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C9D0E03-B8A8-4BCB-A989-42F23D197EF9}" xr6:coauthVersionLast="47" xr6:coauthVersionMax="47" xr10:uidLastSave="{00000000-0000-0000-0000-000000000000}"/>
  <bookViews>
    <workbookView xWindow="28680" yWindow="-120" windowWidth="29040" windowHeight="15720" activeTab="1" xr2:uid="{D27869DF-730B-41CB-BC9A-1A87714F9541}"/>
  </bookViews>
  <sheets>
    <sheet name="SubSector Analysis" sheetId="3" r:id="rId1"/>
    <sheet name="Nifty 750 Analysis" sheetId="2" r:id="rId2"/>
    <sheet name="Price_Filter_29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5" i="3"/>
  <c r="I6" i="3"/>
  <c r="I9" i="3"/>
  <c r="I3" i="3"/>
  <c r="I13" i="3"/>
  <c r="I4" i="3"/>
  <c r="I14" i="3"/>
  <c r="I15" i="3"/>
  <c r="I16" i="3"/>
  <c r="I17" i="3"/>
  <c r="I7" i="3"/>
  <c r="I18" i="3"/>
  <c r="I19" i="3"/>
  <c r="I25" i="3"/>
  <c r="I10" i="3"/>
  <c r="I20" i="3"/>
  <c r="I43" i="3"/>
  <c r="I34" i="3"/>
  <c r="I23" i="3"/>
  <c r="I8" i="3"/>
  <c r="I32" i="3"/>
  <c r="I50" i="3"/>
  <c r="I21" i="3"/>
  <c r="I22" i="3"/>
  <c r="I41" i="3"/>
  <c r="I28" i="3"/>
  <c r="I47" i="3"/>
  <c r="I48" i="3"/>
  <c r="I36" i="3"/>
  <c r="I29" i="3"/>
  <c r="I31" i="3"/>
  <c r="I51" i="3"/>
  <c r="I33" i="3"/>
  <c r="I45" i="3"/>
  <c r="I40" i="3"/>
  <c r="I30" i="3"/>
  <c r="I79" i="3"/>
  <c r="I11" i="3"/>
  <c r="I61" i="3"/>
  <c r="I57" i="3"/>
  <c r="I26" i="3"/>
  <c r="I27" i="3"/>
  <c r="I82" i="3"/>
  <c r="I56" i="3"/>
  <c r="I12" i="3"/>
  <c r="I71" i="3"/>
  <c r="I72" i="3"/>
  <c r="I52" i="3"/>
  <c r="I74" i="3"/>
  <c r="I76" i="3"/>
  <c r="I62" i="3"/>
  <c r="I44" i="3"/>
  <c r="I49" i="3"/>
  <c r="I53" i="3"/>
  <c r="I78" i="3"/>
  <c r="I24" i="3"/>
  <c r="I64" i="3"/>
  <c r="I65" i="3"/>
  <c r="I46" i="3"/>
  <c r="I58" i="3"/>
  <c r="I59" i="3"/>
  <c r="I77" i="3"/>
  <c r="I85" i="3"/>
  <c r="I37" i="3"/>
  <c r="I55" i="3"/>
  <c r="I90" i="3"/>
  <c r="I81" i="3"/>
  <c r="I39" i="3"/>
  <c r="I69" i="3"/>
  <c r="I91" i="3"/>
  <c r="I38" i="3"/>
  <c r="I75" i="3"/>
  <c r="I60" i="3"/>
  <c r="I94" i="3"/>
  <c r="I35" i="3"/>
  <c r="I93" i="3"/>
  <c r="I63" i="3"/>
  <c r="I80" i="3"/>
  <c r="I86" i="3"/>
  <c r="I66" i="3"/>
  <c r="I84" i="3"/>
  <c r="I54" i="3"/>
  <c r="I42" i="3"/>
  <c r="I88" i="3"/>
  <c r="I114" i="3"/>
  <c r="I70" i="3"/>
  <c r="I92" i="3"/>
  <c r="I83" i="3"/>
  <c r="I101" i="3"/>
  <c r="I109" i="3"/>
  <c r="I99" i="3"/>
  <c r="I97" i="3"/>
  <c r="I96" i="3"/>
  <c r="I67" i="3"/>
  <c r="I105" i="3"/>
  <c r="I106" i="3"/>
  <c r="I68" i="3"/>
  <c r="I107" i="3"/>
  <c r="I108" i="3"/>
  <c r="I111" i="3"/>
  <c r="I112" i="3"/>
  <c r="I113" i="3"/>
  <c r="I73" i="3"/>
  <c r="I95" i="3"/>
  <c r="I89" i="3"/>
  <c r="I117" i="3"/>
  <c r="I87" i="3"/>
  <c r="I110" i="3"/>
  <c r="I98" i="3"/>
  <c r="I102" i="3"/>
  <c r="I100" i="3"/>
  <c r="I115" i="3"/>
  <c r="I119" i="3"/>
  <c r="I116" i="3"/>
  <c r="I120" i="3"/>
  <c r="I118" i="3"/>
  <c r="I121" i="3"/>
  <c r="I122" i="3"/>
  <c r="I103" i="3"/>
  <c r="I104" i="3"/>
  <c r="B71" i="3"/>
  <c r="F71" i="3" s="1"/>
  <c r="B50" i="3"/>
  <c r="B84" i="3"/>
  <c r="B24" i="3"/>
  <c r="E24" i="3" s="1"/>
  <c r="B41" i="3"/>
  <c r="D41" i="3" s="1"/>
  <c r="B52" i="3"/>
  <c r="B27" i="3"/>
  <c r="B46" i="3"/>
  <c r="D46" i="3" s="1"/>
  <c r="B35" i="3"/>
  <c r="B82" i="3"/>
  <c r="E82" i="3" s="1"/>
  <c r="B62" i="3"/>
  <c r="B64" i="3"/>
  <c r="G64" i="3" s="1"/>
  <c r="B3" i="3"/>
  <c r="H3" i="3" s="1"/>
  <c r="B97" i="3"/>
  <c r="G97" i="3" s="1"/>
  <c r="B8" i="3"/>
  <c r="F8" i="3" s="1"/>
  <c r="B23" i="3"/>
  <c r="G23" i="3" s="1"/>
  <c r="B12" i="3"/>
  <c r="H12" i="3" s="1"/>
  <c r="B96" i="3"/>
  <c r="B80" i="3"/>
  <c r="B14" i="3"/>
  <c r="D14" i="3" s="1"/>
  <c r="B28" i="3"/>
  <c r="B88" i="3"/>
  <c r="B55" i="3"/>
  <c r="B47" i="3"/>
  <c r="G47" i="3" s="1"/>
  <c r="B34" i="3"/>
  <c r="F34" i="3" s="1"/>
  <c r="B33" i="3"/>
  <c r="G33" i="3" s="1"/>
  <c r="B83" i="3"/>
  <c r="F83" i="3" s="1"/>
  <c r="B26" i="3"/>
  <c r="F26" i="3" s="1"/>
  <c r="B114" i="3"/>
  <c r="F114" i="3" s="1"/>
  <c r="B49" i="3"/>
  <c r="B91" i="3"/>
  <c r="F91" i="3" s="1"/>
  <c r="B21" i="3"/>
  <c r="F21" i="3" s="1"/>
  <c r="B57" i="3"/>
  <c r="B10" i="3"/>
  <c r="B48" i="3"/>
  <c r="B77" i="3"/>
  <c r="G77" i="3" s="1"/>
  <c r="B92" i="3"/>
  <c r="E92" i="3" s="1"/>
  <c r="B15" i="3"/>
  <c r="G15" i="3" s="1"/>
  <c r="B5" i="3"/>
  <c r="B58" i="3"/>
  <c r="G58" i="3" s="1"/>
  <c r="B13" i="3"/>
  <c r="D13" i="3" s="1"/>
  <c r="B51" i="3"/>
  <c r="B110" i="3"/>
  <c r="B29" i="3"/>
  <c r="D29" i="3" s="1"/>
  <c r="B30" i="3"/>
  <c r="B31" i="3"/>
  <c r="B86" i="3"/>
  <c r="B89" i="3"/>
  <c r="G89" i="3" s="1"/>
  <c r="B63" i="3"/>
  <c r="H63" i="3" s="1"/>
  <c r="B101" i="3"/>
  <c r="G101" i="3" s="1"/>
  <c r="B59" i="3"/>
  <c r="H59" i="3" s="1"/>
  <c r="B39" i="3"/>
  <c r="F39" i="3" s="1"/>
  <c r="B25" i="3"/>
  <c r="H25" i="3" s="1"/>
  <c r="B93" i="3"/>
  <c r="B36" i="3"/>
  <c r="H36" i="3" s="1"/>
  <c r="B72" i="3"/>
  <c r="D72" i="3" s="1"/>
  <c r="B43" i="3"/>
  <c r="B22" i="3"/>
  <c r="B79" i="3"/>
  <c r="B74" i="3"/>
  <c r="G74" i="3" s="1"/>
  <c r="B56" i="3"/>
  <c r="F56" i="3" s="1"/>
  <c r="B81" i="3"/>
  <c r="B19" i="3"/>
  <c r="F19" i="3" s="1"/>
  <c r="B37" i="3"/>
  <c r="G37" i="3" s="1"/>
  <c r="B9" i="3"/>
  <c r="F9" i="3" s="1"/>
  <c r="B54" i="3"/>
  <c r="B85" i="3"/>
  <c r="F85" i="3" s="1"/>
  <c r="B45" i="3"/>
  <c r="F45" i="3" s="1"/>
  <c r="B38" i="3"/>
  <c r="B7" i="3"/>
  <c r="B61" i="3"/>
  <c r="B60" i="3"/>
  <c r="G60" i="3" s="1"/>
  <c r="B100" i="3"/>
  <c r="H100" i="3" s="1"/>
  <c r="B76" i="3"/>
  <c r="B4" i="3"/>
  <c r="H4" i="3" s="1"/>
  <c r="B32" i="3"/>
  <c r="B44" i="3"/>
  <c r="H44" i="3" s="1"/>
  <c r="B102" i="3"/>
  <c r="B90" i="3"/>
  <c r="B115" i="3"/>
  <c r="B94" i="3"/>
  <c r="B95" i="3"/>
  <c r="D95" i="3" s="1"/>
  <c r="B2" i="3"/>
  <c r="B20" i="3"/>
  <c r="G20" i="3" s="1"/>
  <c r="B66" i="3"/>
  <c r="F66" i="3" s="1"/>
  <c r="B117" i="3"/>
  <c r="G117" i="3" s="1"/>
  <c r="B40" i="3"/>
  <c r="F40" i="3" s="1"/>
  <c r="B53" i="3"/>
  <c r="G53" i="3" s="1"/>
  <c r="B112" i="3"/>
  <c r="H112" i="3" s="1"/>
  <c r="B18" i="3"/>
  <c r="B75" i="3"/>
  <c r="B98" i="3"/>
  <c r="D98" i="3" s="1"/>
  <c r="B113" i="3"/>
  <c r="B11" i="3"/>
  <c r="D11" i="3" s="1"/>
  <c r="B87" i="3"/>
  <c r="B111" i="3"/>
  <c r="D111" i="3" s="1"/>
  <c r="B42" i="3"/>
  <c r="H42" i="3" s="1"/>
  <c r="B70" i="3"/>
  <c r="B105" i="3"/>
  <c r="F105" i="3" s="1"/>
  <c r="B78" i="3"/>
  <c r="F78" i="3" s="1"/>
  <c r="B116" i="3"/>
  <c r="F116" i="3" s="1"/>
  <c r="B16" i="3"/>
  <c r="B69" i="3"/>
  <c r="F69" i="3" s="1"/>
  <c r="B6" i="3"/>
  <c r="F6" i="3" s="1"/>
  <c r="B121" i="3"/>
  <c r="B17" i="3"/>
  <c r="D17" i="3" s="1"/>
  <c r="B99" i="3"/>
  <c r="B73" i="3"/>
  <c r="G73" i="3" s="1"/>
  <c r="B122" i="3"/>
  <c r="F122" i="3" s="1"/>
  <c r="B120" i="3"/>
  <c r="G120" i="3" s="1"/>
  <c r="B107" i="3"/>
  <c r="H107" i="3" s="1"/>
  <c r="B67" i="3"/>
  <c r="G67" i="3" s="1"/>
  <c r="B119" i="3"/>
  <c r="H119" i="3" s="1"/>
  <c r="B65" i="3"/>
  <c r="B108" i="3"/>
  <c r="H108" i="3" s="1"/>
  <c r="B109" i="3"/>
  <c r="G109" i="3" s="1"/>
  <c r="B68" i="3"/>
  <c r="G68" i="3" s="1"/>
  <c r="B106" i="3"/>
  <c r="H106" i="3" s="1"/>
  <c r="B103" i="3"/>
  <c r="B118" i="3"/>
  <c r="G118" i="3" s="1"/>
  <c r="B104" i="3"/>
  <c r="E104" i="3" s="1"/>
  <c r="AQ526" i="2"/>
  <c r="AQ530" i="2"/>
  <c r="AQ651" i="2"/>
  <c r="AQ171" i="2"/>
  <c r="AQ409" i="2"/>
  <c r="AQ249" i="2"/>
  <c r="AQ534" i="2"/>
  <c r="AQ301" i="2"/>
  <c r="AQ616" i="2"/>
  <c r="AQ436" i="2"/>
  <c r="AQ373" i="2"/>
  <c r="AQ474" i="2"/>
  <c r="AQ691" i="2"/>
  <c r="AQ146" i="2"/>
  <c r="AQ271" i="2"/>
  <c r="AQ134" i="2"/>
  <c r="AQ365" i="2"/>
  <c r="AQ161" i="2"/>
  <c r="AQ497" i="2"/>
  <c r="AQ696" i="2"/>
  <c r="AQ482" i="2"/>
  <c r="AQ38" i="2"/>
  <c r="AQ424" i="2"/>
  <c r="AQ18" i="2"/>
  <c r="AQ184" i="2"/>
  <c r="AQ362" i="2"/>
  <c r="AQ166" i="2"/>
  <c r="AQ133" i="2"/>
  <c r="AQ544" i="2"/>
  <c r="AQ355" i="2"/>
  <c r="AQ701" i="2"/>
  <c r="AQ85" i="2"/>
  <c r="AQ594" i="2"/>
  <c r="AQ136" i="2"/>
  <c r="AQ163" i="2"/>
  <c r="AQ669" i="2"/>
  <c r="AQ116" i="2"/>
  <c r="AQ183" i="2"/>
  <c r="AQ81" i="2"/>
  <c r="AQ630" i="2"/>
  <c r="AQ23" i="2"/>
  <c r="AQ70" i="2"/>
  <c r="AQ603" i="2"/>
  <c r="AQ284" i="2"/>
  <c r="AQ416" i="2"/>
  <c r="AQ491" i="2"/>
  <c r="AQ113" i="2"/>
  <c r="AQ9" i="2"/>
  <c r="AQ247" i="2"/>
  <c r="AQ84" i="2"/>
  <c r="AQ238" i="2"/>
  <c r="AQ408" i="2"/>
  <c r="AQ137" i="2"/>
  <c r="AQ590" i="2"/>
  <c r="AQ58" i="2"/>
  <c r="AQ68" i="2"/>
  <c r="AQ374" i="2"/>
  <c r="AQ495" i="2"/>
  <c r="AQ157" i="2"/>
  <c r="AQ151" i="2"/>
  <c r="AQ379" i="2"/>
  <c r="AQ578" i="2"/>
  <c r="AQ496" i="2"/>
  <c r="AQ412" i="2"/>
  <c r="AQ259" i="2"/>
  <c r="AQ477" i="2"/>
  <c r="AQ212" i="2"/>
  <c r="AQ181" i="2"/>
  <c r="AQ281" i="2"/>
  <c r="AQ173" i="2"/>
  <c r="AQ170" i="2"/>
  <c r="AQ378" i="2"/>
  <c r="AQ449" i="2"/>
  <c r="AQ90" i="2"/>
  <c r="AQ3" i="2"/>
  <c r="AQ431" i="2"/>
  <c r="AQ125" i="2"/>
  <c r="AQ110" i="2"/>
  <c r="AQ352" i="2"/>
  <c r="AQ78" i="2"/>
  <c r="AQ464" i="2"/>
  <c r="AQ128" i="2"/>
  <c r="AQ560" i="2"/>
  <c r="AQ338" i="2"/>
  <c r="AQ503" i="2"/>
  <c r="AQ585" i="2"/>
  <c r="AQ55" i="2"/>
  <c r="AQ36" i="2"/>
  <c r="AQ223" i="2"/>
  <c r="AQ294" i="2"/>
  <c r="AQ278" i="2"/>
  <c r="AQ636" i="2"/>
  <c r="AQ295" i="2"/>
  <c r="AQ239" i="2"/>
  <c r="AQ7" i="2"/>
  <c r="AQ367" i="2"/>
  <c r="AQ143" i="2"/>
  <c r="AQ192" i="2"/>
  <c r="AQ46" i="2"/>
  <c r="AQ346" i="2"/>
  <c r="AQ446" i="2"/>
  <c r="AQ115" i="2"/>
  <c r="AQ167" i="2"/>
  <c r="AQ22" i="2"/>
  <c r="AQ671" i="2"/>
  <c r="AQ568" i="2"/>
  <c r="AQ62" i="2"/>
  <c r="AQ262" i="2"/>
  <c r="AQ404" i="2"/>
  <c r="AQ493" i="2"/>
  <c r="AQ21" i="2"/>
  <c r="AQ142" i="2"/>
  <c r="AQ307" i="2"/>
  <c r="AQ202" i="2"/>
  <c r="AQ24" i="2"/>
  <c r="AQ388" i="2"/>
  <c r="AQ461" i="2"/>
  <c r="AQ272" i="2"/>
  <c r="AQ232" i="2"/>
  <c r="AQ283" i="2"/>
  <c r="AQ601" i="2"/>
  <c r="AQ327" i="2"/>
  <c r="AQ201" i="2"/>
  <c r="AQ158" i="2"/>
  <c r="AQ376" i="2"/>
  <c r="AQ403" i="2"/>
  <c r="AQ174" i="2"/>
  <c r="AQ426" i="2"/>
  <c r="AQ60" i="2"/>
  <c r="AQ27" i="2"/>
  <c r="AQ265" i="2"/>
  <c r="AQ565" i="2"/>
  <c r="AQ224" i="2"/>
  <c r="AQ290" i="2"/>
  <c r="AQ478" i="2"/>
  <c r="AQ282" i="2"/>
  <c r="AQ209" i="2"/>
  <c r="AQ45" i="2"/>
  <c r="AQ153" i="2"/>
  <c r="AQ121" i="2"/>
  <c r="AQ2" i="2"/>
  <c r="AQ245" i="2"/>
  <c r="AQ189" i="2"/>
  <c r="AQ144" i="2"/>
  <c r="AQ715" i="2"/>
  <c r="AQ456" i="2"/>
  <c r="AQ162" i="2"/>
  <c r="AQ191" i="2"/>
  <c r="AQ254" i="2"/>
  <c r="AQ52" i="2"/>
  <c r="AQ435" i="2"/>
  <c r="AQ8" i="2"/>
  <c r="AQ380" i="2"/>
  <c r="AQ710" i="2"/>
  <c r="AQ522" i="2"/>
  <c r="AQ489" i="2"/>
  <c r="AQ429" i="2"/>
  <c r="AQ118" i="2"/>
  <c r="AQ122" i="2"/>
  <c r="AQ520" i="2"/>
  <c r="AQ119" i="2"/>
  <c r="AQ545" i="2"/>
  <c r="AQ500" i="2"/>
  <c r="AQ14" i="2"/>
  <c r="AQ377" i="2"/>
  <c r="AQ488" i="2"/>
  <c r="AQ74" i="2"/>
  <c r="AQ641" i="2"/>
  <c r="AQ218" i="2"/>
  <c r="AQ627" i="2"/>
  <c r="AQ250" i="2"/>
  <c r="AQ551" i="2"/>
  <c r="AQ566" i="2"/>
  <c r="AQ29" i="2"/>
  <c r="AQ597" i="2"/>
  <c r="AQ513" i="2"/>
  <c r="AQ592" i="2"/>
  <c r="AQ16" i="2"/>
  <c r="AQ227" i="2"/>
  <c r="AQ205" i="2"/>
  <c r="AQ222" i="2"/>
  <c r="AQ586" i="2"/>
  <c r="AQ150" i="2"/>
  <c r="AQ665" i="2"/>
  <c r="AQ147" i="2"/>
  <c r="AQ423" i="2"/>
  <c r="AQ325" i="2"/>
  <c r="AQ43" i="2"/>
  <c r="AQ260" i="2"/>
  <c r="AQ255" i="2"/>
  <c r="AQ510" i="2"/>
  <c r="AQ602" i="2"/>
  <c r="AQ155" i="2"/>
  <c r="AQ684" i="2"/>
  <c r="AQ415" i="2"/>
  <c r="AQ443" i="2"/>
  <c r="AQ196" i="2"/>
  <c r="AQ410" i="2"/>
  <c r="AQ611" i="2"/>
  <c r="AQ386" i="2"/>
  <c r="AQ538" i="2"/>
  <c r="AQ591" i="2"/>
  <c r="AQ700" i="2"/>
  <c r="AQ253" i="2"/>
  <c r="AQ333" i="2"/>
  <c r="AQ126" i="2"/>
  <c r="AQ186" i="2"/>
  <c r="AQ465" i="2"/>
  <c r="AQ154" i="2"/>
  <c r="AQ96" i="2"/>
  <c r="AQ587" i="2"/>
  <c r="AQ82" i="2"/>
  <c r="AQ476" i="2"/>
  <c r="AQ129" i="2"/>
  <c r="AQ511" i="2"/>
  <c r="AQ505" i="2"/>
  <c r="AQ345" i="2"/>
  <c r="AQ512" i="2"/>
  <c r="AQ331" i="2"/>
  <c r="AQ93" i="2"/>
  <c r="AQ549" i="2"/>
  <c r="AQ649" i="2"/>
  <c r="AQ356" i="2"/>
  <c r="AQ44" i="2"/>
  <c r="AQ698" i="2"/>
  <c r="AQ187" i="2"/>
  <c r="AQ407" i="2"/>
  <c r="AQ251" i="2"/>
  <c r="AQ34" i="2"/>
  <c r="AQ720" i="2"/>
  <c r="AQ291" i="2"/>
  <c r="AQ313" i="2"/>
  <c r="AQ562" i="2"/>
  <c r="AQ53" i="2"/>
  <c r="AQ556" i="2"/>
  <c r="AQ381" i="2"/>
  <c r="AQ195" i="2"/>
  <c r="AQ139" i="2"/>
  <c r="AQ448" i="2"/>
  <c r="AQ492" i="2"/>
  <c r="AQ97" i="2"/>
  <c r="AQ580" i="2"/>
  <c r="AQ535" i="2"/>
  <c r="AQ731" i="2"/>
  <c r="AQ332" i="2"/>
  <c r="AQ459" i="2"/>
  <c r="AQ256" i="2"/>
  <c r="AQ15" i="2"/>
  <c r="AQ688" i="2"/>
  <c r="AQ391" i="2"/>
  <c r="AQ447" i="2"/>
  <c r="AQ453" i="2"/>
  <c r="AQ519" i="2"/>
  <c r="AQ357" i="2"/>
  <c r="AQ63" i="2"/>
  <c r="AQ466" i="2"/>
  <c r="AQ347" i="2"/>
  <c r="AQ305" i="2"/>
  <c r="AQ114" i="2"/>
  <c r="AQ190" i="2"/>
  <c r="AQ584" i="2"/>
  <c r="AQ228" i="2"/>
  <c r="AQ86" i="2"/>
  <c r="AQ576" i="2"/>
  <c r="AQ394" i="2"/>
  <c r="AQ375" i="2"/>
  <c r="AQ458" i="2"/>
  <c r="AQ95" i="2"/>
  <c r="AQ452" i="2"/>
  <c r="AQ5" i="2"/>
  <c r="AQ667" i="2"/>
  <c r="AQ198" i="2"/>
  <c r="AQ17" i="2"/>
  <c r="AQ451" i="2"/>
  <c r="AQ531" i="2"/>
  <c r="AQ130" i="2"/>
  <c r="AQ69" i="2"/>
  <c r="AQ494" i="2"/>
  <c r="AQ185" i="2"/>
  <c r="AQ468" i="2"/>
  <c r="AQ360" i="2"/>
  <c r="AQ619" i="2"/>
  <c r="AQ267" i="2"/>
  <c r="AQ297" i="2"/>
  <c r="AQ558" i="2"/>
  <c r="AQ188" i="2"/>
  <c r="AQ286" i="2"/>
  <c r="AQ579" i="2"/>
  <c r="AQ564" i="2"/>
  <c r="AQ621" i="2"/>
  <c r="AQ107" i="2"/>
  <c r="AQ479" i="2"/>
  <c r="AQ264" i="2"/>
  <c r="AQ730" i="2"/>
  <c r="AQ26" i="2"/>
  <c r="AQ48" i="2"/>
  <c r="AQ323" i="2"/>
  <c r="AQ609" i="2"/>
  <c r="AQ275" i="2"/>
  <c r="AQ389" i="2"/>
  <c r="AQ214" i="2"/>
  <c r="AQ64" i="2"/>
  <c r="AQ399" i="2"/>
  <c r="AQ135" i="2"/>
  <c r="AQ59" i="2"/>
  <c r="AQ39" i="2"/>
  <c r="AQ581" i="2"/>
  <c r="AQ57" i="2"/>
  <c r="AQ156" i="2"/>
  <c r="AQ194" i="2"/>
  <c r="AQ220" i="2"/>
  <c r="AQ276" i="2"/>
  <c r="AQ341" i="2"/>
  <c r="AQ607" i="2"/>
  <c r="AQ653" i="2"/>
  <c r="AQ552" i="2"/>
  <c r="AQ123" i="2"/>
  <c r="AQ206" i="2"/>
  <c r="AQ98" i="2"/>
  <c r="AQ413" i="2"/>
  <c r="AQ432" i="2"/>
  <c r="AQ246" i="2"/>
  <c r="AQ217" i="2"/>
  <c r="AQ455" i="2"/>
  <c r="AQ405" i="2"/>
  <c r="AQ311" i="2"/>
  <c r="AQ140" i="2"/>
  <c r="AQ725" i="2"/>
  <c r="AQ71" i="2"/>
  <c r="AQ120" i="2"/>
  <c r="AQ430" i="2"/>
  <c r="AQ539" i="2"/>
  <c r="AQ570" i="2"/>
  <c r="AQ563" i="2"/>
  <c r="AQ10" i="2"/>
  <c r="AQ219" i="2"/>
  <c r="AQ13" i="2"/>
  <c r="AQ30" i="2"/>
  <c r="AQ663" i="2"/>
  <c r="AQ656" i="2"/>
  <c r="AQ229" i="2"/>
  <c r="AQ83" i="2"/>
  <c r="AQ237" i="2"/>
  <c r="AQ226" i="2"/>
  <c r="AQ280" i="2"/>
  <c r="AQ165" i="2"/>
  <c r="AQ20" i="2"/>
  <c r="AQ599" i="2"/>
  <c r="AQ517" i="2"/>
  <c r="AQ335" i="2"/>
  <c r="AQ319" i="2"/>
  <c r="AQ298" i="2"/>
  <c r="AQ454" i="2"/>
  <c r="AQ235" i="2"/>
  <c r="AQ541" i="2"/>
  <c r="AQ32" i="2"/>
  <c r="AQ433" i="2"/>
  <c r="AQ673" i="2"/>
  <c r="AQ359" i="2"/>
  <c r="AQ302" i="2"/>
  <c r="AQ608" i="2"/>
  <c r="AQ536" i="2"/>
  <c r="AQ61" i="2"/>
  <c r="AQ76" i="2"/>
  <c r="AQ550" i="2"/>
  <c r="AQ623" i="2"/>
  <c r="AQ207" i="2"/>
  <c r="AQ211" i="2"/>
  <c r="AQ524" i="2"/>
  <c r="AQ334" i="2"/>
  <c r="AQ428" i="2"/>
  <c r="AQ395" i="2"/>
  <c r="AQ66" i="2"/>
  <c r="AQ475" i="2"/>
  <c r="AQ289" i="2"/>
  <c r="AQ149" i="2"/>
  <c r="AQ296" i="2"/>
  <c r="AQ105" i="2"/>
  <c r="AQ588" i="2"/>
  <c r="AQ618" i="2"/>
  <c r="AQ180" i="2"/>
  <c r="AQ685" i="2"/>
  <c r="AQ308" i="2"/>
  <c r="AQ148" i="2"/>
  <c r="AQ595" i="2"/>
  <c r="AQ67" i="2"/>
  <c r="AQ274" i="2"/>
  <c r="AQ342" i="2"/>
  <c r="AQ411" i="2"/>
  <c r="AQ88" i="2"/>
  <c r="AQ234" i="2"/>
  <c r="AQ112" i="2"/>
  <c r="AQ441" i="2"/>
  <c r="AQ642" i="2"/>
  <c r="AQ277" i="2"/>
  <c r="AQ427" i="2"/>
  <c r="AQ343" i="2"/>
  <c r="AQ127" i="2"/>
  <c r="AQ168" i="2"/>
  <c r="AQ12" i="2"/>
  <c r="AQ610" i="2"/>
  <c r="AQ328" i="2"/>
  <c r="AQ718" i="2"/>
  <c r="AQ444" i="2"/>
  <c r="AQ152" i="2"/>
  <c r="AQ612" i="2"/>
  <c r="AQ269" i="2"/>
  <c r="AQ241" i="2"/>
  <c r="AQ49" i="2"/>
  <c r="AQ11" i="2"/>
  <c r="AQ502" i="2"/>
  <c r="AQ490" i="2"/>
  <c r="AQ160" i="2"/>
  <c r="AQ368" i="2"/>
  <c r="AQ179" i="2"/>
  <c r="AQ94" i="2"/>
  <c r="AQ80" i="2"/>
  <c r="AQ598" i="2"/>
  <c r="AQ51" i="2"/>
  <c r="AQ240" i="2"/>
  <c r="AQ676" i="2"/>
  <c r="AQ25" i="2"/>
  <c r="AQ398" i="2"/>
  <c r="AQ329" i="2"/>
  <c r="AQ692" i="2"/>
  <c r="AQ631" i="2"/>
  <c r="AQ287" i="2"/>
  <c r="AQ315" i="2"/>
  <c r="AQ583" i="2"/>
  <c r="AQ540" i="2"/>
  <c r="AQ385" i="2"/>
  <c r="AQ721" i="2"/>
  <c r="AQ639" i="2"/>
  <c r="AQ4" i="2"/>
  <c r="AQ504" i="2"/>
  <c r="AQ50" i="2"/>
  <c r="AQ244" i="2"/>
  <c r="AQ370" i="2"/>
  <c r="AQ99" i="2"/>
  <c r="AQ582" i="2"/>
  <c r="AQ473" i="2"/>
  <c r="AQ215" i="2"/>
  <c r="AQ306" i="2"/>
  <c r="AQ199" i="2"/>
  <c r="AQ396" i="2"/>
  <c r="AQ19" i="2"/>
  <c r="AQ344" i="2"/>
  <c r="AQ532" i="2"/>
  <c r="AQ257" i="2"/>
  <c r="AQ509" i="2"/>
  <c r="AQ252" i="2"/>
  <c r="AQ6" i="2"/>
  <c r="AQ358" i="2"/>
  <c r="AQ390" i="2"/>
  <c r="AQ178" i="2"/>
  <c r="AQ722" i="2"/>
  <c r="AQ33" i="2"/>
  <c r="AQ320" i="2"/>
  <c r="AQ270" i="2"/>
  <c r="AQ518" i="2"/>
  <c r="AQ106" i="2"/>
  <c r="AQ419" i="2"/>
  <c r="AQ547" i="2"/>
  <c r="AQ108" i="2"/>
  <c r="AQ567" i="2"/>
  <c r="AQ197" i="2"/>
  <c r="AQ589" i="2"/>
  <c r="AQ273" i="2"/>
  <c r="AQ350" i="2"/>
  <c r="AQ445" i="2"/>
  <c r="AQ724" i="2"/>
  <c r="AQ31" i="2"/>
  <c r="AQ546" i="2"/>
  <c r="AQ654" i="2"/>
  <c r="AQ648" i="2"/>
  <c r="AQ406" i="2"/>
  <c r="AQ652" i="2"/>
  <c r="AQ554" i="2"/>
  <c r="AQ288" i="2"/>
  <c r="AQ203" i="2"/>
  <c r="AQ543" i="2"/>
  <c r="AQ111" i="2"/>
  <c r="AQ145" i="2"/>
  <c r="AQ322" i="2"/>
  <c r="AQ460" i="2"/>
  <c r="AQ138" i="2"/>
  <c r="AQ617" i="2"/>
  <c r="AQ292" i="2"/>
  <c r="AQ318" i="2"/>
  <c r="AQ481" i="2"/>
  <c r="AQ425" i="2"/>
  <c r="AQ324" i="2"/>
  <c r="AQ169" i="2"/>
  <c r="AQ401" i="2"/>
  <c r="AQ414" i="2"/>
  <c r="AQ501" i="2"/>
  <c r="AQ507" i="2"/>
  <c r="AQ193" i="2"/>
  <c r="AQ615" i="2"/>
  <c r="AQ677" i="2"/>
  <c r="AQ349" i="2"/>
  <c r="AQ73" i="2"/>
  <c r="AQ727" i="2"/>
  <c r="AQ420" i="2"/>
  <c r="AQ56" i="2"/>
  <c r="AQ457" i="2"/>
  <c r="AQ387" i="2"/>
  <c r="AQ176" i="2"/>
  <c r="AQ65" i="2"/>
  <c r="AQ317" i="2"/>
  <c r="AQ175" i="2"/>
  <c r="AQ662" i="2"/>
  <c r="AQ471" i="2"/>
  <c r="AQ75" i="2"/>
  <c r="AQ300" i="2"/>
  <c r="AQ28" i="2"/>
  <c r="AQ316" i="2"/>
  <c r="AQ418" i="2"/>
  <c r="AQ470" i="2"/>
  <c r="AQ421" i="2"/>
  <c r="AQ361" i="2"/>
  <c r="AQ354" i="2"/>
  <c r="AQ717" i="2"/>
  <c r="AQ626" i="2"/>
  <c r="AQ571" i="2"/>
  <c r="AQ681" i="2"/>
  <c r="AQ640" i="2"/>
  <c r="AQ393" i="2"/>
  <c r="AQ41" i="2"/>
  <c r="AQ467" i="2"/>
  <c r="AQ557" i="2"/>
  <c r="AQ258" i="2"/>
  <c r="AQ210" i="2"/>
  <c r="AQ624" i="2"/>
  <c r="AQ35" i="2"/>
  <c r="AQ330" i="2"/>
  <c r="AQ537" i="2"/>
  <c r="AQ723" i="2"/>
  <c r="AQ628" i="2"/>
  <c r="AQ613" i="2"/>
  <c r="AQ553" i="2"/>
  <c r="AQ650" i="2"/>
  <c r="AQ40" i="2"/>
  <c r="AQ440" i="2"/>
  <c r="AQ364" i="2"/>
  <c r="AQ77" i="2"/>
  <c r="AQ164" i="2"/>
  <c r="AQ340" i="2"/>
  <c r="AQ132" i="2"/>
  <c r="AQ42" i="2"/>
  <c r="AQ261" i="2"/>
  <c r="AQ72" i="2"/>
  <c r="AQ268" i="2"/>
  <c r="AQ366" i="2"/>
  <c r="AQ326" i="2"/>
  <c r="AQ336" i="2"/>
  <c r="AQ54" i="2"/>
  <c r="AQ605" i="2"/>
  <c r="AQ680" i="2"/>
  <c r="AQ312" i="2"/>
  <c r="AQ714" i="2"/>
  <c r="AQ293" i="2"/>
  <c r="AQ47" i="2"/>
  <c r="AQ159" i="2"/>
  <c r="AQ643" i="2"/>
  <c r="AQ92" i="2"/>
  <c r="AQ242" i="2"/>
  <c r="AQ655" i="2"/>
  <c r="AQ620" i="2"/>
  <c r="AQ702" i="2"/>
  <c r="AQ89" i="2"/>
  <c r="AQ672" i="2"/>
  <c r="AQ422" i="2"/>
  <c r="AQ699" i="2"/>
  <c r="AQ100" i="2"/>
  <c r="AQ200" i="2"/>
  <c r="AQ266" i="2"/>
  <c r="AQ37" i="2"/>
  <c r="AQ606" i="2"/>
  <c r="AQ437" i="2"/>
  <c r="AQ574" i="2"/>
  <c r="AQ348" i="2"/>
  <c r="AQ141" i="2"/>
  <c r="AQ299" i="2"/>
  <c r="AQ707" i="2"/>
  <c r="AQ353" i="2"/>
  <c r="AQ514" i="2"/>
  <c r="AQ400" i="2"/>
  <c r="AQ687" i="2"/>
  <c r="AQ303" i="2"/>
  <c r="AQ233" i="2"/>
  <c r="AQ402" i="2"/>
  <c r="AQ484" i="2"/>
  <c r="AQ498" i="2"/>
  <c r="AQ382" i="2"/>
  <c r="AQ625" i="2"/>
  <c r="AQ102" i="2"/>
  <c r="AQ647" i="2"/>
  <c r="AQ635" i="2"/>
  <c r="AQ248" i="2"/>
  <c r="AQ499" i="2"/>
  <c r="AQ279" i="2"/>
  <c r="AQ438" i="2"/>
  <c r="AQ117" i="2"/>
  <c r="AQ304" i="2"/>
  <c r="AQ182" i="2"/>
  <c r="AQ124" i="2"/>
  <c r="AQ225" i="2"/>
  <c r="AQ79" i="2"/>
  <c r="AQ548" i="2"/>
  <c r="AQ638" i="2"/>
  <c r="AQ533" i="2"/>
  <c r="AQ131" i="2"/>
  <c r="AQ216" i="2"/>
  <c r="AQ664" i="2"/>
  <c r="AQ528" i="2"/>
  <c r="AQ506" i="2"/>
  <c r="AQ204" i="2"/>
  <c r="AQ87" i="2"/>
  <c r="AQ711" i="2"/>
  <c r="AQ469" i="2"/>
  <c r="AQ101" i="2"/>
  <c r="AQ527" i="2"/>
  <c r="AQ442" i="2"/>
  <c r="AQ729" i="2"/>
  <c r="AQ713" i="2"/>
  <c r="AQ675" i="2"/>
  <c r="AQ213" i="2"/>
  <c r="AQ417" i="2"/>
  <c r="AQ622" i="2"/>
  <c r="AQ337" i="2"/>
  <c r="AQ604" i="2"/>
  <c r="AQ660" i="2"/>
  <c r="AQ103" i="2"/>
  <c r="AQ109" i="2"/>
  <c r="AQ525" i="2"/>
  <c r="AQ384" i="2"/>
  <c r="AQ450" i="2"/>
  <c r="AQ339" i="2"/>
  <c r="AQ632" i="2"/>
  <c r="AQ309" i="2"/>
  <c r="AQ285" i="2"/>
  <c r="AQ310" i="2"/>
  <c r="AQ91" i="2"/>
  <c r="AQ397" i="2"/>
  <c r="AQ694" i="2"/>
  <c r="AQ172" i="2"/>
  <c r="AQ569" i="2"/>
  <c r="AQ230" i="2"/>
  <c r="AQ697" i="2"/>
  <c r="AQ666" i="2"/>
  <c r="AQ369" i="2"/>
  <c r="AQ208" i="2"/>
  <c r="AQ472" i="2"/>
  <c r="AQ529" i="2"/>
  <c r="AQ708" i="2"/>
  <c r="AQ363" i="2"/>
  <c r="AQ515" i="2"/>
  <c r="AQ559" i="2"/>
  <c r="AQ686" i="2"/>
  <c r="AQ434" i="2"/>
  <c r="AQ486" i="2"/>
  <c r="AQ516" i="2"/>
  <c r="AQ577" i="2"/>
  <c r="AQ658" i="2"/>
  <c r="AQ572" i="2"/>
  <c r="AQ480" i="2"/>
  <c r="AQ439" i="2"/>
  <c r="AQ485" i="2"/>
  <c r="AQ236" i="2"/>
  <c r="AQ629" i="2"/>
  <c r="AQ221" i="2"/>
  <c r="AQ600" i="2"/>
  <c r="AQ104" i="2"/>
  <c r="AQ372" i="2"/>
  <c r="AQ487" i="2"/>
  <c r="AQ263" i="2"/>
  <c r="AQ523" i="2"/>
  <c r="AQ383" i="2"/>
  <c r="AQ314" i="2"/>
  <c r="AQ177" i="2"/>
  <c r="AQ646" i="2"/>
  <c r="AQ243" i="2"/>
  <c r="AQ575" i="2"/>
  <c r="AQ521" i="2"/>
  <c r="AQ704" i="2"/>
  <c r="AQ321" i="2"/>
  <c r="AQ705" i="2"/>
  <c r="AQ231" i="2"/>
  <c r="AQ573" i="2"/>
  <c r="AQ351" i="2"/>
  <c r="AQ462" i="2"/>
  <c r="AQ645" i="2"/>
  <c r="AQ670" i="2"/>
  <c r="AQ637" i="2"/>
  <c r="AQ392" i="2"/>
  <c r="AQ371" i="2"/>
  <c r="AQ678" i="2"/>
  <c r="AQ483" i="2"/>
  <c r="AQ657" i="2"/>
  <c r="AQ679" i="2"/>
  <c r="AQ463" i="2"/>
  <c r="AQ508" i="2"/>
  <c r="AQ555" i="2"/>
  <c r="AQ712" i="2"/>
  <c r="AQ634" i="2"/>
  <c r="AQ728" i="2"/>
  <c r="AQ709" i="2"/>
  <c r="AQ561" i="2"/>
  <c r="AQ661" i="2"/>
  <c r="AQ683" i="2"/>
  <c r="AQ542" i="2"/>
  <c r="AQ703" i="2"/>
  <c r="AQ644" i="2"/>
  <c r="AQ596" i="2"/>
  <c r="AQ690" i="2"/>
  <c r="AQ682" i="2"/>
  <c r="AQ695" i="2"/>
  <c r="AQ706" i="2"/>
  <c r="AQ593" i="2"/>
  <c r="AQ659" i="2"/>
  <c r="AQ633" i="2"/>
  <c r="AQ719" i="2"/>
  <c r="AQ674" i="2"/>
  <c r="AQ693" i="2"/>
  <c r="AQ689" i="2"/>
  <c r="AQ614" i="2"/>
  <c r="AQ726" i="2"/>
  <c r="AQ716" i="2"/>
  <c r="AQ668" i="2"/>
  <c r="AK526" i="2"/>
  <c r="AK530" i="2"/>
  <c r="AK651" i="2"/>
  <c r="AK171" i="2"/>
  <c r="AK409" i="2"/>
  <c r="AK249" i="2"/>
  <c r="AK534" i="2"/>
  <c r="AK301" i="2"/>
  <c r="AK616" i="2"/>
  <c r="AK436" i="2"/>
  <c r="AK373" i="2"/>
  <c r="AK474" i="2"/>
  <c r="AK691" i="2"/>
  <c r="AR691" i="2" s="1"/>
  <c r="AK146" i="2"/>
  <c r="AK271" i="2"/>
  <c r="AK134" i="2"/>
  <c r="AK365" i="2"/>
  <c r="AK161" i="2"/>
  <c r="AK497" i="2"/>
  <c r="AK696" i="2"/>
  <c r="AK482" i="2"/>
  <c r="AR482" i="2" s="1"/>
  <c r="AK38" i="2"/>
  <c r="AK424" i="2"/>
  <c r="AK18" i="2"/>
  <c r="AK184" i="2"/>
  <c r="AK362" i="2"/>
  <c r="AK166" i="2"/>
  <c r="AK133" i="2"/>
  <c r="AK544" i="2"/>
  <c r="AR544" i="2" s="1"/>
  <c r="AK355" i="2"/>
  <c r="AR355" i="2" s="1"/>
  <c r="AK701" i="2"/>
  <c r="AR701" i="2" s="1"/>
  <c r="AK85" i="2"/>
  <c r="AK594" i="2"/>
  <c r="AK136" i="2"/>
  <c r="AK163" i="2"/>
  <c r="AK669" i="2"/>
  <c r="AK116" i="2"/>
  <c r="AK183" i="2"/>
  <c r="AK81" i="2"/>
  <c r="AK630" i="2"/>
  <c r="AK23" i="2"/>
  <c r="AK70" i="2"/>
  <c r="AK603" i="2"/>
  <c r="AK284" i="2"/>
  <c r="AR284" i="2" s="1"/>
  <c r="AK416" i="2"/>
  <c r="AR416" i="2" s="1"/>
  <c r="AK491" i="2"/>
  <c r="AR491" i="2" s="1"/>
  <c r="AK113" i="2"/>
  <c r="AK9" i="2"/>
  <c r="AK247" i="2"/>
  <c r="AK84" i="2"/>
  <c r="AK238" i="2"/>
  <c r="AK408" i="2"/>
  <c r="AK137" i="2"/>
  <c r="AK590" i="2"/>
  <c r="AK58" i="2"/>
  <c r="AK68" i="2"/>
  <c r="AK374" i="2"/>
  <c r="AK495" i="2"/>
  <c r="AK157" i="2"/>
  <c r="AK151" i="2"/>
  <c r="AK379" i="2"/>
  <c r="AK578" i="2"/>
  <c r="AK496" i="2"/>
  <c r="AK412" i="2"/>
  <c r="AK259" i="2"/>
  <c r="AK477" i="2"/>
  <c r="AK212" i="2"/>
  <c r="AK181" i="2"/>
  <c r="AR181" i="2" s="1"/>
  <c r="AK281" i="2"/>
  <c r="AK173" i="2"/>
  <c r="AK170" i="2"/>
  <c r="AK378" i="2"/>
  <c r="AR378" i="2" s="1"/>
  <c r="AK449" i="2"/>
  <c r="AK90" i="2"/>
  <c r="AK3" i="2"/>
  <c r="AK431" i="2"/>
  <c r="AK125" i="2"/>
  <c r="AK110" i="2"/>
  <c r="AK352" i="2"/>
  <c r="AK78" i="2"/>
  <c r="AK464" i="2"/>
  <c r="AK128" i="2"/>
  <c r="AK560" i="2"/>
  <c r="AR560" i="2" s="1"/>
  <c r="AK338" i="2"/>
  <c r="AK503" i="2"/>
  <c r="AK585" i="2"/>
  <c r="AK55" i="2"/>
  <c r="AK36" i="2"/>
  <c r="AK223" i="2"/>
  <c r="AK294" i="2"/>
  <c r="AK278" i="2"/>
  <c r="AK636" i="2"/>
  <c r="AR636" i="2" s="1"/>
  <c r="AK295" i="2"/>
  <c r="AK239" i="2"/>
  <c r="AK7" i="2"/>
  <c r="AK367" i="2"/>
  <c r="AK143" i="2"/>
  <c r="AK192" i="2"/>
  <c r="AR192" i="2" s="1"/>
  <c r="AK46" i="2"/>
  <c r="AK346" i="2"/>
  <c r="AR346" i="2" s="1"/>
  <c r="AK446" i="2"/>
  <c r="AK115" i="2"/>
  <c r="AK167" i="2"/>
  <c r="AK22" i="2"/>
  <c r="AK671" i="2"/>
  <c r="AK568" i="2"/>
  <c r="AR568" i="2" s="1"/>
  <c r="AK62" i="2"/>
  <c r="AK262" i="2"/>
  <c r="AR262" i="2" s="1"/>
  <c r="AK404" i="2"/>
  <c r="AK493" i="2"/>
  <c r="AK21" i="2"/>
  <c r="AK142" i="2"/>
  <c r="AK307" i="2"/>
  <c r="AK202" i="2"/>
  <c r="AK24" i="2"/>
  <c r="AK388" i="2"/>
  <c r="AK461" i="2"/>
  <c r="AK272" i="2"/>
  <c r="AK232" i="2"/>
  <c r="AK283" i="2"/>
  <c r="AK601" i="2"/>
  <c r="AR601" i="2" s="1"/>
  <c r="AK327" i="2"/>
  <c r="AK201" i="2"/>
  <c r="AK158" i="2"/>
  <c r="AK376" i="2"/>
  <c r="C121" i="3" s="1"/>
  <c r="AK403" i="2"/>
  <c r="AR403" i="2" s="1"/>
  <c r="AK174" i="2"/>
  <c r="AK426" i="2"/>
  <c r="AK60" i="2"/>
  <c r="AK27" i="2"/>
  <c r="AK265" i="2"/>
  <c r="AK565" i="2"/>
  <c r="AK224" i="2"/>
  <c r="AK290" i="2"/>
  <c r="AR290" i="2" s="1"/>
  <c r="AK478" i="2"/>
  <c r="AK282" i="2"/>
  <c r="AK209" i="2"/>
  <c r="AK45" i="2"/>
  <c r="AK153" i="2"/>
  <c r="AK121" i="2"/>
  <c r="AK2" i="2"/>
  <c r="AK245" i="2"/>
  <c r="AK189" i="2"/>
  <c r="AK144" i="2"/>
  <c r="AR144" i="2" s="1"/>
  <c r="AK715" i="2"/>
  <c r="AR715" i="2" s="1"/>
  <c r="AK456" i="2"/>
  <c r="AK162" i="2"/>
  <c r="AK191" i="2"/>
  <c r="AK254" i="2"/>
  <c r="AR254" i="2" s="1"/>
  <c r="AK52" i="2"/>
  <c r="AK435" i="2"/>
  <c r="AK8" i="2"/>
  <c r="AK380" i="2"/>
  <c r="AK710" i="2"/>
  <c r="AR710" i="2" s="1"/>
  <c r="AK522" i="2"/>
  <c r="AK489" i="2"/>
  <c r="AK429" i="2"/>
  <c r="AR429" i="2" s="1"/>
  <c r="AK118" i="2"/>
  <c r="AK122" i="2"/>
  <c r="AK520" i="2"/>
  <c r="AK119" i="2"/>
  <c r="AK545" i="2"/>
  <c r="AK500" i="2"/>
  <c r="AK14" i="2"/>
  <c r="AK377" i="2"/>
  <c r="AR377" i="2" s="1"/>
  <c r="AK488" i="2"/>
  <c r="AR488" i="2" s="1"/>
  <c r="AK74" i="2"/>
  <c r="AK641" i="2"/>
  <c r="AR641" i="2" s="1"/>
  <c r="AK218" i="2"/>
  <c r="AK627" i="2"/>
  <c r="AK250" i="2"/>
  <c r="AK551" i="2"/>
  <c r="AK566" i="2"/>
  <c r="AK29" i="2"/>
  <c r="AK597" i="2"/>
  <c r="AK513" i="2"/>
  <c r="AK592" i="2"/>
  <c r="AK16" i="2"/>
  <c r="AK227" i="2"/>
  <c r="AK205" i="2"/>
  <c r="AK222" i="2"/>
  <c r="AK586" i="2"/>
  <c r="AK150" i="2"/>
  <c r="AK665" i="2"/>
  <c r="AR665" i="2" s="1"/>
  <c r="AK147" i="2"/>
  <c r="AK423" i="2"/>
  <c r="AK325" i="2"/>
  <c r="AR325" i="2" s="1"/>
  <c r="AK43" i="2"/>
  <c r="AK260" i="2"/>
  <c r="AK255" i="2"/>
  <c r="AK510" i="2"/>
  <c r="AK602" i="2"/>
  <c r="AK155" i="2"/>
  <c r="AK684" i="2"/>
  <c r="AR684" i="2" s="1"/>
  <c r="AK415" i="2"/>
  <c r="AK443" i="2"/>
  <c r="AK196" i="2"/>
  <c r="AK410" i="2"/>
  <c r="C17" i="3" s="1"/>
  <c r="AK611" i="2"/>
  <c r="AR611" i="2" s="1"/>
  <c r="AK386" i="2"/>
  <c r="AK538" i="2"/>
  <c r="AK591" i="2"/>
  <c r="AR591" i="2" s="1"/>
  <c r="AK700" i="2"/>
  <c r="AR700" i="2" s="1"/>
  <c r="AK253" i="2"/>
  <c r="AK333" i="2"/>
  <c r="AK126" i="2"/>
  <c r="AK186" i="2"/>
  <c r="AK465" i="2"/>
  <c r="AK154" i="2"/>
  <c r="C38" i="3" s="1"/>
  <c r="AK96" i="2"/>
  <c r="AK587" i="2"/>
  <c r="AK82" i="2"/>
  <c r="AK476" i="2"/>
  <c r="AK129" i="2"/>
  <c r="AK511" i="2"/>
  <c r="AK505" i="2"/>
  <c r="AK345" i="2"/>
  <c r="AK512" i="2"/>
  <c r="AK331" i="2"/>
  <c r="AK93" i="2"/>
  <c r="AR93" i="2" s="1"/>
  <c r="AK549" i="2"/>
  <c r="AR549" i="2" s="1"/>
  <c r="AK649" i="2"/>
  <c r="AK356" i="2"/>
  <c r="AK44" i="2"/>
  <c r="AK698" i="2"/>
  <c r="AR698" i="2" s="1"/>
  <c r="AK187" i="2"/>
  <c r="AK407" i="2"/>
  <c r="AK251" i="2"/>
  <c r="AK34" i="2"/>
  <c r="AK720" i="2"/>
  <c r="AR720" i="2" s="1"/>
  <c r="AK291" i="2"/>
  <c r="AK313" i="2"/>
  <c r="AK562" i="2"/>
  <c r="AK53" i="2"/>
  <c r="AK556" i="2"/>
  <c r="AK381" i="2"/>
  <c r="AK195" i="2"/>
  <c r="AK139" i="2"/>
  <c r="AR139" i="2" s="1"/>
  <c r="AK448" i="2"/>
  <c r="AR448" i="2" s="1"/>
  <c r="AK492" i="2"/>
  <c r="AK97" i="2"/>
  <c r="AR97" i="2" s="1"/>
  <c r="AK580" i="2"/>
  <c r="AK535" i="2"/>
  <c r="AR535" i="2" s="1"/>
  <c r="AK731" i="2"/>
  <c r="AR731" i="2" s="1"/>
  <c r="AK332" i="2"/>
  <c r="AK459" i="2"/>
  <c r="AK256" i="2"/>
  <c r="AK15" i="2"/>
  <c r="AK688" i="2"/>
  <c r="AR688" i="2" s="1"/>
  <c r="AK391" i="2"/>
  <c r="AK447" i="2"/>
  <c r="AK453" i="2"/>
  <c r="AK519" i="2"/>
  <c r="AK357" i="2"/>
  <c r="AK63" i="2"/>
  <c r="AK466" i="2"/>
  <c r="AK347" i="2"/>
  <c r="AK305" i="2"/>
  <c r="AK114" i="2"/>
  <c r="AK190" i="2"/>
  <c r="AK584" i="2"/>
  <c r="AR584" i="2" s="1"/>
  <c r="AK228" i="2"/>
  <c r="AK86" i="2"/>
  <c r="AK576" i="2"/>
  <c r="AR576" i="2" s="1"/>
  <c r="AK394" i="2"/>
  <c r="AK375" i="2"/>
  <c r="AK458" i="2"/>
  <c r="AR458" i="2" s="1"/>
  <c r="AK95" i="2"/>
  <c r="AR95" i="2" s="1"/>
  <c r="AK452" i="2"/>
  <c r="AK5" i="2"/>
  <c r="AK667" i="2"/>
  <c r="AR667" i="2" s="1"/>
  <c r="AK198" i="2"/>
  <c r="AK17" i="2"/>
  <c r="AK451" i="2"/>
  <c r="AK531" i="2"/>
  <c r="AK130" i="2"/>
  <c r="AK69" i="2"/>
  <c r="AK494" i="2"/>
  <c r="AK185" i="2"/>
  <c r="AK468" i="2"/>
  <c r="AK360" i="2"/>
  <c r="AK619" i="2"/>
  <c r="AK267" i="2"/>
  <c r="AK297" i="2"/>
  <c r="AK558" i="2"/>
  <c r="AK188" i="2"/>
  <c r="AK286" i="2"/>
  <c r="AK579" i="2"/>
  <c r="AK564" i="2"/>
  <c r="AK621" i="2"/>
  <c r="AK107" i="2"/>
  <c r="AK479" i="2"/>
  <c r="AK264" i="2"/>
  <c r="AK730" i="2"/>
  <c r="AR730" i="2" s="1"/>
  <c r="AK26" i="2"/>
  <c r="AK48" i="2"/>
  <c r="AK323" i="2"/>
  <c r="AK609" i="2"/>
  <c r="AK275" i="2"/>
  <c r="AK389" i="2"/>
  <c r="AK214" i="2"/>
  <c r="AK64" i="2"/>
  <c r="AK399" i="2"/>
  <c r="AK135" i="2"/>
  <c r="AK59" i="2"/>
  <c r="AK39" i="2"/>
  <c r="AK581" i="2"/>
  <c r="AR581" i="2" s="1"/>
  <c r="AK57" i="2"/>
  <c r="AK156" i="2"/>
  <c r="AK194" i="2"/>
  <c r="AK220" i="2"/>
  <c r="AK276" i="2"/>
  <c r="AK341" i="2"/>
  <c r="AK607" i="2"/>
  <c r="AR607" i="2" s="1"/>
  <c r="AK653" i="2"/>
  <c r="AK552" i="2"/>
  <c r="AK123" i="2"/>
  <c r="AK206" i="2"/>
  <c r="AK98" i="2"/>
  <c r="AK413" i="2"/>
  <c r="AK432" i="2"/>
  <c r="AK246" i="2"/>
  <c r="AK217" i="2"/>
  <c r="AK455" i="2"/>
  <c r="AK405" i="2"/>
  <c r="AK311" i="2"/>
  <c r="C42" i="3" s="1"/>
  <c r="AK140" i="2"/>
  <c r="AK725" i="2"/>
  <c r="AR725" i="2" s="1"/>
  <c r="AK71" i="2"/>
  <c r="AK120" i="2"/>
  <c r="AK430" i="2"/>
  <c r="AK539" i="2"/>
  <c r="AR539" i="2" s="1"/>
  <c r="AK570" i="2"/>
  <c r="AR570" i="2" s="1"/>
  <c r="AK563" i="2"/>
  <c r="AR563" i="2" s="1"/>
  <c r="AK10" i="2"/>
  <c r="AK219" i="2"/>
  <c r="AK13" i="2"/>
  <c r="AK30" i="2"/>
  <c r="AR30" i="2" s="1"/>
  <c r="AK663" i="2"/>
  <c r="AK656" i="2"/>
  <c r="AR656" i="2" s="1"/>
  <c r="AK229" i="2"/>
  <c r="AK83" i="2"/>
  <c r="AK237" i="2"/>
  <c r="AK226" i="2"/>
  <c r="AK280" i="2"/>
  <c r="AK165" i="2"/>
  <c r="AK20" i="2"/>
  <c r="AK599" i="2"/>
  <c r="AK517" i="2"/>
  <c r="AK335" i="2"/>
  <c r="AK319" i="2"/>
  <c r="AK298" i="2"/>
  <c r="AK454" i="2"/>
  <c r="AK235" i="2"/>
  <c r="AK541" i="2"/>
  <c r="AR541" i="2" s="1"/>
  <c r="AK32" i="2"/>
  <c r="AK433" i="2"/>
  <c r="AK673" i="2"/>
  <c r="AR673" i="2" s="1"/>
  <c r="AK359" i="2"/>
  <c r="AK302" i="2"/>
  <c r="AK608" i="2"/>
  <c r="AR608" i="2" s="1"/>
  <c r="AK536" i="2"/>
  <c r="AK61" i="2"/>
  <c r="AK76" i="2"/>
  <c r="AK550" i="2"/>
  <c r="AR550" i="2" s="1"/>
  <c r="AK623" i="2"/>
  <c r="AR623" i="2" s="1"/>
  <c r="AK207" i="2"/>
  <c r="AR207" i="2" s="1"/>
  <c r="AK211" i="2"/>
  <c r="AK524" i="2"/>
  <c r="AR524" i="2" s="1"/>
  <c r="AK334" i="2"/>
  <c r="AK428" i="2"/>
  <c r="AK395" i="2"/>
  <c r="AK66" i="2"/>
  <c r="AR66" i="2" s="1"/>
  <c r="AK475" i="2"/>
  <c r="AK289" i="2"/>
  <c r="AK149" i="2"/>
  <c r="AK296" i="2"/>
  <c r="AK105" i="2"/>
  <c r="AK588" i="2"/>
  <c r="AK618" i="2"/>
  <c r="AK180" i="2"/>
  <c r="AK685" i="2"/>
  <c r="AR685" i="2" s="1"/>
  <c r="AK308" i="2"/>
  <c r="AR308" i="2" s="1"/>
  <c r="AK148" i="2"/>
  <c r="AK595" i="2"/>
  <c r="AK67" i="2"/>
  <c r="AR67" i="2" s="1"/>
  <c r="AK274" i="2"/>
  <c r="AK342" i="2"/>
  <c r="AK411" i="2"/>
  <c r="AK88" i="2"/>
  <c r="AK234" i="2"/>
  <c r="AK112" i="2"/>
  <c r="AK441" i="2"/>
  <c r="AK642" i="2"/>
  <c r="AR642" i="2" s="1"/>
  <c r="AK277" i="2"/>
  <c r="AK427" i="2"/>
  <c r="AK343" i="2"/>
  <c r="AK127" i="2"/>
  <c r="AK168" i="2"/>
  <c r="AK12" i="2"/>
  <c r="AK610" i="2"/>
  <c r="AR610" i="2" s="1"/>
  <c r="AK328" i="2"/>
  <c r="AR328" i="2" s="1"/>
  <c r="AK718" i="2"/>
  <c r="AR718" i="2" s="1"/>
  <c r="AK444" i="2"/>
  <c r="AK152" i="2"/>
  <c r="AR152" i="2" s="1"/>
  <c r="AK612" i="2"/>
  <c r="AK269" i="2"/>
  <c r="AK241" i="2"/>
  <c r="AK49" i="2"/>
  <c r="AK11" i="2"/>
  <c r="AK502" i="2"/>
  <c r="AK490" i="2"/>
  <c r="AR490" i="2" s="1"/>
  <c r="AK160" i="2"/>
  <c r="AK368" i="2"/>
  <c r="AK179" i="2"/>
  <c r="AK94" i="2"/>
  <c r="AK80" i="2"/>
  <c r="AK598" i="2"/>
  <c r="AK51" i="2"/>
  <c r="AK240" i="2"/>
  <c r="AK676" i="2"/>
  <c r="AR676" i="2" s="1"/>
  <c r="AK25" i="2"/>
  <c r="AK398" i="2"/>
  <c r="AK329" i="2"/>
  <c r="AK692" i="2"/>
  <c r="AK631" i="2"/>
  <c r="AR631" i="2" s="1"/>
  <c r="AK287" i="2"/>
  <c r="AK315" i="2"/>
  <c r="AK583" i="2"/>
  <c r="AK540" i="2"/>
  <c r="AK385" i="2"/>
  <c r="AR385" i="2" s="1"/>
  <c r="AK721" i="2"/>
  <c r="AR721" i="2" s="1"/>
  <c r="AK639" i="2"/>
  <c r="AK4" i="2"/>
  <c r="AK504" i="2"/>
  <c r="AR504" i="2" s="1"/>
  <c r="AK50" i="2"/>
  <c r="AK244" i="2"/>
  <c r="AK370" i="2"/>
  <c r="AK99" i="2"/>
  <c r="AK582" i="2"/>
  <c r="AK473" i="2"/>
  <c r="AK215" i="2"/>
  <c r="AK306" i="2"/>
  <c r="AK199" i="2"/>
  <c r="AK396" i="2"/>
  <c r="AK19" i="2"/>
  <c r="C3" i="3" s="1"/>
  <c r="AK344" i="2"/>
  <c r="AK532" i="2"/>
  <c r="AK257" i="2"/>
  <c r="AR257" i="2" s="1"/>
  <c r="AK509" i="2"/>
  <c r="AK252" i="2"/>
  <c r="AK6" i="2"/>
  <c r="AK358" i="2"/>
  <c r="AK390" i="2"/>
  <c r="AK178" i="2"/>
  <c r="AK722" i="2"/>
  <c r="AR722" i="2" s="1"/>
  <c r="AK33" i="2"/>
  <c r="AK320" i="2"/>
  <c r="AK270" i="2"/>
  <c r="AK518" i="2"/>
  <c r="AK106" i="2"/>
  <c r="AK419" i="2"/>
  <c r="AK547" i="2"/>
  <c r="AK108" i="2"/>
  <c r="AK567" i="2"/>
  <c r="AK197" i="2"/>
  <c r="AK589" i="2"/>
  <c r="AK273" i="2"/>
  <c r="AK350" i="2"/>
  <c r="AK445" i="2"/>
  <c r="AR445" i="2" s="1"/>
  <c r="AK724" i="2"/>
  <c r="AR724" i="2" s="1"/>
  <c r="AK31" i="2"/>
  <c r="AK546" i="2"/>
  <c r="AK654" i="2"/>
  <c r="AK648" i="2"/>
  <c r="AR648" i="2" s="1"/>
  <c r="AK406" i="2"/>
  <c r="AR406" i="2" s="1"/>
  <c r="AK652" i="2"/>
  <c r="AK554" i="2"/>
  <c r="AK288" i="2"/>
  <c r="AK203" i="2"/>
  <c r="AK543" i="2"/>
  <c r="AK111" i="2"/>
  <c r="AK145" i="2"/>
  <c r="AK322" i="2"/>
  <c r="AK460" i="2"/>
  <c r="AR460" i="2" s="1"/>
  <c r="AK138" i="2"/>
  <c r="AK617" i="2"/>
  <c r="AK292" i="2"/>
  <c r="AK318" i="2"/>
  <c r="AK481" i="2"/>
  <c r="AK425" i="2"/>
  <c r="AK324" i="2"/>
  <c r="AK169" i="2"/>
  <c r="AK401" i="2"/>
  <c r="AK414" i="2"/>
  <c r="AK501" i="2"/>
  <c r="AK507" i="2"/>
  <c r="AK193" i="2"/>
  <c r="AK615" i="2"/>
  <c r="AK677" i="2"/>
  <c r="AR677" i="2" s="1"/>
  <c r="AK349" i="2"/>
  <c r="AK73" i="2"/>
  <c r="AK727" i="2"/>
  <c r="AR727" i="2" s="1"/>
  <c r="AK420" i="2"/>
  <c r="AK56" i="2"/>
  <c r="AK457" i="2"/>
  <c r="AK387" i="2"/>
  <c r="AK176" i="2"/>
  <c r="AK65" i="2"/>
  <c r="AK317" i="2"/>
  <c r="AK175" i="2"/>
  <c r="AK662" i="2"/>
  <c r="AR662" i="2" s="1"/>
  <c r="AK471" i="2"/>
  <c r="AR471" i="2" s="1"/>
  <c r="AK75" i="2"/>
  <c r="AK300" i="2"/>
  <c r="AK28" i="2"/>
  <c r="AK316" i="2"/>
  <c r="AK418" i="2"/>
  <c r="AK470" i="2"/>
  <c r="AK421" i="2"/>
  <c r="AR421" i="2" s="1"/>
  <c r="AK361" i="2"/>
  <c r="AK354" i="2"/>
  <c r="AR354" i="2" s="1"/>
  <c r="AK717" i="2"/>
  <c r="AR717" i="2" s="1"/>
  <c r="AK626" i="2"/>
  <c r="AR626" i="2" s="1"/>
  <c r="AK571" i="2"/>
  <c r="AK681" i="2"/>
  <c r="AR681" i="2" s="1"/>
  <c r="AK640" i="2"/>
  <c r="AR640" i="2" s="1"/>
  <c r="AK393" i="2"/>
  <c r="AK41" i="2"/>
  <c r="C55" i="3" s="1"/>
  <c r="AK467" i="2"/>
  <c r="AK557" i="2"/>
  <c r="AK258" i="2"/>
  <c r="AK210" i="2"/>
  <c r="AK624" i="2"/>
  <c r="AR624" i="2" s="1"/>
  <c r="AK35" i="2"/>
  <c r="AK330" i="2"/>
  <c r="AK537" i="2"/>
  <c r="AR537" i="2" s="1"/>
  <c r="AK723" i="2"/>
  <c r="AR723" i="2" s="1"/>
  <c r="AK628" i="2"/>
  <c r="AR628" i="2" s="1"/>
  <c r="AK613" i="2"/>
  <c r="AR613" i="2" s="1"/>
  <c r="AK553" i="2"/>
  <c r="AR553" i="2" s="1"/>
  <c r="AK650" i="2"/>
  <c r="AK40" i="2"/>
  <c r="AK440" i="2"/>
  <c r="AR440" i="2" s="1"/>
  <c r="AK364" i="2"/>
  <c r="AK77" i="2"/>
  <c r="AK164" i="2"/>
  <c r="AK340" i="2"/>
  <c r="AK132" i="2"/>
  <c r="AK42" i="2"/>
  <c r="AK261" i="2"/>
  <c r="AK72" i="2"/>
  <c r="AK268" i="2"/>
  <c r="AK366" i="2"/>
  <c r="AK326" i="2"/>
  <c r="AK336" i="2"/>
  <c r="AK54" i="2"/>
  <c r="AK605" i="2"/>
  <c r="AR605" i="2" s="1"/>
  <c r="AK680" i="2"/>
  <c r="AK312" i="2"/>
  <c r="AK714" i="2"/>
  <c r="AR714" i="2" s="1"/>
  <c r="AK293" i="2"/>
  <c r="AK47" i="2"/>
  <c r="AK159" i="2"/>
  <c r="AK643" i="2"/>
  <c r="AR643" i="2" s="1"/>
  <c r="AK92" i="2"/>
  <c r="AK242" i="2"/>
  <c r="AK655" i="2"/>
  <c r="AR655" i="2" s="1"/>
  <c r="AK620" i="2"/>
  <c r="AK702" i="2"/>
  <c r="AR702" i="2" s="1"/>
  <c r="AK89" i="2"/>
  <c r="AK672" i="2"/>
  <c r="AR672" i="2" s="1"/>
  <c r="AK422" i="2"/>
  <c r="AR422" i="2" s="1"/>
  <c r="AK699" i="2"/>
  <c r="AK100" i="2"/>
  <c r="AK200" i="2"/>
  <c r="AK266" i="2"/>
  <c r="AK37" i="2"/>
  <c r="AK606" i="2"/>
  <c r="AK437" i="2"/>
  <c r="AK574" i="2"/>
  <c r="AK348" i="2"/>
  <c r="AK141" i="2"/>
  <c r="AK299" i="2"/>
  <c r="AK707" i="2"/>
  <c r="AR707" i="2" s="1"/>
  <c r="AK353" i="2"/>
  <c r="AK514" i="2"/>
  <c r="AK400" i="2"/>
  <c r="AK687" i="2"/>
  <c r="AR687" i="2" s="1"/>
  <c r="AK303" i="2"/>
  <c r="AK233" i="2"/>
  <c r="AK402" i="2"/>
  <c r="AK484" i="2"/>
  <c r="AK498" i="2"/>
  <c r="AK382" i="2"/>
  <c r="AK625" i="2"/>
  <c r="AR625" i="2" s="1"/>
  <c r="AK102" i="2"/>
  <c r="AK647" i="2"/>
  <c r="AR647" i="2" s="1"/>
  <c r="AK635" i="2"/>
  <c r="AR635" i="2" s="1"/>
  <c r="AK248" i="2"/>
  <c r="AK499" i="2"/>
  <c r="AR499" i="2" s="1"/>
  <c r="AK279" i="2"/>
  <c r="AK438" i="2"/>
  <c r="AK117" i="2"/>
  <c r="AK304" i="2"/>
  <c r="AK182" i="2"/>
  <c r="AK124" i="2"/>
  <c r="AK225" i="2"/>
  <c r="AK79" i="2"/>
  <c r="AK548" i="2"/>
  <c r="AR548" i="2" s="1"/>
  <c r="AK638" i="2"/>
  <c r="AR638" i="2" s="1"/>
  <c r="AK533" i="2"/>
  <c r="AK131" i="2"/>
  <c r="AK216" i="2"/>
  <c r="AK664" i="2"/>
  <c r="AK528" i="2"/>
  <c r="AK506" i="2"/>
  <c r="AK204" i="2"/>
  <c r="C2" i="3" s="1"/>
  <c r="AK87" i="2"/>
  <c r="AK711" i="2"/>
  <c r="AR711" i="2" s="1"/>
  <c r="AK469" i="2"/>
  <c r="AK101" i="2"/>
  <c r="AK527" i="2"/>
  <c r="AK442" i="2"/>
  <c r="AK729" i="2"/>
  <c r="AR729" i="2" s="1"/>
  <c r="AK713" i="2"/>
  <c r="AR713" i="2" s="1"/>
  <c r="AK675" i="2"/>
  <c r="AR675" i="2" s="1"/>
  <c r="AK213" i="2"/>
  <c r="AK417" i="2"/>
  <c r="AK622" i="2"/>
  <c r="AK337" i="2"/>
  <c r="AK604" i="2"/>
  <c r="AK660" i="2"/>
  <c r="AR660" i="2" s="1"/>
  <c r="AK103" i="2"/>
  <c r="AK109" i="2"/>
  <c r="AK525" i="2"/>
  <c r="AK384" i="2"/>
  <c r="AK450" i="2"/>
  <c r="AK339" i="2"/>
  <c r="AR339" i="2" s="1"/>
  <c r="AK632" i="2"/>
  <c r="AR632" i="2" s="1"/>
  <c r="AK309" i="2"/>
  <c r="AK285" i="2"/>
  <c r="AK310" i="2"/>
  <c r="AK91" i="2"/>
  <c r="AR91" i="2" s="1"/>
  <c r="AK397" i="2"/>
  <c r="AR397" i="2" s="1"/>
  <c r="AK694" i="2"/>
  <c r="AR694" i="2" s="1"/>
  <c r="AK172" i="2"/>
  <c r="AK569" i="2"/>
  <c r="AK230" i="2"/>
  <c r="AK697" i="2"/>
  <c r="AK666" i="2"/>
  <c r="AK369" i="2"/>
  <c r="AK208" i="2"/>
  <c r="AK472" i="2"/>
  <c r="AK529" i="2"/>
  <c r="AK708" i="2"/>
  <c r="AR708" i="2" s="1"/>
  <c r="AK363" i="2"/>
  <c r="AK515" i="2"/>
  <c r="AK559" i="2"/>
  <c r="AK686" i="2"/>
  <c r="AR686" i="2" s="1"/>
  <c r="AK434" i="2"/>
  <c r="AK486" i="2"/>
  <c r="AK516" i="2"/>
  <c r="AK577" i="2"/>
  <c r="AR577" i="2" s="1"/>
  <c r="AK658" i="2"/>
  <c r="AR658" i="2" s="1"/>
  <c r="AK572" i="2"/>
  <c r="AR572" i="2" s="1"/>
  <c r="AK480" i="2"/>
  <c r="AK439" i="2"/>
  <c r="AK485" i="2"/>
  <c r="AK236" i="2"/>
  <c r="AK629" i="2"/>
  <c r="AR629" i="2" s="1"/>
  <c r="AK221" i="2"/>
  <c r="AK600" i="2"/>
  <c r="AK104" i="2"/>
  <c r="AK372" i="2"/>
  <c r="AK487" i="2"/>
  <c r="AK263" i="2"/>
  <c r="AK523" i="2"/>
  <c r="AK383" i="2"/>
  <c r="AK314" i="2"/>
  <c r="AK177" i="2"/>
  <c r="AK646" i="2"/>
  <c r="AR646" i="2" s="1"/>
  <c r="AK243" i="2"/>
  <c r="AK575" i="2"/>
  <c r="AR575" i="2" s="1"/>
  <c r="AK521" i="2"/>
  <c r="AK704" i="2"/>
  <c r="AR704" i="2" s="1"/>
  <c r="AK321" i="2"/>
  <c r="AK705" i="2"/>
  <c r="AR705" i="2" s="1"/>
  <c r="AK231" i="2"/>
  <c r="AK573" i="2"/>
  <c r="AK351" i="2"/>
  <c r="AK462" i="2"/>
  <c r="AK645" i="2"/>
  <c r="AK670" i="2"/>
  <c r="AR670" i="2" s="1"/>
  <c r="AK637" i="2"/>
  <c r="AK392" i="2"/>
  <c r="AK371" i="2"/>
  <c r="AK678" i="2"/>
  <c r="AR678" i="2" s="1"/>
  <c r="AK483" i="2"/>
  <c r="AK657" i="2"/>
  <c r="AR657" i="2" s="1"/>
  <c r="AK679" i="2"/>
  <c r="AK463" i="2"/>
  <c r="AK508" i="2"/>
  <c r="AR508" i="2" s="1"/>
  <c r="AK555" i="2"/>
  <c r="AK712" i="2"/>
  <c r="AR712" i="2" s="1"/>
  <c r="AK634" i="2"/>
  <c r="AR634" i="2" s="1"/>
  <c r="AK728" i="2"/>
  <c r="AR728" i="2" s="1"/>
  <c r="AK709" i="2"/>
  <c r="AR709" i="2" s="1"/>
  <c r="AK561" i="2"/>
  <c r="AR561" i="2" s="1"/>
  <c r="AK661" i="2"/>
  <c r="AR661" i="2" s="1"/>
  <c r="AK683" i="2"/>
  <c r="AR683" i="2" s="1"/>
  <c r="AK542" i="2"/>
  <c r="AK703" i="2"/>
  <c r="AK644" i="2"/>
  <c r="AR644" i="2" s="1"/>
  <c r="AK596" i="2"/>
  <c r="AK690" i="2"/>
  <c r="AR690" i="2" s="1"/>
  <c r="AK682" i="2"/>
  <c r="AR682" i="2" s="1"/>
  <c r="AK695" i="2"/>
  <c r="AR695" i="2" s="1"/>
  <c r="AK706" i="2"/>
  <c r="AR706" i="2" s="1"/>
  <c r="AK593" i="2"/>
  <c r="AR593" i="2" s="1"/>
  <c r="AK659" i="2"/>
  <c r="AR659" i="2" s="1"/>
  <c r="AK633" i="2"/>
  <c r="AR633" i="2" s="1"/>
  <c r="AK719" i="2"/>
  <c r="AR719" i="2" s="1"/>
  <c r="AK674" i="2"/>
  <c r="AR674" i="2" s="1"/>
  <c r="AK693" i="2"/>
  <c r="AR693" i="2" s="1"/>
  <c r="AK689" i="2"/>
  <c r="AR689" i="2" s="1"/>
  <c r="AK614" i="2"/>
  <c r="AK726" i="2"/>
  <c r="AR726" i="2" s="1"/>
  <c r="AK716" i="2"/>
  <c r="AR716" i="2" s="1"/>
  <c r="AK668" i="2"/>
  <c r="AR668" i="2" s="1"/>
  <c r="AH526" i="2"/>
  <c r="AH530" i="2"/>
  <c r="AH651" i="2"/>
  <c r="AH171" i="2"/>
  <c r="AH409" i="2"/>
  <c r="AH249" i="2"/>
  <c r="AH534" i="2"/>
  <c r="AH301" i="2"/>
  <c r="AH616" i="2"/>
  <c r="AH436" i="2"/>
  <c r="AH373" i="2"/>
  <c r="AH474" i="2"/>
  <c r="AH691" i="2"/>
  <c r="AH146" i="2"/>
  <c r="AH271" i="2"/>
  <c r="AH134" i="2"/>
  <c r="AH365" i="2"/>
  <c r="AH161" i="2"/>
  <c r="AH497" i="2"/>
  <c r="AH696" i="2"/>
  <c r="AH482" i="2"/>
  <c r="AH38" i="2"/>
  <c r="AH424" i="2"/>
  <c r="AH18" i="2"/>
  <c r="AH184" i="2"/>
  <c r="AH362" i="2"/>
  <c r="AH166" i="2"/>
  <c r="AH133" i="2"/>
  <c r="AH544" i="2"/>
  <c r="AH355" i="2"/>
  <c r="AH701" i="2"/>
  <c r="AH85" i="2"/>
  <c r="AH594" i="2"/>
  <c r="AH136" i="2"/>
  <c r="AH163" i="2"/>
  <c r="AH669" i="2"/>
  <c r="AH116" i="2"/>
  <c r="AH183" i="2"/>
  <c r="AH81" i="2"/>
  <c r="AH630" i="2"/>
  <c r="AH23" i="2"/>
  <c r="AH70" i="2"/>
  <c r="AH603" i="2"/>
  <c r="AH284" i="2"/>
  <c r="AH416" i="2"/>
  <c r="AH491" i="2"/>
  <c r="AH113" i="2"/>
  <c r="AH9" i="2"/>
  <c r="AH247" i="2"/>
  <c r="AH84" i="2"/>
  <c r="AH238" i="2"/>
  <c r="AH408" i="2"/>
  <c r="AH137" i="2"/>
  <c r="AH590" i="2"/>
  <c r="AH58" i="2"/>
  <c r="AH68" i="2"/>
  <c r="AH374" i="2"/>
  <c r="AH495" i="2"/>
  <c r="AH157" i="2"/>
  <c r="AH151" i="2"/>
  <c r="AH379" i="2"/>
  <c r="AH578" i="2"/>
  <c r="AH496" i="2"/>
  <c r="AH412" i="2"/>
  <c r="AH259" i="2"/>
  <c r="AH477" i="2"/>
  <c r="AH212" i="2"/>
  <c r="AH181" i="2"/>
  <c r="AH281" i="2"/>
  <c r="AH173" i="2"/>
  <c r="AH170" i="2"/>
  <c r="AH378" i="2"/>
  <c r="AH449" i="2"/>
  <c r="AH90" i="2"/>
  <c r="AH3" i="2"/>
  <c r="AH431" i="2"/>
  <c r="AH125" i="2"/>
  <c r="AH110" i="2"/>
  <c r="AH352" i="2"/>
  <c r="AH78" i="2"/>
  <c r="O13" i="3" s="1"/>
  <c r="AH464" i="2"/>
  <c r="AH128" i="2"/>
  <c r="AH560" i="2"/>
  <c r="AH338" i="2"/>
  <c r="AH503" i="2"/>
  <c r="AH585" i="2"/>
  <c r="AH55" i="2"/>
  <c r="AH36" i="2"/>
  <c r="AH223" i="2"/>
  <c r="AH294" i="2"/>
  <c r="AH278" i="2"/>
  <c r="AH636" i="2"/>
  <c r="AH295" i="2"/>
  <c r="AH239" i="2"/>
  <c r="AH7" i="2"/>
  <c r="AH367" i="2"/>
  <c r="AH143" i="2"/>
  <c r="AH192" i="2"/>
  <c r="AH46" i="2"/>
  <c r="AH346" i="2"/>
  <c r="AH446" i="2"/>
  <c r="AH115" i="2"/>
  <c r="AH167" i="2"/>
  <c r="AH22" i="2"/>
  <c r="AH671" i="2"/>
  <c r="AH568" i="2"/>
  <c r="AH62" i="2"/>
  <c r="AH262" i="2"/>
  <c r="AH404" i="2"/>
  <c r="AH493" i="2"/>
  <c r="AH21" i="2"/>
  <c r="AH142" i="2"/>
  <c r="AH307" i="2"/>
  <c r="AH202" i="2"/>
  <c r="AH24" i="2"/>
  <c r="AH388" i="2"/>
  <c r="AH461" i="2"/>
  <c r="AH272" i="2"/>
  <c r="AH232" i="2"/>
  <c r="AH283" i="2"/>
  <c r="AH601" i="2"/>
  <c r="AH327" i="2"/>
  <c r="AH201" i="2"/>
  <c r="AH158" i="2"/>
  <c r="AH376" i="2"/>
  <c r="O121" i="3" s="1"/>
  <c r="AH403" i="2"/>
  <c r="AH174" i="2"/>
  <c r="AH426" i="2"/>
  <c r="AH60" i="2"/>
  <c r="AH27" i="2"/>
  <c r="AH265" i="2"/>
  <c r="AH565" i="2"/>
  <c r="AH224" i="2"/>
  <c r="AH290" i="2"/>
  <c r="O113" i="3" s="1"/>
  <c r="AH478" i="2"/>
  <c r="AH282" i="2"/>
  <c r="AH209" i="2"/>
  <c r="AH45" i="2"/>
  <c r="AH153" i="2"/>
  <c r="AH121" i="2"/>
  <c r="AH2" i="2"/>
  <c r="AH245" i="2"/>
  <c r="AH189" i="2"/>
  <c r="AH144" i="2"/>
  <c r="AH715" i="2"/>
  <c r="AH456" i="2"/>
  <c r="AH162" i="2"/>
  <c r="AH191" i="2"/>
  <c r="AH254" i="2"/>
  <c r="AH52" i="2"/>
  <c r="AH435" i="2"/>
  <c r="AH8" i="2"/>
  <c r="AH380" i="2"/>
  <c r="AH710" i="2"/>
  <c r="AH522" i="2"/>
  <c r="AH489" i="2"/>
  <c r="AH429" i="2"/>
  <c r="AH118" i="2"/>
  <c r="AH122" i="2"/>
  <c r="AH520" i="2"/>
  <c r="AH119" i="2"/>
  <c r="AH545" i="2"/>
  <c r="AH500" i="2"/>
  <c r="AH14" i="2"/>
  <c r="AH377" i="2"/>
  <c r="AH488" i="2"/>
  <c r="AH74" i="2"/>
  <c r="AH641" i="2"/>
  <c r="AH218" i="2"/>
  <c r="AH627" i="2"/>
  <c r="AH250" i="2"/>
  <c r="AH551" i="2"/>
  <c r="AH566" i="2"/>
  <c r="AH29" i="2"/>
  <c r="AH597" i="2"/>
  <c r="AH513" i="2"/>
  <c r="AH592" i="2"/>
  <c r="AH16" i="2"/>
  <c r="AH227" i="2"/>
  <c r="AH205" i="2"/>
  <c r="AH222" i="2"/>
  <c r="AH586" i="2"/>
  <c r="AH150" i="2"/>
  <c r="AH665" i="2"/>
  <c r="AH147" i="2"/>
  <c r="AH423" i="2"/>
  <c r="AH325" i="2"/>
  <c r="AH43" i="2"/>
  <c r="AH260" i="2"/>
  <c r="AH255" i="2"/>
  <c r="AH510" i="2"/>
  <c r="AH602" i="2"/>
  <c r="AH155" i="2"/>
  <c r="O7" i="3" s="1"/>
  <c r="AH684" i="2"/>
  <c r="AH415" i="2"/>
  <c r="AH443" i="2"/>
  <c r="O122" i="3" s="1"/>
  <c r="AH196" i="2"/>
  <c r="AH410" i="2"/>
  <c r="AH611" i="2"/>
  <c r="AH386" i="2"/>
  <c r="AH538" i="2"/>
  <c r="AH591" i="2"/>
  <c r="AH700" i="2"/>
  <c r="AH253" i="2"/>
  <c r="AH333" i="2"/>
  <c r="AH126" i="2"/>
  <c r="AH186" i="2"/>
  <c r="AH465" i="2"/>
  <c r="AH154" i="2"/>
  <c r="AH96" i="2"/>
  <c r="AH587" i="2"/>
  <c r="AH82" i="2"/>
  <c r="AH476" i="2"/>
  <c r="AH129" i="2"/>
  <c r="AH511" i="2"/>
  <c r="AH505" i="2"/>
  <c r="AH345" i="2"/>
  <c r="AH512" i="2"/>
  <c r="AH331" i="2"/>
  <c r="AH93" i="2"/>
  <c r="AH549" i="2"/>
  <c r="AH649" i="2"/>
  <c r="AH356" i="2"/>
  <c r="AH44" i="2"/>
  <c r="AH698" i="2"/>
  <c r="AH187" i="2"/>
  <c r="AH407" i="2"/>
  <c r="AH251" i="2"/>
  <c r="AH34" i="2"/>
  <c r="AH720" i="2"/>
  <c r="AH291" i="2"/>
  <c r="AH313" i="2"/>
  <c r="AH562" i="2"/>
  <c r="AH53" i="2"/>
  <c r="AH556" i="2"/>
  <c r="AH381" i="2"/>
  <c r="AH195" i="2"/>
  <c r="AH139" i="2"/>
  <c r="AH448" i="2"/>
  <c r="AH492" i="2"/>
  <c r="AH97" i="2"/>
  <c r="AH580" i="2"/>
  <c r="AH535" i="2"/>
  <c r="AH731" i="2"/>
  <c r="AH332" i="2"/>
  <c r="AH459" i="2"/>
  <c r="AH256" i="2"/>
  <c r="AH15" i="2"/>
  <c r="AH688" i="2"/>
  <c r="AH391" i="2"/>
  <c r="AH447" i="2"/>
  <c r="AH453" i="2"/>
  <c r="AH519" i="2"/>
  <c r="AH357" i="2"/>
  <c r="AH63" i="2"/>
  <c r="AH466" i="2"/>
  <c r="AH347" i="2"/>
  <c r="AH305" i="2"/>
  <c r="AH114" i="2"/>
  <c r="AH190" i="2"/>
  <c r="AH584" i="2"/>
  <c r="AH228" i="2"/>
  <c r="AH86" i="2"/>
  <c r="AH576" i="2"/>
  <c r="AH394" i="2"/>
  <c r="AH375" i="2"/>
  <c r="AH458" i="2"/>
  <c r="AH95" i="2"/>
  <c r="AH452" i="2"/>
  <c r="AH5" i="2"/>
  <c r="AH667" i="2"/>
  <c r="AH198" i="2"/>
  <c r="AH17" i="2"/>
  <c r="AH451" i="2"/>
  <c r="AH531" i="2"/>
  <c r="AH130" i="2"/>
  <c r="AH69" i="2"/>
  <c r="AH494" i="2"/>
  <c r="AH185" i="2"/>
  <c r="AH468" i="2"/>
  <c r="AH360" i="2"/>
  <c r="AH619" i="2"/>
  <c r="AH267" i="2"/>
  <c r="AH297" i="2"/>
  <c r="AH558" i="2"/>
  <c r="AH188" i="2"/>
  <c r="AH286" i="2"/>
  <c r="AH579" i="2"/>
  <c r="AH564" i="2"/>
  <c r="AH621" i="2"/>
  <c r="AH107" i="2"/>
  <c r="AH479" i="2"/>
  <c r="AH264" i="2"/>
  <c r="AH730" i="2"/>
  <c r="AH26" i="2"/>
  <c r="AH48" i="2"/>
  <c r="AH323" i="2"/>
  <c r="AH609" i="2"/>
  <c r="AH275" i="2"/>
  <c r="AH389" i="2"/>
  <c r="AH214" i="2"/>
  <c r="AH64" i="2"/>
  <c r="AH399" i="2"/>
  <c r="AH135" i="2"/>
  <c r="AH59" i="2"/>
  <c r="AH39" i="2"/>
  <c r="AH581" i="2"/>
  <c r="AH57" i="2"/>
  <c r="AH156" i="2"/>
  <c r="AH194" i="2"/>
  <c r="AH220" i="2"/>
  <c r="AH276" i="2"/>
  <c r="AH341" i="2"/>
  <c r="AH607" i="2"/>
  <c r="AH653" i="2"/>
  <c r="AH552" i="2"/>
  <c r="AH123" i="2"/>
  <c r="AH206" i="2"/>
  <c r="AH98" i="2"/>
  <c r="AH413" i="2"/>
  <c r="AH432" i="2"/>
  <c r="AH246" i="2"/>
  <c r="AH217" i="2"/>
  <c r="AH455" i="2"/>
  <c r="AH405" i="2"/>
  <c r="AH311" i="2"/>
  <c r="AH140" i="2"/>
  <c r="AH725" i="2"/>
  <c r="AH71" i="2"/>
  <c r="AH120" i="2"/>
  <c r="AH430" i="2"/>
  <c r="AH539" i="2"/>
  <c r="AH570" i="2"/>
  <c r="AH563" i="2"/>
  <c r="AH10" i="2"/>
  <c r="AH219" i="2"/>
  <c r="AH13" i="2"/>
  <c r="AH30" i="2"/>
  <c r="AH663" i="2"/>
  <c r="AH656" i="2"/>
  <c r="AH229" i="2"/>
  <c r="AH83" i="2"/>
  <c r="AH237" i="2"/>
  <c r="AH226" i="2"/>
  <c r="AH280" i="2"/>
  <c r="AH165" i="2"/>
  <c r="AH20" i="2"/>
  <c r="AH599" i="2"/>
  <c r="AH517" i="2"/>
  <c r="AH335" i="2"/>
  <c r="AH319" i="2"/>
  <c r="AH298" i="2"/>
  <c r="AH454" i="2"/>
  <c r="AH235" i="2"/>
  <c r="AH541" i="2"/>
  <c r="AH32" i="2"/>
  <c r="AH433" i="2"/>
  <c r="AH673" i="2"/>
  <c r="AH359" i="2"/>
  <c r="AH302" i="2"/>
  <c r="AH608" i="2"/>
  <c r="AH536" i="2"/>
  <c r="AH61" i="2"/>
  <c r="AH76" i="2"/>
  <c r="AH550" i="2"/>
  <c r="AH623" i="2"/>
  <c r="AH207" i="2"/>
  <c r="AH211" i="2"/>
  <c r="AH524" i="2"/>
  <c r="AH334" i="2"/>
  <c r="AH428" i="2"/>
  <c r="AH395" i="2"/>
  <c r="AH66" i="2"/>
  <c r="AH475" i="2"/>
  <c r="AH289" i="2"/>
  <c r="AH149" i="2"/>
  <c r="AH296" i="2"/>
  <c r="AH105" i="2"/>
  <c r="AH588" i="2"/>
  <c r="AH618" i="2"/>
  <c r="AH180" i="2"/>
  <c r="AH685" i="2"/>
  <c r="AH308" i="2"/>
  <c r="AH148" i="2"/>
  <c r="AH595" i="2"/>
  <c r="AH67" i="2"/>
  <c r="AH274" i="2"/>
  <c r="AH342" i="2"/>
  <c r="AH411" i="2"/>
  <c r="AH88" i="2"/>
  <c r="AH234" i="2"/>
  <c r="AH112" i="2"/>
  <c r="AH441" i="2"/>
  <c r="AH642" i="2"/>
  <c r="O68" i="3" s="1"/>
  <c r="AH277" i="2"/>
  <c r="AH427" i="2"/>
  <c r="AH343" i="2"/>
  <c r="AH127" i="2"/>
  <c r="AH168" i="2"/>
  <c r="AH12" i="2"/>
  <c r="AH610" i="2"/>
  <c r="AH328" i="2"/>
  <c r="AH718" i="2"/>
  <c r="AH444" i="2"/>
  <c r="AH152" i="2"/>
  <c r="AH612" i="2"/>
  <c r="AH269" i="2"/>
  <c r="AH241" i="2"/>
  <c r="AH49" i="2"/>
  <c r="AH11" i="2"/>
  <c r="AH502" i="2"/>
  <c r="AH490" i="2"/>
  <c r="AH160" i="2"/>
  <c r="AH368" i="2"/>
  <c r="AH179" i="2"/>
  <c r="AH94" i="2"/>
  <c r="AH80" i="2"/>
  <c r="AH598" i="2"/>
  <c r="AH51" i="2"/>
  <c r="AH240" i="2"/>
  <c r="AH676" i="2"/>
  <c r="AH25" i="2"/>
  <c r="AH398" i="2"/>
  <c r="AH329" i="2"/>
  <c r="AH692" i="2"/>
  <c r="AH631" i="2"/>
  <c r="AH287" i="2"/>
  <c r="AH315" i="2"/>
  <c r="AH583" i="2"/>
  <c r="AH540" i="2"/>
  <c r="AH385" i="2"/>
  <c r="AH721" i="2"/>
  <c r="AH639" i="2"/>
  <c r="AH4" i="2"/>
  <c r="AH504" i="2"/>
  <c r="AH50" i="2"/>
  <c r="AH244" i="2"/>
  <c r="AH370" i="2"/>
  <c r="AH99" i="2"/>
  <c r="AH582" i="2"/>
  <c r="AH473" i="2"/>
  <c r="AH215" i="2"/>
  <c r="AH306" i="2"/>
  <c r="AH199" i="2"/>
  <c r="AH396" i="2"/>
  <c r="AH19" i="2"/>
  <c r="AH344" i="2"/>
  <c r="AH532" i="2"/>
  <c r="AH257" i="2"/>
  <c r="AH509" i="2"/>
  <c r="AH252" i="2"/>
  <c r="AH6" i="2"/>
  <c r="AH358" i="2"/>
  <c r="AH390" i="2"/>
  <c r="AH178" i="2"/>
  <c r="AH722" i="2"/>
  <c r="AH33" i="2"/>
  <c r="AH320" i="2"/>
  <c r="AH270" i="2"/>
  <c r="AH518" i="2"/>
  <c r="AH106" i="2"/>
  <c r="AH419" i="2"/>
  <c r="AH547" i="2"/>
  <c r="AH108" i="2"/>
  <c r="AH567" i="2"/>
  <c r="AH197" i="2"/>
  <c r="AH589" i="2"/>
  <c r="AH273" i="2"/>
  <c r="AH350" i="2"/>
  <c r="AH445" i="2"/>
  <c r="AH724" i="2"/>
  <c r="AH31" i="2"/>
  <c r="AH546" i="2"/>
  <c r="AH654" i="2"/>
  <c r="AH648" i="2"/>
  <c r="AH406" i="2"/>
  <c r="AH652" i="2"/>
  <c r="AH554" i="2"/>
  <c r="AH288" i="2"/>
  <c r="AH203" i="2"/>
  <c r="AH543" i="2"/>
  <c r="AH111" i="2"/>
  <c r="AH145" i="2"/>
  <c r="AH322" i="2"/>
  <c r="AH460" i="2"/>
  <c r="AH138" i="2"/>
  <c r="AH617" i="2"/>
  <c r="AH292" i="2"/>
  <c r="AH318" i="2"/>
  <c r="AH481" i="2"/>
  <c r="AH425" i="2"/>
  <c r="AH324" i="2"/>
  <c r="AH169" i="2"/>
  <c r="AH401" i="2"/>
  <c r="AH414" i="2"/>
  <c r="AH501" i="2"/>
  <c r="AH507" i="2"/>
  <c r="AH193" i="2"/>
  <c r="AH615" i="2"/>
  <c r="AH677" i="2"/>
  <c r="AH349" i="2"/>
  <c r="AH73" i="2"/>
  <c r="AH727" i="2"/>
  <c r="AH420" i="2"/>
  <c r="AH56" i="2"/>
  <c r="AH457" i="2"/>
  <c r="AH387" i="2"/>
  <c r="AH176" i="2"/>
  <c r="AH65" i="2"/>
  <c r="AH317" i="2"/>
  <c r="AH175" i="2"/>
  <c r="AH662" i="2"/>
  <c r="AH471" i="2"/>
  <c r="AH75" i="2"/>
  <c r="AH300" i="2"/>
  <c r="AH28" i="2"/>
  <c r="AH316" i="2"/>
  <c r="AH418" i="2"/>
  <c r="AH470" i="2"/>
  <c r="AH421" i="2"/>
  <c r="AH361" i="2"/>
  <c r="AH354" i="2"/>
  <c r="AH717" i="2"/>
  <c r="AH626" i="2"/>
  <c r="AH571" i="2"/>
  <c r="AH681" i="2"/>
  <c r="AH640" i="2"/>
  <c r="AH393" i="2"/>
  <c r="AH41" i="2"/>
  <c r="AH467" i="2"/>
  <c r="AH557" i="2"/>
  <c r="AH258" i="2"/>
  <c r="AH210" i="2"/>
  <c r="AH624" i="2"/>
  <c r="AH35" i="2"/>
  <c r="AH330" i="2"/>
  <c r="AH537" i="2"/>
  <c r="AH723" i="2"/>
  <c r="AH628" i="2"/>
  <c r="AH613" i="2"/>
  <c r="AH553" i="2"/>
  <c r="AH650" i="2"/>
  <c r="AH40" i="2"/>
  <c r="AH440" i="2"/>
  <c r="AH364" i="2"/>
  <c r="AH77" i="2"/>
  <c r="AH164" i="2"/>
  <c r="AH340" i="2"/>
  <c r="AH132" i="2"/>
  <c r="AH42" i="2"/>
  <c r="AH261" i="2"/>
  <c r="AH72" i="2"/>
  <c r="AH268" i="2"/>
  <c r="AH366" i="2"/>
  <c r="AH326" i="2"/>
  <c r="AH336" i="2"/>
  <c r="AH54" i="2"/>
  <c r="AH605" i="2"/>
  <c r="AH680" i="2"/>
  <c r="AH312" i="2"/>
  <c r="AH714" i="2"/>
  <c r="AH293" i="2"/>
  <c r="AH47" i="2"/>
  <c r="AH159" i="2"/>
  <c r="AH643" i="2"/>
  <c r="AH92" i="2"/>
  <c r="AH242" i="2"/>
  <c r="AH655" i="2"/>
  <c r="AH620" i="2"/>
  <c r="AH702" i="2"/>
  <c r="AH89" i="2"/>
  <c r="AH672" i="2"/>
  <c r="AH422" i="2"/>
  <c r="AH699" i="2"/>
  <c r="AH100" i="2"/>
  <c r="AH200" i="2"/>
  <c r="AH266" i="2"/>
  <c r="AH37" i="2"/>
  <c r="AH606" i="2"/>
  <c r="AH437" i="2"/>
  <c r="AH574" i="2"/>
  <c r="AH348" i="2"/>
  <c r="AH141" i="2"/>
  <c r="AH299" i="2"/>
  <c r="AH707" i="2"/>
  <c r="AH353" i="2"/>
  <c r="AH514" i="2"/>
  <c r="AH400" i="2"/>
  <c r="AH687" i="2"/>
  <c r="AH303" i="2"/>
  <c r="AH233" i="2"/>
  <c r="AH402" i="2"/>
  <c r="AH484" i="2"/>
  <c r="AH498" i="2"/>
  <c r="AH382" i="2"/>
  <c r="AH625" i="2"/>
  <c r="AH102" i="2"/>
  <c r="AH647" i="2"/>
  <c r="AH635" i="2"/>
  <c r="AH248" i="2"/>
  <c r="AH499" i="2"/>
  <c r="AH279" i="2"/>
  <c r="AH438" i="2"/>
  <c r="AH117" i="2"/>
  <c r="AH304" i="2"/>
  <c r="AH182" i="2"/>
  <c r="AH124" i="2"/>
  <c r="AH225" i="2"/>
  <c r="AH79" i="2"/>
  <c r="AH548" i="2"/>
  <c r="AH638" i="2"/>
  <c r="AH533" i="2"/>
  <c r="AH131" i="2"/>
  <c r="AH216" i="2"/>
  <c r="AH664" i="2"/>
  <c r="AH528" i="2"/>
  <c r="AH506" i="2"/>
  <c r="AH204" i="2"/>
  <c r="AH87" i="2"/>
  <c r="AH711" i="2"/>
  <c r="AH469" i="2"/>
  <c r="AH101" i="2"/>
  <c r="AH527" i="2"/>
  <c r="AH442" i="2"/>
  <c r="AH729" i="2"/>
  <c r="AH713" i="2"/>
  <c r="AH675" i="2"/>
  <c r="AH213" i="2"/>
  <c r="AH417" i="2"/>
  <c r="AH622" i="2"/>
  <c r="AH337" i="2"/>
  <c r="AH604" i="2"/>
  <c r="AH660" i="2"/>
  <c r="AH103" i="2"/>
  <c r="AH109" i="2"/>
  <c r="AH525" i="2"/>
  <c r="AH384" i="2"/>
  <c r="AH450" i="2"/>
  <c r="AH339" i="2"/>
  <c r="AH632" i="2"/>
  <c r="AH309" i="2"/>
  <c r="AH285" i="2"/>
  <c r="AH310" i="2"/>
  <c r="AH91" i="2"/>
  <c r="AH397" i="2"/>
  <c r="AH694" i="2"/>
  <c r="AH172" i="2"/>
  <c r="AH569" i="2"/>
  <c r="AH230" i="2"/>
  <c r="AH697" i="2"/>
  <c r="AH666" i="2"/>
  <c r="AH369" i="2"/>
  <c r="AH208" i="2"/>
  <c r="AH472" i="2"/>
  <c r="AH529" i="2"/>
  <c r="AH708" i="2"/>
  <c r="AH363" i="2"/>
  <c r="AH515" i="2"/>
  <c r="AH559" i="2"/>
  <c r="AH686" i="2"/>
  <c r="AH434" i="2"/>
  <c r="AH486" i="2"/>
  <c r="AH516" i="2"/>
  <c r="AH577" i="2"/>
  <c r="AH658" i="2"/>
  <c r="AH572" i="2"/>
  <c r="AH480" i="2"/>
  <c r="AH439" i="2"/>
  <c r="AH485" i="2"/>
  <c r="AH236" i="2"/>
  <c r="AH629" i="2"/>
  <c r="AH221" i="2"/>
  <c r="AH600" i="2"/>
  <c r="AH104" i="2"/>
  <c r="AH372" i="2"/>
  <c r="AH487" i="2"/>
  <c r="AH263" i="2"/>
  <c r="AH523" i="2"/>
  <c r="AH383" i="2"/>
  <c r="AH314" i="2"/>
  <c r="AH177" i="2"/>
  <c r="AH646" i="2"/>
  <c r="AH243" i="2"/>
  <c r="AH575" i="2"/>
  <c r="AH521" i="2"/>
  <c r="AH704" i="2"/>
  <c r="AH321" i="2"/>
  <c r="AH705" i="2"/>
  <c r="AH231" i="2"/>
  <c r="AH573" i="2"/>
  <c r="AH351" i="2"/>
  <c r="AH462" i="2"/>
  <c r="AH645" i="2"/>
  <c r="AH670" i="2"/>
  <c r="AH637" i="2"/>
  <c r="AH392" i="2"/>
  <c r="AH371" i="2"/>
  <c r="AH678" i="2"/>
  <c r="AH483" i="2"/>
  <c r="AH657" i="2"/>
  <c r="AH679" i="2"/>
  <c r="AH463" i="2"/>
  <c r="AH508" i="2"/>
  <c r="AH555" i="2"/>
  <c r="AH712" i="2"/>
  <c r="AH634" i="2"/>
  <c r="AH728" i="2"/>
  <c r="AH709" i="2"/>
  <c r="AH561" i="2"/>
  <c r="AH661" i="2"/>
  <c r="AH683" i="2"/>
  <c r="AH542" i="2"/>
  <c r="AH703" i="2"/>
  <c r="AH644" i="2"/>
  <c r="AH596" i="2"/>
  <c r="AH690" i="2"/>
  <c r="AH682" i="2"/>
  <c r="AH695" i="2"/>
  <c r="AH706" i="2"/>
  <c r="AH593" i="2"/>
  <c r="AH659" i="2"/>
  <c r="AH633" i="2"/>
  <c r="AH719" i="2"/>
  <c r="AH674" i="2"/>
  <c r="AH693" i="2"/>
  <c r="AH689" i="2"/>
  <c r="AH614" i="2"/>
  <c r="AH726" i="2"/>
  <c r="AH716" i="2"/>
  <c r="AH668" i="2"/>
  <c r="AG526" i="2"/>
  <c r="AG530" i="2"/>
  <c r="AG651" i="2"/>
  <c r="AG171" i="2"/>
  <c r="AG409" i="2"/>
  <c r="AG249" i="2"/>
  <c r="AG534" i="2"/>
  <c r="AG301" i="2"/>
  <c r="AG616" i="2"/>
  <c r="AG436" i="2"/>
  <c r="AG373" i="2"/>
  <c r="AG474" i="2"/>
  <c r="AG691" i="2"/>
  <c r="AG146" i="2"/>
  <c r="AG271" i="2"/>
  <c r="AG134" i="2"/>
  <c r="AG365" i="2"/>
  <c r="AG161" i="2"/>
  <c r="AG497" i="2"/>
  <c r="AG696" i="2"/>
  <c r="AG482" i="2"/>
  <c r="AG38" i="2"/>
  <c r="AG424" i="2"/>
  <c r="AG18" i="2"/>
  <c r="AG184" i="2"/>
  <c r="AG362" i="2"/>
  <c r="AG166" i="2"/>
  <c r="AG133" i="2"/>
  <c r="AG544" i="2"/>
  <c r="AG355" i="2"/>
  <c r="AG701" i="2"/>
  <c r="AG85" i="2"/>
  <c r="AG594" i="2"/>
  <c r="AG136" i="2"/>
  <c r="AG163" i="2"/>
  <c r="AG669" i="2"/>
  <c r="AG116" i="2"/>
  <c r="AG183" i="2"/>
  <c r="AG81" i="2"/>
  <c r="AG630" i="2"/>
  <c r="AG23" i="2"/>
  <c r="AG70" i="2"/>
  <c r="AG603" i="2"/>
  <c r="AG284" i="2"/>
  <c r="AG416" i="2"/>
  <c r="AG491" i="2"/>
  <c r="AG113" i="2"/>
  <c r="AG9" i="2"/>
  <c r="AG247" i="2"/>
  <c r="AG84" i="2"/>
  <c r="AG238" i="2"/>
  <c r="AG408" i="2"/>
  <c r="AG137" i="2"/>
  <c r="AG590" i="2"/>
  <c r="AG58" i="2"/>
  <c r="AG68" i="2"/>
  <c r="AG374" i="2"/>
  <c r="AG495" i="2"/>
  <c r="AG157" i="2"/>
  <c r="AG151" i="2"/>
  <c r="AG379" i="2"/>
  <c r="AG578" i="2"/>
  <c r="AG496" i="2"/>
  <c r="AG412" i="2"/>
  <c r="AG259" i="2"/>
  <c r="AG477" i="2"/>
  <c r="AG212" i="2"/>
  <c r="AG181" i="2"/>
  <c r="AG281" i="2"/>
  <c r="AG173" i="2"/>
  <c r="AG170" i="2"/>
  <c r="AG378" i="2"/>
  <c r="AG449" i="2"/>
  <c r="AG90" i="2"/>
  <c r="AG3" i="2"/>
  <c r="AG431" i="2"/>
  <c r="AG125" i="2"/>
  <c r="AG110" i="2"/>
  <c r="AG352" i="2"/>
  <c r="AG78" i="2"/>
  <c r="AG464" i="2"/>
  <c r="AG128" i="2"/>
  <c r="AG560" i="2"/>
  <c r="AG338" i="2"/>
  <c r="AG503" i="2"/>
  <c r="AG585" i="2"/>
  <c r="AG55" i="2"/>
  <c r="AG36" i="2"/>
  <c r="AG223" i="2"/>
  <c r="AG294" i="2"/>
  <c r="AG278" i="2"/>
  <c r="AG636" i="2"/>
  <c r="AG295" i="2"/>
  <c r="AG239" i="2"/>
  <c r="AG7" i="2"/>
  <c r="AG367" i="2"/>
  <c r="AG143" i="2"/>
  <c r="AG192" i="2"/>
  <c r="AG46" i="2"/>
  <c r="AG346" i="2"/>
  <c r="AG446" i="2"/>
  <c r="AG115" i="2"/>
  <c r="AG167" i="2"/>
  <c r="AG22" i="2"/>
  <c r="AG671" i="2"/>
  <c r="AG568" i="2"/>
  <c r="AG62" i="2"/>
  <c r="AG262" i="2"/>
  <c r="AG404" i="2"/>
  <c r="AG493" i="2"/>
  <c r="AG21" i="2"/>
  <c r="AG142" i="2"/>
  <c r="AG307" i="2"/>
  <c r="AG202" i="2"/>
  <c r="AG24" i="2"/>
  <c r="AG388" i="2"/>
  <c r="AG461" i="2"/>
  <c r="AG272" i="2"/>
  <c r="AG232" i="2"/>
  <c r="AG283" i="2"/>
  <c r="AG601" i="2"/>
  <c r="AG327" i="2"/>
  <c r="AG201" i="2"/>
  <c r="AG158" i="2"/>
  <c r="AG376" i="2"/>
  <c r="N121" i="3" s="1"/>
  <c r="AG403" i="2"/>
  <c r="AG174" i="2"/>
  <c r="AG426" i="2"/>
  <c r="AG60" i="2"/>
  <c r="AG27" i="2"/>
  <c r="AG265" i="2"/>
  <c r="AG565" i="2"/>
  <c r="AG224" i="2"/>
  <c r="AG290" i="2"/>
  <c r="N113" i="3" s="1"/>
  <c r="AG478" i="2"/>
  <c r="AG282" i="2"/>
  <c r="AG209" i="2"/>
  <c r="AG45" i="2"/>
  <c r="AG153" i="2"/>
  <c r="AG121" i="2"/>
  <c r="AG2" i="2"/>
  <c r="AG245" i="2"/>
  <c r="AG189" i="2"/>
  <c r="AG144" i="2"/>
  <c r="AG715" i="2"/>
  <c r="AG456" i="2"/>
  <c r="AG162" i="2"/>
  <c r="AG191" i="2"/>
  <c r="AG254" i="2"/>
  <c r="AG52" i="2"/>
  <c r="AG435" i="2"/>
  <c r="AG8" i="2"/>
  <c r="AG380" i="2"/>
  <c r="AG710" i="2"/>
  <c r="AG522" i="2"/>
  <c r="AG489" i="2"/>
  <c r="AG429" i="2"/>
  <c r="AG118" i="2"/>
  <c r="AG122" i="2"/>
  <c r="AG520" i="2"/>
  <c r="AG119" i="2"/>
  <c r="AG545" i="2"/>
  <c r="AG500" i="2"/>
  <c r="AG14" i="2"/>
  <c r="AG377" i="2"/>
  <c r="AG488" i="2"/>
  <c r="AG74" i="2"/>
  <c r="AG641" i="2"/>
  <c r="AG218" i="2"/>
  <c r="AG627" i="2"/>
  <c r="AG250" i="2"/>
  <c r="AG551" i="2"/>
  <c r="AG566" i="2"/>
  <c r="AG29" i="2"/>
  <c r="AG597" i="2"/>
  <c r="AG513" i="2"/>
  <c r="AG592" i="2"/>
  <c r="AG16" i="2"/>
  <c r="AG227" i="2"/>
  <c r="AG205" i="2"/>
  <c r="AG222" i="2"/>
  <c r="AG586" i="2"/>
  <c r="AG150" i="2"/>
  <c r="AG665" i="2"/>
  <c r="AG147" i="2"/>
  <c r="AG423" i="2"/>
  <c r="AG325" i="2"/>
  <c r="AG43" i="2"/>
  <c r="AG260" i="2"/>
  <c r="AG255" i="2"/>
  <c r="AG510" i="2"/>
  <c r="AG602" i="2"/>
  <c r="AG155" i="2"/>
  <c r="AG684" i="2"/>
  <c r="AG415" i="2"/>
  <c r="AG443" i="2"/>
  <c r="AG196" i="2"/>
  <c r="AG410" i="2"/>
  <c r="AG611" i="2"/>
  <c r="AG386" i="2"/>
  <c r="AG538" i="2"/>
  <c r="AG591" i="2"/>
  <c r="AG700" i="2"/>
  <c r="AG253" i="2"/>
  <c r="AG333" i="2"/>
  <c r="AG126" i="2"/>
  <c r="AG186" i="2"/>
  <c r="AG465" i="2"/>
  <c r="AG154" i="2"/>
  <c r="AG96" i="2"/>
  <c r="AG587" i="2"/>
  <c r="AG82" i="2"/>
  <c r="AG476" i="2"/>
  <c r="AG129" i="2"/>
  <c r="AG511" i="2"/>
  <c r="AG505" i="2"/>
  <c r="AG345" i="2"/>
  <c r="AG512" i="2"/>
  <c r="AG331" i="2"/>
  <c r="AG93" i="2"/>
  <c r="AG549" i="2"/>
  <c r="AG649" i="2"/>
  <c r="AG356" i="2"/>
  <c r="AG44" i="2"/>
  <c r="AG698" i="2"/>
  <c r="AG187" i="2"/>
  <c r="AG407" i="2"/>
  <c r="AG251" i="2"/>
  <c r="AG34" i="2"/>
  <c r="AG720" i="2"/>
  <c r="AG291" i="2"/>
  <c r="AG313" i="2"/>
  <c r="AG562" i="2"/>
  <c r="AG53" i="2"/>
  <c r="AG556" i="2"/>
  <c r="AG381" i="2"/>
  <c r="AG195" i="2"/>
  <c r="AG139" i="2"/>
  <c r="AG448" i="2"/>
  <c r="AG492" i="2"/>
  <c r="AG97" i="2"/>
  <c r="AG580" i="2"/>
  <c r="AG535" i="2"/>
  <c r="AG731" i="2"/>
  <c r="AG332" i="2"/>
  <c r="AG459" i="2"/>
  <c r="AG256" i="2"/>
  <c r="AG15" i="2"/>
  <c r="AG688" i="2"/>
  <c r="AG391" i="2"/>
  <c r="AG447" i="2"/>
  <c r="AG453" i="2"/>
  <c r="AG519" i="2"/>
  <c r="AG357" i="2"/>
  <c r="AG63" i="2"/>
  <c r="AG466" i="2"/>
  <c r="AG347" i="2"/>
  <c r="AG305" i="2"/>
  <c r="AG114" i="2"/>
  <c r="AG190" i="2"/>
  <c r="AG584" i="2"/>
  <c r="AG228" i="2"/>
  <c r="AG86" i="2"/>
  <c r="AG576" i="2"/>
  <c r="AG394" i="2"/>
  <c r="AG375" i="2"/>
  <c r="AG458" i="2"/>
  <c r="AG95" i="2"/>
  <c r="AG452" i="2"/>
  <c r="AG5" i="2"/>
  <c r="AG667" i="2"/>
  <c r="AG198" i="2"/>
  <c r="AG17" i="2"/>
  <c r="AG451" i="2"/>
  <c r="AG531" i="2"/>
  <c r="AG130" i="2"/>
  <c r="AG69" i="2"/>
  <c r="AG494" i="2"/>
  <c r="AG185" i="2"/>
  <c r="AG468" i="2"/>
  <c r="AG360" i="2"/>
  <c r="AG619" i="2"/>
  <c r="AG267" i="2"/>
  <c r="AG297" i="2"/>
  <c r="AG558" i="2"/>
  <c r="AG188" i="2"/>
  <c r="AG286" i="2"/>
  <c r="AG579" i="2"/>
  <c r="AG564" i="2"/>
  <c r="AG621" i="2"/>
  <c r="AG107" i="2"/>
  <c r="AG479" i="2"/>
  <c r="AG264" i="2"/>
  <c r="AG730" i="2"/>
  <c r="AG26" i="2"/>
  <c r="AG48" i="2"/>
  <c r="AG323" i="2"/>
  <c r="AG609" i="2"/>
  <c r="AG275" i="2"/>
  <c r="AG389" i="2"/>
  <c r="AG214" i="2"/>
  <c r="AG64" i="2"/>
  <c r="AG399" i="2"/>
  <c r="AG135" i="2"/>
  <c r="AG59" i="2"/>
  <c r="AG39" i="2"/>
  <c r="AG581" i="2"/>
  <c r="AG57" i="2"/>
  <c r="AG156" i="2"/>
  <c r="AG194" i="2"/>
  <c r="AG220" i="2"/>
  <c r="AG276" i="2"/>
  <c r="AG341" i="2"/>
  <c r="AG607" i="2"/>
  <c r="AG653" i="2"/>
  <c r="AG552" i="2"/>
  <c r="AG123" i="2"/>
  <c r="AG206" i="2"/>
  <c r="AG98" i="2"/>
  <c r="AG413" i="2"/>
  <c r="AG432" i="2"/>
  <c r="AG246" i="2"/>
  <c r="AG217" i="2"/>
  <c r="AG455" i="2"/>
  <c r="AG405" i="2"/>
  <c r="AG311" i="2"/>
  <c r="AG140" i="2"/>
  <c r="AG725" i="2"/>
  <c r="AG71" i="2"/>
  <c r="AG120" i="2"/>
  <c r="AG430" i="2"/>
  <c r="AG539" i="2"/>
  <c r="AG570" i="2"/>
  <c r="AG563" i="2"/>
  <c r="AG10" i="2"/>
  <c r="AG219" i="2"/>
  <c r="AG13" i="2"/>
  <c r="AG30" i="2"/>
  <c r="AG663" i="2"/>
  <c r="AG656" i="2"/>
  <c r="AG229" i="2"/>
  <c r="AG83" i="2"/>
  <c r="AG237" i="2"/>
  <c r="AG226" i="2"/>
  <c r="AG280" i="2"/>
  <c r="AG165" i="2"/>
  <c r="AG20" i="2"/>
  <c r="AG599" i="2"/>
  <c r="AG517" i="2"/>
  <c r="AG335" i="2"/>
  <c r="AG319" i="2"/>
  <c r="AG298" i="2"/>
  <c r="AG454" i="2"/>
  <c r="AG235" i="2"/>
  <c r="AG541" i="2"/>
  <c r="AG32" i="2"/>
  <c r="AG433" i="2"/>
  <c r="AG673" i="2"/>
  <c r="AG359" i="2"/>
  <c r="AG302" i="2"/>
  <c r="AG608" i="2"/>
  <c r="AG536" i="2"/>
  <c r="AG61" i="2"/>
  <c r="AG76" i="2"/>
  <c r="AG550" i="2"/>
  <c r="AG623" i="2"/>
  <c r="AG207" i="2"/>
  <c r="AG211" i="2"/>
  <c r="AG524" i="2"/>
  <c r="AG334" i="2"/>
  <c r="AG428" i="2"/>
  <c r="AG395" i="2"/>
  <c r="AG66" i="2"/>
  <c r="AG475" i="2"/>
  <c r="AG289" i="2"/>
  <c r="AG149" i="2"/>
  <c r="AG296" i="2"/>
  <c r="AG105" i="2"/>
  <c r="AG588" i="2"/>
  <c r="AG618" i="2"/>
  <c r="AG180" i="2"/>
  <c r="AG685" i="2"/>
  <c r="AG308" i="2"/>
  <c r="AG148" i="2"/>
  <c r="AG595" i="2"/>
  <c r="AG67" i="2"/>
  <c r="AG274" i="2"/>
  <c r="AG342" i="2"/>
  <c r="AG411" i="2"/>
  <c r="AG88" i="2"/>
  <c r="AG234" i="2"/>
  <c r="AG112" i="2"/>
  <c r="AG441" i="2"/>
  <c r="AG642" i="2"/>
  <c r="N68" i="3" s="1"/>
  <c r="AG277" i="2"/>
  <c r="AG427" i="2"/>
  <c r="AG343" i="2"/>
  <c r="AG127" i="2"/>
  <c r="AG168" i="2"/>
  <c r="AG12" i="2"/>
  <c r="AG610" i="2"/>
  <c r="AG328" i="2"/>
  <c r="AG718" i="2"/>
  <c r="AG444" i="2"/>
  <c r="AG152" i="2"/>
  <c r="AG612" i="2"/>
  <c r="AG269" i="2"/>
  <c r="AG241" i="2"/>
  <c r="AG49" i="2"/>
  <c r="AG11" i="2"/>
  <c r="AG502" i="2"/>
  <c r="AG490" i="2"/>
  <c r="AG160" i="2"/>
  <c r="AG368" i="2"/>
  <c r="AG179" i="2"/>
  <c r="AG94" i="2"/>
  <c r="AG80" i="2"/>
  <c r="AG598" i="2"/>
  <c r="AG51" i="2"/>
  <c r="AG240" i="2"/>
  <c r="AG676" i="2"/>
  <c r="AG25" i="2"/>
  <c r="AG398" i="2"/>
  <c r="AG329" i="2"/>
  <c r="AG692" i="2"/>
  <c r="AG631" i="2"/>
  <c r="AG287" i="2"/>
  <c r="AG315" i="2"/>
  <c r="AG583" i="2"/>
  <c r="AG540" i="2"/>
  <c r="AG385" i="2"/>
  <c r="AG721" i="2"/>
  <c r="AG639" i="2"/>
  <c r="AG4" i="2"/>
  <c r="AG504" i="2"/>
  <c r="AG50" i="2"/>
  <c r="AG244" i="2"/>
  <c r="AG370" i="2"/>
  <c r="AG99" i="2"/>
  <c r="AG582" i="2"/>
  <c r="AG473" i="2"/>
  <c r="AG215" i="2"/>
  <c r="AG306" i="2"/>
  <c r="AG199" i="2"/>
  <c r="AG396" i="2"/>
  <c r="AG19" i="2"/>
  <c r="AG344" i="2"/>
  <c r="AG532" i="2"/>
  <c r="AG257" i="2"/>
  <c r="AG509" i="2"/>
  <c r="AG252" i="2"/>
  <c r="AG6" i="2"/>
  <c r="AG358" i="2"/>
  <c r="AG390" i="2"/>
  <c r="AG178" i="2"/>
  <c r="AG722" i="2"/>
  <c r="AG33" i="2"/>
  <c r="AG320" i="2"/>
  <c r="AG270" i="2"/>
  <c r="AG518" i="2"/>
  <c r="AG106" i="2"/>
  <c r="AG419" i="2"/>
  <c r="AG547" i="2"/>
  <c r="AG108" i="2"/>
  <c r="AG567" i="2"/>
  <c r="AG197" i="2"/>
  <c r="AG589" i="2"/>
  <c r="AG273" i="2"/>
  <c r="AG350" i="2"/>
  <c r="AG445" i="2"/>
  <c r="AG724" i="2"/>
  <c r="AG31" i="2"/>
  <c r="AG546" i="2"/>
  <c r="AG654" i="2"/>
  <c r="AG648" i="2"/>
  <c r="AG406" i="2"/>
  <c r="AG652" i="2"/>
  <c r="AG554" i="2"/>
  <c r="AG288" i="2"/>
  <c r="AG203" i="2"/>
  <c r="AG543" i="2"/>
  <c r="AG111" i="2"/>
  <c r="AG145" i="2"/>
  <c r="AG322" i="2"/>
  <c r="AG460" i="2"/>
  <c r="AG138" i="2"/>
  <c r="AG617" i="2"/>
  <c r="AG292" i="2"/>
  <c r="AG318" i="2"/>
  <c r="AG481" i="2"/>
  <c r="AG425" i="2"/>
  <c r="AG324" i="2"/>
  <c r="AG169" i="2"/>
  <c r="AG401" i="2"/>
  <c r="AG414" i="2"/>
  <c r="AG501" i="2"/>
  <c r="AG507" i="2"/>
  <c r="AG193" i="2"/>
  <c r="AG615" i="2"/>
  <c r="AG677" i="2"/>
  <c r="AG349" i="2"/>
  <c r="AG73" i="2"/>
  <c r="AG727" i="2"/>
  <c r="AG420" i="2"/>
  <c r="AG56" i="2"/>
  <c r="AG457" i="2"/>
  <c r="AG387" i="2"/>
  <c r="AG176" i="2"/>
  <c r="AG65" i="2"/>
  <c r="AG317" i="2"/>
  <c r="AG175" i="2"/>
  <c r="AG662" i="2"/>
  <c r="AG471" i="2"/>
  <c r="AG75" i="2"/>
  <c r="AG300" i="2"/>
  <c r="AG28" i="2"/>
  <c r="AG316" i="2"/>
  <c r="AG418" i="2"/>
  <c r="AG470" i="2"/>
  <c r="AG421" i="2"/>
  <c r="AG361" i="2"/>
  <c r="AG354" i="2"/>
  <c r="AG717" i="2"/>
  <c r="AG626" i="2"/>
  <c r="AG571" i="2"/>
  <c r="AG681" i="2"/>
  <c r="AG640" i="2"/>
  <c r="AG393" i="2"/>
  <c r="AG41" i="2"/>
  <c r="AG467" i="2"/>
  <c r="AG557" i="2"/>
  <c r="AG258" i="2"/>
  <c r="AG210" i="2"/>
  <c r="AG624" i="2"/>
  <c r="AG35" i="2"/>
  <c r="AG330" i="2"/>
  <c r="AG537" i="2"/>
  <c r="AG723" i="2"/>
  <c r="AG628" i="2"/>
  <c r="AG613" i="2"/>
  <c r="AG553" i="2"/>
  <c r="AG650" i="2"/>
  <c r="AG40" i="2"/>
  <c r="AG440" i="2"/>
  <c r="AG364" i="2"/>
  <c r="AG77" i="2"/>
  <c r="AG164" i="2"/>
  <c r="AG340" i="2"/>
  <c r="AG132" i="2"/>
  <c r="AG42" i="2"/>
  <c r="AG261" i="2"/>
  <c r="AG72" i="2"/>
  <c r="AG268" i="2"/>
  <c r="AG366" i="2"/>
  <c r="AG326" i="2"/>
  <c r="AG336" i="2"/>
  <c r="AG54" i="2"/>
  <c r="AG605" i="2"/>
  <c r="AG680" i="2"/>
  <c r="AG312" i="2"/>
  <c r="AG714" i="2"/>
  <c r="AG293" i="2"/>
  <c r="AG47" i="2"/>
  <c r="AG159" i="2"/>
  <c r="AG643" i="2"/>
  <c r="AG92" i="2"/>
  <c r="AG242" i="2"/>
  <c r="AG655" i="2"/>
  <c r="AG620" i="2"/>
  <c r="AG702" i="2"/>
  <c r="AG89" i="2"/>
  <c r="AG672" i="2"/>
  <c r="AG422" i="2"/>
  <c r="AG699" i="2"/>
  <c r="AG100" i="2"/>
  <c r="AG200" i="2"/>
  <c r="AG266" i="2"/>
  <c r="AG37" i="2"/>
  <c r="AG606" i="2"/>
  <c r="AG437" i="2"/>
  <c r="AG574" i="2"/>
  <c r="AG348" i="2"/>
  <c r="AG141" i="2"/>
  <c r="AG299" i="2"/>
  <c r="AG707" i="2"/>
  <c r="AG353" i="2"/>
  <c r="AG514" i="2"/>
  <c r="AG400" i="2"/>
  <c r="AG687" i="2"/>
  <c r="AG303" i="2"/>
  <c r="AG233" i="2"/>
  <c r="AG402" i="2"/>
  <c r="AG484" i="2"/>
  <c r="AG498" i="2"/>
  <c r="AG382" i="2"/>
  <c r="AG625" i="2"/>
  <c r="AG102" i="2"/>
  <c r="AG647" i="2"/>
  <c r="AG635" i="2"/>
  <c r="AG248" i="2"/>
  <c r="AG499" i="2"/>
  <c r="AG279" i="2"/>
  <c r="AG438" i="2"/>
  <c r="AG117" i="2"/>
  <c r="AG304" i="2"/>
  <c r="AG182" i="2"/>
  <c r="AG124" i="2"/>
  <c r="AG225" i="2"/>
  <c r="AG79" i="2"/>
  <c r="AG548" i="2"/>
  <c r="AG638" i="2"/>
  <c r="AG533" i="2"/>
  <c r="AG131" i="2"/>
  <c r="AG216" i="2"/>
  <c r="AG664" i="2"/>
  <c r="AG528" i="2"/>
  <c r="AG506" i="2"/>
  <c r="AG204" i="2"/>
  <c r="N2" i="3" s="1"/>
  <c r="AG87" i="2"/>
  <c r="AG711" i="2"/>
  <c r="AG469" i="2"/>
  <c r="AG101" i="2"/>
  <c r="AG527" i="2"/>
  <c r="AG442" i="2"/>
  <c r="AG729" i="2"/>
  <c r="AG713" i="2"/>
  <c r="AG675" i="2"/>
  <c r="AG213" i="2"/>
  <c r="AG417" i="2"/>
  <c r="AG622" i="2"/>
  <c r="AG337" i="2"/>
  <c r="AG604" i="2"/>
  <c r="AG660" i="2"/>
  <c r="AG103" i="2"/>
  <c r="AG109" i="2"/>
  <c r="AG525" i="2"/>
  <c r="AG384" i="2"/>
  <c r="AG450" i="2"/>
  <c r="AG339" i="2"/>
  <c r="AG632" i="2"/>
  <c r="AG309" i="2"/>
  <c r="N111" i="3" s="1"/>
  <c r="AG285" i="2"/>
  <c r="AG310" i="2"/>
  <c r="AG91" i="2"/>
  <c r="AG397" i="2"/>
  <c r="AG694" i="2"/>
  <c r="AG172" i="2"/>
  <c r="AG569" i="2"/>
  <c r="AG230" i="2"/>
  <c r="AG697" i="2"/>
  <c r="AG666" i="2"/>
  <c r="AG369" i="2"/>
  <c r="AG208" i="2"/>
  <c r="AG472" i="2"/>
  <c r="AG529" i="2"/>
  <c r="AG708" i="2"/>
  <c r="AG363" i="2"/>
  <c r="AG515" i="2"/>
  <c r="AG559" i="2"/>
  <c r="AG686" i="2"/>
  <c r="AG434" i="2"/>
  <c r="AG486" i="2"/>
  <c r="AG516" i="2"/>
  <c r="AG577" i="2"/>
  <c r="AG658" i="2"/>
  <c r="AG572" i="2"/>
  <c r="AG480" i="2"/>
  <c r="AG439" i="2"/>
  <c r="AG485" i="2"/>
  <c r="AG236" i="2"/>
  <c r="AG629" i="2"/>
  <c r="AG221" i="2"/>
  <c r="AG600" i="2"/>
  <c r="AG104" i="2"/>
  <c r="AG372" i="2"/>
  <c r="AG487" i="2"/>
  <c r="AG263" i="2"/>
  <c r="AG523" i="2"/>
  <c r="AG383" i="2"/>
  <c r="AG314" i="2"/>
  <c r="AG177" i="2"/>
  <c r="AG646" i="2"/>
  <c r="AG243" i="2"/>
  <c r="AG575" i="2"/>
  <c r="AG521" i="2"/>
  <c r="AG704" i="2"/>
  <c r="AG321" i="2"/>
  <c r="AG705" i="2"/>
  <c r="AG231" i="2"/>
  <c r="AG573" i="2"/>
  <c r="AG351" i="2"/>
  <c r="AG462" i="2"/>
  <c r="AG645" i="2"/>
  <c r="AG670" i="2"/>
  <c r="AG637" i="2"/>
  <c r="AG392" i="2"/>
  <c r="AG371" i="2"/>
  <c r="AG678" i="2"/>
  <c r="AG483" i="2"/>
  <c r="AG657" i="2"/>
  <c r="AG679" i="2"/>
  <c r="AG463" i="2"/>
  <c r="AG508" i="2"/>
  <c r="AG555" i="2"/>
  <c r="AG712" i="2"/>
  <c r="AG634" i="2"/>
  <c r="AG728" i="2"/>
  <c r="AG709" i="2"/>
  <c r="AG561" i="2"/>
  <c r="AG661" i="2"/>
  <c r="AG683" i="2"/>
  <c r="AG542" i="2"/>
  <c r="AG703" i="2"/>
  <c r="AG644" i="2"/>
  <c r="AG596" i="2"/>
  <c r="AG690" i="2"/>
  <c r="AG682" i="2"/>
  <c r="AG695" i="2"/>
  <c r="N103" i="3" s="1"/>
  <c r="AG706" i="2"/>
  <c r="AG593" i="2"/>
  <c r="AG659" i="2"/>
  <c r="AG633" i="2"/>
  <c r="AG719" i="2"/>
  <c r="AG674" i="2"/>
  <c r="AG693" i="2"/>
  <c r="AG689" i="2"/>
  <c r="AG614" i="2"/>
  <c r="AG726" i="2"/>
  <c r="AG716" i="2"/>
  <c r="AG668" i="2"/>
  <c r="AF526" i="2"/>
  <c r="AF530" i="2"/>
  <c r="AF651" i="2"/>
  <c r="AF171" i="2"/>
  <c r="AF409" i="2"/>
  <c r="AF249" i="2"/>
  <c r="AF534" i="2"/>
  <c r="AF301" i="2"/>
  <c r="AF616" i="2"/>
  <c r="AF436" i="2"/>
  <c r="AF373" i="2"/>
  <c r="AF474" i="2"/>
  <c r="AF691" i="2"/>
  <c r="AF146" i="2"/>
  <c r="AF271" i="2"/>
  <c r="AF134" i="2"/>
  <c r="AF365" i="2"/>
  <c r="AF161" i="2"/>
  <c r="AF497" i="2"/>
  <c r="AF696" i="2"/>
  <c r="AF482" i="2"/>
  <c r="AF38" i="2"/>
  <c r="AF424" i="2"/>
  <c r="AF18" i="2"/>
  <c r="AF184" i="2"/>
  <c r="AF362" i="2"/>
  <c r="AF166" i="2"/>
  <c r="AF133" i="2"/>
  <c r="AF544" i="2"/>
  <c r="AF355" i="2"/>
  <c r="AF701" i="2"/>
  <c r="AF85" i="2"/>
  <c r="AF594" i="2"/>
  <c r="AF136" i="2"/>
  <c r="AF163" i="2"/>
  <c r="AF669" i="2"/>
  <c r="AF116" i="2"/>
  <c r="AF183" i="2"/>
  <c r="AF81" i="2"/>
  <c r="AF630" i="2"/>
  <c r="AF23" i="2"/>
  <c r="AF70" i="2"/>
  <c r="AF603" i="2"/>
  <c r="AF284" i="2"/>
  <c r="AF416" i="2"/>
  <c r="AF491" i="2"/>
  <c r="AF113" i="2"/>
  <c r="AF9" i="2"/>
  <c r="AF247" i="2"/>
  <c r="AF84" i="2"/>
  <c r="AF238" i="2"/>
  <c r="AF408" i="2"/>
  <c r="AF137" i="2"/>
  <c r="AF590" i="2"/>
  <c r="AF58" i="2"/>
  <c r="AF68" i="2"/>
  <c r="AF374" i="2"/>
  <c r="AF495" i="2"/>
  <c r="AF157" i="2"/>
  <c r="AF151" i="2"/>
  <c r="AF379" i="2"/>
  <c r="AF578" i="2"/>
  <c r="AF496" i="2"/>
  <c r="AF412" i="2"/>
  <c r="AF259" i="2"/>
  <c r="AF477" i="2"/>
  <c r="AF212" i="2"/>
  <c r="AF181" i="2"/>
  <c r="AF281" i="2"/>
  <c r="AF173" i="2"/>
  <c r="AF170" i="2"/>
  <c r="AF378" i="2"/>
  <c r="AF449" i="2"/>
  <c r="AF90" i="2"/>
  <c r="AF3" i="2"/>
  <c r="AF431" i="2"/>
  <c r="AF125" i="2"/>
  <c r="AF110" i="2"/>
  <c r="AF352" i="2"/>
  <c r="AF78" i="2"/>
  <c r="AF464" i="2"/>
  <c r="AF128" i="2"/>
  <c r="AF560" i="2"/>
  <c r="AF338" i="2"/>
  <c r="AF503" i="2"/>
  <c r="AF585" i="2"/>
  <c r="AF55" i="2"/>
  <c r="AF36" i="2"/>
  <c r="AF223" i="2"/>
  <c r="AF294" i="2"/>
  <c r="AF278" i="2"/>
  <c r="AF636" i="2"/>
  <c r="AF295" i="2"/>
  <c r="AF239" i="2"/>
  <c r="AF7" i="2"/>
  <c r="AF367" i="2"/>
  <c r="AF143" i="2"/>
  <c r="AF192" i="2"/>
  <c r="AF46" i="2"/>
  <c r="AF346" i="2"/>
  <c r="AF446" i="2"/>
  <c r="AF115" i="2"/>
  <c r="AF167" i="2"/>
  <c r="AF22" i="2"/>
  <c r="AF671" i="2"/>
  <c r="AF568" i="2"/>
  <c r="AF62" i="2"/>
  <c r="AF262" i="2"/>
  <c r="AF404" i="2"/>
  <c r="AF493" i="2"/>
  <c r="AF21" i="2"/>
  <c r="AF142" i="2"/>
  <c r="AF307" i="2"/>
  <c r="AF202" i="2"/>
  <c r="AF24" i="2"/>
  <c r="AF388" i="2"/>
  <c r="AF461" i="2"/>
  <c r="AF272" i="2"/>
  <c r="AF232" i="2"/>
  <c r="AF283" i="2"/>
  <c r="AF601" i="2"/>
  <c r="AF327" i="2"/>
  <c r="AF201" i="2"/>
  <c r="AF158" i="2"/>
  <c r="AF376" i="2"/>
  <c r="M121" i="3" s="1"/>
  <c r="AF403" i="2"/>
  <c r="AF174" i="2"/>
  <c r="AF426" i="2"/>
  <c r="AF60" i="2"/>
  <c r="AF27" i="2"/>
  <c r="AF265" i="2"/>
  <c r="AF565" i="2"/>
  <c r="AF224" i="2"/>
  <c r="AF290" i="2"/>
  <c r="M113" i="3" s="1"/>
  <c r="AF478" i="2"/>
  <c r="AF282" i="2"/>
  <c r="AF209" i="2"/>
  <c r="AF45" i="2"/>
  <c r="AF153" i="2"/>
  <c r="AF121" i="2"/>
  <c r="AF2" i="2"/>
  <c r="AF245" i="2"/>
  <c r="AF189" i="2"/>
  <c r="AF144" i="2"/>
  <c r="AF715" i="2"/>
  <c r="AF456" i="2"/>
  <c r="AF162" i="2"/>
  <c r="AF191" i="2"/>
  <c r="AF254" i="2"/>
  <c r="AF52" i="2"/>
  <c r="AF435" i="2"/>
  <c r="AF8" i="2"/>
  <c r="AF380" i="2"/>
  <c r="AF710" i="2"/>
  <c r="AF522" i="2"/>
  <c r="AF489" i="2"/>
  <c r="AF429" i="2"/>
  <c r="AF118" i="2"/>
  <c r="AF122" i="2"/>
  <c r="AF520" i="2"/>
  <c r="AF119" i="2"/>
  <c r="AF545" i="2"/>
  <c r="AF500" i="2"/>
  <c r="AF14" i="2"/>
  <c r="AF377" i="2"/>
  <c r="AF488" i="2"/>
  <c r="AF74" i="2"/>
  <c r="AF641" i="2"/>
  <c r="AF218" i="2"/>
  <c r="AF627" i="2"/>
  <c r="AF250" i="2"/>
  <c r="AF551" i="2"/>
  <c r="AF566" i="2"/>
  <c r="AF29" i="2"/>
  <c r="AF597" i="2"/>
  <c r="AF513" i="2"/>
  <c r="AF592" i="2"/>
  <c r="AF16" i="2"/>
  <c r="AF227" i="2"/>
  <c r="AF205" i="2"/>
  <c r="AF222" i="2"/>
  <c r="AF586" i="2"/>
  <c r="AF150" i="2"/>
  <c r="AF665" i="2"/>
  <c r="AF147" i="2"/>
  <c r="AF423" i="2"/>
  <c r="AF325" i="2"/>
  <c r="AF43" i="2"/>
  <c r="AF260" i="2"/>
  <c r="AF255" i="2"/>
  <c r="AF510" i="2"/>
  <c r="AF602" i="2"/>
  <c r="AF155" i="2"/>
  <c r="AF684" i="2"/>
  <c r="AF415" i="2"/>
  <c r="AF443" i="2"/>
  <c r="AF196" i="2"/>
  <c r="AF410" i="2"/>
  <c r="AF611" i="2"/>
  <c r="AF386" i="2"/>
  <c r="AF538" i="2"/>
  <c r="AF591" i="2"/>
  <c r="AF700" i="2"/>
  <c r="AF253" i="2"/>
  <c r="AF333" i="2"/>
  <c r="AF126" i="2"/>
  <c r="AF186" i="2"/>
  <c r="AF465" i="2"/>
  <c r="AF154" i="2"/>
  <c r="M38" i="3" s="1"/>
  <c r="AF96" i="2"/>
  <c r="AF587" i="2"/>
  <c r="AF82" i="2"/>
  <c r="AF476" i="2"/>
  <c r="AF129" i="2"/>
  <c r="AF511" i="2"/>
  <c r="AF505" i="2"/>
  <c r="AF345" i="2"/>
  <c r="AF512" i="2"/>
  <c r="AF331" i="2"/>
  <c r="AF93" i="2"/>
  <c r="AF549" i="2"/>
  <c r="AF649" i="2"/>
  <c r="AF356" i="2"/>
  <c r="AF44" i="2"/>
  <c r="AF698" i="2"/>
  <c r="AF187" i="2"/>
  <c r="AF407" i="2"/>
  <c r="AF251" i="2"/>
  <c r="AF34" i="2"/>
  <c r="AF720" i="2"/>
  <c r="AF291" i="2"/>
  <c r="AF313" i="2"/>
  <c r="AF562" i="2"/>
  <c r="AF53" i="2"/>
  <c r="AF556" i="2"/>
  <c r="AF381" i="2"/>
  <c r="AF195" i="2"/>
  <c r="AF139" i="2"/>
  <c r="AF448" i="2"/>
  <c r="AF492" i="2"/>
  <c r="AF97" i="2"/>
  <c r="AF580" i="2"/>
  <c r="AF535" i="2"/>
  <c r="AF731" i="2"/>
  <c r="AF332" i="2"/>
  <c r="AF459" i="2"/>
  <c r="AF256" i="2"/>
  <c r="AF15" i="2"/>
  <c r="AF688" i="2"/>
  <c r="AF391" i="2"/>
  <c r="AF447" i="2"/>
  <c r="AF453" i="2"/>
  <c r="AF519" i="2"/>
  <c r="AF357" i="2"/>
  <c r="AF63" i="2"/>
  <c r="AF466" i="2"/>
  <c r="AF347" i="2"/>
  <c r="AF305" i="2"/>
  <c r="AF114" i="2"/>
  <c r="AF190" i="2"/>
  <c r="AF584" i="2"/>
  <c r="AF228" i="2"/>
  <c r="AF86" i="2"/>
  <c r="AF576" i="2"/>
  <c r="AF394" i="2"/>
  <c r="AF375" i="2"/>
  <c r="AF458" i="2"/>
  <c r="AF95" i="2"/>
  <c r="AF452" i="2"/>
  <c r="AF5" i="2"/>
  <c r="AF667" i="2"/>
  <c r="AF198" i="2"/>
  <c r="AF17" i="2"/>
  <c r="AF451" i="2"/>
  <c r="AF531" i="2"/>
  <c r="AF130" i="2"/>
  <c r="AF69" i="2"/>
  <c r="AF494" i="2"/>
  <c r="AF185" i="2"/>
  <c r="AF468" i="2"/>
  <c r="AF360" i="2"/>
  <c r="AF619" i="2"/>
  <c r="AF267" i="2"/>
  <c r="AF297" i="2"/>
  <c r="AF558" i="2"/>
  <c r="AF188" i="2"/>
  <c r="AF286" i="2"/>
  <c r="AF579" i="2"/>
  <c r="AF564" i="2"/>
  <c r="AF621" i="2"/>
  <c r="AF107" i="2"/>
  <c r="AF479" i="2"/>
  <c r="AF264" i="2"/>
  <c r="AF730" i="2"/>
  <c r="AF26" i="2"/>
  <c r="AF48" i="2"/>
  <c r="AF323" i="2"/>
  <c r="AF609" i="2"/>
  <c r="AF275" i="2"/>
  <c r="AF389" i="2"/>
  <c r="AF214" i="2"/>
  <c r="AF64" i="2"/>
  <c r="AF399" i="2"/>
  <c r="AF135" i="2"/>
  <c r="AF59" i="2"/>
  <c r="AF39" i="2"/>
  <c r="AF581" i="2"/>
  <c r="AF57" i="2"/>
  <c r="AF156" i="2"/>
  <c r="AF194" i="2"/>
  <c r="AF220" i="2"/>
  <c r="AF276" i="2"/>
  <c r="AF341" i="2"/>
  <c r="M16" i="3" s="1"/>
  <c r="AF607" i="2"/>
  <c r="AF653" i="2"/>
  <c r="AF552" i="2"/>
  <c r="AF123" i="2"/>
  <c r="AF206" i="2"/>
  <c r="AF98" i="2"/>
  <c r="AF413" i="2"/>
  <c r="AF432" i="2"/>
  <c r="AF246" i="2"/>
  <c r="AF217" i="2"/>
  <c r="AF455" i="2"/>
  <c r="AF405" i="2"/>
  <c r="AF311" i="2"/>
  <c r="AF140" i="2"/>
  <c r="AF725" i="2"/>
  <c r="AF71" i="2"/>
  <c r="AF120" i="2"/>
  <c r="AF430" i="2"/>
  <c r="AF539" i="2"/>
  <c r="AF570" i="2"/>
  <c r="AF563" i="2"/>
  <c r="AF10" i="2"/>
  <c r="AF219" i="2"/>
  <c r="AF13" i="2"/>
  <c r="AF30" i="2"/>
  <c r="AF663" i="2"/>
  <c r="AF656" i="2"/>
  <c r="AF229" i="2"/>
  <c r="AF83" i="2"/>
  <c r="AF237" i="2"/>
  <c r="AF226" i="2"/>
  <c r="AF280" i="2"/>
  <c r="AF165" i="2"/>
  <c r="AF20" i="2"/>
  <c r="AF599" i="2"/>
  <c r="AF517" i="2"/>
  <c r="AF335" i="2"/>
  <c r="AF319" i="2"/>
  <c r="AF298" i="2"/>
  <c r="AF454" i="2"/>
  <c r="AF235" i="2"/>
  <c r="AF541" i="2"/>
  <c r="AF32" i="2"/>
  <c r="AF433" i="2"/>
  <c r="AF673" i="2"/>
  <c r="AF359" i="2"/>
  <c r="AF302" i="2"/>
  <c r="AF608" i="2"/>
  <c r="AF536" i="2"/>
  <c r="AF61" i="2"/>
  <c r="AF76" i="2"/>
  <c r="AF550" i="2"/>
  <c r="AF623" i="2"/>
  <c r="AF207" i="2"/>
  <c r="AF211" i="2"/>
  <c r="AF524" i="2"/>
  <c r="AF334" i="2"/>
  <c r="AF428" i="2"/>
  <c r="AF395" i="2"/>
  <c r="AF66" i="2"/>
  <c r="AF475" i="2"/>
  <c r="AF289" i="2"/>
  <c r="AF149" i="2"/>
  <c r="AF296" i="2"/>
  <c r="AF105" i="2"/>
  <c r="AF588" i="2"/>
  <c r="AF618" i="2"/>
  <c r="AF180" i="2"/>
  <c r="AF685" i="2"/>
  <c r="AF308" i="2"/>
  <c r="AF148" i="2"/>
  <c r="AF595" i="2"/>
  <c r="AF67" i="2"/>
  <c r="AF274" i="2"/>
  <c r="AF342" i="2"/>
  <c r="AF411" i="2"/>
  <c r="AF88" i="2"/>
  <c r="AF234" i="2"/>
  <c r="AF112" i="2"/>
  <c r="AF441" i="2"/>
  <c r="AF642" i="2"/>
  <c r="M68" i="3" s="1"/>
  <c r="AF277" i="2"/>
  <c r="AF427" i="2"/>
  <c r="AF343" i="2"/>
  <c r="AF127" i="2"/>
  <c r="AF168" i="2"/>
  <c r="AF12" i="2"/>
  <c r="AF610" i="2"/>
  <c r="AF328" i="2"/>
  <c r="AF718" i="2"/>
  <c r="AF444" i="2"/>
  <c r="AF152" i="2"/>
  <c r="AF612" i="2"/>
  <c r="AF269" i="2"/>
  <c r="AF241" i="2"/>
  <c r="AF49" i="2"/>
  <c r="AF11" i="2"/>
  <c r="AF502" i="2"/>
  <c r="AF490" i="2"/>
  <c r="AF160" i="2"/>
  <c r="AF368" i="2"/>
  <c r="AF179" i="2"/>
  <c r="AF94" i="2"/>
  <c r="AF80" i="2"/>
  <c r="AF598" i="2"/>
  <c r="AF51" i="2"/>
  <c r="AF240" i="2"/>
  <c r="AF676" i="2"/>
  <c r="AF25" i="2"/>
  <c r="AF398" i="2"/>
  <c r="AF329" i="2"/>
  <c r="AF692" i="2"/>
  <c r="AF631" i="2"/>
  <c r="AF287" i="2"/>
  <c r="AF315" i="2"/>
  <c r="AF583" i="2"/>
  <c r="AF540" i="2"/>
  <c r="AF385" i="2"/>
  <c r="AF721" i="2"/>
  <c r="AF639" i="2"/>
  <c r="AF4" i="2"/>
  <c r="AF504" i="2"/>
  <c r="AF50" i="2"/>
  <c r="AF244" i="2"/>
  <c r="AF370" i="2"/>
  <c r="AF99" i="2"/>
  <c r="AF582" i="2"/>
  <c r="AF473" i="2"/>
  <c r="AF215" i="2"/>
  <c r="AF306" i="2"/>
  <c r="AF199" i="2"/>
  <c r="AF396" i="2"/>
  <c r="AF19" i="2"/>
  <c r="AF344" i="2"/>
  <c r="AF532" i="2"/>
  <c r="AF257" i="2"/>
  <c r="AF509" i="2"/>
  <c r="AF252" i="2"/>
  <c r="AF6" i="2"/>
  <c r="AF358" i="2"/>
  <c r="AF390" i="2"/>
  <c r="AF178" i="2"/>
  <c r="AF722" i="2"/>
  <c r="AF33" i="2"/>
  <c r="AF320" i="2"/>
  <c r="AF270" i="2"/>
  <c r="AF518" i="2"/>
  <c r="AF106" i="2"/>
  <c r="AF419" i="2"/>
  <c r="AF547" i="2"/>
  <c r="AF108" i="2"/>
  <c r="AF567" i="2"/>
  <c r="AF197" i="2"/>
  <c r="AF589" i="2"/>
  <c r="AF273" i="2"/>
  <c r="AF350" i="2"/>
  <c r="AF445" i="2"/>
  <c r="AF724" i="2"/>
  <c r="AF31" i="2"/>
  <c r="AF546" i="2"/>
  <c r="AF654" i="2"/>
  <c r="AF648" i="2"/>
  <c r="AF406" i="2"/>
  <c r="AF652" i="2"/>
  <c r="AF554" i="2"/>
  <c r="AF288" i="2"/>
  <c r="AF203" i="2"/>
  <c r="AF543" i="2"/>
  <c r="AF111" i="2"/>
  <c r="AF145" i="2"/>
  <c r="AF322" i="2"/>
  <c r="AF460" i="2"/>
  <c r="AF138" i="2"/>
  <c r="AF617" i="2"/>
  <c r="AF292" i="2"/>
  <c r="AF318" i="2"/>
  <c r="AF481" i="2"/>
  <c r="AF425" i="2"/>
  <c r="AF324" i="2"/>
  <c r="AF169" i="2"/>
  <c r="AF401" i="2"/>
  <c r="AF414" i="2"/>
  <c r="AF501" i="2"/>
  <c r="AF507" i="2"/>
  <c r="AF193" i="2"/>
  <c r="AF615" i="2"/>
  <c r="AF677" i="2"/>
  <c r="AF349" i="2"/>
  <c r="AF73" i="2"/>
  <c r="AF727" i="2"/>
  <c r="AF420" i="2"/>
  <c r="AF56" i="2"/>
  <c r="AF457" i="2"/>
  <c r="AF387" i="2"/>
  <c r="AF176" i="2"/>
  <c r="AF65" i="2"/>
  <c r="AF317" i="2"/>
  <c r="AF175" i="2"/>
  <c r="AF662" i="2"/>
  <c r="AF471" i="2"/>
  <c r="AF75" i="2"/>
  <c r="AF300" i="2"/>
  <c r="AF28" i="2"/>
  <c r="AF316" i="2"/>
  <c r="AF418" i="2"/>
  <c r="AF470" i="2"/>
  <c r="AF421" i="2"/>
  <c r="AF361" i="2"/>
  <c r="AF354" i="2"/>
  <c r="AF717" i="2"/>
  <c r="AF626" i="2"/>
  <c r="AF571" i="2"/>
  <c r="AF681" i="2"/>
  <c r="AF640" i="2"/>
  <c r="AF393" i="2"/>
  <c r="AF41" i="2"/>
  <c r="M55" i="3" s="1"/>
  <c r="AF467" i="2"/>
  <c r="AF557" i="2"/>
  <c r="AF258" i="2"/>
  <c r="AF210" i="2"/>
  <c r="AF624" i="2"/>
  <c r="AF35" i="2"/>
  <c r="AF330" i="2"/>
  <c r="AF537" i="2"/>
  <c r="AF723" i="2"/>
  <c r="AF628" i="2"/>
  <c r="AF613" i="2"/>
  <c r="AF553" i="2"/>
  <c r="AF650" i="2"/>
  <c r="AF40" i="2"/>
  <c r="AF440" i="2"/>
  <c r="AF364" i="2"/>
  <c r="AF77" i="2"/>
  <c r="AF164" i="2"/>
  <c r="AF340" i="2"/>
  <c r="AF132" i="2"/>
  <c r="AF42" i="2"/>
  <c r="AF261" i="2"/>
  <c r="AF72" i="2"/>
  <c r="AF268" i="2"/>
  <c r="AF366" i="2"/>
  <c r="AF326" i="2"/>
  <c r="AF336" i="2"/>
  <c r="AF54" i="2"/>
  <c r="AF605" i="2"/>
  <c r="AF680" i="2"/>
  <c r="AF312" i="2"/>
  <c r="AF714" i="2"/>
  <c r="AF293" i="2"/>
  <c r="AF47" i="2"/>
  <c r="AF159" i="2"/>
  <c r="AF643" i="2"/>
  <c r="AF92" i="2"/>
  <c r="AF242" i="2"/>
  <c r="AF655" i="2"/>
  <c r="AF620" i="2"/>
  <c r="AF702" i="2"/>
  <c r="AF89" i="2"/>
  <c r="AF672" i="2"/>
  <c r="AF422" i="2"/>
  <c r="AF699" i="2"/>
  <c r="AF100" i="2"/>
  <c r="AF200" i="2"/>
  <c r="AF266" i="2"/>
  <c r="AF37" i="2"/>
  <c r="AF606" i="2"/>
  <c r="M109" i="3" s="1"/>
  <c r="AF437" i="2"/>
  <c r="AF574" i="2"/>
  <c r="AF348" i="2"/>
  <c r="AF141" i="2"/>
  <c r="AF299" i="2"/>
  <c r="AF707" i="2"/>
  <c r="AF353" i="2"/>
  <c r="AF514" i="2"/>
  <c r="M67" i="3" s="1"/>
  <c r="AF400" i="2"/>
  <c r="AF687" i="2"/>
  <c r="AF303" i="2"/>
  <c r="AF233" i="2"/>
  <c r="AF402" i="2"/>
  <c r="AF484" i="2"/>
  <c r="AF498" i="2"/>
  <c r="AF382" i="2"/>
  <c r="AF625" i="2"/>
  <c r="AF102" i="2"/>
  <c r="AF647" i="2"/>
  <c r="AF635" i="2"/>
  <c r="AF248" i="2"/>
  <c r="AF499" i="2"/>
  <c r="AF279" i="2"/>
  <c r="AF438" i="2"/>
  <c r="AF117" i="2"/>
  <c r="AF304" i="2"/>
  <c r="AF182" i="2"/>
  <c r="AF124" i="2"/>
  <c r="AF225" i="2"/>
  <c r="AF79" i="2"/>
  <c r="AF548" i="2"/>
  <c r="AF638" i="2"/>
  <c r="AF533" i="2"/>
  <c r="AF131" i="2"/>
  <c r="AF216" i="2"/>
  <c r="AF664" i="2"/>
  <c r="AF528" i="2"/>
  <c r="AF506" i="2"/>
  <c r="AF204" i="2"/>
  <c r="M2" i="3" s="1"/>
  <c r="AF87" i="2"/>
  <c r="AF711" i="2"/>
  <c r="AF469" i="2"/>
  <c r="AF101" i="2"/>
  <c r="AF527" i="2"/>
  <c r="AF442" i="2"/>
  <c r="AF729" i="2"/>
  <c r="AF713" i="2"/>
  <c r="AF675" i="2"/>
  <c r="AF213" i="2"/>
  <c r="AF417" i="2"/>
  <c r="AF622" i="2"/>
  <c r="AF337" i="2"/>
  <c r="AF604" i="2"/>
  <c r="AF660" i="2"/>
  <c r="AF103" i="2"/>
  <c r="AF109" i="2"/>
  <c r="AF525" i="2"/>
  <c r="AF384" i="2"/>
  <c r="AF450" i="2"/>
  <c r="AF339" i="2"/>
  <c r="AF632" i="2"/>
  <c r="AF309" i="2"/>
  <c r="AF285" i="2"/>
  <c r="AF310" i="2"/>
  <c r="AF91" i="2"/>
  <c r="AF397" i="2"/>
  <c r="AF694" i="2"/>
  <c r="AF172" i="2"/>
  <c r="AF569" i="2"/>
  <c r="AF230" i="2"/>
  <c r="AF697" i="2"/>
  <c r="AF666" i="2"/>
  <c r="AF369" i="2"/>
  <c r="AF208" i="2"/>
  <c r="AF472" i="2"/>
  <c r="AF529" i="2"/>
  <c r="AF708" i="2"/>
  <c r="AF363" i="2"/>
  <c r="AF515" i="2"/>
  <c r="AF559" i="2"/>
  <c r="AF686" i="2"/>
  <c r="AF434" i="2"/>
  <c r="AF486" i="2"/>
  <c r="AF516" i="2"/>
  <c r="AF577" i="2"/>
  <c r="AF658" i="2"/>
  <c r="AF572" i="2"/>
  <c r="AF480" i="2"/>
  <c r="AF439" i="2"/>
  <c r="AF485" i="2"/>
  <c r="AF236" i="2"/>
  <c r="AF629" i="2"/>
  <c r="AF221" i="2"/>
  <c r="AF600" i="2"/>
  <c r="AF104" i="2"/>
  <c r="AF372" i="2"/>
  <c r="AF487" i="2"/>
  <c r="AF263" i="2"/>
  <c r="AF523" i="2"/>
  <c r="AF383" i="2"/>
  <c r="AF314" i="2"/>
  <c r="AF177" i="2"/>
  <c r="AF646" i="2"/>
  <c r="AF243" i="2"/>
  <c r="AF575" i="2"/>
  <c r="AF521" i="2"/>
  <c r="AF704" i="2"/>
  <c r="AF321" i="2"/>
  <c r="AF705" i="2"/>
  <c r="AF231" i="2"/>
  <c r="AF573" i="2"/>
  <c r="AF351" i="2"/>
  <c r="AF462" i="2"/>
  <c r="AF645" i="2"/>
  <c r="AF670" i="2"/>
  <c r="AF637" i="2"/>
  <c r="AF392" i="2"/>
  <c r="AF371" i="2"/>
  <c r="AF678" i="2"/>
  <c r="AF483" i="2"/>
  <c r="AF657" i="2"/>
  <c r="AF679" i="2"/>
  <c r="AF463" i="2"/>
  <c r="AF508" i="2"/>
  <c r="AF555" i="2"/>
  <c r="AF712" i="2"/>
  <c r="AF634" i="2"/>
  <c r="AF728" i="2"/>
  <c r="AF709" i="2"/>
  <c r="AF561" i="2"/>
  <c r="AF661" i="2"/>
  <c r="AF683" i="2"/>
  <c r="AF542" i="2"/>
  <c r="AF703" i="2"/>
  <c r="AF644" i="2"/>
  <c r="AF596" i="2"/>
  <c r="AF690" i="2"/>
  <c r="AF682" i="2"/>
  <c r="AF695" i="2"/>
  <c r="M103" i="3" s="1"/>
  <c r="AF706" i="2"/>
  <c r="AF593" i="2"/>
  <c r="AF659" i="2"/>
  <c r="AF633" i="2"/>
  <c r="AF719" i="2"/>
  <c r="AF674" i="2"/>
  <c r="AF693" i="2"/>
  <c r="AF689" i="2"/>
  <c r="AF614" i="2"/>
  <c r="AF726" i="2"/>
  <c r="AF716" i="2"/>
  <c r="AF668" i="2"/>
  <c r="AE526" i="2"/>
  <c r="AE530" i="2"/>
  <c r="AE651" i="2"/>
  <c r="AE171" i="2"/>
  <c r="AE409" i="2"/>
  <c r="AE249" i="2"/>
  <c r="AE534" i="2"/>
  <c r="AE301" i="2"/>
  <c r="AE616" i="2"/>
  <c r="AE436" i="2"/>
  <c r="AE373" i="2"/>
  <c r="AE474" i="2"/>
  <c r="AE691" i="2"/>
  <c r="AE146" i="2"/>
  <c r="AE271" i="2"/>
  <c r="AE134" i="2"/>
  <c r="AE365" i="2"/>
  <c r="AE161" i="2"/>
  <c r="AE497" i="2"/>
  <c r="AE696" i="2"/>
  <c r="AE482" i="2"/>
  <c r="AE38" i="2"/>
  <c r="AE424" i="2"/>
  <c r="AE18" i="2"/>
  <c r="AE184" i="2"/>
  <c r="AE362" i="2"/>
  <c r="AE166" i="2"/>
  <c r="AE133" i="2"/>
  <c r="AE544" i="2"/>
  <c r="AE355" i="2"/>
  <c r="AE701" i="2"/>
  <c r="AE85" i="2"/>
  <c r="AE594" i="2"/>
  <c r="AE136" i="2"/>
  <c r="AE163" i="2"/>
  <c r="AE669" i="2"/>
  <c r="AE116" i="2"/>
  <c r="AE183" i="2"/>
  <c r="AE81" i="2"/>
  <c r="AE630" i="2"/>
  <c r="AE23" i="2"/>
  <c r="AE70" i="2"/>
  <c r="AE603" i="2"/>
  <c r="AE284" i="2"/>
  <c r="AE416" i="2"/>
  <c r="AE491" i="2"/>
  <c r="AE113" i="2"/>
  <c r="AE9" i="2"/>
  <c r="AE247" i="2"/>
  <c r="AE84" i="2"/>
  <c r="AE238" i="2"/>
  <c r="AE408" i="2"/>
  <c r="AE137" i="2"/>
  <c r="L19" i="3" s="1"/>
  <c r="AE590" i="2"/>
  <c r="AE58" i="2"/>
  <c r="AE68" i="2"/>
  <c r="AE374" i="2"/>
  <c r="AE495" i="2"/>
  <c r="AE157" i="2"/>
  <c r="AE151" i="2"/>
  <c r="AE379" i="2"/>
  <c r="AE578" i="2"/>
  <c r="AE496" i="2"/>
  <c r="AE412" i="2"/>
  <c r="AE259" i="2"/>
  <c r="AE477" i="2"/>
  <c r="AE212" i="2"/>
  <c r="AE181" i="2"/>
  <c r="AE281" i="2"/>
  <c r="AE173" i="2"/>
  <c r="AE170" i="2"/>
  <c r="AE378" i="2"/>
  <c r="AE449" i="2"/>
  <c r="AE90" i="2"/>
  <c r="AE3" i="2"/>
  <c r="AE431" i="2"/>
  <c r="AE125" i="2"/>
  <c r="AE110" i="2"/>
  <c r="AE352" i="2"/>
  <c r="AE78" i="2"/>
  <c r="AE464" i="2"/>
  <c r="AE128" i="2"/>
  <c r="AE560" i="2"/>
  <c r="AE338" i="2"/>
  <c r="AE503" i="2"/>
  <c r="AE585" i="2"/>
  <c r="AE55" i="2"/>
  <c r="AE36" i="2"/>
  <c r="AE223" i="2"/>
  <c r="AE294" i="2"/>
  <c r="AE278" i="2"/>
  <c r="AE636" i="2"/>
  <c r="AE295" i="2"/>
  <c r="AE239" i="2"/>
  <c r="AE7" i="2"/>
  <c r="AE367" i="2"/>
  <c r="AE143" i="2"/>
  <c r="AE192" i="2"/>
  <c r="AE46" i="2"/>
  <c r="AE346" i="2"/>
  <c r="AE446" i="2"/>
  <c r="AE115" i="2"/>
  <c r="AE167" i="2"/>
  <c r="AE22" i="2"/>
  <c r="AE671" i="2"/>
  <c r="AE568" i="2"/>
  <c r="AE62" i="2"/>
  <c r="AE262" i="2"/>
  <c r="AE404" i="2"/>
  <c r="AE493" i="2"/>
  <c r="AE21" i="2"/>
  <c r="AE142" i="2"/>
  <c r="AE307" i="2"/>
  <c r="AE202" i="2"/>
  <c r="AE24" i="2"/>
  <c r="AE388" i="2"/>
  <c r="AE461" i="2"/>
  <c r="AE272" i="2"/>
  <c r="AE232" i="2"/>
  <c r="AE283" i="2"/>
  <c r="AE601" i="2"/>
  <c r="AE327" i="2"/>
  <c r="AE201" i="2"/>
  <c r="AE158" i="2"/>
  <c r="AE376" i="2"/>
  <c r="L121" i="3" s="1"/>
  <c r="AE403" i="2"/>
  <c r="AE174" i="2"/>
  <c r="AE426" i="2"/>
  <c r="AE60" i="2"/>
  <c r="AE27" i="2"/>
  <c r="AE265" i="2"/>
  <c r="AE565" i="2"/>
  <c r="AE224" i="2"/>
  <c r="AE290" i="2"/>
  <c r="L113" i="3" s="1"/>
  <c r="AE478" i="2"/>
  <c r="AE282" i="2"/>
  <c r="AE209" i="2"/>
  <c r="AE45" i="2"/>
  <c r="AE153" i="2"/>
  <c r="AE121" i="2"/>
  <c r="AE2" i="2"/>
  <c r="AE245" i="2"/>
  <c r="AE189" i="2"/>
  <c r="AE144" i="2"/>
  <c r="AE715" i="2"/>
  <c r="AE456" i="2"/>
  <c r="AE162" i="2"/>
  <c r="AE191" i="2"/>
  <c r="AE254" i="2"/>
  <c r="AE52" i="2"/>
  <c r="AE435" i="2"/>
  <c r="AE8" i="2"/>
  <c r="AE380" i="2"/>
  <c r="AE710" i="2"/>
  <c r="AE522" i="2"/>
  <c r="AE489" i="2"/>
  <c r="AE429" i="2"/>
  <c r="AE118" i="2"/>
  <c r="AE122" i="2"/>
  <c r="AE520" i="2"/>
  <c r="AE119" i="2"/>
  <c r="AE545" i="2"/>
  <c r="AE500" i="2"/>
  <c r="AE14" i="2"/>
  <c r="AE377" i="2"/>
  <c r="AE488" i="2"/>
  <c r="AE74" i="2"/>
  <c r="AE641" i="2"/>
  <c r="AE218" i="2"/>
  <c r="AE627" i="2"/>
  <c r="AE250" i="2"/>
  <c r="AE551" i="2"/>
  <c r="AE566" i="2"/>
  <c r="AE29" i="2"/>
  <c r="AE597" i="2"/>
  <c r="AE513" i="2"/>
  <c r="AE592" i="2"/>
  <c r="AE16" i="2"/>
  <c r="AE227" i="2"/>
  <c r="AE205" i="2"/>
  <c r="AE222" i="2"/>
  <c r="AE586" i="2"/>
  <c r="AE150" i="2"/>
  <c r="AE665" i="2"/>
  <c r="AE147" i="2"/>
  <c r="AE423" i="2"/>
  <c r="AE325" i="2"/>
  <c r="AE43" i="2"/>
  <c r="AE260" i="2"/>
  <c r="AE255" i="2"/>
  <c r="AE510" i="2"/>
  <c r="AE602" i="2"/>
  <c r="AE155" i="2"/>
  <c r="AE684" i="2"/>
  <c r="AE415" i="2"/>
  <c r="AE443" i="2"/>
  <c r="AE196" i="2"/>
  <c r="AE410" i="2"/>
  <c r="AE611" i="2"/>
  <c r="AE386" i="2"/>
  <c r="AE538" i="2"/>
  <c r="AE591" i="2"/>
  <c r="AE700" i="2"/>
  <c r="AE253" i="2"/>
  <c r="AE333" i="2"/>
  <c r="AE126" i="2"/>
  <c r="AE186" i="2"/>
  <c r="AE465" i="2"/>
  <c r="AE154" i="2"/>
  <c r="AE96" i="2"/>
  <c r="AE587" i="2"/>
  <c r="AE82" i="2"/>
  <c r="AE476" i="2"/>
  <c r="AE129" i="2"/>
  <c r="AE511" i="2"/>
  <c r="AE505" i="2"/>
  <c r="AE345" i="2"/>
  <c r="AE512" i="2"/>
  <c r="AE331" i="2"/>
  <c r="AE93" i="2"/>
  <c r="AE549" i="2"/>
  <c r="AE649" i="2"/>
  <c r="AE356" i="2"/>
  <c r="AE44" i="2"/>
  <c r="AE698" i="2"/>
  <c r="AE187" i="2"/>
  <c r="AE407" i="2"/>
  <c r="AE251" i="2"/>
  <c r="AE34" i="2"/>
  <c r="AE720" i="2"/>
  <c r="AE291" i="2"/>
  <c r="AE313" i="2"/>
  <c r="AE562" i="2"/>
  <c r="AE53" i="2"/>
  <c r="AE556" i="2"/>
  <c r="AE381" i="2"/>
  <c r="AE195" i="2"/>
  <c r="AE139" i="2"/>
  <c r="AE448" i="2"/>
  <c r="AE492" i="2"/>
  <c r="AE97" i="2"/>
  <c r="AE580" i="2"/>
  <c r="AE535" i="2"/>
  <c r="AE731" i="2"/>
  <c r="AE332" i="2"/>
  <c r="AE459" i="2"/>
  <c r="AE256" i="2"/>
  <c r="AE15" i="2"/>
  <c r="AE688" i="2"/>
  <c r="AE391" i="2"/>
  <c r="AE447" i="2"/>
  <c r="AE453" i="2"/>
  <c r="AE519" i="2"/>
  <c r="AE357" i="2"/>
  <c r="AE63" i="2"/>
  <c r="AE466" i="2"/>
  <c r="AE347" i="2"/>
  <c r="AE305" i="2"/>
  <c r="AE114" i="2"/>
  <c r="AE190" i="2"/>
  <c r="AE584" i="2"/>
  <c r="AE228" i="2"/>
  <c r="AE86" i="2"/>
  <c r="AE576" i="2"/>
  <c r="AE394" i="2"/>
  <c r="AE375" i="2"/>
  <c r="AE458" i="2"/>
  <c r="AE95" i="2"/>
  <c r="AE452" i="2"/>
  <c r="AE5" i="2"/>
  <c r="AE667" i="2"/>
  <c r="AE198" i="2"/>
  <c r="AE17" i="2"/>
  <c r="AE451" i="2"/>
  <c r="AE531" i="2"/>
  <c r="AE130" i="2"/>
  <c r="AE69" i="2"/>
  <c r="AE494" i="2"/>
  <c r="AE185" i="2"/>
  <c r="AE468" i="2"/>
  <c r="AE360" i="2"/>
  <c r="AE619" i="2"/>
  <c r="AE267" i="2"/>
  <c r="AE297" i="2"/>
  <c r="AE558" i="2"/>
  <c r="AE188" i="2"/>
  <c r="AE286" i="2"/>
  <c r="AE579" i="2"/>
  <c r="AE564" i="2"/>
  <c r="AE621" i="2"/>
  <c r="AE107" i="2"/>
  <c r="AE479" i="2"/>
  <c r="AE264" i="2"/>
  <c r="AE730" i="2"/>
  <c r="AE26" i="2"/>
  <c r="AE48" i="2"/>
  <c r="AE323" i="2"/>
  <c r="AE609" i="2"/>
  <c r="AE275" i="2"/>
  <c r="AE389" i="2"/>
  <c r="AE214" i="2"/>
  <c r="AE64" i="2"/>
  <c r="AE399" i="2"/>
  <c r="AE135" i="2"/>
  <c r="AE59" i="2"/>
  <c r="AE39" i="2"/>
  <c r="AE581" i="2"/>
  <c r="AE57" i="2"/>
  <c r="AE156" i="2"/>
  <c r="AE194" i="2"/>
  <c r="AE220" i="2"/>
  <c r="AE276" i="2"/>
  <c r="AE341" i="2"/>
  <c r="AE607" i="2"/>
  <c r="AE653" i="2"/>
  <c r="AE552" i="2"/>
  <c r="AE123" i="2"/>
  <c r="AE206" i="2"/>
  <c r="AE98" i="2"/>
  <c r="AE413" i="2"/>
  <c r="AE432" i="2"/>
  <c r="AE246" i="2"/>
  <c r="AE217" i="2"/>
  <c r="AE455" i="2"/>
  <c r="AE405" i="2"/>
  <c r="AE311" i="2"/>
  <c r="AE140" i="2"/>
  <c r="AE725" i="2"/>
  <c r="AE71" i="2"/>
  <c r="AE120" i="2"/>
  <c r="AE430" i="2"/>
  <c r="AE539" i="2"/>
  <c r="AE570" i="2"/>
  <c r="AE563" i="2"/>
  <c r="AE10" i="2"/>
  <c r="AE219" i="2"/>
  <c r="AE13" i="2"/>
  <c r="AE30" i="2"/>
  <c r="AE663" i="2"/>
  <c r="AE656" i="2"/>
  <c r="AE229" i="2"/>
  <c r="AE83" i="2"/>
  <c r="AE237" i="2"/>
  <c r="AE226" i="2"/>
  <c r="AE280" i="2"/>
  <c r="AE165" i="2"/>
  <c r="AE20" i="2"/>
  <c r="AE599" i="2"/>
  <c r="AE517" i="2"/>
  <c r="AE335" i="2"/>
  <c r="AE319" i="2"/>
  <c r="AE298" i="2"/>
  <c r="AE454" i="2"/>
  <c r="AE235" i="2"/>
  <c r="AE541" i="2"/>
  <c r="AE32" i="2"/>
  <c r="AE433" i="2"/>
  <c r="AE673" i="2"/>
  <c r="AE359" i="2"/>
  <c r="AE302" i="2"/>
  <c r="AE608" i="2"/>
  <c r="AE536" i="2"/>
  <c r="AE61" i="2"/>
  <c r="AE76" i="2"/>
  <c r="AE550" i="2"/>
  <c r="AE623" i="2"/>
  <c r="AE207" i="2"/>
  <c r="AE211" i="2"/>
  <c r="AE524" i="2"/>
  <c r="AE334" i="2"/>
  <c r="AE428" i="2"/>
  <c r="AE395" i="2"/>
  <c r="AE66" i="2"/>
  <c r="AE475" i="2"/>
  <c r="AE289" i="2"/>
  <c r="AE149" i="2"/>
  <c r="AE296" i="2"/>
  <c r="AE105" i="2"/>
  <c r="AE588" i="2"/>
  <c r="AE618" i="2"/>
  <c r="AE180" i="2"/>
  <c r="AE685" i="2"/>
  <c r="AE308" i="2"/>
  <c r="AE148" i="2"/>
  <c r="AE595" i="2"/>
  <c r="AE67" i="2"/>
  <c r="AE274" i="2"/>
  <c r="AE342" i="2"/>
  <c r="AE411" i="2"/>
  <c r="AE88" i="2"/>
  <c r="AE234" i="2"/>
  <c r="AE112" i="2"/>
  <c r="AE441" i="2"/>
  <c r="AE642" i="2"/>
  <c r="L68" i="3" s="1"/>
  <c r="AE277" i="2"/>
  <c r="AE427" i="2"/>
  <c r="AE343" i="2"/>
  <c r="AE127" i="2"/>
  <c r="AE168" i="2"/>
  <c r="AE12" i="2"/>
  <c r="AE610" i="2"/>
  <c r="AE328" i="2"/>
  <c r="AE718" i="2"/>
  <c r="AE444" i="2"/>
  <c r="AE152" i="2"/>
  <c r="AE612" i="2"/>
  <c r="AE269" i="2"/>
  <c r="AE241" i="2"/>
  <c r="AE49" i="2"/>
  <c r="AE11" i="2"/>
  <c r="AE502" i="2"/>
  <c r="AE490" i="2"/>
  <c r="AE160" i="2"/>
  <c r="AE368" i="2"/>
  <c r="AE179" i="2"/>
  <c r="AE94" i="2"/>
  <c r="AE80" i="2"/>
  <c r="AE598" i="2"/>
  <c r="AE51" i="2"/>
  <c r="AE240" i="2"/>
  <c r="AE676" i="2"/>
  <c r="AE25" i="2"/>
  <c r="AE398" i="2"/>
  <c r="AE329" i="2"/>
  <c r="AE692" i="2"/>
  <c r="AE631" i="2"/>
  <c r="AE287" i="2"/>
  <c r="AE315" i="2"/>
  <c r="AE583" i="2"/>
  <c r="AE540" i="2"/>
  <c r="AE385" i="2"/>
  <c r="AE721" i="2"/>
  <c r="AE639" i="2"/>
  <c r="AE4" i="2"/>
  <c r="AE504" i="2"/>
  <c r="AE50" i="2"/>
  <c r="AE244" i="2"/>
  <c r="AE370" i="2"/>
  <c r="AE99" i="2"/>
  <c r="AE582" i="2"/>
  <c r="AE473" i="2"/>
  <c r="AE215" i="2"/>
  <c r="AE306" i="2"/>
  <c r="AE199" i="2"/>
  <c r="AE396" i="2"/>
  <c r="AE19" i="2"/>
  <c r="AE344" i="2"/>
  <c r="AE532" i="2"/>
  <c r="AE257" i="2"/>
  <c r="AE509" i="2"/>
  <c r="AE252" i="2"/>
  <c r="AE6" i="2"/>
  <c r="AE358" i="2"/>
  <c r="AE390" i="2"/>
  <c r="AE178" i="2"/>
  <c r="AE722" i="2"/>
  <c r="AE33" i="2"/>
  <c r="AE320" i="2"/>
  <c r="AE270" i="2"/>
  <c r="AE518" i="2"/>
  <c r="AE106" i="2"/>
  <c r="AE419" i="2"/>
  <c r="AE547" i="2"/>
  <c r="AE108" i="2"/>
  <c r="AE567" i="2"/>
  <c r="AE197" i="2"/>
  <c r="AE589" i="2"/>
  <c r="AE273" i="2"/>
  <c r="AE350" i="2"/>
  <c r="AE445" i="2"/>
  <c r="AE724" i="2"/>
  <c r="AE31" i="2"/>
  <c r="AE546" i="2"/>
  <c r="AE654" i="2"/>
  <c r="AE648" i="2"/>
  <c r="AE406" i="2"/>
  <c r="AE652" i="2"/>
  <c r="AE554" i="2"/>
  <c r="AE288" i="2"/>
  <c r="AE203" i="2"/>
  <c r="AE543" i="2"/>
  <c r="AE111" i="2"/>
  <c r="AE145" i="2"/>
  <c r="AE322" i="2"/>
  <c r="AE460" i="2"/>
  <c r="AE138" i="2"/>
  <c r="AE617" i="2"/>
  <c r="AE292" i="2"/>
  <c r="AE318" i="2"/>
  <c r="AE481" i="2"/>
  <c r="AE425" i="2"/>
  <c r="AE324" i="2"/>
  <c r="AE169" i="2"/>
  <c r="AE401" i="2"/>
  <c r="AE414" i="2"/>
  <c r="AE501" i="2"/>
  <c r="AE507" i="2"/>
  <c r="AE193" i="2"/>
  <c r="AE615" i="2"/>
  <c r="AE677" i="2"/>
  <c r="AE349" i="2"/>
  <c r="AE73" i="2"/>
  <c r="AE727" i="2"/>
  <c r="AE420" i="2"/>
  <c r="AE56" i="2"/>
  <c r="AE457" i="2"/>
  <c r="AE387" i="2"/>
  <c r="AE176" i="2"/>
  <c r="AE65" i="2"/>
  <c r="AE317" i="2"/>
  <c r="AE175" i="2"/>
  <c r="AE662" i="2"/>
  <c r="AE471" i="2"/>
  <c r="AE75" i="2"/>
  <c r="AE300" i="2"/>
  <c r="AE28" i="2"/>
  <c r="AE316" i="2"/>
  <c r="AE418" i="2"/>
  <c r="AE470" i="2"/>
  <c r="AE421" i="2"/>
  <c r="AE361" i="2"/>
  <c r="AE354" i="2"/>
  <c r="AE717" i="2"/>
  <c r="AE626" i="2"/>
  <c r="AE571" i="2"/>
  <c r="AE681" i="2"/>
  <c r="AE640" i="2"/>
  <c r="AE393" i="2"/>
  <c r="AE41" i="2"/>
  <c r="AE467" i="2"/>
  <c r="AE557" i="2"/>
  <c r="AE258" i="2"/>
  <c r="AE210" i="2"/>
  <c r="AE624" i="2"/>
  <c r="AE35" i="2"/>
  <c r="AE330" i="2"/>
  <c r="AE537" i="2"/>
  <c r="AE723" i="2"/>
  <c r="AE628" i="2"/>
  <c r="AE613" i="2"/>
  <c r="AE553" i="2"/>
  <c r="AE650" i="2"/>
  <c r="AE40" i="2"/>
  <c r="AE440" i="2"/>
  <c r="AE364" i="2"/>
  <c r="AE77" i="2"/>
  <c r="AE164" i="2"/>
  <c r="AE340" i="2"/>
  <c r="AE132" i="2"/>
  <c r="AE42" i="2"/>
  <c r="AE261" i="2"/>
  <c r="AE72" i="2"/>
  <c r="AE268" i="2"/>
  <c r="AE366" i="2"/>
  <c r="AE326" i="2"/>
  <c r="AE336" i="2"/>
  <c r="AE54" i="2"/>
  <c r="AE605" i="2"/>
  <c r="AE680" i="2"/>
  <c r="AE312" i="2"/>
  <c r="AE714" i="2"/>
  <c r="AE293" i="2"/>
  <c r="AE47" i="2"/>
  <c r="AE159" i="2"/>
  <c r="AE643" i="2"/>
  <c r="AE92" i="2"/>
  <c r="AE242" i="2"/>
  <c r="AE655" i="2"/>
  <c r="AE620" i="2"/>
  <c r="AE702" i="2"/>
  <c r="AE89" i="2"/>
  <c r="AE672" i="2"/>
  <c r="AE422" i="2"/>
  <c r="AE699" i="2"/>
  <c r="AE100" i="2"/>
  <c r="AE200" i="2"/>
  <c r="AE266" i="2"/>
  <c r="AE37" i="2"/>
  <c r="AE606" i="2"/>
  <c r="AE437" i="2"/>
  <c r="AE574" i="2"/>
  <c r="AE348" i="2"/>
  <c r="AE141" i="2"/>
  <c r="AE299" i="2"/>
  <c r="AE707" i="2"/>
  <c r="AE353" i="2"/>
  <c r="AE514" i="2"/>
  <c r="AE400" i="2"/>
  <c r="AE687" i="2"/>
  <c r="AE303" i="2"/>
  <c r="AE233" i="2"/>
  <c r="AE402" i="2"/>
  <c r="AE484" i="2"/>
  <c r="AE498" i="2"/>
  <c r="AE382" i="2"/>
  <c r="AE625" i="2"/>
  <c r="AE102" i="2"/>
  <c r="AE647" i="2"/>
  <c r="AE635" i="2"/>
  <c r="AE248" i="2"/>
  <c r="AE499" i="2"/>
  <c r="AE279" i="2"/>
  <c r="AE438" i="2"/>
  <c r="AE117" i="2"/>
  <c r="AE304" i="2"/>
  <c r="AE182" i="2"/>
  <c r="AE124" i="2"/>
  <c r="AE225" i="2"/>
  <c r="AE79" i="2"/>
  <c r="AE548" i="2"/>
  <c r="AE638" i="2"/>
  <c r="AE533" i="2"/>
  <c r="AE131" i="2"/>
  <c r="AE216" i="2"/>
  <c r="AE664" i="2"/>
  <c r="AE528" i="2"/>
  <c r="AE506" i="2"/>
  <c r="AE204" i="2"/>
  <c r="L2" i="3" s="1"/>
  <c r="AE87" i="2"/>
  <c r="AE711" i="2"/>
  <c r="AE469" i="2"/>
  <c r="AE101" i="2"/>
  <c r="AE527" i="2"/>
  <c r="AE442" i="2"/>
  <c r="AE729" i="2"/>
  <c r="AE713" i="2"/>
  <c r="AE675" i="2"/>
  <c r="AE213" i="2"/>
  <c r="AE417" i="2"/>
  <c r="AE622" i="2"/>
  <c r="AE337" i="2"/>
  <c r="AE604" i="2"/>
  <c r="AE660" i="2"/>
  <c r="AE103" i="2"/>
  <c r="AE109" i="2"/>
  <c r="AE525" i="2"/>
  <c r="AE384" i="2"/>
  <c r="AE450" i="2"/>
  <c r="AE339" i="2"/>
  <c r="AE632" i="2"/>
  <c r="AE309" i="2"/>
  <c r="AE285" i="2"/>
  <c r="AE310" i="2"/>
  <c r="AE91" i="2"/>
  <c r="AE397" i="2"/>
  <c r="AE694" i="2"/>
  <c r="AE172" i="2"/>
  <c r="AE569" i="2"/>
  <c r="AE230" i="2"/>
  <c r="AE697" i="2"/>
  <c r="AE666" i="2"/>
  <c r="AE369" i="2"/>
  <c r="AE208" i="2"/>
  <c r="AE472" i="2"/>
  <c r="AE529" i="2"/>
  <c r="AE708" i="2"/>
  <c r="AE363" i="2"/>
  <c r="AE515" i="2"/>
  <c r="AE559" i="2"/>
  <c r="AE686" i="2"/>
  <c r="AE434" i="2"/>
  <c r="AE486" i="2"/>
  <c r="AE516" i="2"/>
  <c r="AE577" i="2"/>
  <c r="AE658" i="2"/>
  <c r="AE572" i="2"/>
  <c r="AE480" i="2"/>
  <c r="AE439" i="2"/>
  <c r="AE485" i="2"/>
  <c r="AE236" i="2"/>
  <c r="AE629" i="2"/>
  <c r="AE221" i="2"/>
  <c r="AE600" i="2"/>
  <c r="AE104" i="2"/>
  <c r="AE372" i="2"/>
  <c r="AE487" i="2"/>
  <c r="AE263" i="2"/>
  <c r="AE523" i="2"/>
  <c r="AE383" i="2"/>
  <c r="AE314" i="2"/>
  <c r="AE177" i="2"/>
  <c r="AE646" i="2"/>
  <c r="AE243" i="2"/>
  <c r="AE575" i="2"/>
  <c r="AE521" i="2"/>
  <c r="AE704" i="2"/>
  <c r="AE321" i="2"/>
  <c r="AE705" i="2"/>
  <c r="AE231" i="2"/>
  <c r="AE573" i="2"/>
  <c r="AE351" i="2"/>
  <c r="AE462" i="2"/>
  <c r="AE645" i="2"/>
  <c r="AE670" i="2"/>
  <c r="AE637" i="2"/>
  <c r="AE392" i="2"/>
  <c r="AE371" i="2"/>
  <c r="AE678" i="2"/>
  <c r="AE483" i="2"/>
  <c r="AE657" i="2"/>
  <c r="AE679" i="2"/>
  <c r="AE463" i="2"/>
  <c r="AE508" i="2"/>
  <c r="AE555" i="2"/>
  <c r="AE712" i="2"/>
  <c r="AE634" i="2"/>
  <c r="AE728" i="2"/>
  <c r="AE709" i="2"/>
  <c r="AE561" i="2"/>
  <c r="AE661" i="2"/>
  <c r="AE683" i="2"/>
  <c r="AE542" i="2"/>
  <c r="AE703" i="2"/>
  <c r="AE644" i="2"/>
  <c r="AE596" i="2"/>
  <c r="AE690" i="2"/>
  <c r="AE682" i="2"/>
  <c r="AE695" i="2"/>
  <c r="L103" i="3" s="1"/>
  <c r="AE706" i="2"/>
  <c r="AE593" i="2"/>
  <c r="AE659" i="2"/>
  <c r="AE633" i="2"/>
  <c r="AE719" i="2"/>
  <c r="AE674" i="2"/>
  <c r="AE693" i="2"/>
  <c r="AE689" i="2"/>
  <c r="AE614" i="2"/>
  <c r="AE726" i="2"/>
  <c r="AE716" i="2"/>
  <c r="AE668" i="2"/>
  <c r="AD526" i="2"/>
  <c r="AD530" i="2"/>
  <c r="AD651" i="2"/>
  <c r="AD171" i="2"/>
  <c r="AD409" i="2"/>
  <c r="AD249" i="2"/>
  <c r="AD534" i="2"/>
  <c r="AD301" i="2"/>
  <c r="AD616" i="2"/>
  <c r="AD436" i="2"/>
  <c r="AD373" i="2"/>
  <c r="AD474" i="2"/>
  <c r="AD691" i="2"/>
  <c r="AD146" i="2"/>
  <c r="AD271" i="2"/>
  <c r="AD134" i="2"/>
  <c r="AD365" i="2"/>
  <c r="AD161" i="2"/>
  <c r="AD497" i="2"/>
  <c r="AD696" i="2"/>
  <c r="AD482" i="2"/>
  <c r="AD38" i="2"/>
  <c r="AD424" i="2"/>
  <c r="AD18" i="2"/>
  <c r="AD184" i="2"/>
  <c r="AD362" i="2"/>
  <c r="AD166" i="2"/>
  <c r="AD133" i="2"/>
  <c r="AD544" i="2"/>
  <c r="AD355" i="2"/>
  <c r="AD701" i="2"/>
  <c r="AD85" i="2"/>
  <c r="AD594" i="2"/>
  <c r="AD136" i="2"/>
  <c r="AD163" i="2"/>
  <c r="AD669" i="2"/>
  <c r="AD116" i="2"/>
  <c r="AD183" i="2"/>
  <c r="AD81" i="2"/>
  <c r="AD630" i="2"/>
  <c r="AD23" i="2"/>
  <c r="AD70" i="2"/>
  <c r="K15" i="3" s="1"/>
  <c r="AD603" i="2"/>
  <c r="AD284" i="2"/>
  <c r="AD416" i="2"/>
  <c r="AD491" i="2"/>
  <c r="AD113" i="2"/>
  <c r="AD9" i="2"/>
  <c r="AD247" i="2"/>
  <c r="AD84" i="2"/>
  <c r="AD238" i="2"/>
  <c r="AD408" i="2"/>
  <c r="AD137" i="2"/>
  <c r="AD590" i="2"/>
  <c r="AD58" i="2"/>
  <c r="AD68" i="2"/>
  <c r="AD374" i="2"/>
  <c r="AD495" i="2"/>
  <c r="AD157" i="2"/>
  <c r="AD151" i="2"/>
  <c r="AD379" i="2"/>
  <c r="AD578" i="2"/>
  <c r="AD496" i="2"/>
  <c r="AD412" i="2"/>
  <c r="AD259" i="2"/>
  <c r="AD477" i="2"/>
  <c r="AD212" i="2"/>
  <c r="AD181" i="2"/>
  <c r="AD281" i="2"/>
  <c r="AD173" i="2"/>
  <c r="AD170" i="2"/>
  <c r="AD378" i="2"/>
  <c r="AD449" i="2"/>
  <c r="AD90" i="2"/>
  <c r="AD3" i="2"/>
  <c r="AD431" i="2"/>
  <c r="AD125" i="2"/>
  <c r="AD110" i="2"/>
  <c r="AD352" i="2"/>
  <c r="AD78" i="2"/>
  <c r="AD464" i="2"/>
  <c r="AD128" i="2"/>
  <c r="AD560" i="2"/>
  <c r="AD338" i="2"/>
  <c r="AD503" i="2"/>
  <c r="AD585" i="2"/>
  <c r="AD55" i="2"/>
  <c r="AD36" i="2"/>
  <c r="AD223" i="2"/>
  <c r="AD294" i="2"/>
  <c r="AD278" i="2"/>
  <c r="AD636" i="2"/>
  <c r="AD295" i="2"/>
  <c r="AD239" i="2"/>
  <c r="AD7" i="2"/>
  <c r="AD367" i="2"/>
  <c r="AD143" i="2"/>
  <c r="AD192" i="2"/>
  <c r="AD46" i="2"/>
  <c r="AD346" i="2"/>
  <c r="AD446" i="2"/>
  <c r="AD115" i="2"/>
  <c r="AD167" i="2"/>
  <c r="AD22" i="2"/>
  <c r="AD671" i="2"/>
  <c r="AD568" i="2"/>
  <c r="AD62" i="2"/>
  <c r="AD262" i="2"/>
  <c r="AD404" i="2"/>
  <c r="AD493" i="2"/>
  <c r="AD21" i="2"/>
  <c r="AD142" i="2"/>
  <c r="AD307" i="2"/>
  <c r="AD202" i="2"/>
  <c r="AD24" i="2"/>
  <c r="AD388" i="2"/>
  <c r="AD461" i="2"/>
  <c r="AD272" i="2"/>
  <c r="AD232" i="2"/>
  <c r="AD283" i="2"/>
  <c r="AD601" i="2"/>
  <c r="AD327" i="2"/>
  <c r="AD201" i="2"/>
  <c r="AD158" i="2"/>
  <c r="AD376" i="2"/>
  <c r="K121" i="3" s="1"/>
  <c r="AD403" i="2"/>
  <c r="AD174" i="2"/>
  <c r="AD426" i="2"/>
  <c r="AD60" i="2"/>
  <c r="AD27" i="2"/>
  <c r="AD265" i="2"/>
  <c r="AD565" i="2"/>
  <c r="AD224" i="2"/>
  <c r="AD290" i="2"/>
  <c r="K113" i="3" s="1"/>
  <c r="AD478" i="2"/>
  <c r="AD282" i="2"/>
  <c r="AD209" i="2"/>
  <c r="AD45" i="2"/>
  <c r="AD153" i="2"/>
  <c r="AD121" i="2"/>
  <c r="AD2" i="2"/>
  <c r="AD245" i="2"/>
  <c r="AD189" i="2"/>
  <c r="AD144" i="2"/>
  <c r="AD715" i="2"/>
  <c r="AD456" i="2"/>
  <c r="AD162" i="2"/>
  <c r="AD191" i="2"/>
  <c r="AD254" i="2"/>
  <c r="AD52" i="2"/>
  <c r="AD435" i="2"/>
  <c r="AD8" i="2"/>
  <c r="AD380" i="2"/>
  <c r="AD710" i="2"/>
  <c r="AD522" i="2"/>
  <c r="AD489" i="2"/>
  <c r="AD429" i="2"/>
  <c r="AD118" i="2"/>
  <c r="AD122" i="2"/>
  <c r="AD520" i="2"/>
  <c r="AD119" i="2"/>
  <c r="AD545" i="2"/>
  <c r="AD500" i="2"/>
  <c r="AD14" i="2"/>
  <c r="AD377" i="2"/>
  <c r="AD488" i="2"/>
  <c r="AD74" i="2"/>
  <c r="AD641" i="2"/>
  <c r="AD218" i="2"/>
  <c r="AD627" i="2"/>
  <c r="AD250" i="2"/>
  <c r="AD551" i="2"/>
  <c r="AD566" i="2"/>
  <c r="AD29" i="2"/>
  <c r="AD597" i="2"/>
  <c r="AD513" i="2"/>
  <c r="AD592" i="2"/>
  <c r="AD16" i="2"/>
  <c r="AD227" i="2"/>
  <c r="AD205" i="2"/>
  <c r="AD222" i="2"/>
  <c r="AD586" i="2"/>
  <c r="AD150" i="2"/>
  <c r="AD665" i="2"/>
  <c r="AD147" i="2"/>
  <c r="AD423" i="2"/>
  <c r="AD325" i="2"/>
  <c r="AD43" i="2"/>
  <c r="AD260" i="2"/>
  <c r="AD255" i="2"/>
  <c r="AD510" i="2"/>
  <c r="AD602" i="2"/>
  <c r="AD155" i="2"/>
  <c r="AD684" i="2"/>
  <c r="AD415" i="2"/>
  <c r="AD443" i="2"/>
  <c r="AD196" i="2"/>
  <c r="AD410" i="2"/>
  <c r="K17" i="3" s="1"/>
  <c r="AD611" i="2"/>
  <c r="AD386" i="2"/>
  <c r="AD538" i="2"/>
  <c r="AD591" i="2"/>
  <c r="AD700" i="2"/>
  <c r="AD253" i="2"/>
  <c r="AD333" i="2"/>
  <c r="AD126" i="2"/>
  <c r="AD186" i="2"/>
  <c r="AD465" i="2"/>
  <c r="AD154" i="2"/>
  <c r="AD96" i="2"/>
  <c r="AD587" i="2"/>
  <c r="AD82" i="2"/>
  <c r="AD476" i="2"/>
  <c r="AD129" i="2"/>
  <c r="AD511" i="2"/>
  <c r="AD505" i="2"/>
  <c r="AD345" i="2"/>
  <c r="AD512" i="2"/>
  <c r="AD331" i="2"/>
  <c r="AD93" i="2"/>
  <c r="AD549" i="2"/>
  <c r="AD649" i="2"/>
  <c r="AD356" i="2"/>
  <c r="AD44" i="2"/>
  <c r="AD698" i="2"/>
  <c r="AD187" i="2"/>
  <c r="AD407" i="2"/>
  <c r="AD251" i="2"/>
  <c r="AD34" i="2"/>
  <c r="AD720" i="2"/>
  <c r="AD291" i="2"/>
  <c r="AD313" i="2"/>
  <c r="AD562" i="2"/>
  <c r="AD53" i="2"/>
  <c r="AD556" i="2"/>
  <c r="AD381" i="2"/>
  <c r="AD195" i="2"/>
  <c r="AD139" i="2"/>
  <c r="AD448" i="2"/>
  <c r="AD492" i="2"/>
  <c r="AD97" i="2"/>
  <c r="AD580" i="2"/>
  <c r="AD535" i="2"/>
  <c r="AD731" i="2"/>
  <c r="AD332" i="2"/>
  <c r="AD459" i="2"/>
  <c r="AD256" i="2"/>
  <c r="AD15" i="2"/>
  <c r="AD688" i="2"/>
  <c r="AD391" i="2"/>
  <c r="AD447" i="2"/>
  <c r="AD453" i="2"/>
  <c r="AD519" i="2"/>
  <c r="AD357" i="2"/>
  <c r="AD63" i="2"/>
  <c r="AD466" i="2"/>
  <c r="AD347" i="2"/>
  <c r="AD305" i="2"/>
  <c r="AD114" i="2"/>
  <c r="AD190" i="2"/>
  <c r="AD584" i="2"/>
  <c r="AD228" i="2"/>
  <c r="AD86" i="2"/>
  <c r="AD576" i="2"/>
  <c r="AD394" i="2"/>
  <c r="AD375" i="2"/>
  <c r="AD458" i="2"/>
  <c r="AD95" i="2"/>
  <c r="AD452" i="2"/>
  <c r="AD5" i="2"/>
  <c r="AD667" i="2"/>
  <c r="AD198" i="2"/>
  <c r="AD17" i="2"/>
  <c r="AD451" i="2"/>
  <c r="AD531" i="2"/>
  <c r="AD130" i="2"/>
  <c r="AD69" i="2"/>
  <c r="AD494" i="2"/>
  <c r="AD185" i="2"/>
  <c r="AD468" i="2"/>
  <c r="AD360" i="2"/>
  <c r="AD619" i="2"/>
  <c r="AD267" i="2"/>
  <c r="AD297" i="2"/>
  <c r="AD558" i="2"/>
  <c r="AD188" i="2"/>
  <c r="AD286" i="2"/>
  <c r="AD579" i="2"/>
  <c r="AD564" i="2"/>
  <c r="AD621" i="2"/>
  <c r="AD107" i="2"/>
  <c r="AD479" i="2"/>
  <c r="AD264" i="2"/>
  <c r="AD730" i="2"/>
  <c r="AD26" i="2"/>
  <c r="AD48" i="2"/>
  <c r="AD323" i="2"/>
  <c r="AD609" i="2"/>
  <c r="AD275" i="2"/>
  <c r="AD389" i="2"/>
  <c r="AD214" i="2"/>
  <c r="AD64" i="2"/>
  <c r="AD399" i="2"/>
  <c r="AD135" i="2"/>
  <c r="AD59" i="2"/>
  <c r="AD39" i="2"/>
  <c r="AD581" i="2"/>
  <c r="AD57" i="2"/>
  <c r="AD156" i="2"/>
  <c r="AD194" i="2"/>
  <c r="AD220" i="2"/>
  <c r="AD276" i="2"/>
  <c r="AD341" i="2"/>
  <c r="AD607" i="2"/>
  <c r="AD653" i="2"/>
  <c r="AD552" i="2"/>
  <c r="AD123" i="2"/>
  <c r="AD206" i="2"/>
  <c r="AD98" i="2"/>
  <c r="AD413" i="2"/>
  <c r="AD432" i="2"/>
  <c r="AD246" i="2"/>
  <c r="AD217" i="2"/>
  <c r="AD455" i="2"/>
  <c r="AD405" i="2"/>
  <c r="AD311" i="2"/>
  <c r="AD140" i="2"/>
  <c r="AD725" i="2"/>
  <c r="AD71" i="2"/>
  <c r="AD120" i="2"/>
  <c r="AD430" i="2"/>
  <c r="AD539" i="2"/>
  <c r="AD570" i="2"/>
  <c r="AD563" i="2"/>
  <c r="AD10" i="2"/>
  <c r="AD219" i="2"/>
  <c r="AD13" i="2"/>
  <c r="AD30" i="2"/>
  <c r="AD663" i="2"/>
  <c r="AD656" i="2"/>
  <c r="AD229" i="2"/>
  <c r="AD83" i="2"/>
  <c r="AD237" i="2"/>
  <c r="AD226" i="2"/>
  <c r="AD280" i="2"/>
  <c r="AD165" i="2"/>
  <c r="AD20" i="2"/>
  <c r="AD599" i="2"/>
  <c r="AD517" i="2"/>
  <c r="AD335" i="2"/>
  <c r="AD319" i="2"/>
  <c r="AD298" i="2"/>
  <c r="AD454" i="2"/>
  <c r="AD235" i="2"/>
  <c r="AD541" i="2"/>
  <c r="AD32" i="2"/>
  <c r="AD433" i="2"/>
  <c r="AD673" i="2"/>
  <c r="AD359" i="2"/>
  <c r="AD302" i="2"/>
  <c r="AD608" i="2"/>
  <c r="AD536" i="2"/>
  <c r="AD61" i="2"/>
  <c r="AD76" i="2"/>
  <c r="AD550" i="2"/>
  <c r="AD623" i="2"/>
  <c r="AD207" i="2"/>
  <c r="AD211" i="2"/>
  <c r="AD524" i="2"/>
  <c r="AD334" i="2"/>
  <c r="AD428" i="2"/>
  <c r="AD395" i="2"/>
  <c r="AD66" i="2"/>
  <c r="AD475" i="2"/>
  <c r="AD289" i="2"/>
  <c r="AD149" i="2"/>
  <c r="AD296" i="2"/>
  <c r="AD105" i="2"/>
  <c r="AD588" i="2"/>
  <c r="AD618" i="2"/>
  <c r="AD180" i="2"/>
  <c r="AD685" i="2"/>
  <c r="AD308" i="2"/>
  <c r="AD148" i="2"/>
  <c r="AD595" i="2"/>
  <c r="AD67" i="2"/>
  <c r="AD274" i="2"/>
  <c r="AD342" i="2"/>
  <c r="AD411" i="2"/>
  <c r="AD88" i="2"/>
  <c r="AD234" i="2"/>
  <c r="AD112" i="2"/>
  <c r="AD441" i="2"/>
  <c r="AD642" i="2"/>
  <c r="K68" i="3" s="1"/>
  <c r="AD277" i="2"/>
  <c r="AD427" i="2"/>
  <c r="AD343" i="2"/>
  <c r="AD127" i="2"/>
  <c r="AD168" i="2"/>
  <c r="AD12" i="2"/>
  <c r="AD610" i="2"/>
  <c r="AD328" i="2"/>
  <c r="AD718" i="2"/>
  <c r="AD444" i="2"/>
  <c r="AD152" i="2"/>
  <c r="AD612" i="2"/>
  <c r="AD269" i="2"/>
  <c r="AD241" i="2"/>
  <c r="AD49" i="2"/>
  <c r="AD11" i="2"/>
  <c r="AD502" i="2"/>
  <c r="AD490" i="2"/>
  <c r="AD160" i="2"/>
  <c r="AD368" i="2"/>
  <c r="AD179" i="2"/>
  <c r="AD94" i="2"/>
  <c r="AD80" i="2"/>
  <c r="AD598" i="2"/>
  <c r="AD51" i="2"/>
  <c r="AD240" i="2"/>
  <c r="AD676" i="2"/>
  <c r="AD25" i="2"/>
  <c r="AD398" i="2"/>
  <c r="AD329" i="2"/>
  <c r="AD692" i="2"/>
  <c r="AD631" i="2"/>
  <c r="AD287" i="2"/>
  <c r="AD315" i="2"/>
  <c r="AD583" i="2"/>
  <c r="AD540" i="2"/>
  <c r="AD385" i="2"/>
  <c r="AD721" i="2"/>
  <c r="AD639" i="2"/>
  <c r="AD4" i="2"/>
  <c r="AD504" i="2"/>
  <c r="AD50" i="2"/>
  <c r="AD244" i="2"/>
  <c r="AD370" i="2"/>
  <c r="AD99" i="2"/>
  <c r="AD582" i="2"/>
  <c r="AD473" i="2"/>
  <c r="AD215" i="2"/>
  <c r="AD306" i="2"/>
  <c r="AD199" i="2"/>
  <c r="AD396" i="2"/>
  <c r="AD19" i="2"/>
  <c r="AD344" i="2"/>
  <c r="AD532" i="2"/>
  <c r="AD257" i="2"/>
  <c r="AD509" i="2"/>
  <c r="AD252" i="2"/>
  <c r="AD6" i="2"/>
  <c r="AD358" i="2"/>
  <c r="AD390" i="2"/>
  <c r="AD178" i="2"/>
  <c r="AD722" i="2"/>
  <c r="AD33" i="2"/>
  <c r="AD320" i="2"/>
  <c r="AD270" i="2"/>
  <c r="AD518" i="2"/>
  <c r="AD106" i="2"/>
  <c r="AD419" i="2"/>
  <c r="AD547" i="2"/>
  <c r="AD108" i="2"/>
  <c r="AD567" i="2"/>
  <c r="AD197" i="2"/>
  <c r="AD589" i="2"/>
  <c r="AD273" i="2"/>
  <c r="AD350" i="2"/>
  <c r="AD445" i="2"/>
  <c r="AD724" i="2"/>
  <c r="AD31" i="2"/>
  <c r="AD546" i="2"/>
  <c r="AD654" i="2"/>
  <c r="AD648" i="2"/>
  <c r="AD406" i="2"/>
  <c r="AD652" i="2"/>
  <c r="AD554" i="2"/>
  <c r="AD288" i="2"/>
  <c r="AD203" i="2"/>
  <c r="AD543" i="2"/>
  <c r="AD111" i="2"/>
  <c r="AD145" i="2"/>
  <c r="AD322" i="2"/>
  <c r="AD460" i="2"/>
  <c r="AD138" i="2"/>
  <c r="AD617" i="2"/>
  <c r="AD292" i="2"/>
  <c r="AD318" i="2"/>
  <c r="AD481" i="2"/>
  <c r="AD425" i="2"/>
  <c r="AD324" i="2"/>
  <c r="AD169" i="2"/>
  <c r="AD401" i="2"/>
  <c r="AD414" i="2"/>
  <c r="AD501" i="2"/>
  <c r="AD507" i="2"/>
  <c r="AD193" i="2"/>
  <c r="AD615" i="2"/>
  <c r="AD677" i="2"/>
  <c r="AD349" i="2"/>
  <c r="AD73" i="2"/>
  <c r="AD727" i="2"/>
  <c r="AD420" i="2"/>
  <c r="AD56" i="2"/>
  <c r="AD457" i="2"/>
  <c r="AD387" i="2"/>
  <c r="AD176" i="2"/>
  <c r="AD65" i="2"/>
  <c r="AD317" i="2"/>
  <c r="AD175" i="2"/>
  <c r="K4" i="3" s="1"/>
  <c r="AD662" i="2"/>
  <c r="AD471" i="2"/>
  <c r="AD75" i="2"/>
  <c r="AD300" i="2"/>
  <c r="AD28" i="2"/>
  <c r="AD316" i="2"/>
  <c r="AD418" i="2"/>
  <c r="AD470" i="2"/>
  <c r="AD421" i="2"/>
  <c r="AD361" i="2"/>
  <c r="AD354" i="2"/>
  <c r="AD717" i="2"/>
  <c r="AD626" i="2"/>
  <c r="AD571" i="2"/>
  <c r="AD681" i="2"/>
  <c r="AD640" i="2"/>
  <c r="AD393" i="2"/>
  <c r="AD41" i="2"/>
  <c r="AD467" i="2"/>
  <c r="AD557" i="2"/>
  <c r="AD258" i="2"/>
  <c r="AD210" i="2"/>
  <c r="AD624" i="2"/>
  <c r="AD35" i="2"/>
  <c r="K14" i="3" s="1"/>
  <c r="AD330" i="2"/>
  <c r="AD537" i="2"/>
  <c r="AD723" i="2"/>
  <c r="AD628" i="2"/>
  <c r="AD613" i="2"/>
  <c r="AD553" i="2"/>
  <c r="AD650" i="2"/>
  <c r="AD40" i="2"/>
  <c r="AD440" i="2"/>
  <c r="AD364" i="2"/>
  <c r="AD77" i="2"/>
  <c r="AD164" i="2"/>
  <c r="AD340" i="2"/>
  <c r="AD132" i="2"/>
  <c r="AD42" i="2"/>
  <c r="AD261" i="2"/>
  <c r="AD72" i="2"/>
  <c r="AD268" i="2"/>
  <c r="AD366" i="2"/>
  <c r="AD326" i="2"/>
  <c r="AD336" i="2"/>
  <c r="AD54" i="2"/>
  <c r="AD605" i="2"/>
  <c r="AD680" i="2"/>
  <c r="AD312" i="2"/>
  <c r="AD714" i="2"/>
  <c r="AD293" i="2"/>
  <c r="AD47" i="2"/>
  <c r="AD159" i="2"/>
  <c r="AD643" i="2"/>
  <c r="AD92" i="2"/>
  <c r="AD242" i="2"/>
  <c r="AD655" i="2"/>
  <c r="AD620" i="2"/>
  <c r="AD702" i="2"/>
  <c r="AD89" i="2"/>
  <c r="AD672" i="2"/>
  <c r="AD422" i="2"/>
  <c r="AD699" i="2"/>
  <c r="AD100" i="2"/>
  <c r="AD200" i="2"/>
  <c r="AD266" i="2"/>
  <c r="AD37" i="2"/>
  <c r="AD606" i="2"/>
  <c r="AD437" i="2"/>
  <c r="AD574" i="2"/>
  <c r="AD348" i="2"/>
  <c r="AD141" i="2"/>
  <c r="AD299" i="2"/>
  <c r="AD707" i="2"/>
  <c r="AD353" i="2"/>
  <c r="AD514" i="2"/>
  <c r="AD400" i="2"/>
  <c r="AD687" i="2"/>
  <c r="AD303" i="2"/>
  <c r="AD233" i="2"/>
  <c r="AD402" i="2"/>
  <c r="AD484" i="2"/>
  <c r="AD498" i="2"/>
  <c r="AD382" i="2"/>
  <c r="AD625" i="2"/>
  <c r="AD102" i="2"/>
  <c r="AD647" i="2"/>
  <c r="AD635" i="2"/>
  <c r="AD248" i="2"/>
  <c r="AD499" i="2"/>
  <c r="AD279" i="2"/>
  <c r="AD438" i="2"/>
  <c r="AD117" i="2"/>
  <c r="AD304" i="2"/>
  <c r="K87" i="3" s="1"/>
  <c r="AD182" i="2"/>
  <c r="AD124" i="2"/>
  <c r="AD225" i="2"/>
  <c r="AD79" i="2"/>
  <c r="AD548" i="2"/>
  <c r="AD638" i="2"/>
  <c r="AD533" i="2"/>
  <c r="AD131" i="2"/>
  <c r="AD216" i="2"/>
  <c r="AD664" i="2"/>
  <c r="AD528" i="2"/>
  <c r="AD506" i="2"/>
  <c r="AD204" i="2"/>
  <c r="K2" i="3" s="1"/>
  <c r="AD87" i="2"/>
  <c r="AD711" i="2"/>
  <c r="AD469" i="2"/>
  <c r="AD101" i="2"/>
  <c r="AD527" i="2"/>
  <c r="AD442" i="2"/>
  <c r="AD729" i="2"/>
  <c r="AD713" i="2"/>
  <c r="AD675" i="2"/>
  <c r="AD213" i="2"/>
  <c r="AD417" i="2"/>
  <c r="AD622" i="2"/>
  <c r="AD337" i="2"/>
  <c r="AD604" i="2"/>
  <c r="AD660" i="2"/>
  <c r="AD103" i="2"/>
  <c r="AD109" i="2"/>
  <c r="AD525" i="2"/>
  <c r="AD384" i="2"/>
  <c r="AD450" i="2"/>
  <c r="AD339" i="2"/>
  <c r="AD632" i="2"/>
  <c r="AD309" i="2"/>
  <c r="AD285" i="2"/>
  <c r="AD310" i="2"/>
  <c r="AD91" i="2"/>
  <c r="AD397" i="2"/>
  <c r="AD694" i="2"/>
  <c r="AD172" i="2"/>
  <c r="AD569" i="2"/>
  <c r="AD230" i="2"/>
  <c r="AD697" i="2"/>
  <c r="AD666" i="2"/>
  <c r="AD369" i="2"/>
  <c r="AD208" i="2"/>
  <c r="AD472" i="2"/>
  <c r="AD529" i="2"/>
  <c r="AD708" i="2"/>
  <c r="AD363" i="2"/>
  <c r="AD515" i="2"/>
  <c r="AD559" i="2"/>
  <c r="AD686" i="2"/>
  <c r="AD434" i="2"/>
  <c r="AD486" i="2"/>
  <c r="AD516" i="2"/>
  <c r="AD577" i="2"/>
  <c r="AD658" i="2"/>
  <c r="AD572" i="2"/>
  <c r="AD480" i="2"/>
  <c r="AD439" i="2"/>
  <c r="AD485" i="2"/>
  <c r="AD236" i="2"/>
  <c r="AD629" i="2"/>
  <c r="AD221" i="2"/>
  <c r="AD600" i="2"/>
  <c r="AD104" i="2"/>
  <c r="AD372" i="2"/>
  <c r="AD487" i="2"/>
  <c r="AD263" i="2"/>
  <c r="AD523" i="2"/>
  <c r="AD383" i="2"/>
  <c r="AD314" i="2"/>
  <c r="AD177" i="2"/>
  <c r="AD646" i="2"/>
  <c r="AD243" i="2"/>
  <c r="AD575" i="2"/>
  <c r="AD521" i="2"/>
  <c r="AD704" i="2"/>
  <c r="AD321" i="2"/>
  <c r="AD705" i="2"/>
  <c r="AD231" i="2"/>
  <c r="AD573" i="2"/>
  <c r="AD351" i="2"/>
  <c r="AD462" i="2"/>
  <c r="AD645" i="2"/>
  <c r="AD670" i="2"/>
  <c r="AD637" i="2"/>
  <c r="AD392" i="2"/>
  <c r="AD371" i="2"/>
  <c r="AD678" i="2"/>
  <c r="AD483" i="2"/>
  <c r="AD657" i="2"/>
  <c r="AD679" i="2"/>
  <c r="AD463" i="2"/>
  <c r="AD508" i="2"/>
  <c r="AD555" i="2"/>
  <c r="AD712" i="2"/>
  <c r="AD634" i="2"/>
  <c r="AD728" i="2"/>
  <c r="AD709" i="2"/>
  <c r="AD561" i="2"/>
  <c r="AD661" i="2"/>
  <c r="AD683" i="2"/>
  <c r="AD542" i="2"/>
  <c r="AD703" i="2"/>
  <c r="AD644" i="2"/>
  <c r="AD596" i="2"/>
  <c r="AD690" i="2"/>
  <c r="AD682" i="2"/>
  <c r="AD695" i="2"/>
  <c r="K103" i="3" s="1"/>
  <c r="AD706" i="2"/>
  <c r="AD593" i="2"/>
  <c r="AD659" i="2"/>
  <c r="AD633" i="2"/>
  <c r="AD719" i="2"/>
  <c r="AD674" i="2"/>
  <c r="AD693" i="2"/>
  <c r="AD689" i="2"/>
  <c r="AD614" i="2"/>
  <c r="AD726" i="2"/>
  <c r="AD716" i="2"/>
  <c r="AD668" i="2"/>
  <c r="AC526" i="2"/>
  <c r="AC530" i="2"/>
  <c r="AC651" i="2"/>
  <c r="AC171" i="2"/>
  <c r="AC409" i="2"/>
  <c r="AC249" i="2"/>
  <c r="AC534" i="2"/>
  <c r="AC301" i="2"/>
  <c r="AC616" i="2"/>
  <c r="AC436" i="2"/>
  <c r="AC373" i="2"/>
  <c r="AC474" i="2"/>
  <c r="AC691" i="2"/>
  <c r="AC146" i="2"/>
  <c r="AC271" i="2"/>
  <c r="AC134" i="2"/>
  <c r="AC365" i="2"/>
  <c r="AC161" i="2"/>
  <c r="AC497" i="2"/>
  <c r="AC696" i="2"/>
  <c r="AC482" i="2"/>
  <c r="AC38" i="2"/>
  <c r="AC424" i="2"/>
  <c r="AC18" i="2"/>
  <c r="AC184" i="2"/>
  <c r="AC362" i="2"/>
  <c r="AC166" i="2"/>
  <c r="AC133" i="2"/>
  <c r="AC544" i="2"/>
  <c r="AC355" i="2"/>
  <c r="AC701" i="2"/>
  <c r="AC85" i="2"/>
  <c r="AC594" i="2"/>
  <c r="AC136" i="2"/>
  <c r="AC163" i="2"/>
  <c r="AC669" i="2"/>
  <c r="AC116" i="2"/>
  <c r="AC183" i="2"/>
  <c r="AC81" i="2"/>
  <c r="AC630" i="2"/>
  <c r="AC23" i="2"/>
  <c r="AC70" i="2"/>
  <c r="J15" i="3" s="1"/>
  <c r="AC603" i="2"/>
  <c r="AC284" i="2"/>
  <c r="AC416" i="2"/>
  <c r="AC491" i="2"/>
  <c r="AC113" i="2"/>
  <c r="AC9" i="2"/>
  <c r="AC247" i="2"/>
  <c r="AC84" i="2"/>
  <c r="AC238" i="2"/>
  <c r="AC408" i="2"/>
  <c r="AC137" i="2"/>
  <c r="AC590" i="2"/>
  <c r="AC58" i="2"/>
  <c r="AC68" i="2"/>
  <c r="AC374" i="2"/>
  <c r="AC495" i="2"/>
  <c r="AC157" i="2"/>
  <c r="AC151" i="2"/>
  <c r="AC379" i="2"/>
  <c r="AC578" i="2"/>
  <c r="AC496" i="2"/>
  <c r="AC412" i="2"/>
  <c r="AC259" i="2"/>
  <c r="AC477" i="2"/>
  <c r="AC212" i="2"/>
  <c r="AC181" i="2"/>
  <c r="AC281" i="2"/>
  <c r="AC173" i="2"/>
  <c r="AC170" i="2"/>
  <c r="AC378" i="2"/>
  <c r="AC449" i="2"/>
  <c r="AC90" i="2"/>
  <c r="AC3" i="2"/>
  <c r="AC431" i="2"/>
  <c r="AC125" i="2"/>
  <c r="AC110" i="2"/>
  <c r="AC352" i="2"/>
  <c r="AC78" i="2"/>
  <c r="AC464" i="2"/>
  <c r="AC128" i="2"/>
  <c r="AC560" i="2"/>
  <c r="AC338" i="2"/>
  <c r="AC503" i="2"/>
  <c r="AC585" i="2"/>
  <c r="AC55" i="2"/>
  <c r="AC36" i="2"/>
  <c r="AC223" i="2"/>
  <c r="AC294" i="2"/>
  <c r="AC278" i="2"/>
  <c r="AC636" i="2"/>
  <c r="AC295" i="2"/>
  <c r="AC239" i="2"/>
  <c r="AC7" i="2"/>
  <c r="AC367" i="2"/>
  <c r="AC143" i="2"/>
  <c r="AC192" i="2"/>
  <c r="AC46" i="2"/>
  <c r="AC346" i="2"/>
  <c r="AC446" i="2"/>
  <c r="AC115" i="2"/>
  <c r="AC167" i="2"/>
  <c r="AC22" i="2"/>
  <c r="AC671" i="2"/>
  <c r="AC568" i="2"/>
  <c r="AC62" i="2"/>
  <c r="AC262" i="2"/>
  <c r="AC404" i="2"/>
  <c r="AC493" i="2"/>
  <c r="AC21" i="2"/>
  <c r="AC142" i="2"/>
  <c r="AC307" i="2"/>
  <c r="AC202" i="2"/>
  <c r="AC24" i="2"/>
  <c r="AC388" i="2"/>
  <c r="AC461" i="2"/>
  <c r="AC272" i="2"/>
  <c r="AC232" i="2"/>
  <c r="AC283" i="2"/>
  <c r="AC601" i="2"/>
  <c r="AC327" i="2"/>
  <c r="AC201" i="2"/>
  <c r="AC158" i="2"/>
  <c r="AC376" i="2"/>
  <c r="J121" i="3" s="1"/>
  <c r="AC403" i="2"/>
  <c r="AC174" i="2"/>
  <c r="AC426" i="2"/>
  <c r="AC60" i="2"/>
  <c r="AC27" i="2"/>
  <c r="AC265" i="2"/>
  <c r="AC565" i="2"/>
  <c r="AC224" i="2"/>
  <c r="AC290" i="2"/>
  <c r="J113" i="3" s="1"/>
  <c r="AC478" i="2"/>
  <c r="AC282" i="2"/>
  <c r="AC209" i="2"/>
  <c r="AC45" i="2"/>
  <c r="AC153" i="2"/>
  <c r="AC121" i="2"/>
  <c r="AC2" i="2"/>
  <c r="AC245" i="2"/>
  <c r="AC189" i="2"/>
  <c r="AC144" i="2"/>
  <c r="AC715" i="2"/>
  <c r="AC456" i="2"/>
  <c r="AC162" i="2"/>
  <c r="AC191" i="2"/>
  <c r="AC254" i="2"/>
  <c r="AC52" i="2"/>
  <c r="AC435" i="2"/>
  <c r="AC8" i="2"/>
  <c r="AC380" i="2"/>
  <c r="AC710" i="2"/>
  <c r="AC522" i="2"/>
  <c r="AC489" i="2"/>
  <c r="AC429" i="2"/>
  <c r="AC118" i="2"/>
  <c r="AC122" i="2"/>
  <c r="AC520" i="2"/>
  <c r="AC119" i="2"/>
  <c r="AC545" i="2"/>
  <c r="AC500" i="2"/>
  <c r="AC14" i="2"/>
  <c r="AC377" i="2"/>
  <c r="AC488" i="2"/>
  <c r="AC74" i="2"/>
  <c r="AC641" i="2"/>
  <c r="AC218" i="2"/>
  <c r="AC627" i="2"/>
  <c r="AC250" i="2"/>
  <c r="AC551" i="2"/>
  <c r="AC566" i="2"/>
  <c r="AC29" i="2"/>
  <c r="AC597" i="2"/>
  <c r="AC513" i="2"/>
  <c r="AC592" i="2"/>
  <c r="AC16" i="2"/>
  <c r="AC227" i="2"/>
  <c r="AC205" i="2"/>
  <c r="AC222" i="2"/>
  <c r="AC586" i="2"/>
  <c r="AC150" i="2"/>
  <c r="AC665" i="2"/>
  <c r="AC147" i="2"/>
  <c r="AC423" i="2"/>
  <c r="AC325" i="2"/>
  <c r="AC43" i="2"/>
  <c r="AC260" i="2"/>
  <c r="AC255" i="2"/>
  <c r="AC510" i="2"/>
  <c r="AC602" i="2"/>
  <c r="AC155" i="2"/>
  <c r="AC684" i="2"/>
  <c r="AC415" i="2"/>
  <c r="AC443" i="2"/>
  <c r="AC196" i="2"/>
  <c r="AC410" i="2"/>
  <c r="J17" i="3" s="1"/>
  <c r="AC611" i="2"/>
  <c r="AC386" i="2"/>
  <c r="AC538" i="2"/>
  <c r="AC591" i="2"/>
  <c r="AC700" i="2"/>
  <c r="AC253" i="2"/>
  <c r="AC333" i="2"/>
  <c r="AC126" i="2"/>
  <c r="AC186" i="2"/>
  <c r="AC465" i="2"/>
  <c r="AC154" i="2"/>
  <c r="AC96" i="2"/>
  <c r="AC587" i="2"/>
  <c r="AC82" i="2"/>
  <c r="AC476" i="2"/>
  <c r="AC129" i="2"/>
  <c r="AC511" i="2"/>
  <c r="AC505" i="2"/>
  <c r="AC345" i="2"/>
  <c r="AC512" i="2"/>
  <c r="AC331" i="2"/>
  <c r="AC93" i="2"/>
  <c r="AC549" i="2"/>
  <c r="AC649" i="2"/>
  <c r="AC356" i="2"/>
  <c r="AC44" i="2"/>
  <c r="AC698" i="2"/>
  <c r="AC187" i="2"/>
  <c r="AC407" i="2"/>
  <c r="AC251" i="2"/>
  <c r="AC34" i="2"/>
  <c r="AC720" i="2"/>
  <c r="AC291" i="2"/>
  <c r="AC313" i="2"/>
  <c r="AC562" i="2"/>
  <c r="AC53" i="2"/>
  <c r="AC556" i="2"/>
  <c r="AC381" i="2"/>
  <c r="AC195" i="2"/>
  <c r="AC139" i="2"/>
  <c r="AC448" i="2"/>
  <c r="AC492" i="2"/>
  <c r="AC97" i="2"/>
  <c r="AC580" i="2"/>
  <c r="AC535" i="2"/>
  <c r="AC731" i="2"/>
  <c r="AC332" i="2"/>
  <c r="AC459" i="2"/>
  <c r="AC256" i="2"/>
  <c r="AC15" i="2"/>
  <c r="AC688" i="2"/>
  <c r="AC391" i="2"/>
  <c r="AC447" i="2"/>
  <c r="AC453" i="2"/>
  <c r="AC519" i="2"/>
  <c r="AC357" i="2"/>
  <c r="AC63" i="2"/>
  <c r="AC466" i="2"/>
  <c r="AC347" i="2"/>
  <c r="AC305" i="2"/>
  <c r="AC114" i="2"/>
  <c r="AC190" i="2"/>
  <c r="AC584" i="2"/>
  <c r="AC228" i="2"/>
  <c r="AC86" i="2"/>
  <c r="AC576" i="2"/>
  <c r="AC394" i="2"/>
  <c r="AC375" i="2"/>
  <c r="AC458" i="2"/>
  <c r="AC95" i="2"/>
  <c r="AC452" i="2"/>
  <c r="AC5" i="2"/>
  <c r="AC667" i="2"/>
  <c r="AC198" i="2"/>
  <c r="AC17" i="2"/>
  <c r="AC451" i="2"/>
  <c r="AC531" i="2"/>
  <c r="AC130" i="2"/>
  <c r="AC69" i="2"/>
  <c r="AC494" i="2"/>
  <c r="AC185" i="2"/>
  <c r="AC468" i="2"/>
  <c r="AC360" i="2"/>
  <c r="AC619" i="2"/>
  <c r="AC267" i="2"/>
  <c r="AC297" i="2"/>
  <c r="AC558" i="2"/>
  <c r="AC188" i="2"/>
  <c r="AC286" i="2"/>
  <c r="AC579" i="2"/>
  <c r="AC564" i="2"/>
  <c r="AC621" i="2"/>
  <c r="AC107" i="2"/>
  <c r="AC479" i="2"/>
  <c r="AC264" i="2"/>
  <c r="AC730" i="2"/>
  <c r="AC26" i="2"/>
  <c r="AC48" i="2"/>
  <c r="AC323" i="2"/>
  <c r="AC609" i="2"/>
  <c r="AC275" i="2"/>
  <c r="AC389" i="2"/>
  <c r="AC214" i="2"/>
  <c r="AC64" i="2"/>
  <c r="AC399" i="2"/>
  <c r="AC135" i="2"/>
  <c r="AC59" i="2"/>
  <c r="AC39" i="2"/>
  <c r="AC581" i="2"/>
  <c r="AC57" i="2"/>
  <c r="AC156" i="2"/>
  <c r="AC194" i="2"/>
  <c r="AC220" i="2"/>
  <c r="AC276" i="2"/>
  <c r="AC341" i="2"/>
  <c r="AC607" i="2"/>
  <c r="AC653" i="2"/>
  <c r="AC552" i="2"/>
  <c r="AC123" i="2"/>
  <c r="AC206" i="2"/>
  <c r="AC98" i="2"/>
  <c r="AC413" i="2"/>
  <c r="AC432" i="2"/>
  <c r="AC246" i="2"/>
  <c r="AC217" i="2"/>
  <c r="AC455" i="2"/>
  <c r="AC405" i="2"/>
  <c r="AC311" i="2"/>
  <c r="J42" i="3" s="1"/>
  <c r="AC140" i="2"/>
  <c r="AC725" i="2"/>
  <c r="AC71" i="2"/>
  <c r="AC120" i="2"/>
  <c r="AC430" i="2"/>
  <c r="AC539" i="2"/>
  <c r="AC570" i="2"/>
  <c r="AC563" i="2"/>
  <c r="AC10" i="2"/>
  <c r="AC219" i="2"/>
  <c r="AC13" i="2"/>
  <c r="AC30" i="2"/>
  <c r="AC663" i="2"/>
  <c r="AC656" i="2"/>
  <c r="AC229" i="2"/>
  <c r="AC83" i="2"/>
  <c r="AC237" i="2"/>
  <c r="AC226" i="2"/>
  <c r="AC280" i="2"/>
  <c r="AC165" i="2"/>
  <c r="AC20" i="2"/>
  <c r="AC599" i="2"/>
  <c r="AC517" i="2"/>
  <c r="AC335" i="2"/>
  <c r="AC319" i="2"/>
  <c r="AC298" i="2"/>
  <c r="AC454" i="2"/>
  <c r="AC235" i="2"/>
  <c r="AC541" i="2"/>
  <c r="AC32" i="2"/>
  <c r="AC433" i="2"/>
  <c r="AC673" i="2"/>
  <c r="AC359" i="2"/>
  <c r="AC302" i="2"/>
  <c r="AC608" i="2"/>
  <c r="AC536" i="2"/>
  <c r="AC61" i="2"/>
  <c r="AC76" i="2"/>
  <c r="AC550" i="2"/>
  <c r="AC623" i="2"/>
  <c r="AC207" i="2"/>
  <c r="AC211" i="2"/>
  <c r="AC524" i="2"/>
  <c r="AC334" i="2"/>
  <c r="AC428" i="2"/>
  <c r="AC395" i="2"/>
  <c r="AC66" i="2"/>
  <c r="AC475" i="2"/>
  <c r="AC289" i="2"/>
  <c r="AC149" i="2"/>
  <c r="AC296" i="2"/>
  <c r="AC105" i="2"/>
  <c r="AC588" i="2"/>
  <c r="AC618" i="2"/>
  <c r="AC180" i="2"/>
  <c r="AC685" i="2"/>
  <c r="AC308" i="2"/>
  <c r="AC148" i="2"/>
  <c r="AC595" i="2"/>
  <c r="AC67" i="2"/>
  <c r="AC274" i="2"/>
  <c r="AC342" i="2"/>
  <c r="AC411" i="2"/>
  <c r="AC88" i="2"/>
  <c r="AC234" i="2"/>
  <c r="AC112" i="2"/>
  <c r="AC441" i="2"/>
  <c r="AC642" i="2"/>
  <c r="J68" i="3" s="1"/>
  <c r="AC277" i="2"/>
  <c r="AC427" i="2"/>
  <c r="AC343" i="2"/>
  <c r="AC127" i="2"/>
  <c r="AC168" i="2"/>
  <c r="AC12" i="2"/>
  <c r="AC610" i="2"/>
  <c r="AC328" i="2"/>
  <c r="AC718" i="2"/>
  <c r="AC444" i="2"/>
  <c r="AC152" i="2"/>
  <c r="AC612" i="2"/>
  <c r="AC269" i="2"/>
  <c r="AC241" i="2"/>
  <c r="AC49" i="2"/>
  <c r="AC11" i="2"/>
  <c r="AC502" i="2"/>
  <c r="AC490" i="2"/>
  <c r="AC160" i="2"/>
  <c r="AC368" i="2"/>
  <c r="AC179" i="2"/>
  <c r="AC94" i="2"/>
  <c r="AC80" i="2"/>
  <c r="AC598" i="2"/>
  <c r="AC51" i="2"/>
  <c r="AC240" i="2"/>
  <c r="AC676" i="2"/>
  <c r="AC25" i="2"/>
  <c r="AC398" i="2"/>
  <c r="AC329" i="2"/>
  <c r="AC692" i="2"/>
  <c r="AC631" i="2"/>
  <c r="AC287" i="2"/>
  <c r="AC315" i="2"/>
  <c r="AC583" i="2"/>
  <c r="AC540" i="2"/>
  <c r="AC385" i="2"/>
  <c r="AC721" i="2"/>
  <c r="AC639" i="2"/>
  <c r="AC4" i="2"/>
  <c r="AC504" i="2"/>
  <c r="AC50" i="2"/>
  <c r="AC244" i="2"/>
  <c r="AC370" i="2"/>
  <c r="AC99" i="2"/>
  <c r="AC582" i="2"/>
  <c r="AC473" i="2"/>
  <c r="AC215" i="2"/>
  <c r="AC306" i="2"/>
  <c r="AC199" i="2"/>
  <c r="AC396" i="2"/>
  <c r="AC19" i="2"/>
  <c r="J3" i="3" s="1"/>
  <c r="AC344" i="2"/>
  <c r="AC532" i="2"/>
  <c r="AC257" i="2"/>
  <c r="AC509" i="2"/>
  <c r="AC252" i="2"/>
  <c r="AC6" i="2"/>
  <c r="AC358" i="2"/>
  <c r="AC390" i="2"/>
  <c r="AC178" i="2"/>
  <c r="AC722" i="2"/>
  <c r="AC33" i="2"/>
  <c r="AC320" i="2"/>
  <c r="AC270" i="2"/>
  <c r="AC518" i="2"/>
  <c r="AC106" i="2"/>
  <c r="AC419" i="2"/>
  <c r="AC547" i="2"/>
  <c r="AC108" i="2"/>
  <c r="AC567" i="2"/>
  <c r="AC197" i="2"/>
  <c r="AC589" i="2"/>
  <c r="AC273" i="2"/>
  <c r="AC350" i="2"/>
  <c r="AC445" i="2"/>
  <c r="AC724" i="2"/>
  <c r="AC31" i="2"/>
  <c r="AC546" i="2"/>
  <c r="AC654" i="2"/>
  <c r="AC648" i="2"/>
  <c r="AC406" i="2"/>
  <c r="AC652" i="2"/>
  <c r="AC554" i="2"/>
  <c r="AC288" i="2"/>
  <c r="AC203" i="2"/>
  <c r="AC543" i="2"/>
  <c r="AC111" i="2"/>
  <c r="AC145" i="2"/>
  <c r="AC322" i="2"/>
  <c r="AC460" i="2"/>
  <c r="AC138" i="2"/>
  <c r="AC617" i="2"/>
  <c r="AC292" i="2"/>
  <c r="AC318" i="2"/>
  <c r="AC481" i="2"/>
  <c r="AC425" i="2"/>
  <c r="AC324" i="2"/>
  <c r="AC169" i="2"/>
  <c r="AC401" i="2"/>
  <c r="AC414" i="2"/>
  <c r="AC501" i="2"/>
  <c r="AC507" i="2"/>
  <c r="AC193" i="2"/>
  <c r="AC615" i="2"/>
  <c r="AC677" i="2"/>
  <c r="AC349" i="2"/>
  <c r="AC73" i="2"/>
  <c r="AC727" i="2"/>
  <c r="AC420" i="2"/>
  <c r="AC56" i="2"/>
  <c r="AC457" i="2"/>
  <c r="AC387" i="2"/>
  <c r="AC176" i="2"/>
  <c r="AC65" i="2"/>
  <c r="AC317" i="2"/>
  <c r="AC175" i="2"/>
  <c r="AC662" i="2"/>
  <c r="AC471" i="2"/>
  <c r="AC75" i="2"/>
  <c r="AC300" i="2"/>
  <c r="AC28" i="2"/>
  <c r="AC316" i="2"/>
  <c r="AC418" i="2"/>
  <c r="AC470" i="2"/>
  <c r="AC421" i="2"/>
  <c r="AC361" i="2"/>
  <c r="AC354" i="2"/>
  <c r="AC717" i="2"/>
  <c r="AC626" i="2"/>
  <c r="AC571" i="2"/>
  <c r="AC681" i="2"/>
  <c r="AC640" i="2"/>
  <c r="AC393" i="2"/>
  <c r="AC41" i="2"/>
  <c r="AC467" i="2"/>
  <c r="AC557" i="2"/>
  <c r="AC258" i="2"/>
  <c r="AC210" i="2"/>
  <c r="AC624" i="2"/>
  <c r="AC35" i="2"/>
  <c r="AC330" i="2"/>
  <c r="AC537" i="2"/>
  <c r="AC723" i="2"/>
  <c r="AC628" i="2"/>
  <c r="AC613" i="2"/>
  <c r="AC553" i="2"/>
  <c r="AC650" i="2"/>
  <c r="AC40" i="2"/>
  <c r="AC440" i="2"/>
  <c r="AC364" i="2"/>
  <c r="AC77" i="2"/>
  <c r="AC164" i="2"/>
  <c r="AC340" i="2"/>
  <c r="AC132" i="2"/>
  <c r="AC42" i="2"/>
  <c r="AC261" i="2"/>
  <c r="AC72" i="2"/>
  <c r="AC268" i="2"/>
  <c r="AC366" i="2"/>
  <c r="AC326" i="2"/>
  <c r="AC336" i="2"/>
  <c r="AC54" i="2"/>
  <c r="AC605" i="2"/>
  <c r="AC680" i="2"/>
  <c r="AC312" i="2"/>
  <c r="AC714" i="2"/>
  <c r="AC293" i="2"/>
  <c r="AC47" i="2"/>
  <c r="AC159" i="2"/>
  <c r="AC643" i="2"/>
  <c r="AC92" i="2"/>
  <c r="AC242" i="2"/>
  <c r="AC655" i="2"/>
  <c r="AC620" i="2"/>
  <c r="AC702" i="2"/>
  <c r="AC89" i="2"/>
  <c r="AC672" i="2"/>
  <c r="AC422" i="2"/>
  <c r="AC699" i="2"/>
  <c r="AC100" i="2"/>
  <c r="AC200" i="2"/>
  <c r="AC266" i="2"/>
  <c r="AC37" i="2"/>
  <c r="AC606" i="2"/>
  <c r="AC437" i="2"/>
  <c r="AC574" i="2"/>
  <c r="AC348" i="2"/>
  <c r="AC141" i="2"/>
  <c r="AC299" i="2"/>
  <c r="AC707" i="2"/>
  <c r="AC353" i="2"/>
  <c r="AC514" i="2"/>
  <c r="AC400" i="2"/>
  <c r="AC687" i="2"/>
  <c r="AC303" i="2"/>
  <c r="AC233" i="2"/>
  <c r="AC402" i="2"/>
  <c r="AC484" i="2"/>
  <c r="AC498" i="2"/>
  <c r="AC382" i="2"/>
  <c r="AC625" i="2"/>
  <c r="AC102" i="2"/>
  <c r="AC647" i="2"/>
  <c r="AC635" i="2"/>
  <c r="AC248" i="2"/>
  <c r="AC499" i="2"/>
  <c r="AC279" i="2"/>
  <c r="AC438" i="2"/>
  <c r="AC117" i="2"/>
  <c r="AC304" i="2"/>
  <c r="AC182" i="2"/>
  <c r="AC124" i="2"/>
  <c r="AC225" i="2"/>
  <c r="AC79" i="2"/>
  <c r="AC548" i="2"/>
  <c r="AC638" i="2"/>
  <c r="AC533" i="2"/>
  <c r="AC131" i="2"/>
  <c r="AC216" i="2"/>
  <c r="AC664" i="2"/>
  <c r="AC528" i="2"/>
  <c r="AC506" i="2"/>
  <c r="AC204" i="2"/>
  <c r="J2" i="3" s="1"/>
  <c r="AC87" i="2"/>
  <c r="AC711" i="2"/>
  <c r="AC469" i="2"/>
  <c r="AC101" i="2"/>
  <c r="AC527" i="2"/>
  <c r="AC442" i="2"/>
  <c r="AC729" i="2"/>
  <c r="AC713" i="2"/>
  <c r="AC675" i="2"/>
  <c r="AC213" i="2"/>
  <c r="AC417" i="2"/>
  <c r="AC622" i="2"/>
  <c r="AC337" i="2"/>
  <c r="AC604" i="2"/>
  <c r="AC660" i="2"/>
  <c r="AC103" i="2"/>
  <c r="AC109" i="2"/>
  <c r="AC525" i="2"/>
  <c r="AC384" i="2"/>
  <c r="AC450" i="2"/>
  <c r="AC339" i="2"/>
  <c r="AC632" i="2"/>
  <c r="AC309" i="2"/>
  <c r="AC285" i="2"/>
  <c r="AC310" i="2"/>
  <c r="AC91" i="2"/>
  <c r="AC397" i="2"/>
  <c r="AC694" i="2"/>
  <c r="AC172" i="2"/>
  <c r="AC569" i="2"/>
  <c r="AC230" i="2"/>
  <c r="AC697" i="2"/>
  <c r="AC666" i="2"/>
  <c r="AC369" i="2"/>
  <c r="AC208" i="2"/>
  <c r="AC472" i="2"/>
  <c r="AC529" i="2"/>
  <c r="AC708" i="2"/>
  <c r="AC363" i="2"/>
  <c r="AC515" i="2"/>
  <c r="AC559" i="2"/>
  <c r="AC686" i="2"/>
  <c r="AC434" i="2"/>
  <c r="AC486" i="2"/>
  <c r="AC516" i="2"/>
  <c r="AC577" i="2"/>
  <c r="AC658" i="2"/>
  <c r="AC572" i="2"/>
  <c r="AC480" i="2"/>
  <c r="AC439" i="2"/>
  <c r="AC485" i="2"/>
  <c r="AC236" i="2"/>
  <c r="AC629" i="2"/>
  <c r="AC221" i="2"/>
  <c r="AC600" i="2"/>
  <c r="AC104" i="2"/>
  <c r="AC372" i="2"/>
  <c r="AC487" i="2"/>
  <c r="AC263" i="2"/>
  <c r="AC523" i="2"/>
  <c r="AC383" i="2"/>
  <c r="AC314" i="2"/>
  <c r="AC177" i="2"/>
  <c r="AC646" i="2"/>
  <c r="AC243" i="2"/>
  <c r="AC575" i="2"/>
  <c r="AC521" i="2"/>
  <c r="AC704" i="2"/>
  <c r="AC321" i="2"/>
  <c r="AC705" i="2"/>
  <c r="AC231" i="2"/>
  <c r="AC573" i="2"/>
  <c r="AC351" i="2"/>
  <c r="AC462" i="2"/>
  <c r="AC645" i="2"/>
  <c r="AC670" i="2"/>
  <c r="AC637" i="2"/>
  <c r="AC392" i="2"/>
  <c r="AC371" i="2"/>
  <c r="AC678" i="2"/>
  <c r="AC483" i="2"/>
  <c r="AC657" i="2"/>
  <c r="AC679" i="2"/>
  <c r="AC463" i="2"/>
  <c r="AC508" i="2"/>
  <c r="AC555" i="2"/>
  <c r="AC712" i="2"/>
  <c r="AC634" i="2"/>
  <c r="AC728" i="2"/>
  <c r="AC709" i="2"/>
  <c r="AC561" i="2"/>
  <c r="AC661" i="2"/>
  <c r="AC683" i="2"/>
  <c r="AC542" i="2"/>
  <c r="AC703" i="2"/>
  <c r="AC644" i="2"/>
  <c r="AC596" i="2"/>
  <c r="AC690" i="2"/>
  <c r="AC682" i="2"/>
  <c r="AC695" i="2"/>
  <c r="J103" i="3" s="1"/>
  <c r="AC706" i="2"/>
  <c r="AC593" i="2"/>
  <c r="AC659" i="2"/>
  <c r="AC633" i="2"/>
  <c r="AC719" i="2"/>
  <c r="AC674" i="2"/>
  <c r="AC693" i="2"/>
  <c r="AC689" i="2"/>
  <c r="AC614" i="2"/>
  <c r="AC726" i="2"/>
  <c r="AC716" i="2"/>
  <c r="AC668" i="2"/>
  <c r="U526" i="2"/>
  <c r="U530" i="2"/>
  <c r="U651" i="2"/>
  <c r="U171" i="2"/>
  <c r="U409" i="2"/>
  <c r="U249" i="2"/>
  <c r="U534" i="2"/>
  <c r="U301" i="2"/>
  <c r="U616" i="2"/>
  <c r="U436" i="2"/>
  <c r="U373" i="2"/>
  <c r="U474" i="2"/>
  <c r="U691" i="2"/>
  <c r="U146" i="2"/>
  <c r="U271" i="2"/>
  <c r="U134" i="2"/>
  <c r="U365" i="2"/>
  <c r="U161" i="2"/>
  <c r="U497" i="2"/>
  <c r="U696" i="2"/>
  <c r="U482" i="2"/>
  <c r="U38" i="2"/>
  <c r="U424" i="2"/>
  <c r="U18" i="2"/>
  <c r="U184" i="2"/>
  <c r="U362" i="2"/>
  <c r="U166" i="2"/>
  <c r="U133" i="2"/>
  <c r="U544" i="2"/>
  <c r="U355" i="2"/>
  <c r="U701" i="2"/>
  <c r="U85" i="2"/>
  <c r="U594" i="2"/>
  <c r="U136" i="2"/>
  <c r="U163" i="2"/>
  <c r="U669" i="2"/>
  <c r="U116" i="2"/>
  <c r="U183" i="2"/>
  <c r="U81" i="2"/>
  <c r="U630" i="2"/>
  <c r="U23" i="2"/>
  <c r="U70" i="2"/>
  <c r="U603" i="2"/>
  <c r="U284" i="2"/>
  <c r="U416" i="2"/>
  <c r="U491" i="2"/>
  <c r="U113" i="2"/>
  <c r="U9" i="2"/>
  <c r="U247" i="2"/>
  <c r="U84" i="2"/>
  <c r="U238" i="2"/>
  <c r="U408" i="2"/>
  <c r="U137" i="2"/>
  <c r="U590" i="2"/>
  <c r="U58" i="2"/>
  <c r="U68" i="2"/>
  <c r="U374" i="2"/>
  <c r="U495" i="2"/>
  <c r="U157" i="2"/>
  <c r="U151" i="2"/>
  <c r="U379" i="2"/>
  <c r="U578" i="2"/>
  <c r="U496" i="2"/>
  <c r="U412" i="2"/>
  <c r="U259" i="2"/>
  <c r="U477" i="2"/>
  <c r="U212" i="2"/>
  <c r="U181" i="2"/>
  <c r="U281" i="2"/>
  <c r="U173" i="2"/>
  <c r="U170" i="2"/>
  <c r="U378" i="2"/>
  <c r="U449" i="2"/>
  <c r="U90" i="2"/>
  <c r="U3" i="2"/>
  <c r="U431" i="2"/>
  <c r="U125" i="2"/>
  <c r="U110" i="2"/>
  <c r="U352" i="2"/>
  <c r="U78" i="2"/>
  <c r="T13" i="3" s="1"/>
  <c r="U464" i="2"/>
  <c r="U128" i="2"/>
  <c r="U560" i="2"/>
  <c r="U338" i="2"/>
  <c r="U503" i="2"/>
  <c r="U585" i="2"/>
  <c r="U55" i="2"/>
  <c r="U36" i="2"/>
  <c r="U223" i="2"/>
  <c r="U294" i="2"/>
  <c r="U278" i="2"/>
  <c r="U636" i="2"/>
  <c r="U295" i="2"/>
  <c r="U239" i="2"/>
  <c r="U7" i="2"/>
  <c r="U367" i="2"/>
  <c r="U143" i="2"/>
  <c r="U192" i="2"/>
  <c r="U46" i="2"/>
  <c r="U346" i="2"/>
  <c r="U446" i="2"/>
  <c r="U115" i="2"/>
  <c r="U167" i="2"/>
  <c r="U22" i="2"/>
  <c r="U671" i="2"/>
  <c r="U568" i="2"/>
  <c r="U62" i="2"/>
  <c r="U262" i="2"/>
  <c r="U404" i="2"/>
  <c r="U493" i="2"/>
  <c r="U21" i="2"/>
  <c r="U142" i="2"/>
  <c r="U307" i="2"/>
  <c r="U202" i="2"/>
  <c r="U24" i="2"/>
  <c r="U388" i="2"/>
  <c r="U461" i="2"/>
  <c r="U272" i="2"/>
  <c r="U232" i="2"/>
  <c r="U283" i="2"/>
  <c r="U601" i="2"/>
  <c r="U327" i="2"/>
  <c r="U201" i="2"/>
  <c r="U158" i="2"/>
  <c r="U376" i="2"/>
  <c r="T121" i="3" s="1"/>
  <c r="U403" i="2"/>
  <c r="U174" i="2"/>
  <c r="U426" i="2"/>
  <c r="U60" i="2"/>
  <c r="U27" i="2"/>
  <c r="U265" i="2"/>
  <c r="U565" i="2"/>
  <c r="U224" i="2"/>
  <c r="U290" i="2"/>
  <c r="T113" i="3" s="1"/>
  <c r="U478" i="2"/>
  <c r="U282" i="2"/>
  <c r="U209" i="2"/>
  <c r="U45" i="2"/>
  <c r="U153" i="2"/>
  <c r="U121" i="2"/>
  <c r="U2" i="2"/>
  <c r="U245" i="2"/>
  <c r="U189" i="2"/>
  <c r="U144" i="2"/>
  <c r="U715" i="2"/>
  <c r="U456" i="2"/>
  <c r="U162" i="2"/>
  <c r="U191" i="2"/>
  <c r="U254" i="2"/>
  <c r="U52" i="2"/>
  <c r="U435" i="2"/>
  <c r="U8" i="2"/>
  <c r="U380" i="2"/>
  <c r="U710" i="2"/>
  <c r="U522" i="2"/>
  <c r="U489" i="2"/>
  <c r="U429" i="2"/>
  <c r="U118" i="2"/>
  <c r="U122" i="2"/>
  <c r="U520" i="2"/>
  <c r="U119" i="2"/>
  <c r="U545" i="2"/>
  <c r="U500" i="2"/>
  <c r="U14" i="2"/>
  <c r="U377" i="2"/>
  <c r="U488" i="2"/>
  <c r="U74" i="2"/>
  <c r="U641" i="2"/>
  <c r="U218" i="2"/>
  <c r="U627" i="2"/>
  <c r="U250" i="2"/>
  <c r="U551" i="2"/>
  <c r="U566" i="2"/>
  <c r="U29" i="2"/>
  <c r="U597" i="2"/>
  <c r="U513" i="2"/>
  <c r="U592" i="2"/>
  <c r="U16" i="2"/>
  <c r="U227" i="2"/>
  <c r="U205" i="2"/>
  <c r="U222" i="2"/>
  <c r="U586" i="2"/>
  <c r="U150" i="2"/>
  <c r="U665" i="2"/>
  <c r="U147" i="2"/>
  <c r="U423" i="2"/>
  <c r="U325" i="2"/>
  <c r="U43" i="2"/>
  <c r="U260" i="2"/>
  <c r="U255" i="2"/>
  <c r="U510" i="2"/>
  <c r="U602" i="2"/>
  <c r="U155" i="2"/>
  <c r="T7" i="3" s="1"/>
  <c r="U684" i="2"/>
  <c r="U415" i="2"/>
  <c r="U443" i="2"/>
  <c r="T122" i="3" s="1"/>
  <c r="U196" i="2"/>
  <c r="U410" i="2"/>
  <c r="U611" i="2"/>
  <c r="U386" i="2"/>
  <c r="U538" i="2"/>
  <c r="U591" i="2"/>
  <c r="U700" i="2"/>
  <c r="U253" i="2"/>
  <c r="U333" i="2"/>
  <c r="U126" i="2"/>
  <c r="U186" i="2"/>
  <c r="U465" i="2"/>
  <c r="U154" i="2"/>
  <c r="U96" i="2"/>
  <c r="U587" i="2"/>
  <c r="U82" i="2"/>
  <c r="U476" i="2"/>
  <c r="U129" i="2"/>
  <c r="U511" i="2"/>
  <c r="U505" i="2"/>
  <c r="U345" i="2"/>
  <c r="U512" i="2"/>
  <c r="U331" i="2"/>
  <c r="U93" i="2"/>
  <c r="U549" i="2"/>
  <c r="U649" i="2"/>
  <c r="U356" i="2"/>
  <c r="U44" i="2"/>
  <c r="U698" i="2"/>
  <c r="U187" i="2"/>
  <c r="U407" i="2"/>
  <c r="U251" i="2"/>
  <c r="U34" i="2"/>
  <c r="U720" i="2"/>
  <c r="U291" i="2"/>
  <c r="U313" i="2"/>
  <c r="U562" i="2"/>
  <c r="U53" i="2"/>
  <c r="U556" i="2"/>
  <c r="U381" i="2"/>
  <c r="U195" i="2"/>
  <c r="U139" i="2"/>
  <c r="U448" i="2"/>
  <c r="U492" i="2"/>
  <c r="U97" i="2"/>
  <c r="U580" i="2"/>
  <c r="U535" i="2"/>
  <c r="U731" i="2"/>
  <c r="U332" i="2"/>
  <c r="U459" i="2"/>
  <c r="U256" i="2"/>
  <c r="U15" i="2"/>
  <c r="U688" i="2"/>
  <c r="U391" i="2"/>
  <c r="U447" i="2"/>
  <c r="U453" i="2"/>
  <c r="U519" i="2"/>
  <c r="U357" i="2"/>
  <c r="U63" i="2"/>
  <c r="U466" i="2"/>
  <c r="U347" i="2"/>
  <c r="U305" i="2"/>
  <c r="U114" i="2"/>
  <c r="U190" i="2"/>
  <c r="U584" i="2"/>
  <c r="U228" i="2"/>
  <c r="U86" i="2"/>
  <c r="U576" i="2"/>
  <c r="U394" i="2"/>
  <c r="U375" i="2"/>
  <c r="U458" i="2"/>
  <c r="U95" i="2"/>
  <c r="U452" i="2"/>
  <c r="U5" i="2"/>
  <c r="U667" i="2"/>
  <c r="U198" i="2"/>
  <c r="U17" i="2"/>
  <c r="U451" i="2"/>
  <c r="U531" i="2"/>
  <c r="U130" i="2"/>
  <c r="U69" i="2"/>
  <c r="U494" i="2"/>
  <c r="U185" i="2"/>
  <c r="U468" i="2"/>
  <c r="U360" i="2"/>
  <c r="U619" i="2"/>
  <c r="U267" i="2"/>
  <c r="U297" i="2"/>
  <c r="U558" i="2"/>
  <c r="U188" i="2"/>
  <c r="U286" i="2"/>
  <c r="U579" i="2"/>
  <c r="U564" i="2"/>
  <c r="U621" i="2"/>
  <c r="U107" i="2"/>
  <c r="U479" i="2"/>
  <c r="U264" i="2"/>
  <c r="U730" i="2"/>
  <c r="U26" i="2"/>
  <c r="U48" i="2"/>
  <c r="U323" i="2"/>
  <c r="U609" i="2"/>
  <c r="U275" i="2"/>
  <c r="U389" i="2"/>
  <c r="U214" i="2"/>
  <c r="U64" i="2"/>
  <c r="U399" i="2"/>
  <c r="U135" i="2"/>
  <c r="U59" i="2"/>
  <c r="U39" i="2"/>
  <c r="U581" i="2"/>
  <c r="U57" i="2"/>
  <c r="U156" i="2"/>
  <c r="U194" i="2"/>
  <c r="U220" i="2"/>
  <c r="U276" i="2"/>
  <c r="U341" i="2"/>
  <c r="U607" i="2"/>
  <c r="U653" i="2"/>
  <c r="U552" i="2"/>
  <c r="U123" i="2"/>
  <c r="U206" i="2"/>
  <c r="U98" i="2"/>
  <c r="U413" i="2"/>
  <c r="U432" i="2"/>
  <c r="U246" i="2"/>
  <c r="U217" i="2"/>
  <c r="U455" i="2"/>
  <c r="U405" i="2"/>
  <c r="U311" i="2"/>
  <c r="U140" i="2"/>
  <c r="U725" i="2"/>
  <c r="U71" i="2"/>
  <c r="U120" i="2"/>
  <c r="U430" i="2"/>
  <c r="U539" i="2"/>
  <c r="U570" i="2"/>
  <c r="U563" i="2"/>
  <c r="U10" i="2"/>
  <c r="U219" i="2"/>
  <c r="U13" i="2"/>
  <c r="U30" i="2"/>
  <c r="U663" i="2"/>
  <c r="U656" i="2"/>
  <c r="U229" i="2"/>
  <c r="U83" i="2"/>
  <c r="U237" i="2"/>
  <c r="U226" i="2"/>
  <c r="U280" i="2"/>
  <c r="U165" i="2"/>
  <c r="U20" i="2"/>
  <c r="U599" i="2"/>
  <c r="U517" i="2"/>
  <c r="U335" i="2"/>
  <c r="U319" i="2"/>
  <c r="U298" i="2"/>
  <c r="U454" i="2"/>
  <c r="U235" i="2"/>
  <c r="U541" i="2"/>
  <c r="U32" i="2"/>
  <c r="U433" i="2"/>
  <c r="U673" i="2"/>
  <c r="U359" i="2"/>
  <c r="U302" i="2"/>
  <c r="U608" i="2"/>
  <c r="U536" i="2"/>
  <c r="U61" i="2"/>
  <c r="U76" i="2"/>
  <c r="U550" i="2"/>
  <c r="U623" i="2"/>
  <c r="U207" i="2"/>
  <c r="U211" i="2"/>
  <c r="U524" i="2"/>
  <c r="U334" i="2"/>
  <c r="U428" i="2"/>
  <c r="U395" i="2"/>
  <c r="U66" i="2"/>
  <c r="U475" i="2"/>
  <c r="U289" i="2"/>
  <c r="U149" i="2"/>
  <c r="U296" i="2"/>
  <c r="U105" i="2"/>
  <c r="U588" i="2"/>
  <c r="U618" i="2"/>
  <c r="U180" i="2"/>
  <c r="U685" i="2"/>
  <c r="U308" i="2"/>
  <c r="U148" i="2"/>
  <c r="U595" i="2"/>
  <c r="U67" i="2"/>
  <c r="U274" i="2"/>
  <c r="U342" i="2"/>
  <c r="U411" i="2"/>
  <c r="U88" i="2"/>
  <c r="U234" i="2"/>
  <c r="U112" i="2"/>
  <c r="U441" i="2"/>
  <c r="U642" i="2"/>
  <c r="T68" i="3" s="1"/>
  <c r="U277" i="2"/>
  <c r="U427" i="2"/>
  <c r="U343" i="2"/>
  <c r="U127" i="2"/>
  <c r="U168" i="2"/>
  <c r="U12" i="2"/>
  <c r="U610" i="2"/>
  <c r="U328" i="2"/>
  <c r="U718" i="2"/>
  <c r="U444" i="2"/>
  <c r="U152" i="2"/>
  <c r="U612" i="2"/>
  <c r="U269" i="2"/>
  <c r="U241" i="2"/>
  <c r="U49" i="2"/>
  <c r="U11" i="2"/>
  <c r="U502" i="2"/>
  <c r="U490" i="2"/>
  <c r="U160" i="2"/>
  <c r="U368" i="2"/>
  <c r="U179" i="2"/>
  <c r="U94" i="2"/>
  <c r="U80" i="2"/>
  <c r="U598" i="2"/>
  <c r="U51" i="2"/>
  <c r="U240" i="2"/>
  <c r="U676" i="2"/>
  <c r="U25" i="2"/>
  <c r="U398" i="2"/>
  <c r="U329" i="2"/>
  <c r="U692" i="2"/>
  <c r="U631" i="2"/>
  <c r="U287" i="2"/>
  <c r="U315" i="2"/>
  <c r="U583" i="2"/>
  <c r="U540" i="2"/>
  <c r="U385" i="2"/>
  <c r="U721" i="2"/>
  <c r="U639" i="2"/>
  <c r="U4" i="2"/>
  <c r="U504" i="2"/>
  <c r="U50" i="2"/>
  <c r="U244" i="2"/>
  <c r="U370" i="2"/>
  <c r="U99" i="2"/>
  <c r="U582" i="2"/>
  <c r="U473" i="2"/>
  <c r="U215" i="2"/>
  <c r="U306" i="2"/>
  <c r="U199" i="2"/>
  <c r="U396" i="2"/>
  <c r="U19" i="2"/>
  <c r="U344" i="2"/>
  <c r="U532" i="2"/>
  <c r="U257" i="2"/>
  <c r="U509" i="2"/>
  <c r="U252" i="2"/>
  <c r="U6" i="2"/>
  <c r="U358" i="2"/>
  <c r="U390" i="2"/>
  <c r="U178" i="2"/>
  <c r="U722" i="2"/>
  <c r="U33" i="2"/>
  <c r="U320" i="2"/>
  <c r="U270" i="2"/>
  <c r="U518" i="2"/>
  <c r="U106" i="2"/>
  <c r="U419" i="2"/>
  <c r="U547" i="2"/>
  <c r="U108" i="2"/>
  <c r="U567" i="2"/>
  <c r="U197" i="2"/>
  <c r="U589" i="2"/>
  <c r="U273" i="2"/>
  <c r="U350" i="2"/>
  <c r="U445" i="2"/>
  <c r="U724" i="2"/>
  <c r="U31" i="2"/>
  <c r="U546" i="2"/>
  <c r="U654" i="2"/>
  <c r="U648" i="2"/>
  <c r="U406" i="2"/>
  <c r="U652" i="2"/>
  <c r="U554" i="2"/>
  <c r="U288" i="2"/>
  <c r="U203" i="2"/>
  <c r="U543" i="2"/>
  <c r="U111" i="2"/>
  <c r="U145" i="2"/>
  <c r="U322" i="2"/>
  <c r="U460" i="2"/>
  <c r="U138" i="2"/>
  <c r="U617" i="2"/>
  <c r="U292" i="2"/>
  <c r="U318" i="2"/>
  <c r="U481" i="2"/>
  <c r="U425" i="2"/>
  <c r="U324" i="2"/>
  <c r="U169" i="2"/>
  <c r="U401" i="2"/>
  <c r="U414" i="2"/>
  <c r="U501" i="2"/>
  <c r="U507" i="2"/>
  <c r="U193" i="2"/>
  <c r="U615" i="2"/>
  <c r="U677" i="2"/>
  <c r="U349" i="2"/>
  <c r="U73" i="2"/>
  <c r="U727" i="2"/>
  <c r="U420" i="2"/>
  <c r="U56" i="2"/>
  <c r="U457" i="2"/>
  <c r="U387" i="2"/>
  <c r="U176" i="2"/>
  <c r="U65" i="2"/>
  <c r="U317" i="2"/>
  <c r="U175" i="2"/>
  <c r="U662" i="2"/>
  <c r="U471" i="2"/>
  <c r="U75" i="2"/>
  <c r="U300" i="2"/>
  <c r="U28" i="2"/>
  <c r="U316" i="2"/>
  <c r="U418" i="2"/>
  <c r="U470" i="2"/>
  <c r="U421" i="2"/>
  <c r="U361" i="2"/>
  <c r="U354" i="2"/>
  <c r="U717" i="2"/>
  <c r="U626" i="2"/>
  <c r="U571" i="2"/>
  <c r="U681" i="2"/>
  <c r="U640" i="2"/>
  <c r="U393" i="2"/>
  <c r="U41" i="2"/>
  <c r="U467" i="2"/>
  <c r="U557" i="2"/>
  <c r="U258" i="2"/>
  <c r="U210" i="2"/>
  <c r="U624" i="2"/>
  <c r="U35" i="2"/>
  <c r="U330" i="2"/>
  <c r="U537" i="2"/>
  <c r="U723" i="2"/>
  <c r="U628" i="2"/>
  <c r="U613" i="2"/>
  <c r="U553" i="2"/>
  <c r="U650" i="2"/>
  <c r="U40" i="2"/>
  <c r="U440" i="2"/>
  <c r="U364" i="2"/>
  <c r="U77" i="2"/>
  <c r="U164" i="2"/>
  <c r="U340" i="2"/>
  <c r="U132" i="2"/>
  <c r="U42" i="2"/>
  <c r="U261" i="2"/>
  <c r="U72" i="2"/>
  <c r="U268" i="2"/>
  <c r="U366" i="2"/>
  <c r="U326" i="2"/>
  <c r="U336" i="2"/>
  <c r="U54" i="2"/>
  <c r="U605" i="2"/>
  <c r="U680" i="2"/>
  <c r="U312" i="2"/>
  <c r="U714" i="2"/>
  <c r="U293" i="2"/>
  <c r="U47" i="2"/>
  <c r="U159" i="2"/>
  <c r="U643" i="2"/>
  <c r="U92" i="2"/>
  <c r="U242" i="2"/>
  <c r="U655" i="2"/>
  <c r="U620" i="2"/>
  <c r="U702" i="2"/>
  <c r="U89" i="2"/>
  <c r="U672" i="2"/>
  <c r="U422" i="2"/>
  <c r="U699" i="2"/>
  <c r="U100" i="2"/>
  <c r="U200" i="2"/>
  <c r="U266" i="2"/>
  <c r="U37" i="2"/>
  <c r="U606" i="2"/>
  <c r="U437" i="2"/>
  <c r="U574" i="2"/>
  <c r="U348" i="2"/>
  <c r="U141" i="2"/>
  <c r="U299" i="2"/>
  <c r="U707" i="2"/>
  <c r="U353" i="2"/>
  <c r="U514" i="2"/>
  <c r="U400" i="2"/>
  <c r="U687" i="2"/>
  <c r="U303" i="2"/>
  <c r="U233" i="2"/>
  <c r="U402" i="2"/>
  <c r="U484" i="2"/>
  <c r="U498" i="2"/>
  <c r="U382" i="2"/>
  <c r="U625" i="2"/>
  <c r="U102" i="2"/>
  <c r="U647" i="2"/>
  <c r="U635" i="2"/>
  <c r="U248" i="2"/>
  <c r="U499" i="2"/>
  <c r="U279" i="2"/>
  <c r="U438" i="2"/>
  <c r="U117" i="2"/>
  <c r="U304" i="2"/>
  <c r="U182" i="2"/>
  <c r="U124" i="2"/>
  <c r="U225" i="2"/>
  <c r="U79" i="2"/>
  <c r="U548" i="2"/>
  <c r="U638" i="2"/>
  <c r="U533" i="2"/>
  <c r="U131" i="2"/>
  <c r="U216" i="2"/>
  <c r="U664" i="2"/>
  <c r="U528" i="2"/>
  <c r="U506" i="2"/>
  <c r="U204" i="2"/>
  <c r="T2" i="3" s="1"/>
  <c r="U87" i="2"/>
  <c r="U711" i="2"/>
  <c r="U469" i="2"/>
  <c r="U101" i="2"/>
  <c r="U527" i="2"/>
  <c r="U442" i="2"/>
  <c r="U729" i="2"/>
  <c r="U713" i="2"/>
  <c r="U675" i="2"/>
  <c r="U213" i="2"/>
  <c r="U417" i="2"/>
  <c r="U622" i="2"/>
  <c r="U337" i="2"/>
  <c r="U604" i="2"/>
  <c r="U660" i="2"/>
  <c r="U103" i="2"/>
  <c r="U109" i="2"/>
  <c r="U525" i="2"/>
  <c r="U384" i="2"/>
  <c r="U450" i="2"/>
  <c r="U339" i="2"/>
  <c r="U632" i="2"/>
  <c r="U309" i="2"/>
  <c r="U285" i="2"/>
  <c r="U310" i="2"/>
  <c r="U91" i="2"/>
  <c r="U397" i="2"/>
  <c r="U694" i="2"/>
  <c r="U172" i="2"/>
  <c r="U569" i="2"/>
  <c r="U230" i="2"/>
  <c r="U697" i="2"/>
  <c r="U666" i="2"/>
  <c r="U369" i="2"/>
  <c r="U208" i="2"/>
  <c r="U472" i="2"/>
  <c r="U529" i="2"/>
  <c r="U708" i="2"/>
  <c r="U363" i="2"/>
  <c r="U515" i="2"/>
  <c r="U559" i="2"/>
  <c r="U686" i="2"/>
  <c r="U434" i="2"/>
  <c r="U486" i="2"/>
  <c r="U516" i="2"/>
  <c r="U577" i="2"/>
  <c r="U658" i="2"/>
  <c r="U572" i="2"/>
  <c r="U480" i="2"/>
  <c r="U439" i="2"/>
  <c r="U485" i="2"/>
  <c r="U236" i="2"/>
  <c r="U629" i="2"/>
  <c r="U221" i="2"/>
  <c r="U600" i="2"/>
  <c r="U104" i="2"/>
  <c r="U372" i="2"/>
  <c r="U487" i="2"/>
  <c r="U263" i="2"/>
  <c r="U523" i="2"/>
  <c r="U383" i="2"/>
  <c r="U314" i="2"/>
  <c r="U177" i="2"/>
  <c r="U646" i="2"/>
  <c r="U243" i="2"/>
  <c r="U575" i="2"/>
  <c r="U521" i="2"/>
  <c r="U704" i="2"/>
  <c r="U321" i="2"/>
  <c r="U705" i="2"/>
  <c r="U231" i="2"/>
  <c r="U573" i="2"/>
  <c r="U351" i="2"/>
  <c r="U462" i="2"/>
  <c r="U645" i="2"/>
  <c r="U670" i="2"/>
  <c r="U637" i="2"/>
  <c r="U392" i="2"/>
  <c r="U371" i="2"/>
  <c r="U678" i="2"/>
  <c r="U483" i="2"/>
  <c r="U657" i="2"/>
  <c r="U679" i="2"/>
  <c r="U463" i="2"/>
  <c r="U508" i="2"/>
  <c r="U555" i="2"/>
  <c r="U712" i="2"/>
  <c r="U634" i="2"/>
  <c r="U728" i="2"/>
  <c r="U709" i="2"/>
  <c r="U561" i="2"/>
  <c r="U661" i="2"/>
  <c r="U683" i="2"/>
  <c r="U542" i="2"/>
  <c r="U703" i="2"/>
  <c r="U644" i="2"/>
  <c r="U596" i="2"/>
  <c r="U690" i="2"/>
  <c r="U682" i="2"/>
  <c r="U695" i="2"/>
  <c r="T103" i="3" s="1"/>
  <c r="U706" i="2"/>
  <c r="U593" i="2"/>
  <c r="U659" i="2"/>
  <c r="U633" i="2"/>
  <c r="U719" i="2"/>
  <c r="U674" i="2"/>
  <c r="U693" i="2"/>
  <c r="U689" i="2"/>
  <c r="U614" i="2"/>
  <c r="U726" i="2"/>
  <c r="U716" i="2"/>
  <c r="U668" i="2"/>
  <c r="T526" i="2"/>
  <c r="T530" i="2"/>
  <c r="T651" i="2"/>
  <c r="T171" i="2"/>
  <c r="T409" i="2"/>
  <c r="T249" i="2"/>
  <c r="T534" i="2"/>
  <c r="T301" i="2"/>
  <c r="T616" i="2"/>
  <c r="T436" i="2"/>
  <c r="T373" i="2"/>
  <c r="T474" i="2"/>
  <c r="T691" i="2"/>
  <c r="T146" i="2"/>
  <c r="T271" i="2"/>
  <c r="T134" i="2"/>
  <c r="T365" i="2"/>
  <c r="T161" i="2"/>
  <c r="T497" i="2"/>
  <c r="T696" i="2"/>
  <c r="T482" i="2"/>
  <c r="T38" i="2"/>
  <c r="T424" i="2"/>
  <c r="T18" i="2"/>
  <c r="T184" i="2"/>
  <c r="T362" i="2"/>
  <c r="T166" i="2"/>
  <c r="T133" i="2"/>
  <c r="T544" i="2"/>
  <c r="T355" i="2"/>
  <c r="T701" i="2"/>
  <c r="T85" i="2"/>
  <c r="T594" i="2"/>
  <c r="T136" i="2"/>
  <c r="T163" i="2"/>
  <c r="T669" i="2"/>
  <c r="T116" i="2"/>
  <c r="T183" i="2"/>
  <c r="T81" i="2"/>
  <c r="T630" i="2"/>
  <c r="T23" i="2"/>
  <c r="T70" i="2"/>
  <c r="T603" i="2"/>
  <c r="T284" i="2"/>
  <c r="T416" i="2"/>
  <c r="T491" i="2"/>
  <c r="T113" i="2"/>
  <c r="T9" i="2"/>
  <c r="T247" i="2"/>
  <c r="T84" i="2"/>
  <c r="T238" i="2"/>
  <c r="T408" i="2"/>
  <c r="T137" i="2"/>
  <c r="T590" i="2"/>
  <c r="T58" i="2"/>
  <c r="T68" i="2"/>
  <c r="T374" i="2"/>
  <c r="T495" i="2"/>
  <c r="T157" i="2"/>
  <c r="T151" i="2"/>
  <c r="T379" i="2"/>
  <c r="T578" i="2"/>
  <c r="T496" i="2"/>
  <c r="T412" i="2"/>
  <c r="T259" i="2"/>
  <c r="T477" i="2"/>
  <c r="T212" i="2"/>
  <c r="T181" i="2"/>
  <c r="T281" i="2"/>
  <c r="T173" i="2"/>
  <c r="T170" i="2"/>
  <c r="T378" i="2"/>
  <c r="T449" i="2"/>
  <c r="T90" i="2"/>
  <c r="T3" i="2"/>
  <c r="T431" i="2"/>
  <c r="T125" i="2"/>
  <c r="T110" i="2"/>
  <c r="T352" i="2"/>
  <c r="T78" i="2"/>
  <c r="T464" i="2"/>
  <c r="T128" i="2"/>
  <c r="T560" i="2"/>
  <c r="T338" i="2"/>
  <c r="T503" i="2"/>
  <c r="T585" i="2"/>
  <c r="T55" i="2"/>
  <c r="T36" i="2"/>
  <c r="T223" i="2"/>
  <c r="S20" i="3" s="1"/>
  <c r="T294" i="2"/>
  <c r="T278" i="2"/>
  <c r="T636" i="2"/>
  <c r="T295" i="2"/>
  <c r="T239" i="2"/>
  <c r="T7" i="2"/>
  <c r="T367" i="2"/>
  <c r="T143" i="2"/>
  <c r="T192" i="2"/>
  <c r="T46" i="2"/>
  <c r="T346" i="2"/>
  <c r="T446" i="2"/>
  <c r="T115" i="2"/>
  <c r="T167" i="2"/>
  <c r="T22" i="2"/>
  <c r="T671" i="2"/>
  <c r="T568" i="2"/>
  <c r="T62" i="2"/>
  <c r="T262" i="2"/>
  <c r="T404" i="2"/>
  <c r="T493" i="2"/>
  <c r="T21" i="2"/>
  <c r="T142" i="2"/>
  <c r="T307" i="2"/>
  <c r="T202" i="2"/>
  <c r="T24" i="2"/>
  <c r="T388" i="2"/>
  <c r="T461" i="2"/>
  <c r="T272" i="2"/>
  <c r="T232" i="2"/>
  <c r="T283" i="2"/>
  <c r="T601" i="2"/>
  <c r="T327" i="2"/>
  <c r="T201" i="2"/>
  <c r="T158" i="2"/>
  <c r="T376" i="2"/>
  <c r="S121" i="3" s="1"/>
  <c r="T403" i="2"/>
  <c r="T174" i="2"/>
  <c r="T426" i="2"/>
  <c r="T60" i="2"/>
  <c r="T27" i="2"/>
  <c r="T265" i="2"/>
  <c r="S18" i="3" s="1"/>
  <c r="T565" i="2"/>
  <c r="T224" i="2"/>
  <c r="T290" i="2"/>
  <c r="S113" i="3" s="1"/>
  <c r="T478" i="2"/>
  <c r="T282" i="2"/>
  <c r="T209" i="2"/>
  <c r="T45" i="2"/>
  <c r="T153" i="2"/>
  <c r="T121" i="2"/>
  <c r="T2" i="2"/>
  <c r="T245" i="2"/>
  <c r="T189" i="2"/>
  <c r="T144" i="2"/>
  <c r="T715" i="2"/>
  <c r="T456" i="2"/>
  <c r="T162" i="2"/>
  <c r="T191" i="2"/>
  <c r="T254" i="2"/>
  <c r="T52" i="2"/>
  <c r="T435" i="2"/>
  <c r="T8" i="2"/>
  <c r="T380" i="2"/>
  <c r="T710" i="2"/>
  <c r="T522" i="2"/>
  <c r="T489" i="2"/>
  <c r="T429" i="2"/>
  <c r="T118" i="2"/>
  <c r="T122" i="2"/>
  <c r="T520" i="2"/>
  <c r="T119" i="2"/>
  <c r="T545" i="2"/>
  <c r="T500" i="2"/>
  <c r="T14" i="2"/>
  <c r="T377" i="2"/>
  <c r="T488" i="2"/>
  <c r="T74" i="2"/>
  <c r="T641" i="2"/>
  <c r="T218" i="2"/>
  <c r="T627" i="2"/>
  <c r="T250" i="2"/>
  <c r="T551" i="2"/>
  <c r="T566" i="2"/>
  <c r="T29" i="2"/>
  <c r="T597" i="2"/>
  <c r="T513" i="2"/>
  <c r="T592" i="2"/>
  <c r="T16" i="2"/>
  <c r="T227" i="2"/>
  <c r="T205" i="2"/>
  <c r="T222" i="2"/>
  <c r="T586" i="2"/>
  <c r="T150" i="2"/>
  <c r="T665" i="2"/>
  <c r="T147" i="2"/>
  <c r="T423" i="2"/>
  <c r="T325" i="2"/>
  <c r="T43" i="2"/>
  <c r="T260" i="2"/>
  <c r="T255" i="2"/>
  <c r="T510" i="2"/>
  <c r="T602" i="2"/>
  <c r="T155" i="2"/>
  <c r="T684" i="2"/>
  <c r="T415" i="2"/>
  <c r="T443" i="2"/>
  <c r="T196" i="2"/>
  <c r="T410" i="2"/>
  <c r="T611" i="2"/>
  <c r="T386" i="2"/>
  <c r="T538" i="2"/>
  <c r="T591" i="2"/>
  <c r="T700" i="2"/>
  <c r="T253" i="2"/>
  <c r="T333" i="2"/>
  <c r="T126" i="2"/>
  <c r="T186" i="2"/>
  <c r="T465" i="2"/>
  <c r="T154" i="2"/>
  <c r="T96" i="2"/>
  <c r="T587" i="2"/>
  <c r="T82" i="2"/>
  <c r="T476" i="2"/>
  <c r="T129" i="2"/>
  <c r="T511" i="2"/>
  <c r="T505" i="2"/>
  <c r="T345" i="2"/>
  <c r="T512" i="2"/>
  <c r="T331" i="2"/>
  <c r="T93" i="2"/>
  <c r="T549" i="2"/>
  <c r="T649" i="2"/>
  <c r="T356" i="2"/>
  <c r="T44" i="2"/>
  <c r="T698" i="2"/>
  <c r="T187" i="2"/>
  <c r="T407" i="2"/>
  <c r="T251" i="2"/>
  <c r="T34" i="2"/>
  <c r="T720" i="2"/>
  <c r="T291" i="2"/>
  <c r="T313" i="2"/>
  <c r="T562" i="2"/>
  <c r="T53" i="2"/>
  <c r="T556" i="2"/>
  <c r="T381" i="2"/>
  <c r="T195" i="2"/>
  <c r="T139" i="2"/>
  <c r="T448" i="2"/>
  <c r="T492" i="2"/>
  <c r="T97" i="2"/>
  <c r="T580" i="2"/>
  <c r="T535" i="2"/>
  <c r="T731" i="2"/>
  <c r="T332" i="2"/>
  <c r="T459" i="2"/>
  <c r="T256" i="2"/>
  <c r="T15" i="2"/>
  <c r="T688" i="2"/>
  <c r="T391" i="2"/>
  <c r="T447" i="2"/>
  <c r="T453" i="2"/>
  <c r="T519" i="2"/>
  <c r="T357" i="2"/>
  <c r="T63" i="2"/>
  <c r="T466" i="2"/>
  <c r="T347" i="2"/>
  <c r="T305" i="2"/>
  <c r="T114" i="2"/>
  <c r="T190" i="2"/>
  <c r="T584" i="2"/>
  <c r="T228" i="2"/>
  <c r="T86" i="2"/>
  <c r="T576" i="2"/>
  <c r="T394" i="2"/>
  <c r="T375" i="2"/>
  <c r="T458" i="2"/>
  <c r="T95" i="2"/>
  <c r="T452" i="2"/>
  <c r="T5" i="2"/>
  <c r="T667" i="2"/>
  <c r="T198" i="2"/>
  <c r="T17" i="2"/>
  <c r="T451" i="2"/>
  <c r="T531" i="2"/>
  <c r="T130" i="2"/>
  <c r="T69" i="2"/>
  <c r="T494" i="2"/>
  <c r="T185" i="2"/>
  <c r="T468" i="2"/>
  <c r="T360" i="2"/>
  <c r="T619" i="2"/>
  <c r="T267" i="2"/>
  <c r="T297" i="2"/>
  <c r="T558" i="2"/>
  <c r="T188" i="2"/>
  <c r="T286" i="2"/>
  <c r="T579" i="2"/>
  <c r="T564" i="2"/>
  <c r="T621" i="2"/>
  <c r="T107" i="2"/>
  <c r="T479" i="2"/>
  <c r="T264" i="2"/>
  <c r="T730" i="2"/>
  <c r="T26" i="2"/>
  <c r="T48" i="2"/>
  <c r="T323" i="2"/>
  <c r="T609" i="2"/>
  <c r="T275" i="2"/>
  <c r="T389" i="2"/>
  <c r="T214" i="2"/>
  <c r="T64" i="2"/>
  <c r="T399" i="2"/>
  <c r="T135" i="2"/>
  <c r="T59" i="2"/>
  <c r="T39" i="2"/>
  <c r="T581" i="2"/>
  <c r="T57" i="2"/>
  <c r="T156" i="2"/>
  <c r="T194" i="2"/>
  <c r="T220" i="2"/>
  <c r="T276" i="2"/>
  <c r="T341" i="2"/>
  <c r="T607" i="2"/>
  <c r="T653" i="2"/>
  <c r="T552" i="2"/>
  <c r="T123" i="2"/>
  <c r="T206" i="2"/>
  <c r="T98" i="2"/>
  <c r="T413" i="2"/>
  <c r="T432" i="2"/>
  <c r="T246" i="2"/>
  <c r="T217" i="2"/>
  <c r="T455" i="2"/>
  <c r="T405" i="2"/>
  <c r="T311" i="2"/>
  <c r="T140" i="2"/>
  <c r="T725" i="2"/>
  <c r="T71" i="2"/>
  <c r="T120" i="2"/>
  <c r="T430" i="2"/>
  <c r="T539" i="2"/>
  <c r="T570" i="2"/>
  <c r="T563" i="2"/>
  <c r="T10" i="2"/>
  <c r="T219" i="2"/>
  <c r="T13" i="2"/>
  <c r="T30" i="2"/>
  <c r="T663" i="2"/>
  <c r="T656" i="2"/>
  <c r="T229" i="2"/>
  <c r="T83" i="2"/>
  <c r="T237" i="2"/>
  <c r="T226" i="2"/>
  <c r="T280" i="2"/>
  <c r="T165" i="2"/>
  <c r="T20" i="2"/>
  <c r="T599" i="2"/>
  <c r="T517" i="2"/>
  <c r="T335" i="2"/>
  <c r="T319" i="2"/>
  <c r="T298" i="2"/>
  <c r="T454" i="2"/>
  <c r="T235" i="2"/>
  <c r="T541" i="2"/>
  <c r="T32" i="2"/>
  <c r="T433" i="2"/>
  <c r="T673" i="2"/>
  <c r="T359" i="2"/>
  <c r="T302" i="2"/>
  <c r="T608" i="2"/>
  <c r="T536" i="2"/>
  <c r="T61" i="2"/>
  <c r="T76" i="2"/>
  <c r="T550" i="2"/>
  <c r="T623" i="2"/>
  <c r="T207" i="2"/>
  <c r="T211" i="2"/>
  <c r="T524" i="2"/>
  <c r="T334" i="2"/>
  <c r="T428" i="2"/>
  <c r="T395" i="2"/>
  <c r="T66" i="2"/>
  <c r="T475" i="2"/>
  <c r="T289" i="2"/>
  <c r="T149" i="2"/>
  <c r="T296" i="2"/>
  <c r="T105" i="2"/>
  <c r="T588" i="2"/>
  <c r="T618" i="2"/>
  <c r="T180" i="2"/>
  <c r="T685" i="2"/>
  <c r="T308" i="2"/>
  <c r="T148" i="2"/>
  <c r="T595" i="2"/>
  <c r="T67" i="2"/>
  <c r="T274" i="2"/>
  <c r="T342" i="2"/>
  <c r="T411" i="2"/>
  <c r="T88" i="2"/>
  <c r="T234" i="2"/>
  <c r="T112" i="2"/>
  <c r="T441" i="2"/>
  <c r="T642" i="2"/>
  <c r="S68" i="3" s="1"/>
  <c r="T277" i="2"/>
  <c r="T427" i="2"/>
  <c r="T343" i="2"/>
  <c r="T127" i="2"/>
  <c r="T168" i="2"/>
  <c r="T12" i="2"/>
  <c r="T610" i="2"/>
  <c r="T328" i="2"/>
  <c r="T718" i="2"/>
  <c r="T444" i="2"/>
  <c r="T152" i="2"/>
  <c r="T612" i="2"/>
  <c r="T269" i="2"/>
  <c r="T241" i="2"/>
  <c r="T49" i="2"/>
  <c r="T11" i="2"/>
  <c r="T502" i="2"/>
  <c r="T490" i="2"/>
  <c r="T160" i="2"/>
  <c r="T368" i="2"/>
  <c r="T179" i="2"/>
  <c r="T94" i="2"/>
  <c r="T80" i="2"/>
  <c r="T598" i="2"/>
  <c r="T51" i="2"/>
  <c r="T240" i="2"/>
  <c r="T676" i="2"/>
  <c r="T25" i="2"/>
  <c r="T398" i="2"/>
  <c r="T329" i="2"/>
  <c r="T692" i="2"/>
  <c r="T631" i="2"/>
  <c r="T287" i="2"/>
  <c r="T315" i="2"/>
  <c r="T583" i="2"/>
  <c r="T540" i="2"/>
  <c r="T385" i="2"/>
  <c r="T721" i="2"/>
  <c r="T639" i="2"/>
  <c r="T4" i="2"/>
  <c r="T504" i="2"/>
  <c r="T50" i="2"/>
  <c r="T244" i="2"/>
  <c r="T370" i="2"/>
  <c r="T99" i="2"/>
  <c r="T582" i="2"/>
  <c r="T473" i="2"/>
  <c r="T215" i="2"/>
  <c r="T306" i="2"/>
  <c r="T199" i="2"/>
  <c r="T396" i="2"/>
  <c r="T19" i="2"/>
  <c r="T344" i="2"/>
  <c r="T532" i="2"/>
  <c r="T257" i="2"/>
  <c r="T509" i="2"/>
  <c r="T252" i="2"/>
  <c r="T6" i="2"/>
  <c r="T358" i="2"/>
  <c r="T390" i="2"/>
  <c r="T178" i="2"/>
  <c r="T722" i="2"/>
  <c r="T33" i="2"/>
  <c r="T320" i="2"/>
  <c r="T270" i="2"/>
  <c r="T518" i="2"/>
  <c r="T106" i="2"/>
  <c r="T419" i="2"/>
  <c r="T547" i="2"/>
  <c r="T108" i="2"/>
  <c r="T567" i="2"/>
  <c r="T197" i="2"/>
  <c r="T589" i="2"/>
  <c r="T273" i="2"/>
  <c r="T350" i="2"/>
  <c r="T445" i="2"/>
  <c r="T724" i="2"/>
  <c r="T31" i="2"/>
  <c r="T546" i="2"/>
  <c r="T654" i="2"/>
  <c r="T648" i="2"/>
  <c r="T406" i="2"/>
  <c r="T652" i="2"/>
  <c r="T554" i="2"/>
  <c r="T288" i="2"/>
  <c r="T203" i="2"/>
  <c r="T543" i="2"/>
  <c r="T111" i="2"/>
  <c r="T145" i="2"/>
  <c r="T322" i="2"/>
  <c r="T460" i="2"/>
  <c r="T138" i="2"/>
  <c r="T617" i="2"/>
  <c r="T292" i="2"/>
  <c r="T318" i="2"/>
  <c r="T481" i="2"/>
  <c r="T425" i="2"/>
  <c r="T324" i="2"/>
  <c r="T169" i="2"/>
  <c r="T401" i="2"/>
  <c r="T414" i="2"/>
  <c r="T501" i="2"/>
  <c r="T507" i="2"/>
  <c r="T193" i="2"/>
  <c r="T615" i="2"/>
  <c r="T677" i="2"/>
  <c r="T349" i="2"/>
  <c r="T73" i="2"/>
  <c r="T727" i="2"/>
  <c r="T420" i="2"/>
  <c r="T56" i="2"/>
  <c r="T457" i="2"/>
  <c r="T387" i="2"/>
  <c r="T176" i="2"/>
  <c r="T65" i="2"/>
  <c r="T317" i="2"/>
  <c r="T175" i="2"/>
  <c r="T662" i="2"/>
  <c r="T471" i="2"/>
  <c r="T75" i="2"/>
  <c r="T300" i="2"/>
  <c r="T28" i="2"/>
  <c r="T316" i="2"/>
  <c r="T418" i="2"/>
  <c r="T470" i="2"/>
  <c r="T421" i="2"/>
  <c r="T361" i="2"/>
  <c r="T354" i="2"/>
  <c r="T717" i="2"/>
  <c r="T626" i="2"/>
  <c r="T571" i="2"/>
  <c r="T681" i="2"/>
  <c r="T640" i="2"/>
  <c r="T393" i="2"/>
  <c r="T41" i="2"/>
  <c r="S55" i="3" s="1"/>
  <c r="T467" i="2"/>
  <c r="T557" i="2"/>
  <c r="T258" i="2"/>
  <c r="T210" i="2"/>
  <c r="T624" i="2"/>
  <c r="T35" i="2"/>
  <c r="T330" i="2"/>
  <c r="T537" i="2"/>
  <c r="T723" i="2"/>
  <c r="T628" i="2"/>
  <c r="T613" i="2"/>
  <c r="T553" i="2"/>
  <c r="T650" i="2"/>
  <c r="T40" i="2"/>
  <c r="T440" i="2"/>
  <c r="T364" i="2"/>
  <c r="T77" i="2"/>
  <c r="T164" i="2"/>
  <c r="T340" i="2"/>
  <c r="T132" i="2"/>
  <c r="T42" i="2"/>
  <c r="T261" i="2"/>
  <c r="T72" i="2"/>
  <c r="T268" i="2"/>
  <c r="T366" i="2"/>
  <c r="T326" i="2"/>
  <c r="T336" i="2"/>
  <c r="T54" i="2"/>
  <c r="T605" i="2"/>
  <c r="T680" i="2"/>
  <c r="T312" i="2"/>
  <c r="T714" i="2"/>
  <c r="T293" i="2"/>
  <c r="T47" i="2"/>
  <c r="T159" i="2"/>
  <c r="T643" i="2"/>
  <c r="T92" i="2"/>
  <c r="T242" i="2"/>
  <c r="T655" i="2"/>
  <c r="T620" i="2"/>
  <c r="T702" i="2"/>
  <c r="T89" i="2"/>
  <c r="T672" i="2"/>
  <c r="T422" i="2"/>
  <c r="T699" i="2"/>
  <c r="T100" i="2"/>
  <c r="T200" i="2"/>
  <c r="T266" i="2"/>
  <c r="T37" i="2"/>
  <c r="T606" i="2"/>
  <c r="T437" i="2"/>
  <c r="T574" i="2"/>
  <c r="T348" i="2"/>
  <c r="T141" i="2"/>
  <c r="T299" i="2"/>
  <c r="T707" i="2"/>
  <c r="T353" i="2"/>
  <c r="T514" i="2"/>
  <c r="T400" i="2"/>
  <c r="T687" i="2"/>
  <c r="T303" i="2"/>
  <c r="T233" i="2"/>
  <c r="T402" i="2"/>
  <c r="T484" i="2"/>
  <c r="T498" i="2"/>
  <c r="T382" i="2"/>
  <c r="T625" i="2"/>
  <c r="T102" i="2"/>
  <c r="T647" i="2"/>
  <c r="T635" i="2"/>
  <c r="T248" i="2"/>
  <c r="T499" i="2"/>
  <c r="T279" i="2"/>
  <c r="T438" i="2"/>
  <c r="T117" i="2"/>
  <c r="T304" i="2"/>
  <c r="S87" i="3" s="1"/>
  <c r="T182" i="2"/>
  <c r="T124" i="2"/>
  <c r="T225" i="2"/>
  <c r="T79" i="2"/>
  <c r="T548" i="2"/>
  <c r="T638" i="2"/>
  <c r="T533" i="2"/>
  <c r="T131" i="2"/>
  <c r="T216" i="2"/>
  <c r="T664" i="2"/>
  <c r="T528" i="2"/>
  <c r="T506" i="2"/>
  <c r="T204" i="2"/>
  <c r="S2" i="3" s="1"/>
  <c r="T87" i="2"/>
  <c r="T711" i="2"/>
  <c r="T469" i="2"/>
  <c r="T101" i="2"/>
  <c r="T527" i="2"/>
  <c r="T442" i="2"/>
  <c r="T729" i="2"/>
  <c r="T713" i="2"/>
  <c r="T675" i="2"/>
  <c r="T213" i="2"/>
  <c r="T417" i="2"/>
  <c r="T622" i="2"/>
  <c r="T337" i="2"/>
  <c r="T604" i="2"/>
  <c r="T660" i="2"/>
  <c r="T103" i="2"/>
  <c r="T109" i="2"/>
  <c r="T525" i="2"/>
  <c r="T384" i="2"/>
  <c r="T450" i="2"/>
  <c r="T339" i="2"/>
  <c r="T632" i="2"/>
  <c r="T309" i="2"/>
  <c r="S111" i="3" s="1"/>
  <c r="T285" i="2"/>
  <c r="T310" i="2"/>
  <c r="T91" i="2"/>
  <c r="T397" i="2"/>
  <c r="T694" i="2"/>
  <c r="T172" i="2"/>
  <c r="T569" i="2"/>
  <c r="T230" i="2"/>
  <c r="T697" i="2"/>
  <c r="T666" i="2"/>
  <c r="T369" i="2"/>
  <c r="T208" i="2"/>
  <c r="T472" i="2"/>
  <c r="T529" i="2"/>
  <c r="T708" i="2"/>
  <c r="T363" i="2"/>
  <c r="T515" i="2"/>
  <c r="T559" i="2"/>
  <c r="T686" i="2"/>
  <c r="T434" i="2"/>
  <c r="T486" i="2"/>
  <c r="T516" i="2"/>
  <c r="T577" i="2"/>
  <c r="T658" i="2"/>
  <c r="T572" i="2"/>
  <c r="T480" i="2"/>
  <c r="T439" i="2"/>
  <c r="T485" i="2"/>
  <c r="T236" i="2"/>
  <c r="T629" i="2"/>
  <c r="T221" i="2"/>
  <c r="T600" i="2"/>
  <c r="T104" i="2"/>
  <c r="T372" i="2"/>
  <c r="T487" i="2"/>
  <c r="T263" i="2"/>
  <c r="T523" i="2"/>
  <c r="T383" i="2"/>
  <c r="T314" i="2"/>
  <c r="T177" i="2"/>
  <c r="T646" i="2"/>
  <c r="T243" i="2"/>
  <c r="T575" i="2"/>
  <c r="T521" i="2"/>
  <c r="T704" i="2"/>
  <c r="T321" i="2"/>
  <c r="T705" i="2"/>
  <c r="T231" i="2"/>
  <c r="T573" i="2"/>
  <c r="T351" i="2"/>
  <c r="T462" i="2"/>
  <c r="T645" i="2"/>
  <c r="T670" i="2"/>
  <c r="T637" i="2"/>
  <c r="T392" i="2"/>
  <c r="T371" i="2"/>
  <c r="T678" i="2"/>
  <c r="T483" i="2"/>
  <c r="T657" i="2"/>
  <c r="T679" i="2"/>
  <c r="T463" i="2"/>
  <c r="T508" i="2"/>
  <c r="T555" i="2"/>
  <c r="T712" i="2"/>
  <c r="T634" i="2"/>
  <c r="T728" i="2"/>
  <c r="T709" i="2"/>
  <c r="T561" i="2"/>
  <c r="T661" i="2"/>
  <c r="T683" i="2"/>
  <c r="T542" i="2"/>
  <c r="T703" i="2"/>
  <c r="T644" i="2"/>
  <c r="T596" i="2"/>
  <c r="T690" i="2"/>
  <c r="T682" i="2"/>
  <c r="T695" i="2"/>
  <c r="S103" i="3" s="1"/>
  <c r="T706" i="2"/>
  <c r="T593" i="2"/>
  <c r="T659" i="2"/>
  <c r="T633" i="2"/>
  <c r="T719" i="2"/>
  <c r="T674" i="2"/>
  <c r="T693" i="2"/>
  <c r="T689" i="2"/>
  <c r="T614" i="2"/>
  <c r="T726" i="2"/>
  <c r="T716" i="2"/>
  <c r="T668" i="2"/>
  <c r="S526" i="2"/>
  <c r="S530" i="2"/>
  <c r="S651" i="2"/>
  <c r="S171" i="2"/>
  <c r="S409" i="2"/>
  <c r="S249" i="2"/>
  <c r="S534" i="2"/>
  <c r="S301" i="2"/>
  <c r="S616" i="2"/>
  <c r="S436" i="2"/>
  <c r="S373" i="2"/>
  <c r="S474" i="2"/>
  <c r="S691" i="2"/>
  <c r="S146" i="2"/>
  <c r="S271" i="2"/>
  <c r="S134" i="2"/>
  <c r="S365" i="2"/>
  <c r="S161" i="2"/>
  <c r="S497" i="2"/>
  <c r="S696" i="2"/>
  <c r="S482" i="2"/>
  <c r="S38" i="2"/>
  <c r="S424" i="2"/>
  <c r="S18" i="2"/>
  <c r="S184" i="2"/>
  <c r="S362" i="2"/>
  <c r="S166" i="2"/>
  <c r="S133" i="2"/>
  <c r="S544" i="2"/>
  <c r="S355" i="2"/>
  <c r="S701" i="2"/>
  <c r="S85" i="2"/>
  <c r="S594" i="2"/>
  <c r="S136" i="2"/>
  <c r="S163" i="2"/>
  <c r="S669" i="2"/>
  <c r="S116" i="2"/>
  <c r="S183" i="2"/>
  <c r="S81" i="2"/>
  <c r="S630" i="2"/>
  <c r="S23" i="2"/>
  <c r="S70" i="2"/>
  <c r="S603" i="2"/>
  <c r="S284" i="2"/>
  <c r="S416" i="2"/>
  <c r="S491" i="2"/>
  <c r="S113" i="2"/>
  <c r="S9" i="2"/>
  <c r="S247" i="2"/>
  <c r="S84" i="2"/>
  <c r="S238" i="2"/>
  <c r="S408" i="2"/>
  <c r="S137" i="2"/>
  <c r="S590" i="2"/>
  <c r="S58" i="2"/>
  <c r="S68" i="2"/>
  <c r="S374" i="2"/>
  <c r="S495" i="2"/>
  <c r="S157" i="2"/>
  <c r="S151" i="2"/>
  <c r="S379" i="2"/>
  <c r="S578" i="2"/>
  <c r="S496" i="2"/>
  <c r="S412" i="2"/>
  <c r="S259" i="2"/>
  <c r="S477" i="2"/>
  <c r="S212" i="2"/>
  <c r="S181" i="2"/>
  <c r="S281" i="2"/>
  <c r="S173" i="2"/>
  <c r="S170" i="2"/>
  <c r="S378" i="2"/>
  <c r="S449" i="2"/>
  <c r="S90" i="2"/>
  <c r="S3" i="2"/>
  <c r="S431" i="2"/>
  <c r="S125" i="2"/>
  <c r="S110" i="2"/>
  <c r="S352" i="2"/>
  <c r="S78" i="2"/>
  <c r="S464" i="2"/>
  <c r="S128" i="2"/>
  <c r="S560" i="2"/>
  <c r="S338" i="2"/>
  <c r="S503" i="2"/>
  <c r="S585" i="2"/>
  <c r="S55" i="2"/>
  <c r="S36" i="2"/>
  <c r="S223" i="2"/>
  <c r="S294" i="2"/>
  <c r="S278" i="2"/>
  <c r="S636" i="2"/>
  <c r="S295" i="2"/>
  <c r="S239" i="2"/>
  <c r="S7" i="2"/>
  <c r="S367" i="2"/>
  <c r="S143" i="2"/>
  <c r="S192" i="2"/>
  <c r="S46" i="2"/>
  <c r="S346" i="2"/>
  <c r="S446" i="2"/>
  <c r="S115" i="2"/>
  <c r="S167" i="2"/>
  <c r="S22" i="2"/>
  <c r="S671" i="2"/>
  <c r="S568" i="2"/>
  <c r="S62" i="2"/>
  <c r="S262" i="2"/>
  <c r="S404" i="2"/>
  <c r="S493" i="2"/>
  <c r="S21" i="2"/>
  <c r="S142" i="2"/>
  <c r="S307" i="2"/>
  <c r="S202" i="2"/>
  <c r="S24" i="2"/>
  <c r="S388" i="2"/>
  <c r="S461" i="2"/>
  <c r="S272" i="2"/>
  <c r="S232" i="2"/>
  <c r="S283" i="2"/>
  <c r="S601" i="2"/>
  <c r="S327" i="2"/>
  <c r="S201" i="2"/>
  <c r="S158" i="2"/>
  <c r="S376" i="2"/>
  <c r="R121" i="3" s="1"/>
  <c r="S403" i="2"/>
  <c r="S174" i="2"/>
  <c r="S426" i="2"/>
  <c r="S60" i="2"/>
  <c r="S27" i="2"/>
  <c r="S265" i="2"/>
  <c r="S565" i="2"/>
  <c r="S224" i="2"/>
  <c r="S290" i="2"/>
  <c r="R113" i="3" s="1"/>
  <c r="S478" i="2"/>
  <c r="S282" i="2"/>
  <c r="S209" i="2"/>
  <c r="S45" i="2"/>
  <c r="S153" i="2"/>
  <c r="S121" i="2"/>
  <c r="S2" i="2"/>
  <c r="S245" i="2"/>
  <c r="S189" i="2"/>
  <c r="S144" i="2"/>
  <c r="S715" i="2"/>
  <c r="S456" i="2"/>
  <c r="S162" i="2"/>
  <c r="S191" i="2"/>
  <c r="S254" i="2"/>
  <c r="S52" i="2"/>
  <c r="S435" i="2"/>
  <c r="S8" i="2"/>
  <c r="S380" i="2"/>
  <c r="S710" i="2"/>
  <c r="S522" i="2"/>
  <c r="S489" i="2"/>
  <c r="S429" i="2"/>
  <c r="S118" i="2"/>
  <c r="S122" i="2"/>
  <c r="S520" i="2"/>
  <c r="S119" i="2"/>
  <c r="S545" i="2"/>
  <c r="S500" i="2"/>
  <c r="S14" i="2"/>
  <c r="S377" i="2"/>
  <c r="S488" i="2"/>
  <c r="S74" i="2"/>
  <c r="S641" i="2"/>
  <c r="S218" i="2"/>
  <c r="S627" i="2"/>
  <c r="S250" i="2"/>
  <c r="S551" i="2"/>
  <c r="S566" i="2"/>
  <c r="S29" i="2"/>
  <c r="S597" i="2"/>
  <c r="S513" i="2"/>
  <c r="S592" i="2"/>
  <c r="S16" i="2"/>
  <c r="S227" i="2"/>
  <c r="S205" i="2"/>
  <c r="S222" i="2"/>
  <c r="S586" i="2"/>
  <c r="S150" i="2"/>
  <c r="S665" i="2"/>
  <c r="S147" i="2"/>
  <c r="S423" i="2"/>
  <c r="S325" i="2"/>
  <c r="S43" i="2"/>
  <c r="S260" i="2"/>
  <c r="S255" i="2"/>
  <c r="S510" i="2"/>
  <c r="S602" i="2"/>
  <c r="S155" i="2"/>
  <c r="S684" i="2"/>
  <c r="S415" i="2"/>
  <c r="S443" i="2"/>
  <c r="S196" i="2"/>
  <c r="S410" i="2"/>
  <c r="S611" i="2"/>
  <c r="S386" i="2"/>
  <c r="S538" i="2"/>
  <c r="S591" i="2"/>
  <c r="S700" i="2"/>
  <c r="S253" i="2"/>
  <c r="S333" i="2"/>
  <c r="S126" i="2"/>
  <c r="S186" i="2"/>
  <c r="S465" i="2"/>
  <c r="S154" i="2"/>
  <c r="R38" i="3" s="1"/>
  <c r="S96" i="2"/>
  <c r="S587" i="2"/>
  <c r="S82" i="2"/>
  <c r="S476" i="2"/>
  <c r="S129" i="2"/>
  <c r="S511" i="2"/>
  <c r="S505" i="2"/>
  <c r="S345" i="2"/>
  <c r="S512" i="2"/>
  <c r="S331" i="2"/>
  <c r="S93" i="2"/>
  <c r="S549" i="2"/>
  <c r="S649" i="2"/>
  <c r="S356" i="2"/>
  <c r="S44" i="2"/>
  <c r="S698" i="2"/>
  <c r="S187" i="2"/>
  <c r="S407" i="2"/>
  <c r="S251" i="2"/>
  <c r="S34" i="2"/>
  <c r="S720" i="2"/>
  <c r="S291" i="2"/>
  <c r="S313" i="2"/>
  <c r="S562" i="2"/>
  <c r="S53" i="2"/>
  <c r="S556" i="2"/>
  <c r="S381" i="2"/>
  <c r="S195" i="2"/>
  <c r="S139" i="2"/>
  <c r="S448" i="2"/>
  <c r="S492" i="2"/>
  <c r="S97" i="2"/>
  <c r="S580" i="2"/>
  <c r="S535" i="2"/>
  <c r="S731" i="2"/>
  <c r="S332" i="2"/>
  <c r="S459" i="2"/>
  <c r="S256" i="2"/>
  <c r="S15" i="2"/>
  <c r="S688" i="2"/>
  <c r="S391" i="2"/>
  <c r="S447" i="2"/>
  <c r="S453" i="2"/>
  <c r="S519" i="2"/>
  <c r="S357" i="2"/>
  <c r="S63" i="2"/>
  <c r="S466" i="2"/>
  <c r="S347" i="2"/>
  <c r="S305" i="2"/>
  <c r="S114" i="2"/>
  <c r="S190" i="2"/>
  <c r="S584" i="2"/>
  <c r="S228" i="2"/>
  <c r="S86" i="2"/>
  <c r="S576" i="2"/>
  <c r="S394" i="2"/>
  <c r="S375" i="2"/>
  <c r="S458" i="2"/>
  <c r="S95" i="2"/>
  <c r="S452" i="2"/>
  <c r="S5" i="2"/>
  <c r="S667" i="2"/>
  <c r="S198" i="2"/>
  <c r="S17" i="2"/>
  <c r="S451" i="2"/>
  <c r="S531" i="2"/>
  <c r="S130" i="2"/>
  <c r="S69" i="2"/>
  <c r="S494" i="2"/>
  <c r="S185" i="2"/>
  <c r="S468" i="2"/>
  <c r="S360" i="2"/>
  <c r="S619" i="2"/>
  <c r="S267" i="2"/>
  <c r="S297" i="2"/>
  <c r="S558" i="2"/>
  <c r="S188" i="2"/>
  <c r="S286" i="2"/>
  <c r="S579" i="2"/>
  <c r="S564" i="2"/>
  <c r="S621" i="2"/>
  <c r="S107" i="2"/>
  <c r="S479" i="2"/>
  <c r="S264" i="2"/>
  <c r="S730" i="2"/>
  <c r="S26" i="2"/>
  <c r="S48" i="2"/>
  <c r="S323" i="2"/>
  <c r="S609" i="2"/>
  <c r="S275" i="2"/>
  <c r="S389" i="2"/>
  <c r="S214" i="2"/>
  <c r="S64" i="2"/>
  <c r="S399" i="2"/>
  <c r="S135" i="2"/>
  <c r="S59" i="2"/>
  <c r="S39" i="2"/>
  <c r="S581" i="2"/>
  <c r="S57" i="2"/>
  <c r="S156" i="2"/>
  <c r="S194" i="2"/>
  <c r="S220" i="2"/>
  <c r="S276" i="2"/>
  <c r="S341" i="2"/>
  <c r="R16" i="3" s="1"/>
  <c r="S607" i="2"/>
  <c r="S653" i="2"/>
  <c r="S552" i="2"/>
  <c r="S123" i="2"/>
  <c r="S206" i="2"/>
  <c r="S98" i="2"/>
  <c r="S413" i="2"/>
  <c r="S432" i="2"/>
  <c r="S246" i="2"/>
  <c r="S217" i="2"/>
  <c r="S455" i="2"/>
  <c r="S405" i="2"/>
  <c r="S311" i="2"/>
  <c r="S140" i="2"/>
  <c r="S725" i="2"/>
  <c r="S71" i="2"/>
  <c r="S120" i="2"/>
  <c r="S430" i="2"/>
  <c r="S539" i="2"/>
  <c r="S570" i="2"/>
  <c r="S563" i="2"/>
  <c r="S10" i="2"/>
  <c r="S219" i="2"/>
  <c r="S13" i="2"/>
  <c r="S30" i="2"/>
  <c r="S663" i="2"/>
  <c r="S656" i="2"/>
  <c r="S229" i="2"/>
  <c r="S83" i="2"/>
  <c r="S237" i="2"/>
  <c r="S226" i="2"/>
  <c r="S280" i="2"/>
  <c r="S165" i="2"/>
  <c r="S20" i="2"/>
  <c r="S599" i="2"/>
  <c r="S517" i="2"/>
  <c r="S335" i="2"/>
  <c r="S319" i="2"/>
  <c r="S298" i="2"/>
  <c r="S454" i="2"/>
  <c r="S235" i="2"/>
  <c r="S541" i="2"/>
  <c r="S32" i="2"/>
  <c r="S433" i="2"/>
  <c r="S673" i="2"/>
  <c r="S359" i="2"/>
  <c r="S302" i="2"/>
  <c r="S608" i="2"/>
  <c r="S536" i="2"/>
  <c r="S61" i="2"/>
  <c r="S76" i="2"/>
  <c r="S550" i="2"/>
  <c r="S623" i="2"/>
  <c r="S207" i="2"/>
  <c r="S211" i="2"/>
  <c r="S524" i="2"/>
  <c r="S334" i="2"/>
  <c r="S428" i="2"/>
  <c r="S395" i="2"/>
  <c r="S66" i="2"/>
  <c r="R48" i="3" s="1"/>
  <c r="S475" i="2"/>
  <c r="S289" i="2"/>
  <c r="S149" i="2"/>
  <c r="S296" i="2"/>
  <c r="S105" i="2"/>
  <c r="S588" i="2"/>
  <c r="S618" i="2"/>
  <c r="S180" i="2"/>
  <c r="S685" i="2"/>
  <c r="S308" i="2"/>
  <c r="S148" i="2"/>
  <c r="S595" i="2"/>
  <c r="S67" i="2"/>
  <c r="S274" i="2"/>
  <c r="S342" i="2"/>
  <c r="S411" i="2"/>
  <c r="S88" i="2"/>
  <c r="S234" i="2"/>
  <c r="S112" i="2"/>
  <c r="S441" i="2"/>
  <c r="S642" i="2"/>
  <c r="R68" i="3" s="1"/>
  <c r="S277" i="2"/>
  <c r="S427" i="2"/>
  <c r="S343" i="2"/>
  <c r="S127" i="2"/>
  <c r="S168" i="2"/>
  <c r="S12" i="2"/>
  <c r="S610" i="2"/>
  <c r="S328" i="2"/>
  <c r="S718" i="2"/>
  <c r="S444" i="2"/>
  <c r="S152" i="2"/>
  <c r="S612" i="2"/>
  <c r="S269" i="2"/>
  <c r="S241" i="2"/>
  <c r="S49" i="2"/>
  <c r="S11" i="2"/>
  <c r="S502" i="2"/>
  <c r="S490" i="2"/>
  <c r="S160" i="2"/>
  <c r="S368" i="2"/>
  <c r="S179" i="2"/>
  <c r="S94" i="2"/>
  <c r="S80" i="2"/>
  <c r="S598" i="2"/>
  <c r="S51" i="2"/>
  <c r="S240" i="2"/>
  <c r="S676" i="2"/>
  <c r="S25" i="2"/>
  <c r="S398" i="2"/>
  <c r="S329" i="2"/>
  <c r="S692" i="2"/>
  <c r="S631" i="2"/>
  <c r="S287" i="2"/>
  <c r="S315" i="2"/>
  <c r="S583" i="2"/>
  <c r="S540" i="2"/>
  <c r="S385" i="2"/>
  <c r="S721" i="2"/>
  <c r="S639" i="2"/>
  <c r="S4" i="2"/>
  <c r="S504" i="2"/>
  <c r="S50" i="2"/>
  <c r="S244" i="2"/>
  <c r="S370" i="2"/>
  <c r="S99" i="2"/>
  <c r="S582" i="2"/>
  <c r="S473" i="2"/>
  <c r="S215" i="2"/>
  <c r="S306" i="2"/>
  <c r="S199" i="2"/>
  <c r="S396" i="2"/>
  <c r="S19" i="2"/>
  <c r="S344" i="2"/>
  <c r="S532" i="2"/>
  <c r="S257" i="2"/>
  <c r="S509" i="2"/>
  <c r="S252" i="2"/>
  <c r="S6" i="2"/>
  <c r="S358" i="2"/>
  <c r="S390" i="2"/>
  <c r="S178" i="2"/>
  <c r="S722" i="2"/>
  <c r="S33" i="2"/>
  <c r="S320" i="2"/>
  <c r="S270" i="2"/>
  <c r="S518" i="2"/>
  <c r="S106" i="2"/>
  <c r="S419" i="2"/>
  <c r="S547" i="2"/>
  <c r="S108" i="2"/>
  <c r="S567" i="2"/>
  <c r="S197" i="2"/>
  <c r="S589" i="2"/>
  <c r="S273" i="2"/>
  <c r="S350" i="2"/>
  <c r="S445" i="2"/>
  <c r="S724" i="2"/>
  <c r="S31" i="2"/>
  <c r="S546" i="2"/>
  <c r="S654" i="2"/>
  <c r="S648" i="2"/>
  <c r="S406" i="2"/>
  <c r="S652" i="2"/>
  <c r="S554" i="2"/>
  <c r="S288" i="2"/>
  <c r="S203" i="2"/>
  <c r="S543" i="2"/>
  <c r="S111" i="2"/>
  <c r="S145" i="2"/>
  <c r="S322" i="2"/>
  <c r="S460" i="2"/>
  <c r="S138" i="2"/>
  <c r="S617" i="2"/>
  <c r="S292" i="2"/>
  <c r="S318" i="2"/>
  <c r="S481" i="2"/>
  <c r="S425" i="2"/>
  <c r="S324" i="2"/>
  <c r="S169" i="2"/>
  <c r="S401" i="2"/>
  <c r="S414" i="2"/>
  <c r="S501" i="2"/>
  <c r="S507" i="2"/>
  <c r="S193" i="2"/>
  <c r="S615" i="2"/>
  <c r="S677" i="2"/>
  <c r="S349" i="2"/>
  <c r="S73" i="2"/>
  <c r="S727" i="2"/>
  <c r="S420" i="2"/>
  <c r="S56" i="2"/>
  <c r="S457" i="2"/>
  <c r="S387" i="2"/>
  <c r="S176" i="2"/>
  <c r="S65" i="2"/>
  <c r="S317" i="2"/>
  <c r="S175" i="2"/>
  <c r="S662" i="2"/>
  <c r="S471" i="2"/>
  <c r="S75" i="2"/>
  <c r="S300" i="2"/>
  <c r="S28" i="2"/>
  <c r="S316" i="2"/>
  <c r="S418" i="2"/>
  <c r="S470" i="2"/>
  <c r="S421" i="2"/>
  <c r="S361" i="2"/>
  <c r="S354" i="2"/>
  <c r="S717" i="2"/>
  <c r="S626" i="2"/>
  <c r="S571" i="2"/>
  <c r="S681" i="2"/>
  <c r="S640" i="2"/>
  <c r="S393" i="2"/>
  <c r="S41" i="2"/>
  <c r="S467" i="2"/>
  <c r="S557" i="2"/>
  <c r="S258" i="2"/>
  <c r="S210" i="2"/>
  <c r="S624" i="2"/>
  <c r="S35" i="2"/>
  <c r="S330" i="2"/>
  <c r="S537" i="2"/>
  <c r="S723" i="2"/>
  <c r="S628" i="2"/>
  <c r="S613" i="2"/>
  <c r="S553" i="2"/>
  <c r="S650" i="2"/>
  <c r="S40" i="2"/>
  <c r="S440" i="2"/>
  <c r="S364" i="2"/>
  <c r="S77" i="2"/>
  <c r="S164" i="2"/>
  <c r="S340" i="2"/>
  <c r="S132" i="2"/>
  <c r="S42" i="2"/>
  <c r="S261" i="2"/>
  <c r="S72" i="2"/>
  <c r="S268" i="2"/>
  <c r="S366" i="2"/>
  <c r="S326" i="2"/>
  <c r="S336" i="2"/>
  <c r="S54" i="2"/>
  <c r="S605" i="2"/>
  <c r="S680" i="2"/>
  <c r="S312" i="2"/>
  <c r="S714" i="2"/>
  <c r="S293" i="2"/>
  <c r="S47" i="2"/>
  <c r="S159" i="2"/>
  <c r="S643" i="2"/>
  <c r="S92" i="2"/>
  <c r="S242" i="2"/>
  <c r="S655" i="2"/>
  <c r="S620" i="2"/>
  <c r="S702" i="2"/>
  <c r="S89" i="2"/>
  <c r="S672" i="2"/>
  <c r="S422" i="2"/>
  <c r="S699" i="2"/>
  <c r="S100" i="2"/>
  <c r="S200" i="2"/>
  <c r="S266" i="2"/>
  <c r="S37" i="2"/>
  <c r="S606" i="2"/>
  <c r="S437" i="2"/>
  <c r="S574" i="2"/>
  <c r="S348" i="2"/>
  <c r="S141" i="2"/>
  <c r="S299" i="2"/>
  <c r="S707" i="2"/>
  <c r="S353" i="2"/>
  <c r="S514" i="2"/>
  <c r="R67" i="3" s="1"/>
  <c r="S400" i="2"/>
  <c r="S687" i="2"/>
  <c r="S303" i="2"/>
  <c r="S233" i="2"/>
  <c r="S402" i="2"/>
  <c r="S484" i="2"/>
  <c r="S498" i="2"/>
  <c r="S382" i="2"/>
  <c r="S625" i="2"/>
  <c r="S102" i="2"/>
  <c r="S647" i="2"/>
  <c r="S635" i="2"/>
  <c r="S248" i="2"/>
  <c r="S499" i="2"/>
  <c r="S279" i="2"/>
  <c r="S438" i="2"/>
  <c r="S117" i="2"/>
  <c r="S304" i="2"/>
  <c r="S182" i="2"/>
  <c r="S124" i="2"/>
  <c r="S225" i="2"/>
  <c r="S79" i="2"/>
  <c r="S548" i="2"/>
  <c r="S638" i="2"/>
  <c r="S533" i="2"/>
  <c r="S131" i="2"/>
  <c r="S216" i="2"/>
  <c r="S664" i="2"/>
  <c r="S528" i="2"/>
  <c r="S506" i="2"/>
  <c r="S204" i="2"/>
  <c r="R2" i="3" s="1"/>
  <c r="S87" i="2"/>
  <c r="S711" i="2"/>
  <c r="S469" i="2"/>
  <c r="S101" i="2"/>
  <c r="S527" i="2"/>
  <c r="S442" i="2"/>
  <c r="S729" i="2"/>
  <c r="S713" i="2"/>
  <c r="S675" i="2"/>
  <c r="S213" i="2"/>
  <c r="S417" i="2"/>
  <c r="S622" i="2"/>
  <c r="S337" i="2"/>
  <c r="S604" i="2"/>
  <c r="S660" i="2"/>
  <c r="S103" i="2"/>
  <c r="S109" i="2"/>
  <c r="S525" i="2"/>
  <c r="S384" i="2"/>
  <c r="S450" i="2"/>
  <c r="S339" i="2"/>
  <c r="S632" i="2"/>
  <c r="S309" i="2"/>
  <c r="S285" i="2"/>
  <c r="S310" i="2"/>
  <c r="S91" i="2"/>
  <c r="S397" i="2"/>
  <c r="S694" i="2"/>
  <c r="S172" i="2"/>
  <c r="S569" i="2"/>
  <c r="S230" i="2"/>
  <c r="S697" i="2"/>
  <c r="S666" i="2"/>
  <c r="S369" i="2"/>
  <c r="S208" i="2"/>
  <c r="S472" i="2"/>
  <c r="S529" i="2"/>
  <c r="S708" i="2"/>
  <c r="S363" i="2"/>
  <c r="S515" i="2"/>
  <c r="S559" i="2"/>
  <c r="S686" i="2"/>
  <c r="S434" i="2"/>
  <c r="S486" i="2"/>
  <c r="S516" i="2"/>
  <c r="S577" i="2"/>
  <c r="S658" i="2"/>
  <c r="S572" i="2"/>
  <c r="S480" i="2"/>
  <c r="S439" i="2"/>
  <c r="S485" i="2"/>
  <c r="S236" i="2"/>
  <c r="S629" i="2"/>
  <c r="S221" i="2"/>
  <c r="S600" i="2"/>
  <c r="S104" i="2"/>
  <c r="S372" i="2"/>
  <c r="S487" i="2"/>
  <c r="S263" i="2"/>
  <c r="S523" i="2"/>
  <c r="S383" i="2"/>
  <c r="S314" i="2"/>
  <c r="S177" i="2"/>
  <c r="S646" i="2"/>
  <c r="S243" i="2"/>
  <c r="S575" i="2"/>
  <c r="S521" i="2"/>
  <c r="S704" i="2"/>
  <c r="S321" i="2"/>
  <c r="S705" i="2"/>
  <c r="S231" i="2"/>
  <c r="S573" i="2"/>
  <c r="S351" i="2"/>
  <c r="S462" i="2"/>
  <c r="S645" i="2"/>
  <c r="S670" i="2"/>
  <c r="S637" i="2"/>
  <c r="S392" i="2"/>
  <c r="S371" i="2"/>
  <c r="S678" i="2"/>
  <c r="S483" i="2"/>
  <c r="S657" i="2"/>
  <c r="S679" i="2"/>
  <c r="S463" i="2"/>
  <c r="S508" i="2"/>
  <c r="S555" i="2"/>
  <c r="S712" i="2"/>
  <c r="S634" i="2"/>
  <c r="S728" i="2"/>
  <c r="S709" i="2"/>
  <c r="S561" i="2"/>
  <c r="S661" i="2"/>
  <c r="S683" i="2"/>
  <c r="S542" i="2"/>
  <c r="S703" i="2"/>
  <c r="S644" i="2"/>
  <c r="S596" i="2"/>
  <c r="S690" i="2"/>
  <c r="S682" i="2"/>
  <c r="S695" i="2"/>
  <c r="R103" i="3" s="1"/>
  <c r="S706" i="2"/>
  <c r="S593" i="2"/>
  <c r="S659" i="2"/>
  <c r="S633" i="2"/>
  <c r="S719" i="2"/>
  <c r="S674" i="2"/>
  <c r="S693" i="2"/>
  <c r="S689" i="2"/>
  <c r="S614" i="2"/>
  <c r="S726" i="2"/>
  <c r="S716" i="2"/>
  <c r="S668" i="2"/>
  <c r="N526" i="2"/>
  <c r="N530" i="2"/>
  <c r="N651" i="2"/>
  <c r="N171" i="2"/>
  <c r="N409" i="2"/>
  <c r="N249" i="2"/>
  <c r="N534" i="2"/>
  <c r="N301" i="2"/>
  <c r="N616" i="2"/>
  <c r="N436" i="2"/>
  <c r="N373" i="2"/>
  <c r="N474" i="2"/>
  <c r="N691" i="2"/>
  <c r="N146" i="2"/>
  <c r="N271" i="2"/>
  <c r="N134" i="2"/>
  <c r="N365" i="2"/>
  <c r="N161" i="2"/>
  <c r="N497" i="2"/>
  <c r="N696" i="2"/>
  <c r="N482" i="2"/>
  <c r="N38" i="2"/>
  <c r="N424" i="2"/>
  <c r="N18" i="2"/>
  <c r="N184" i="2"/>
  <c r="N362" i="2"/>
  <c r="N166" i="2"/>
  <c r="N133" i="2"/>
  <c r="N544" i="2"/>
  <c r="N355" i="2"/>
  <c r="N701" i="2"/>
  <c r="N85" i="2"/>
  <c r="N594" i="2"/>
  <c r="N136" i="2"/>
  <c r="N163" i="2"/>
  <c r="N669" i="2"/>
  <c r="N116" i="2"/>
  <c r="N183" i="2"/>
  <c r="N81" i="2"/>
  <c r="N630" i="2"/>
  <c r="N23" i="2"/>
  <c r="N70" i="2"/>
  <c r="N603" i="2"/>
  <c r="N284" i="2"/>
  <c r="N416" i="2"/>
  <c r="N491" i="2"/>
  <c r="N113" i="2"/>
  <c r="N9" i="2"/>
  <c r="N247" i="2"/>
  <c r="N84" i="2"/>
  <c r="N238" i="2"/>
  <c r="N408" i="2"/>
  <c r="N137" i="2"/>
  <c r="N590" i="2"/>
  <c r="N58" i="2"/>
  <c r="N68" i="2"/>
  <c r="N374" i="2"/>
  <c r="N495" i="2"/>
  <c r="N157" i="2"/>
  <c r="N151" i="2"/>
  <c r="N379" i="2"/>
  <c r="N578" i="2"/>
  <c r="N496" i="2"/>
  <c r="N412" i="2"/>
  <c r="N259" i="2"/>
  <c r="N477" i="2"/>
  <c r="N212" i="2"/>
  <c r="N181" i="2"/>
  <c r="N281" i="2"/>
  <c r="N173" i="2"/>
  <c r="N170" i="2"/>
  <c r="N378" i="2"/>
  <c r="N449" i="2"/>
  <c r="N90" i="2"/>
  <c r="N3" i="2"/>
  <c r="N431" i="2"/>
  <c r="N125" i="2"/>
  <c r="N110" i="2"/>
  <c r="N352" i="2"/>
  <c r="N78" i="2"/>
  <c r="N464" i="2"/>
  <c r="N128" i="2"/>
  <c r="N560" i="2"/>
  <c r="N338" i="2"/>
  <c r="N503" i="2"/>
  <c r="N585" i="2"/>
  <c r="N55" i="2"/>
  <c r="N36" i="2"/>
  <c r="N223" i="2"/>
  <c r="N294" i="2"/>
  <c r="N278" i="2"/>
  <c r="N636" i="2"/>
  <c r="N295" i="2"/>
  <c r="N239" i="2"/>
  <c r="N7" i="2"/>
  <c r="N367" i="2"/>
  <c r="N143" i="2"/>
  <c r="N192" i="2"/>
  <c r="N46" i="2"/>
  <c r="N346" i="2"/>
  <c r="N446" i="2"/>
  <c r="N115" i="2"/>
  <c r="N167" i="2"/>
  <c r="N22" i="2"/>
  <c r="N671" i="2"/>
  <c r="N568" i="2"/>
  <c r="N62" i="2"/>
  <c r="N262" i="2"/>
  <c r="N404" i="2"/>
  <c r="N493" i="2"/>
  <c r="N21" i="2"/>
  <c r="N142" i="2"/>
  <c r="N307" i="2"/>
  <c r="N202" i="2"/>
  <c r="N24" i="2"/>
  <c r="N388" i="2"/>
  <c r="N461" i="2"/>
  <c r="N272" i="2"/>
  <c r="N232" i="2"/>
  <c r="N283" i="2"/>
  <c r="N601" i="2"/>
  <c r="N327" i="2"/>
  <c r="N201" i="2"/>
  <c r="N158" i="2"/>
  <c r="N376" i="2"/>
  <c r="N403" i="2"/>
  <c r="N174" i="2"/>
  <c r="N426" i="2"/>
  <c r="N60" i="2"/>
  <c r="N27" i="2"/>
  <c r="N265" i="2"/>
  <c r="N565" i="2"/>
  <c r="N224" i="2"/>
  <c r="N290" i="2"/>
  <c r="N478" i="2"/>
  <c r="N282" i="2"/>
  <c r="N209" i="2"/>
  <c r="N45" i="2"/>
  <c r="N153" i="2"/>
  <c r="N121" i="2"/>
  <c r="N2" i="2"/>
  <c r="N245" i="2"/>
  <c r="N189" i="2"/>
  <c r="N144" i="2"/>
  <c r="N715" i="2"/>
  <c r="N456" i="2"/>
  <c r="N162" i="2"/>
  <c r="N191" i="2"/>
  <c r="N254" i="2"/>
  <c r="N52" i="2"/>
  <c r="N435" i="2"/>
  <c r="N8" i="2"/>
  <c r="N380" i="2"/>
  <c r="N710" i="2"/>
  <c r="N522" i="2"/>
  <c r="N489" i="2"/>
  <c r="N429" i="2"/>
  <c r="N118" i="2"/>
  <c r="N122" i="2"/>
  <c r="N520" i="2"/>
  <c r="N119" i="2"/>
  <c r="N545" i="2"/>
  <c r="N500" i="2"/>
  <c r="N14" i="2"/>
  <c r="N377" i="2"/>
  <c r="N488" i="2"/>
  <c r="N74" i="2"/>
  <c r="N641" i="2"/>
  <c r="N218" i="2"/>
  <c r="N627" i="2"/>
  <c r="N250" i="2"/>
  <c r="N551" i="2"/>
  <c r="N566" i="2"/>
  <c r="N29" i="2"/>
  <c r="N597" i="2"/>
  <c r="N513" i="2"/>
  <c r="N592" i="2"/>
  <c r="N16" i="2"/>
  <c r="N227" i="2"/>
  <c r="N205" i="2"/>
  <c r="N222" i="2"/>
  <c r="N586" i="2"/>
  <c r="N150" i="2"/>
  <c r="N665" i="2"/>
  <c r="N147" i="2"/>
  <c r="N423" i="2"/>
  <c r="N325" i="2"/>
  <c r="N43" i="2"/>
  <c r="N260" i="2"/>
  <c r="N255" i="2"/>
  <c r="N510" i="2"/>
  <c r="N602" i="2"/>
  <c r="N155" i="2"/>
  <c r="N684" i="2"/>
  <c r="N415" i="2"/>
  <c r="N443" i="2"/>
  <c r="N196" i="2"/>
  <c r="N410" i="2"/>
  <c r="N611" i="2"/>
  <c r="N386" i="2"/>
  <c r="N538" i="2"/>
  <c r="N591" i="2"/>
  <c r="N700" i="2"/>
  <c r="N253" i="2"/>
  <c r="N333" i="2"/>
  <c r="N126" i="2"/>
  <c r="N186" i="2"/>
  <c r="N465" i="2"/>
  <c r="N154" i="2"/>
  <c r="N96" i="2"/>
  <c r="N587" i="2"/>
  <c r="N82" i="2"/>
  <c r="N476" i="2"/>
  <c r="N129" i="2"/>
  <c r="N511" i="2"/>
  <c r="N505" i="2"/>
  <c r="N345" i="2"/>
  <c r="N512" i="2"/>
  <c r="N331" i="2"/>
  <c r="N93" i="2"/>
  <c r="N549" i="2"/>
  <c r="N649" i="2"/>
  <c r="N356" i="2"/>
  <c r="N44" i="2"/>
  <c r="N698" i="2"/>
  <c r="N187" i="2"/>
  <c r="N407" i="2"/>
  <c r="N251" i="2"/>
  <c r="N34" i="2"/>
  <c r="N720" i="2"/>
  <c r="N291" i="2"/>
  <c r="N313" i="2"/>
  <c r="N562" i="2"/>
  <c r="N53" i="2"/>
  <c r="N556" i="2"/>
  <c r="N381" i="2"/>
  <c r="N195" i="2"/>
  <c r="N139" i="2"/>
  <c r="N448" i="2"/>
  <c r="N492" i="2"/>
  <c r="N97" i="2"/>
  <c r="N580" i="2"/>
  <c r="N535" i="2"/>
  <c r="N731" i="2"/>
  <c r="N332" i="2"/>
  <c r="N459" i="2"/>
  <c r="N256" i="2"/>
  <c r="N15" i="2"/>
  <c r="N688" i="2"/>
  <c r="N391" i="2"/>
  <c r="N447" i="2"/>
  <c r="N453" i="2"/>
  <c r="N519" i="2"/>
  <c r="N357" i="2"/>
  <c r="N63" i="2"/>
  <c r="N466" i="2"/>
  <c r="N347" i="2"/>
  <c r="N305" i="2"/>
  <c r="N114" i="2"/>
  <c r="N190" i="2"/>
  <c r="N584" i="2"/>
  <c r="N228" i="2"/>
  <c r="N86" i="2"/>
  <c r="N576" i="2"/>
  <c r="N394" i="2"/>
  <c r="N375" i="2"/>
  <c r="N458" i="2"/>
  <c r="N95" i="2"/>
  <c r="N452" i="2"/>
  <c r="N5" i="2"/>
  <c r="N667" i="2"/>
  <c r="N198" i="2"/>
  <c r="N17" i="2"/>
  <c r="N451" i="2"/>
  <c r="N531" i="2"/>
  <c r="N130" i="2"/>
  <c r="N69" i="2"/>
  <c r="N494" i="2"/>
  <c r="N185" i="2"/>
  <c r="N468" i="2"/>
  <c r="N360" i="2"/>
  <c r="N619" i="2"/>
  <c r="N267" i="2"/>
  <c r="N297" i="2"/>
  <c r="N558" i="2"/>
  <c r="N188" i="2"/>
  <c r="N286" i="2"/>
  <c r="N579" i="2"/>
  <c r="N564" i="2"/>
  <c r="N621" i="2"/>
  <c r="N107" i="2"/>
  <c r="N479" i="2"/>
  <c r="N264" i="2"/>
  <c r="N730" i="2"/>
  <c r="N26" i="2"/>
  <c r="N48" i="2"/>
  <c r="N323" i="2"/>
  <c r="N609" i="2"/>
  <c r="N275" i="2"/>
  <c r="N389" i="2"/>
  <c r="N214" i="2"/>
  <c r="N64" i="2"/>
  <c r="N399" i="2"/>
  <c r="N135" i="2"/>
  <c r="N59" i="2"/>
  <c r="N39" i="2"/>
  <c r="N581" i="2"/>
  <c r="N57" i="2"/>
  <c r="N156" i="2"/>
  <c r="N194" i="2"/>
  <c r="N220" i="2"/>
  <c r="N276" i="2"/>
  <c r="N341" i="2"/>
  <c r="N607" i="2"/>
  <c r="N653" i="2"/>
  <c r="N552" i="2"/>
  <c r="N123" i="2"/>
  <c r="N206" i="2"/>
  <c r="N98" i="2"/>
  <c r="N413" i="2"/>
  <c r="N432" i="2"/>
  <c r="N246" i="2"/>
  <c r="N217" i="2"/>
  <c r="N455" i="2"/>
  <c r="N405" i="2"/>
  <c r="N311" i="2"/>
  <c r="N140" i="2"/>
  <c r="N725" i="2"/>
  <c r="N71" i="2"/>
  <c r="N120" i="2"/>
  <c r="N430" i="2"/>
  <c r="N539" i="2"/>
  <c r="N570" i="2"/>
  <c r="N563" i="2"/>
  <c r="N10" i="2"/>
  <c r="N219" i="2"/>
  <c r="N13" i="2"/>
  <c r="N30" i="2"/>
  <c r="N663" i="2"/>
  <c r="N656" i="2"/>
  <c r="N229" i="2"/>
  <c r="N83" i="2"/>
  <c r="N237" i="2"/>
  <c r="N226" i="2"/>
  <c r="N280" i="2"/>
  <c r="N165" i="2"/>
  <c r="N20" i="2"/>
  <c r="N599" i="2"/>
  <c r="N517" i="2"/>
  <c r="N335" i="2"/>
  <c r="N319" i="2"/>
  <c r="N298" i="2"/>
  <c r="N454" i="2"/>
  <c r="N235" i="2"/>
  <c r="N541" i="2"/>
  <c r="N32" i="2"/>
  <c r="N433" i="2"/>
  <c r="N673" i="2"/>
  <c r="N359" i="2"/>
  <c r="N302" i="2"/>
  <c r="N608" i="2"/>
  <c r="N536" i="2"/>
  <c r="N61" i="2"/>
  <c r="N76" i="2"/>
  <c r="N550" i="2"/>
  <c r="N623" i="2"/>
  <c r="N207" i="2"/>
  <c r="N211" i="2"/>
  <c r="N524" i="2"/>
  <c r="N334" i="2"/>
  <c r="N428" i="2"/>
  <c r="N395" i="2"/>
  <c r="N66" i="2"/>
  <c r="N475" i="2"/>
  <c r="N289" i="2"/>
  <c r="N149" i="2"/>
  <c r="N296" i="2"/>
  <c r="N105" i="2"/>
  <c r="N588" i="2"/>
  <c r="N618" i="2"/>
  <c r="N180" i="2"/>
  <c r="N685" i="2"/>
  <c r="N308" i="2"/>
  <c r="N148" i="2"/>
  <c r="N595" i="2"/>
  <c r="N67" i="2"/>
  <c r="N274" i="2"/>
  <c r="N342" i="2"/>
  <c r="N411" i="2"/>
  <c r="N88" i="2"/>
  <c r="N234" i="2"/>
  <c r="N112" i="2"/>
  <c r="N441" i="2"/>
  <c r="N642" i="2"/>
  <c r="N277" i="2"/>
  <c r="N427" i="2"/>
  <c r="N343" i="2"/>
  <c r="N127" i="2"/>
  <c r="N168" i="2"/>
  <c r="N12" i="2"/>
  <c r="N610" i="2"/>
  <c r="N328" i="2"/>
  <c r="N718" i="2"/>
  <c r="N444" i="2"/>
  <c r="N152" i="2"/>
  <c r="N612" i="2"/>
  <c r="N269" i="2"/>
  <c r="N241" i="2"/>
  <c r="N49" i="2"/>
  <c r="N11" i="2"/>
  <c r="N502" i="2"/>
  <c r="N490" i="2"/>
  <c r="N160" i="2"/>
  <c r="N368" i="2"/>
  <c r="N179" i="2"/>
  <c r="N94" i="2"/>
  <c r="N80" i="2"/>
  <c r="N598" i="2"/>
  <c r="N51" i="2"/>
  <c r="N240" i="2"/>
  <c r="N676" i="2"/>
  <c r="N25" i="2"/>
  <c r="N398" i="2"/>
  <c r="N329" i="2"/>
  <c r="N692" i="2"/>
  <c r="N631" i="2"/>
  <c r="N287" i="2"/>
  <c r="N315" i="2"/>
  <c r="N583" i="2"/>
  <c r="N540" i="2"/>
  <c r="N385" i="2"/>
  <c r="N721" i="2"/>
  <c r="N639" i="2"/>
  <c r="N4" i="2"/>
  <c r="N504" i="2"/>
  <c r="N50" i="2"/>
  <c r="N244" i="2"/>
  <c r="N370" i="2"/>
  <c r="N99" i="2"/>
  <c r="N582" i="2"/>
  <c r="N473" i="2"/>
  <c r="N215" i="2"/>
  <c r="N306" i="2"/>
  <c r="N199" i="2"/>
  <c r="N396" i="2"/>
  <c r="N19" i="2"/>
  <c r="N344" i="2"/>
  <c r="N532" i="2"/>
  <c r="N257" i="2"/>
  <c r="N509" i="2"/>
  <c r="N252" i="2"/>
  <c r="N6" i="2"/>
  <c r="N358" i="2"/>
  <c r="N390" i="2"/>
  <c r="N178" i="2"/>
  <c r="N722" i="2"/>
  <c r="N33" i="2"/>
  <c r="N320" i="2"/>
  <c r="N270" i="2"/>
  <c r="N518" i="2"/>
  <c r="N106" i="2"/>
  <c r="N419" i="2"/>
  <c r="N547" i="2"/>
  <c r="N108" i="2"/>
  <c r="N567" i="2"/>
  <c r="N197" i="2"/>
  <c r="N589" i="2"/>
  <c r="N273" i="2"/>
  <c r="N350" i="2"/>
  <c r="N445" i="2"/>
  <c r="N724" i="2"/>
  <c r="N31" i="2"/>
  <c r="N546" i="2"/>
  <c r="N654" i="2"/>
  <c r="N648" i="2"/>
  <c r="N406" i="2"/>
  <c r="N652" i="2"/>
  <c r="N554" i="2"/>
  <c r="N288" i="2"/>
  <c r="N203" i="2"/>
  <c r="N543" i="2"/>
  <c r="N111" i="2"/>
  <c r="N145" i="2"/>
  <c r="N322" i="2"/>
  <c r="N460" i="2"/>
  <c r="N138" i="2"/>
  <c r="N617" i="2"/>
  <c r="N292" i="2"/>
  <c r="N318" i="2"/>
  <c r="N481" i="2"/>
  <c r="N425" i="2"/>
  <c r="N324" i="2"/>
  <c r="N169" i="2"/>
  <c r="N401" i="2"/>
  <c r="N414" i="2"/>
  <c r="N501" i="2"/>
  <c r="N507" i="2"/>
  <c r="N193" i="2"/>
  <c r="N615" i="2"/>
  <c r="N677" i="2"/>
  <c r="N349" i="2"/>
  <c r="N73" i="2"/>
  <c r="N727" i="2"/>
  <c r="N420" i="2"/>
  <c r="N56" i="2"/>
  <c r="N457" i="2"/>
  <c r="N387" i="2"/>
  <c r="N176" i="2"/>
  <c r="N65" i="2"/>
  <c r="N317" i="2"/>
  <c r="N175" i="2"/>
  <c r="N662" i="2"/>
  <c r="N471" i="2"/>
  <c r="N75" i="2"/>
  <c r="N300" i="2"/>
  <c r="N28" i="2"/>
  <c r="N316" i="2"/>
  <c r="N418" i="2"/>
  <c r="N470" i="2"/>
  <c r="N421" i="2"/>
  <c r="N361" i="2"/>
  <c r="N354" i="2"/>
  <c r="N717" i="2"/>
  <c r="N626" i="2"/>
  <c r="N571" i="2"/>
  <c r="N681" i="2"/>
  <c r="N640" i="2"/>
  <c r="N393" i="2"/>
  <c r="N41" i="2"/>
  <c r="N467" i="2"/>
  <c r="N557" i="2"/>
  <c r="N258" i="2"/>
  <c r="N210" i="2"/>
  <c r="N624" i="2"/>
  <c r="N35" i="2"/>
  <c r="N330" i="2"/>
  <c r="N537" i="2"/>
  <c r="N723" i="2"/>
  <c r="N628" i="2"/>
  <c r="N613" i="2"/>
  <c r="N553" i="2"/>
  <c r="N650" i="2"/>
  <c r="N40" i="2"/>
  <c r="N440" i="2"/>
  <c r="N364" i="2"/>
  <c r="N77" i="2"/>
  <c r="N164" i="2"/>
  <c r="N340" i="2"/>
  <c r="N132" i="2"/>
  <c r="N42" i="2"/>
  <c r="N261" i="2"/>
  <c r="N72" i="2"/>
  <c r="N268" i="2"/>
  <c r="N366" i="2"/>
  <c r="N326" i="2"/>
  <c r="N336" i="2"/>
  <c r="N54" i="2"/>
  <c r="N605" i="2"/>
  <c r="N680" i="2"/>
  <c r="N312" i="2"/>
  <c r="N714" i="2"/>
  <c r="N293" i="2"/>
  <c r="N47" i="2"/>
  <c r="N159" i="2"/>
  <c r="N643" i="2"/>
  <c r="N92" i="2"/>
  <c r="N242" i="2"/>
  <c r="N655" i="2"/>
  <c r="N620" i="2"/>
  <c r="N702" i="2"/>
  <c r="N89" i="2"/>
  <c r="N672" i="2"/>
  <c r="N422" i="2"/>
  <c r="N699" i="2"/>
  <c r="N100" i="2"/>
  <c r="N200" i="2"/>
  <c r="N266" i="2"/>
  <c r="N37" i="2"/>
  <c r="N606" i="2"/>
  <c r="N437" i="2"/>
  <c r="N574" i="2"/>
  <c r="N348" i="2"/>
  <c r="N141" i="2"/>
  <c r="N299" i="2"/>
  <c r="N707" i="2"/>
  <c r="N353" i="2"/>
  <c r="N514" i="2"/>
  <c r="N400" i="2"/>
  <c r="N687" i="2"/>
  <c r="N303" i="2"/>
  <c r="N233" i="2"/>
  <c r="N402" i="2"/>
  <c r="N484" i="2"/>
  <c r="N498" i="2"/>
  <c r="N382" i="2"/>
  <c r="N625" i="2"/>
  <c r="N102" i="2"/>
  <c r="N647" i="2"/>
  <c r="N635" i="2"/>
  <c r="N248" i="2"/>
  <c r="N499" i="2"/>
  <c r="N279" i="2"/>
  <c r="N438" i="2"/>
  <c r="N117" i="2"/>
  <c r="N304" i="2"/>
  <c r="N182" i="2"/>
  <c r="N124" i="2"/>
  <c r="N225" i="2"/>
  <c r="N79" i="2"/>
  <c r="N548" i="2"/>
  <c r="N638" i="2"/>
  <c r="N533" i="2"/>
  <c r="N131" i="2"/>
  <c r="N216" i="2"/>
  <c r="N664" i="2"/>
  <c r="N528" i="2"/>
  <c r="N506" i="2"/>
  <c r="N204" i="2"/>
  <c r="N87" i="2"/>
  <c r="N711" i="2"/>
  <c r="N469" i="2"/>
  <c r="N101" i="2"/>
  <c r="N527" i="2"/>
  <c r="N442" i="2"/>
  <c r="N729" i="2"/>
  <c r="N713" i="2"/>
  <c r="N675" i="2"/>
  <c r="N213" i="2"/>
  <c r="N417" i="2"/>
  <c r="N622" i="2"/>
  <c r="N337" i="2"/>
  <c r="N604" i="2"/>
  <c r="N660" i="2"/>
  <c r="N103" i="2"/>
  <c r="N109" i="2"/>
  <c r="N525" i="2"/>
  <c r="N384" i="2"/>
  <c r="N450" i="2"/>
  <c r="N339" i="2"/>
  <c r="N632" i="2"/>
  <c r="N309" i="2"/>
  <c r="N285" i="2"/>
  <c r="N310" i="2"/>
  <c r="N91" i="2"/>
  <c r="N397" i="2"/>
  <c r="N694" i="2"/>
  <c r="N172" i="2"/>
  <c r="N569" i="2"/>
  <c r="N230" i="2"/>
  <c r="N697" i="2"/>
  <c r="N666" i="2"/>
  <c r="N369" i="2"/>
  <c r="N208" i="2"/>
  <c r="N472" i="2"/>
  <c r="N529" i="2"/>
  <c r="N708" i="2"/>
  <c r="N363" i="2"/>
  <c r="N515" i="2"/>
  <c r="N559" i="2"/>
  <c r="N686" i="2"/>
  <c r="N434" i="2"/>
  <c r="N486" i="2"/>
  <c r="N516" i="2"/>
  <c r="N577" i="2"/>
  <c r="N658" i="2"/>
  <c r="N572" i="2"/>
  <c r="N480" i="2"/>
  <c r="N439" i="2"/>
  <c r="N485" i="2"/>
  <c r="N236" i="2"/>
  <c r="N629" i="2"/>
  <c r="N221" i="2"/>
  <c r="N600" i="2"/>
  <c r="N104" i="2"/>
  <c r="N372" i="2"/>
  <c r="N487" i="2"/>
  <c r="N263" i="2"/>
  <c r="N523" i="2"/>
  <c r="N383" i="2"/>
  <c r="N314" i="2"/>
  <c r="N177" i="2"/>
  <c r="N646" i="2"/>
  <c r="N243" i="2"/>
  <c r="N575" i="2"/>
  <c r="N521" i="2"/>
  <c r="N704" i="2"/>
  <c r="N321" i="2"/>
  <c r="N705" i="2"/>
  <c r="N231" i="2"/>
  <c r="N573" i="2"/>
  <c r="N351" i="2"/>
  <c r="N462" i="2"/>
  <c r="N645" i="2"/>
  <c r="N670" i="2"/>
  <c r="N637" i="2"/>
  <c r="N392" i="2"/>
  <c r="N371" i="2"/>
  <c r="N678" i="2"/>
  <c r="N483" i="2"/>
  <c r="N657" i="2"/>
  <c r="N679" i="2"/>
  <c r="N463" i="2"/>
  <c r="N508" i="2"/>
  <c r="N555" i="2"/>
  <c r="N712" i="2"/>
  <c r="N634" i="2"/>
  <c r="N728" i="2"/>
  <c r="N709" i="2"/>
  <c r="N561" i="2"/>
  <c r="N661" i="2"/>
  <c r="N683" i="2"/>
  <c r="N542" i="2"/>
  <c r="N703" i="2"/>
  <c r="N644" i="2"/>
  <c r="N596" i="2"/>
  <c r="N690" i="2"/>
  <c r="N682" i="2"/>
  <c r="N695" i="2"/>
  <c r="N706" i="2"/>
  <c r="N593" i="2"/>
  <c r="N659" i="2"/>
  <c r="N633" i="2"/>
  <c r="N719" i="2"/>
  <c r="N674" i="2"/>
  <c r="N693" i="2"/>
  <c r="N689" i="2"/>
  <c r="N614" i="2"/>
  <c r="N726" i="2"/>
  <c r="N716" i="2"/>
  <c r="N668" i="2"/>
  <c r="L526" i="2"/>
  <c r="L530" i="2"/>
  <c r="L651" i="2"/>
  <c r="L171" i="2"/>
  <c r="L409" i="2"/>
  <c r="L249" i="2"/>
  <c r="L534" i="2"/>
  <c r="L301" i="2"/>
  <c r="L616" i="2"/>
  <c r="L436" i="2"/>
  <c r="L373" i="2"/>
  <c r="L474" i="2"/>
  <c r="L691" i="2"/>
  <c r="L146" i="2"/>
  <c r="L271" i="2"/>
  <c r="L134" i="2"/>
  <c r="L365" i="2"/>
  <c r="L161" i="2"/>
  <c r="L497" i="2"/>
  <c r="L696" i="2"/>
  <c r="L482" i="2"/>
  <c r="L38" i="2"/>
  <c r="L424" i="2"/>
  <c r="L18" i="2"/>
  <c r="L184" i="2"/>
  <c r="L362" i="2"/>
  <c r="L166" i="2"/>
  <c r="L133" i="2"/>
  <c r="L544" i="2"/>
  <c r="L355" i="2"/>
  <c r="L701" i="2"/>
  <c r="L85" i="2"/>
  <c r="L594" i="2"/>
  <c r="L136" i="2"/>
  <c r="L163" i="2"/>
  <c r="L669" i="2"/>
  <c r="L116" i="2"/>
  <c r="L183" i="2"/>
  <c r="L81" i="2"/>
  <c r="L630" i="2"/>
  <c r="L23" i="2"/>
  <c r="L70" i="2"/>
  <c r="L603" i="2"/>
  <c r="L284" i="2"/>
  <c r="L416" i="2"/>
  <c r="L491" i="2"/>
  <c r="L113" i="2"/>
  <c r="L9" i="2"/>
  <c r="L247" i="2"/>
  <c r="L84" i="2"/>
  <c r="L238" i="2"/>
  <c r="L408" i="2"/>
  <c r="L137" i="2"/>
  <c r="L590" i="2"/>
  <c r="L58" i="2"/>
  <c r="L68" i="2"/>
  <c r="L374" i="2"/>
  <c r="L495" i="2"/>
  <c r="L157" i="2"/>
  <c r="L151" i="2"/>
  <c r="L379" i="2"/>
  <c r="L578" i="2"/>
  <c r="L496" i="2"/>
  <c r="L412" i="2"/>
  <c r="L259" i="2"/>
  <c r="L477" i="2"/>
  <c r="L212" i="2"/>
  <c r="L181" i="2"/>
  <c r="L281" i="2"/>
  <c r="L173" i="2"/>
  <c r="L170" i="2"/>
  <c r="L378" i="2"/>
  <c r="L449" i="2"/>
  <c r="L90" i="2"/>
  <c r="L3" i="2"/>
  <c r="L431" i="2"/>
  <c r="L125" i="2"/>
  <c r="L110" i="2"/>
  <c r="L352" i="2"/>
  <c r="L78" i="2"/>
  <c r="L464" i="2"/>
  <c r="L128" i="2"/>
  <c r="L560" i="2"/>
  <c r="L338" i="2"/>
  <c r="L503" i="2"/>
  <c r="L585" i="2"/>
  <c r="L55" i="2"/>
  <c r="L36" i="2"/>
  <c r="L223" i="2"/>
  <c r="L294" i="2"/>
  <c r="L278" i="2"/>
  <c r="L636" i="2"/>
  <c r="L295" i="2"/>
  <c r="L239" i="2"/>
  <c r="L7" i="2"/>
  <c r="L367" i="2"/>
  <c r="L143" i="2"/>
  <c r="L192" i="2"/>
  <c r="L46" i="2"/>
  <c r="L346" i="2"/>
  <c r="L446" i="2"/>
  <c r="L115" i="2"/>
  <c r="L167" i="2"/>
  <c r="L22" i="2"/>
  <c r="L671" i="2"/>
  <c r="L568" i="2"/>
  <c r="L62" i="2"/>
  <c r="L262" i="2"/>
  <c r="L404" i="2"/>
  <c r="L493" i="2"/>
  <c r="L21" i="2"/>
  <c r="L142" i="2"/>
  <c r="L307" i="2"/>
  <c r="L202" i="2"/>
  <c r="L24" i="2"/>
  <c r="L388" i="2"/>
  <c r="L461" i="2"/>
  <c r="L272" i="2"/>
  <c r="L232" i="2"/>
  <c r="L283" i="2"/>
  <c r="L601" i="2"/>
  <c r="L327" i="2"/>
  <c r="L201" i="2"/>
  <c r="L158" i="2"/>
  <c r="L376" i="2"/>
  <c r="L403" i="2"/>
  <c r="L174" i="2"/>
  <c r="L426" i="2"/>
  <c r="L60" i="2"/>
  <c r="L27" i="2"/>
  <c r="L265" i="2"/>
  <c r="L565" i="2"/>
  <c r="L224" i="2"/>
  <c r="L290" i="2"/>
  <c r="L478" i="2"/>
  <c r="L282" i="2"/>
  <c r="L209" i="2"/>
  <c r="L45" i="2"/>
  <c r="L153" i="2"/>
  <c r="L121" i="2"/>
  <c r="L2" i="2"/>
  <c r="L245" i="2"/>
  <c r="L189" i="2"/>
  <c r="L144" i="2"/>
  <c r="L715" i="2"/>
  <c r="L456" i="2"/>
  <c r="L162" i="2"/>
  <c r="L191" i="2"/>
  <c r="L254" i="2"/>
  <c r="L52" i="2"/>
  <c r="L435" i="2"/>
  <c r="L8" i="2"/>
  <c r="L380" i="2"/>
  <c r="L710" i="2"/>
  <c r="L522" i="2"/>
  <c r="L489" i="2"/>
  <c r="L429" i="2"/>
  <c r="L118" i="2"/>
  <c r="L122" i="2"/>
  <c r="L520" i="2"/>
  <c r="L119" i="2"/>
  <c r="L545" i="2"/>
  <c r="L500" i="2"/>
  <c r="L14" i="2"/>
  <c r="L377" i="2"/>
  <c r="L488" i="2"/>
  <c r="L74" i="2"/>
  <c r="L641" i="2"/>
  <c r="L218" i="2"/>
  <c r="L627" i="2"/>
  <c r="L250" i="2"/>
  <c r="L551" i="2"/>
  <c r="L566" i="2"/>
  <c r="L29" i="2"/>
  <c r="L597" i="2"/>
  <c r="L513" i="2"/>
  <c r="L592" i="2"/>
  <c r="L16" i="2"/>
  <c r="L227" i="2"/>
  <c r="L205" i="2"/>
  <c r="L222" i="2"/>
  <c r="L586" i="2"/>
  <c r="L150" i="2"/>
  <c r="L665" i="2"/>
  <c r="L147" i="2"/>
  <c r="L423" i="2"/>
  <c r="L325" i="2"/>
  <c r="L43" i="2"/>
  <c r="L260" i="2"/>
  <c r="L255" i="2"/>
  <c r="L510" i="2"/>
  <c r="L602" i="2"/>
  <c r="L155" i="2"/>
  <c r="L684" i="2"/>
  <c r="L415" i="2"/>
  <c r="L443" i="2"/>
  <c r="L196" i="2"/>
  <c r="L410" i="2"/>
  <c r="L611" i="2"/>
  <c r="L386" i="2"/>
  <c r="L538" i="2"/>
  <c r="L591" i="2"/>
  <c r="L700" i="2"/>
  <c r="L253" i="2"/>
  <c r="L333" i="2"/>
  <c r="L126" i="2"/>
  <c r="L186" i="2"/>
  <c r="L465" i="2"/>
  <c r="L154" i="2"/>
  <c r="L96" i="2"/>
  <c r="L587" i="2"/>
  <c r="L82" i="2"/>
  <c r="L476" i="2"/>
  <c r="L129" i="2"/>
  <c r="L511" i="2"/>
  <c r="L505" i="2"/>
  <c r="L345" i="2"/>
  <c r="L512" i="2"/>
  <c r="L331" i="2"/>
  <c r="L93" i="2"/>
  <c r="L549" i="2"/>
  <c r="L649" i="2"/>
  <c r="L356" i="2"/>
  <c r="L44" i="2"/>
  <c r="L698" i="2"/>
  <c r="L187" i="2"/>
  <c r="L407" i="2"/>
  <c r="L251" i="2"/>
  <c r="L34" i="2"/>
  <c r="L720" i="2"/>
  <c r="L291" i="2"/>
  <c r="L313" i="2"/>
  <c r="L562" i="2"/>
  <c r="L53" i="2"/>
  <c r="L556" i="2"/>
  <c r="L381" i="2"/>
  <c r="L195" i="2"/>
  <c r="L139" i="2"/>
  <c r="L448" i="2"/>
  <c r="L492" i="2"/>
  <c r="L97" i="2"/>
  <c r="L580" i="2"/>
  <c r="L535" i="2"/>
  <c r="L731" i="2"/>
  <c r="L332" i="2"/>
  <c r="L459" i="2"/>
  <c r="L256" i="2"/>
  <c r="L15" i="2"/>
  <c r="L688" i="2"/>
  <c r="L391" i="2"/>
  <c r="L447" i="2"/>
  <c r="L453" i="2"/>
  <c r="L519" i="2"/>
  <c r="L357" i="2"/>
  <c r="L63" i="2"/>
  <c r="L466" i="2"/>
  <c r="L347" i="2"/>
  <c r="L305" i="2"/>
  <c r="L114" i="2"/>
  <c r="L190" i="2"/>
  <c r="L584" i="2"/>
  <c r="L228" i="2"/>
  <c r="L86" i="2"/>
  <c r="L576" i="2"/>
  <c r="L394" i="2"/>
  <c r="L375" i="2"/>
  <c r="L458" i="2"/>
  <c r="L95" i="2"/>
  <c r="L452" i="2"/>
  <c r="L5" i="2"/>
  <c r="L667" i="2"/>
  <c r="L198" i="2"/>
  <c r="L17" i="2"/>
  <c r="L451" i="2"/>
  <c r="L531" i="2"/>
  <c r="L130" i="2"/>
  <c r="L69" i="2"/>
  <c r="L494" i="2"/>
  <c r="L185" i="2"/>
  <c r="L468" i="2"/>
  <c r="L360" i="2"/>
  <c r="L619" i="2"/>
  <c r="L267" i="2"/>
  <c r="L297" i="2"/>
  <c r="L558" i="2"/>
  <c r="L188" i="2"/>
  <c r="L286" i="2"/>
  <c r="L579" i="2"/>
  <c r="L564" i="2"/>
  <c r="L621" i="2"/>
  <c r="L107" i="2"/>
  <c r="L479" i="2"/>
  <c r="L264" i="2"/>
  <c r="L730" i="2"/>
  <c r="L26" i="2"/>
  <c r="L48" i="2"/>
  <c r="L323" i="2"/>
  <c r="L609" i="2"/>
  <c r="L275" i="2"/>
  <c r="L389" i="2"/>
  <c r="L214" i="2"/>
  <c r="L64" i="2"/>
  <c r="L399" i="2"/>
  <c r="L135" i="2"/>
  <c r="L59" i="2"/>
  <c r="L39" i="2"/>
  <c r="L581" i="2"/>
  <c r="L57" i="2"/>
  <c r="L156" i="2"/>
  <c r="L194" i="2"/>
  <c r="L220" i="2"/>
  <c r="L276" i="2"/>
  <c r="L341" i="2"/>
  <c r="L607" i="2"/>
  <c r="L653" i="2"/>
  <c r="L552" i="2"/>
  <c r="L123" i="2"/>
  <c r="L206" i="2"/>
  <c r="L98" i="2"/>
  <c r="L413" i="2"/>
  <c r="L432" i="2"/>
  <c r="L246" i="2"/>
  <c r="L217" i="2"/>
  <c r="L455" i="2"/>
  <c r="L405" i="2"/>
  <c r="L311" i="2"/>
  <c r="L140" i="2"/>
  <c r="L725" i="2"/>
  <c r="L71" i="2"/>
  <c r="L120" i="2"/>
  <c r="L430" i="2"/>
  <c r="L539" i="2"/>
  <c r="L570" i="2"/>
  <c r="L563" i="2"/>
  <c r="L10" i="2"/>
  <c r="L219" i="2"/>
  <c r="L13" i="2"/>
  <c r="L30" i="2"/>
  <c r="L663" i="2"/>
  <c r="L656" i="2"/>
  <c r="L229" i="2"/>
  <c r="L83" i="2"/>
  <c r="L237" i="2"/>
  <c r="L226" i="2"/>
  <c r="L280" i="2"/>
  <c r="L165" i="2"/>
  <c r="L20" i="2"/>
  <c r="L599" i="2"/>
  <c r="L517" i="2"/>
  <c r="L335" i="2"/>
  <c r="L319" i="2"/>
  <c r="L298" i="2"/>
  <c r="L454" i="2"/>
  <c r="L235" i="2"/>
  <c r="L541" i="2"/>
  <c r="L32" i="2"/>
  <c r="L433" i="2"/>
  <c r="L673" i="2"/>
  <c r="L359" i="2"/>
  <c r="L302" i="2"/>
  <c r="L608" i="2"/>
  <c r="L536" i="2"/>
  <c r="L61" i="2"/>
  <c r="L76" i="2"/>
  <c r="L550" i="2"/>
  <c r="L623" i="2"/>
  <c r="L207" i="2"/>
  <c r="L211" i="2"/>
  <c r="L524" i="2"/>
  <c r="L334" i="2"/>
  <c r="L428" i="2"/>
  <c r="L395" i="2"/>
  <c r="L66" i="2"/>
  <c r="L475" i="2"/>
  <c r="L289" i="2"/>
  <c r="L149" i="2"/>
  <c r="L296" i="2"/>
  <c r="L105" i="2"/>
  <c r="L588" i="2"/>
  <c r="L618" i="2"/>
  <c r="L180" i="2"/>
  <c r="L685" i="2"/>
  <c r="L308" i="2"/>
  <c r="L148" i="2"/>
  <c r="L595" i="2"/>
  <c r="L67" i="2"/>
  <c r="L274" i="2"/>
  <c r="L342" i="2"/>
  <c r="L411" i="2"/>
  <c r="L88" i="2"/>
  <c r="L234" i="2"/>
  <c r="L112" i="2"/>
  <c r="L441" i="2"/>
  <c r="L642" i="2"/>
  <c r="L277" i="2"/>
  <c r="L427" i="2"/>
  <c r="L343" i="2"/>
  <c r="L127" i="2"/>
  <c r="L168" i="2"/>
  <c r="L12" i="2"/>
  <c r="L610" i="2"/>
  <c r="L328" i="2"/>
  <c r="L718" i="2"/>
  <c r="L444" i="2"/>
  <c r="L152" i="2"/>
  <c r="L612" i="2"/>
  <c r="L269" i="2"/>
  <c r="L241" i="2"/>
  <c r="L49" i="2"/>
  <c r="L11" i="2"/>
  <c r="L502" i="2"/>
  <c r="L490" i="2"/>
  <c r="L160" i="2"/>
  <c r="L368" i="2"/>
  <c r="L179" i="2"/>
  <c r="L94" i="2"/>
  <c r="L80" i="2"/>
  <c r="L598" i="2"/>
  <c r="L51" i="2"/>
  <c r="L240" i="2"/>
  <c r="L676" i="2"/>
  <c r="L25" i="2"/>
  <c r="L398" i="2"/>
  <c r="L329" i="2"/>
  <c r="L692" i="2"/>
  <c r="L631" i="2"/>
  <c r="L287" i="2"/>
  <c r="L315" i="2"/>
  <c r="L583" i="2"/>
  <c r="L540" i="2"/>
  <c r="L385" i="2"/>
  <c r="L721" i="2"/>
  <c r="L639" i="2"/>
  <c r="L4" i="2"/>
  <c r="L504" i="2"/>
  <c r="L50" i="2"/>
  <c r="L244" i="2"/>
  <c r="L370" i="2"/>
  <c r="L99" i="2"/>
  <c r="L582" i="2"/>
  <c r="L473" i="2"/>
  <c r="L215" i="2"/>
  <c r="L306" i="2"/>
  <c r="L199" i="2"/>
  <c r="L396" i="2"/>
  <c r="L19" i="2"/>
  <c r="L344" i="2"/>
  <c r="L532" i="2"/>
  <c r="L257" i="2"/>
  <c r="L509" i="2"/>
  <c r="L252" i="2"/>
  <c r="L6" i="2"/>
  <c r="L358" i="2"/>
  <c r="L390" i="2"/>
  <c r="L178" i="2"/>
  <c r="L722" i="2"/>
  <c r="L33" i="2"/>
  <c r="L320" i="2"/>
  <c r="L270" i="2"/>
  <c r="L518" i="2"/>
  <c r="L106" i="2"/>
  <c r="L419" i="2"/>
  <c r="L547" i="2"/>
  <c r="L108" i="2"/>
  <c r="L567" i="2"/>
  <c r="L197" i="2"/>
  <c r="L589" i="2"/>
  <c r="L273" i="2"/>
  <c r="L350" i="2"/>
  <c r="L445" i="2"/>
  <c r="L724" i="2"/>
  <c r="L31" i="2"/>
  <c r="L546" i="2"/>
  <c r="L654" i="2"/>
  <c r="L648" i="2"/>
  <c r="L406" i="2"/>
  <c r="L652" i="2"/>
  <c r="L554" i="2"/>
  <c r="L288" i="2"/>
  <c r="L203" i="2"/>
  <c r="L543" i="2"/>
  <c r="L111" i="2"/>
  <c r="L145" i="2"/>
  <c r="L322" i="2"/>
  <c r="L460" i="2"/>
  <c r="L138" i="2"/>
  <c r="L617" i="2"/>
  <c r="L292" i="2"/>
  <c r="L318" i="2"/>
  <c r="L481" i="2"/>
  <c r="L425" i="2"/>
  <c r="L324" i="2"/>
  <c r="L169" i="2"/>
  <c r="L401" i="2"/>
  <c r="L414" i="2"/>
  <c r="L501" i="2"/>
  <c r="L507" i="2"/>
  <c r="L193" i="2"/>
  <c r="L615" i="2"/>
  <c r="L677" i="2"/>
  <c r="L349" i="2"/>
  <c r="L73" i="2"/>
  <c r="L727" i="2"/>
  <c r="L420" i="2"/>
  <c r="L56" i="2"/>
  <c r="L457" i="2"/>
  <c r="L387" i="2"/>
  <c r="L176" i="2"/>
  <c r="L65" i="2"/>
  <c r="L317" i="2"/>
  <c r="L175" i="2"/>
  <c r="L662" i="2"/>
  <c r="L471" i="2"/>
  <c r="L75" i="2"/>
  <c r="L300" i="2"/>
  <c r="L28" i="2"/>
  <c r="L316" i="2"/>
  <c r="L418" i="2"/>
  <c r="L470" i="2"/>
  <c r="L421" i="2"/>
  <c r="L361" i="2"/>
  <c r="L354" i="2"/>
  <c r="L717" i="2"/>
  <c r="L626" i="2"/>
  <c r="L571" i="2"/>
  <c r="L681" i="2"/>
  <c r="L640" i="2"/>
  <c r="L393" i="2"/>
  <c r="L41" i="2"/>
  <c r="L467" i="2"/>
  <c r="L557" i="2"/>
  <c r="L258" i="2"/>
  <c r="L210" i="2"/>
  <c r="L624" i="2"/>
  <c r="L35" i="2"/>
  <c r="L330" i="2"/>
  <c r="L537" i="2"/>
  <c r="L723" i="2"/>
  <c r="L628" i="2"/>
  <c r="L613" i="2"/>
  <c r="L553" i="2"/>
  <c r="L650" i="2"/>
  <c r="L40" i="2"/>
  <c r="L440" i="2"/>
  <c r="L364" i="2"/>
  <c r="L77" i="2"/>
  <c r="L164" i="2"/>
  <c r="L340" i="2"/>
  <c r="L132" i="2"/>
  <c r="L42" i="2"/>
  <c r="L261" i="2"/>
  <c r="L72" i="2"/>
  <c r="L268" i="2"/>
  <c r="L366" i="2"/>
  <c r="L326" i="2"/>
  <c r="L336" i="2"/>
  <c r="L54" i="2"/>
  <c r="L605" i="2"/>
  <c r="L680" i="2"/>
  <c r="L312" i="2"/>
  <c r="L714" i="2"/>
  <c r="L293" i="2"/>
  <c r="L47" i="2"/>
  <c r="L159" i="2"/>
  <c r="L643" i="2"/>
  <c r="L92" i="2"/>
  <c r="L242" i="2"/>
  <c r="L655" i="2"/>
  <c r="L620" i="2"/>
  <c r="L702" i="2"/>
  <c r="L89" i="2"/>
  <c r="L672" i="2"/>
  <c r="L422" i="2"/>
  <c r="L699" i="2"/>
  <c r="L100" i="2"/>
  <c r="L200" i="2"/>
  <c r="L266" i="2"/>
  <c r="L37" i="2"/>
  <c r="L606" i="2"/>
  <c r="L437" i="2"/>
  <c r="L574" i="2"/>
  <c r="L348" i="2"/>
  <c r="L141" i="2"/>
  <c r="L299" i="2"/>
  <c r="L707" i="2"/>
  <c r="L353" i="2"/>
  <c r="L514" i="2"/>
  <c r="L400" i="2"/>
  <c r="L687" i="2"/>
  <c r="L303" i="2"/>
  <c r="L233" i="2"/>
  <c r="L402" i="2"/>
  <c r="L484" i="2"/>
  <c r="L498" i="2"/>
  <c r="L382" i="2"/>
  <c r="L625" i="2"/>
  <c r="L102" i="2"/>
  <c r="L647" i="2"/>
  <c r="L635" i="2"/>
  <c r="L248" i="2"/>
  <c r="L499" i="2"/>
  <c r="L279" i="2"/>
  <c r="L438" i="2"/>
  <c r="L117" i="2"/>
  <c r="L304" i="2"/>
  <c r="L182" i="2"/>
  <c r="L124" i="2"/>
  <c r="L225" i="2"/>
  <c r="L79" i="2"/>
  <c r="L548" i="2"/>
  <c r="L638" i="2"/>
  <c r="L533" i="2"/>
  <c r="L131" i="2"/>
  <c r="L216" i="2"/>
  <c r="L664" i="2"/>
  <c r="L528" i="2"/>
  <c r="L506" i="2"/>
  <c r="L204" i="2"/>
  <c r="L87" i="2"/>
  <c r="L711" i="2"/>
  <c r="L469" i="2"/>
  <c r="L101" i="2"/>
  <c r="L527" i="2"/>
  <c r="L442" i="2"/>
  <c r="L729" i="2"/>
  <c r="L713" i="2"/>
  <c r="L675" i="2"/>
  <c r="L213" i="2"/>
  <c r="L417" i="2"/>
  <c r="L622" i="2"/>
  <c r="L337" i="2"/>
  <c r="L604" i="2"/>
  <c r="L660" i="2"/>
  <c r="L103" i="2"/>
  <c r="L109" i="2"/>
  <c r="L525" i="2"/>
  <c r="L384" i="2"/>
  <c r="L450" i="2"/>
  <c r="L339" i="2"/>
  <c r="L632" i="2"/>
  <c r="L309" i="2"/>
  <c r="L285" i="2"/>
  <c r="L310" i="2"/>
  <c r="L91" i="2"/>
  <c r="L397" i="2"/>
  <c r="L694" i="2"/>
  <c r="L172" i="2"/>
  <c r="L569" i="2"/>
  <c r="L230" i="2"/>
  <c r="L697" i="2"/>
  <c r="L666" i="2"/>
  <c r="L369" i="2"/>
  <c r="L208" i="2"/>
  <c r="L472" i="2"/>
  <c r="L529" i="2"/>
  <c r="L708" i="2"/>
  <c r="L363" i="2"/>
  <c r="L515" i="2"/>
  <c r="L559" i="2"/>
  <c r="L686" i="2"/>
  <c r="L434" i="2"/>
  <c r="L486" i="2"/>
  <c r="L516" i="2"/>
  <c r="L577" i="2"/>
  <c r="L658" i="2"/>
  <c r="L572" i="2"/>
  <c r="L480" i="2"/>
  <c r="L439" i="2"/>
  <c r="L485" i="2"/>
  <c r="L236" i="2"/>
  <c r="L629" i="2"/>
  <c r="L221" i="2"/>
  <c r="L600" i="2"/>
  <c r="L104" i="2"/>
  <c r="L372" i="2"/>
  <c r="L487" i="2"/>
  <c r="L263" i="2"/>
  <c r="L523" i="2"/>
  <c r="L383" i="2"/>
  <c r="L314" i="2"/>
  <c r="L177" i="2"/>
  <c r="L646" i="2"/>
  <c r="L243" i="2"/>
  <c r="L575" i="2"/>
  <c r="L521" i="2"/>
  <c r="L704" i="2"/>
  <c r="L321" i="2"/>
  <c r="L705" i="2"/>
  <c r="L231" i="2"/>
  <c r="L573" i="2"/>
  <c r="L351" i="2"/>
  <c r="L462" i="2"/>
  <c r="L645" i="2"/>
  <c r="L670" i="2"/>
  <c r="L637" i="2"/>
  <c r="L392" i="2"/>
  <c r="L371" i="2"/>
  <c r="L678" i="2"/>
  <c r="L483" i="2"/>
  <c r="L657" i="2"/>
  <c r="L679" i="2"/>
  <c r="L463" i="2"/>
  <c r="L508" i="2"/>
  <c r="L555" i="2"/>
  <c r="L712" i="2"/>
  <c r="L634" i="2"/>
  <c r="L728" i="2"/>
  <c r="L709" i="2"/>
  <c r="L561" i="2"/>
  <c r="L661" i="2"/>
  <c r="L683" i="2"/>
  <c r="L542" i="2"/>
  <c r="L703" i="2"/>
  <c r="L644" i="2"/>
  <c r="L596" i="2"/>
  <c r="L690" i="2"/>
  <c r="L682" i="2"/>
  <c r="L695" i="2"/>
  <c r="L706" i="2"/>
  <c r="L593" i="2"/>
  <c r="L659" i="2"/>
  <c r="L633" i="2"/>
  <c r="L719" i="2"/>
  <c r="L674" i="2"/>
  <c r="L693" i="2"/>
  <c r="L689" i="2"/>
  <c r="L614" i="2"/>
  <c r="L726" i="2"/>
  <c r="L716" i="2"/>
  <c r="L668" i="2"/>
  <c r="J526" i="2"/>
  <c r="J530" i="2"/>
  <c r="J651" i="2"/>
  <c r="J171" i="2"/>
  <c r="J409" i="2"/>
  <c r="J249" i="2"/>
  <c r="J534" i="2"/>
  <c r="J301" i="2"/>
  <c r="J616" i="2"/>
  <c r="J436" i="2"/>
  <c r="J373" i="2"/>
  <c r="J474" i="2"/>
  <c r="J691" i="2"/>
  <c r="J146" i="2"/>
  <c r="J271" i="2"/>
  <c r="J134" i="2"/>
  <c r="J365" i="2"/>
  <c r="J161" i="2"/>
  <c r="J497" i="2"/>
  <c r="J696" i="2"/>
  <c r="J482" i="2"/>
  <c r="J38" i="2"/>
  <c r="J424" i="2"/>
  <c r="J18" i="2"/>
  <c r="J184" i="2"/>
  <c r="J362" i="2"/>
  <c r="J166" i="2"/>
  <c r="J133" i="2"/>
  <c r="J544" i="2"/>
  <c r="J355" i="2"/>
  <c r="J701" i="2"/>
  <c r="J85" i="2"/>
  <c r="J594" i="2"/>
  <c r="J136" i="2"/>
  <c r="J163" i="2"/>
  <c r="J669" i="2"/>
  <c r="J116" i="2"/>
  <c r="J183" i="2"/>
  <c r="J81" i="2"/>
  <c r="J630" i="2"/>
  <c r="J23" i="2"/>
  <c r="J70" i="2"/>
  <c r="J603" i="2"/>
  <c r="J284" i="2"/>
  <c r="J416" i="2"/>
  <c r="J491" i="2"/>
  <c r="J113" i="2"/>
  <c r="J9" i="2"/>
  <c r="J247" i="2"/>
  <c r="J84" i="2"/>
  <c r="J238" i="2"/>
  <c r="J408" i="2"/>
  <c r="J137" i="2"/>
  <c r="J590" i="2"/>
  <c r="J58" i="2"/>
  <c r="J68" i="2"/>
  <c r="J374" i="2"/>
  <c r="J495" i="2"/>
  <c r="J157" i="2"/>
  <c r="J151" i="2"/>
  <c r="J379" i="2"/>
  <c r="J578" i="2"/>
  <c r="J496" i="2"/>
  <c r="J412" i="2"/>
  <c r="J259" i="2"/>
  <c r="J477" i="2"/>
  <c r="J212" i="2"/>
  <c r="J181" i="2"/>
  <c r="J281" i="2"/>
  <c r="J173" i="2"/>
  <c r="J170" i="2"/>
  <c r="J378" i="2"/>
  <c r="J449" i="2"/>
  <c r="J90" i="2"/>
  <c r="J3" i="2"/>
  <c r="J431" i="2"/>
  <c r="J125" i="2"/>
  <c r="J110" i="2"/>
  <c r="J352" i="2"/>
  <c r="J78" i="2"/>
  <c r="J464" i="2"/>
  <c r="J128" i="2"/>
  <c r="J560" i="2"/>
  <c r="J338" i="2"/>
  <c r="J503" i="2"/>
  <c r="J585" i="2"/>
  <c r="J55" i="2"/>
  <c r="J36" i="2"/>
  <c r="J223" i="2"/>
  <c r="J294" i="2"/>
  <c r="J278" i="2"/>
  <c r="J636" i="2"/>
  <c r="J295" i="2"/>
  <c r="J239" i="2"/>
  <c r="J7" i="2"/>
  <c r="J367" i="2"/>
  <c r="J143" i="2"/>
  <c r="J192" i="2"/>
  <c r="J46" i="2"/>
  <c r="J346" i="2"/>
  <c r="J446" i="2"/>
  <c r="J115" i="2"/>
  <c r="J167" i="2"/>
  <c r="J22" i="2"/>
  <c r="J671" i="2"/>
  <c r="J568" i="2"/>
  <c r="J62" i="2"/>
  <c r="J262" i="2"/>
  <c r="J404" i="2"/>
  <c r="J493" i="2"/>
  <c r="J21" i="2"/>
  <c r="J142" i="2"/>
  <c r="J307" i="2"/>
  <c r="J202" i="2"/>
  <c r="J24" i="2"/>
  <c r="J388" i="2"/>
  <c r="J461" i="2"/>
  <c r="J272" i="2"/>
  <c r="J232" i="2"/>
  <c r="J283" i="2"/>
  <c r="J601" i="2"/>
  <c r="J327" i="2"/>
  <c r="J201" i="2"/>
  <c r="J158" i="2"/>
  <c r="J376" i="2"/>
  <c r="J403" i="2"/>
  <c r="J174" i="2"/>
  <c r="J426" i="2"/>
  <c r="J60" i="2"/>
  <c r="J27" i="2"/>
  <c r="J265" i="2"/>
  <c r="J565" i="2"/>
  <c r="J224" i="2"/>
  <c r="J290" i="2"/>
  <c r="J478" i="2"/>
  <c r="J282" i="2"/>
  <c r="J209" i="2"/>
  <c r="J45" i="2"/>
  <c r="J153" i="2"/>
  <c r="J121" i="2"/>
  <c r="J2" i="2"/>
  <c r="J245" i="2"/>
  <c r="J189" i="2"/>
  <c r="J144" i="2"/>
  <c r="J715" i="2"/>
  <c r="J456" i="2"/>
  <c r="J162" i="2"/>
  <c r="J191" i="2"/>
  <c r="J254" i="2"/>
  <c r="J52" i="2"/>
  <c r="J435" i="2"/>
  <c r="J8" i="2"/>
  <c r="J380" i="2"/>
  <c r="J710" i="2"/>
  <c r="J522" i="2"/>
  <c r="J489" i="2"/>
  <c r="J429" i="2"/>
  <c r="J118" i="2"/>
  <c r="J122" i="2"/>
  <c r="J520" i="2"/>
  <c r="J119" i="2"/>
  <c r="J545" i="2"/>
  <c r="J500" i="2"/>
  <c r="J14" i="2"/>
  <c r="J377" i="2"/>
  <c r="J488" i="2"/>
  <c r="J74" i="2"/>
  <c r="J641" i="2"/>
  <c r="J218" i="2"/>
  <c r="J627" i="2"/>
  <c r="J250" i="2"/>
  <c r="J551" i="2"/>
  <c r="J566" i="2"/>
  <c r="J29" i="2"/>
  <c r="J597" i="2"/>
  <c r="J513" i="2"/>
  <c r="J592" i="2"/>
  <c r="J16" i="2"/>
  <c r="J227" i="2"/>
  <c r="J205" i="2"/>
  <c r="J222" i="2"/>
  <c r="J586" i="2"/>
  <c r="J150" i="2"/>
  <c r="J665" i="2"/>
  <c r="J147" i="2"/>
  <c r="J423" i="2"/>
  <c r="J325" i="2"/>
  <c r="J43" i="2"/>
  <c r="J260" i="2"/>
  <c r="J255" i="2"/>
  <c r="J510" i="2"/>
  <c r="J602" i="2"/>
  <c r="J155" i="2"/>
  <c r="J684" i="2"/>
  <c r="J415" i="2"/>
  <c r="J443" i="2"/>
  <c r="J196" i="2"/>
  <c r="J410" i="2"/>
  <c r="J611" i="2"/>
  <c r="J386" i="2"/>
  <c r="J538" i="2"/>
  <c r="J591" i="2"/>
  <c r="J700" i="2"/>
  <c r="J253" i="2"/>
  <c r="J333" i="2"/>
  <c r="J126" i="2"/>
  <c r="J186" i="2"/>
  <c r="J465" i="2"/>
  <c r="J154" i="2"/>
  <c r="J96" i="2"/>
  <c r="J587" i="2"/>
  <c r="J82" i="2"/>
  <c r="J476" i="2"/>
  <c r="J129" i="2"/>
  <c r="J511" i="2"/>
  <c r="J505" i="2"/>
  <c r="J345" i="2"/>
  <c r="J512" i="2"/>
  <c r="J331" i="2"/>
  <c r="J93" i="2"/>
  <c r="J549" i="2"/>
  <c r="J649" i="2"/>
  <c r="J356" i="2"/>
  <c r="J44" i="2"/>
  <c r="J698" i="2"/>
  <c r="J187" i="2"/>
  <c r="J407" i="2"/>
  <c r="J251" i="2"/>
  <c r="J34" i="2"/>
  <c r="J720" i="2"/>
  <c r="J291" i="2"/>
  <c r="J313" i="2"/>
  <c r="J562" i="2"/>
  <c r="J53" i="2"/>
  <c r="J556" i="2"/>
  <c r="J381" i="2"/>
  <c r="J195" i="2"/>
  <c r="J139" i="2"/>
  <c r="J448" i="2"/>
  <c r="J492" i="2"/>
  <c r="J97" i="2"/>
  <c r="J580" i="2"/>
  <c r="J535" i="2"/>
  <c r="J731" i="2"/>
  <c r="J332" i="2"/>
  <c r="J459" i="2"/>
  <c r="J256" i="2"/>
  <c r="J15" i="2"/>
  <c r="J688" i="2"/>
  <c r="J391" i="2"/>
  <c r="J447" i="2"/>
  <c r="J453" i="2"/>
  <c r="J519" i="2"/>
  <c r="J357" i="2"/>
  <c r="J63" i="2"/>
  <c r="J466" i="2"/>
  <c r="J347" i="2"/>
  <c r="J305" i="2"/>
  <c r="J114" i="2"/>
  <c r="J190" i="2"/>
  <c r="J584" i="2"/>
  <c r="J228" i="2"/>
  <c r="J86" i="2"/>
  <c r="J576" i="2"/>
  <c r="J394" i="2"/>
  <c r="J375" i="2"/>
  <c r="J458" i="2"/>
  <c r="J95" i="2"/>
  <c r="J452" i="2"/>
  <c r="J5" i="2"/>
  <c r="J667" i="2"/>
  <c r="J198" i="2"/>
  <c r="J17" i="2"/>
  <c r="J451" i="2"/>
  <c r="J531" i="2"/>
  <c r="J130" i="2"/>
  <c r="J69" i="2"/>
  <c r="J494" i="2"/>
  <c r="J185" i="2"/>
  <c r="J468" i="2"/>
  <c r="J360" i="2"/>
  <c r="J619" i="2"/>
  <c r="J267" i="2"/>
  <c r="J297" i="2"/>
  <c r="J558" i="2"/>
  <c r="J188" i="2"/>
  <c r="J286" i="2"/>
  <c r="J579" i="2"/>
  <c r="J564" i="2"/>
  <c r="J621" i="2"/>
  <c r="J107" i="2"/>
  <c r="J479" i="2"/>
  <c r="J264" i="2"/>
  <c r="J730" i="2"/>
  <c r="J26" i="2"/>
  <c r="J48" i="2"/>
  <c r="J323" i="2"/>
  <c r="J609" i="2"/>
  <c r="J275" i="2"/>
  <c r="J389" i="2"/>
  <c r="J214" i="2"/>
  <c r="J64" i="2"/>
  <c r="J399" i="2"/>
  <c r="J135" i="2"/>
  <c r="J59" i="2"/>
  <c r="J39" i="2"/>
  <c r="J581" i="2"/>
  <c r="J57" i="2"/>
  <c r="J156" i="2"/>
  <c r="J194" i="2"/>
  <c r="J220" i="2"/>
  <c r="J276" i="2"/>
  <c r="J341" i="2"/>
  <c r="J607" i="2"/>
  <c r="J653" i="2"/>
  <c r="J552" i="2"/>
  <c r="J123" i="2"/>
  <c r="J206" i="2"/>
  <c r="J98" i="2"/>
  <c r="J413" i="2"/>
  <c r="J432" i="2"/>
  <c r="J246" i="2"/>
  <c r="J217" i="2"/>
  <c r="J455" i="2"/>
  <c r="J405" i="2"/>
  <c r="J311" i="2"/>
  <c r="J140" i="2"/>
  <c r="J725" i="2"/>
  <c r="J71" i="2"/>
  <c r="J120" i="2"/>
  <c r="J430" i="2"/>
  <c r="J539" i="2"/>
  <c r="J570" i="2"/>
  <c r="J563" i="2"/>
  <c r="J10" i="2"/>
  <c r="J219" i="2"/>
  <c r="J13" i="2"/>
  <c r="J30" i="2"/>
  <c r="J663" i="2"/>
  <c r="J656" i="2"/>
  <c r="J229" i="2"/>
  <c r="J83" i="2"/>
  <c r="J237" i="2"/>
  <c r="J226" i="2"/>
  <c r="J280" i="2"/>
  <c r="J165" i="2"/>
  <c r="J20" i="2"/>
  <c r="J599" i="2"/>
  <c r="J517" i="2"/>
  <c r="J335" i="2"/>
  <c r="J319" i="2"/>
  <c r="J298" i="2"/>
  <c r="J454" i="2"/>
  <c r="J235" i="2"/>
  <c r="J541" i="2"/>
  <c r="J32" i="2"/>
  <c r="J433" i="2"/>
  <c r="J673" i="2"/>
  <c r="J359" i="2"/>
  <c r="J302" i="2"/>
  <c r="J608" i="2"/>
  <c r="J536" i="2"/>
  <c r="J61" i="2"/>
  <c r="J76" i="2"/>
  <c r="J550" i="2"/>
  <c r="J623" i="2"/>
  <c r="J207" i="2"/>
  <c r="J211" i="2"/>
  <c r="J524" i="2"/>
  <c r="J334" i="2"/>
  <c r="J428" i="2"/>
  <c r="J395" i="2"/>
  <c r="J66" i="2"/>
  <c r="J475" i="2"/>
  <c r="J289" i="2"/>
  <c r="J149" i="2"/>
  <c r="J296" i="2"/>
  <c r="J105" i="2"/>
  <c r="J588" i="2"/>
  <c r="J618" i="2"/>
  <c r="J180" i="2"/>
  <c r="J685" i="2"/>
  <c r="J308" i="2"/>
  <c r="J148" i="2"/>
  <c r="J595" i="2"/>
  <c r="J67" i="2"/>
  <c r="J274" i="2"/>
  <c r="J342" i="2"/>
  <c r="J411" i="2"/>
  <c r="J88" i="2"/>
  <c r="J234" i="2"/>
  <c r="J112" i="2"/>
  <c r="J441" i="2"/>
  <c r="J642" i="2"/>
  <c r="J277" i="2"/>
  <c r="J427" i="2"/>
  <c r="J343" i="2"/>
  <c r="J127" i="2"/>
  <c r="J168" i="2"/>
  <c r="J12" i="2"/>
  <c r="J610" i="2"/>
  <c r="J328" i="2"/>
  <c r="J718" i="2"/>
  <c r="J444" i="2"/>
  <c r="J152" i="2"/>
  <c r="J612" i="2"/>
  <c r="J269" i="2"/>
  <c r="J241" i="2"/>
  <c r="J49" i="2"/>
  <c r="J11" i="2"/>
  <c r="J502" i="2"/>
  <c r="J490" i="2"/>
  <c r="J160" i="2"/>
  <c r="J368" i="2"/>
  <c r="J179" i="2"/>
  <c r="J94" i="2"/>
  <c r="J80" i="2"/>
  <c r="J598" i="2"/>
  <c r="J51" i="2"/>
  <c r="J240" i="2"/>
  <c r="J676" i="2"/>
  <c r="J25" i="2"/>
  <c r="J398" i="2"/>
  <c r="J329" i="2"/>
  <c r="J692" i="2"/>
  <c r="J631" i="2"/>
  <c r="J287" i="2"/>
  <c r="J315" i="2"/>
  <c r="J583" i="2"/>
  <c r="J540" i="2"/>
  <c r="J385" i="2"/>
  <c r="J721" i="2"/>
  <c r="J639" i="2"/>
  <c r="J4" i="2"/>
  <c r="J504" i="2"/>
  <c r="J50" i="2"/>
  <c r="J244" i="2"/>
  <c r="J370" i="2"/>
  <c r="J99" i="2"/>
  <c r="J582" i="2"/>
  <c r="J473" i="2"/>
  <c r="J215" i="2"/>
  <c r="J306" i="2"/>
  <c r="J199" i="2"/>
  <c r="J396" i="2"/>
  <c r="J19" i="2"/>
  <c r="J344" i="2"/>
  <c r="J532" i="2"/>
  <c r="J257" i="2"/>
  <c r="J509" i="2"/>
  <c r="J252" i="2"/>
  <c r="J6" i="2"/>
  <c r="J358" i="2"/>
  <c r="J390" i="2"/>
  <c r="J178" i="2"/>
  <c r="J722" i="2"/>
  <c r="J33" i="2"/>
  <c r="J320" i="2"/>
  <c r="J270" i="2"/>
  <c r="J518" i="2"/>
  <c r="J106" i="2"/>
  <c r="J419" i="2"/>
  <c r="J547" i="2"/>
  <c r="J108" i="2"/>
  <c r="J567" i="2"/>
  <c r="J197" i="2"/>
  <c r="J589" i="2"/>
  <c r="J273" i="2"/>
  <c r="J350" i="2"/>
  <c r="J445" i="2"/>
  <c r="J724" i="2"/>
  <c r="J31" i="2"/>
  <c r="J546" i="2"/>
  <c r="J654" i="2"/>
  <c r="J648" i="2"/>
  <c r="J406" i="2"/>
  <c r="J652" i="2"/>
  <c r="J554" i="2"/>
  <c r="J288" i="2"/>
  <c r="J203" i="2"/>
  <c r="J543" i="2"/>
  <c r="J111" i="2"/>
  <c r="J145" i="2"/>
  <c r="J322" i="2"/>
  <c r="J460" i="2"/>
  <c r="J138" i="2"/>
  <c r="J617" i="2"/>
  <c r="J292" i="2"/>
  <c r="J318" i="2"/>
  <c r="J481" i="2"/>
  <c r="J425" i="2"/>
  <c r="J324" i="2"/>
  <c r="J169" i="2"/>
  <c r="J401" i="2"/>
  <c r="J414" i="2"/>
  <c r="J501" i="2"/>
  <c r="J507" i="2"/>
  <c r="J193" i="2"/>
  <c r="J615" i="2"/>
  <c r="J677" i="2"/>
  <c r="J349" i="2"/>
  <c r="J73" i="2"/>
  <c r="J727" i="2"/>
  <c r="J420" i="2"/>
  <c r="J56" i="2"/>
  <c r="J457" i="2"/>
  <c r="J387" i="2"/>
  <c r="J176" i="2"/>
  <c r="J65" i="2"/>
  <c r="J317" i="2"/>
  <c r="J175" i="2"/>
  <c r="J662" i="2"/>
  <c r="J471" i="2"/>
  <c r="J75" i="2"/>
  <c r="J300" i="2"/>
  <c r="J28" i="2"/>
  <c r="J316" i="2"/>
  <c r="J418" i="2"/>
  <c r="J470" i="2"/>
  <c r="J421" i="2"/>
  <c r="J361" i="2"/>
  <c r="J354" i="2"/>
  <c r="J717" i="2"/>
  <c r="J626" i="2"/>
  <c r="J571" i="2"/>
  <c r="J681" i="2"/>
  <c r="J640" i="2"/>
  <c r="J393" i="2"/>
  <c r="J41" i="2"/>
  <c r="J467" i="2"/>
  <c r="J557" i="2"/>
  <c r="J258" i="2"/>
  <c r="J210" i="2"/>
  <c r="J624" i="2"/>
  <c r="J35" i="2"/>
  <c r="J330" i="2"/>
  <c r="J537" i="2"/>
  <c r="J723" i="2"/>
  <c r="J628" i="2"/>
  <c r="J613" i="2"/>
  <c r="J553" i="2"/>
  <c r="J650" i="2"/>
  <c r="J40" i="2"/>
  <c r="J440" i="2"/>
  <c r="J364" i="2"/>
  <c r="J77" i="2"/>
  <c r="J164" i="2"/>
  <c r="J340" i="2"/>
  <c r="J132" i="2"/>
  <c r="J42" i="2"/>
  <c r="J261" i="2"/>
  <c r="J72" i="2"/>
  <c r="J268" i="2"/>
  <c r="J366" i="2"/>
  <c r="J326" i="2"/>
  <c r="J336" i="2"/>
  <c r="J54" i="2"/>
  <c r="J605" i="2"/>
  <c r="J680" i="2"/>
  <c r="J312" i="2"/>
  <c r="J714" i="2"/>
  <c r="J293" i="2"/>
  <c r="J47" i="2"/>
  <c r="J159" i="2"/>
  <c r="J643" i="2"/>
  <c r="J92" i="2"/>
  <c r="J242" i="2"/>
  <c r="J655" i="2"/>
  <c r="J620" i="2"/>
  <c r="J702" i="2"/>
  <c r="J89" i="2"/>
  <c r="J672" i="2"/>
  <c r="J422" i="2"/>
  <c r="J699" i="2"/>
  <c r="J100" i="2"/>
  <c r="J200" i="2"/>
  <c r="J266" i="2"/>
  <c r="J37" i="2"/>
  <c r="J606" i="2"/>
  <c r="J437" i="2"/>
  <c r="J574" i="2"/>
  <c r="J348" i="2"/>
  <c r="J141" i="2"/>
  <c r="J299" i="2"/>
  <c r="J707" i="2"/>
  <c r="J353" i="2"/>
  <c r="J514" i="2"/>
  <c r="J400" i="2"/>
  <c r="J687" i="2"/>
  <c r="J303" i="2"/>
  <c r="J233" i="2"/>
  <c r="J402" i="2"/>
  <c r="J484" i="2"/>
  <c r="J498" i="2"/>
  <c r="J382" i="2"/>
  <c r="J625" i="2"/>
  <c r="J102" i="2"/>
  <c r="J647" i="2"/>
  <c r="J635" i="2"/>
  <c r="J248" i="2"/>
  <c r="J499" i="2"/>
  <c r="J279" i="2"/>
  <c r="J438" i="2"/>
  <c r="J117" i="2"/>
  <c r="J304" i="2"/>
  <c r="J182" i="2"/>
  <c r="J124" i="2"/>
  <c r="J225" i="2"/>
  <c r="J79" i="2"/>
  <c r="J548" i="2"/>
  <c r="J638" i="2"/>
  <c r="J533" i="2"/>
  <c r="J131" i="2"/>
  <c r="J216" i="2"/>
  <c r="J664" i="2"/>
  <c r="J528" i="2"/>
  <c r="J506" i="2"/>
  <c r="J204" i="2"/>
  <c r="J87" i="2"/>
  <c r="J711" i="2"/>
  <c r="J469" i="2"/>
  <c r="J101" i="2"/>
  <c r="J527" i="2"/>
  <c r="J442" i="2"/>
  <c r="J729" i="2"/>
  <c r="J713" i="2"/>
  <c r="J675" i="2"/>
  <c r="J213" i="2"/>
  <c r="J417" i="2"/>
  <c r="J622" i="2"/>
  <c r="J337" i="2"/>
  <c r="J604" i="2"/>
  <c r="J660" i="2"/>
  <c r="J103" i="2"/>
  <c r="J109" i="2"/>
  <c r="J525" i="2"/>
  <c r="J384" i="2"/>
  <c r="J450" i="2"/>
  <c r="J339" i="2"/>
  <c r="J632" i="2"/>
  <c r="J309" i="2"/>
  <c r="J285" i="2"/>
  <c r="J310" i="2"/>
  <c r="J91" i="2"/>
  <c r="J397" i="2"/>
  <c r="J694" i="2"/>
  <c r="J172" i="2"/>
  <c r="J569" i="2"/>
  <c r="J230" i="2"/>
  <c r="J697" i="2"/>
  <c r="J666" i="2"/>
  <c r="J369" i="2"/>
  <c r="J208" i="2"/>
  <c r="J472" i="2"/>
  <c r="J529" i="2"/>
  <c r="J708" i="2"/>
  <c r="J363" i="2"/>
  <c r="J515" i="2"/>
  <c r="J559" i="2"/>
  <c r="J686" i="2"/>
  <c r="J434" i="2"/>
  <c r="J486" i="2"/>
  <c r="J516" i="2"/>
  <c r="J577" i="2"/>
  <c r="J658" i="2"/>
  <c r="J572" i="2"/>
  <c r="J480" i="2"/>
  <c r="J439" i="2"/>
  <c r="J485" i="2"/>
  <c r="J236" i="2"/>
  <c r="J629" i="2"/>
  <c r="J221" i="2"/>
  <c r="J600" i="2"/>
  <c r="J104" i="2"/>
  <c r="J372" i="2"/>
  <c r="J487" i="2"/>
  <c r="J263" i="2"/>
  <c r="J523" i="2"/>
  <c r="J383" i="2"/>
  <c r="J314" i="2"/>
  <c r="J177" i="2"/>
  <c r="J646" i="2"/>
  <c r="J243" i="2"/>
  <c r="J575" i="2"/>
  <c r="J521" i="2"/>
  <c r="J704" i="2"/>
  <c r="J321" i="2"/>
  <c r="J705" i="2"/>
  <c r="J231" i="2"/>
  <c r="J573" i="2"/>
  <c r="J351" i="2"/>
  <c r="J462" i="2"/>
  <c r="J645" i="2"/>
  <c r="J670" i="2"/>
  <c r="J637" i="2"/>
  <c r="J392" i="2"/>
  <c r="J371" i="2"/>
  <c r="J678" i="2"/>
  <c r="J483" i="2"/>
  <c r="J657" i="2"/>
  <c r="J679" i="2"/>
  <c r="J463" i="2"/>
  <c r="J508" i="2"/>
  <c r="J555" i="2"/>
  <c r="J712" i="2"/>
  <c r="J634" i="2"/>
  <c r="J728" i="2"/>
  <c r="J709" i="2"/>
  <c r="J561" i="2"/>
  <c r="J661" i="2"/>
  <c r="J683" i="2"/>
  <c r="J542" i="2"/>
  <c r="J703" i="2"/>
  <c r="J644" i="2"/>
  <c r="J596" i="2"/>
  <c r="J690" i="2"/>
  <c r="J682" i="2"/>
  <c r="J695" i="2"/>
  <c r="J706" i="2"/>
  <c r="J593" i="2"/>
  <c r="J659" i="2"/>
  <c r="J633" i="2"/>
  <c r="J719" i="2"/>
  <c r="J674" i="2"/>
  <c r="J693" i="2"/>
  <c r="J689" i="2"/>
  <c r="J614" i="2"/>
  <c r="J726" i="2"/>
  <c r="J716" i="2"/>
  <c r="J668" i="2"/>
  <c r="H526" i="2"/>
  <c r="H530" i="2"/>
  <c r="H651" i="2"/>
  <c r="H171" i="2"/>
  <c r="H409" i="2"/>
  <c r="H249" i="2"/>
  <c r="H534" i="2"/>
  <c r="H301" i="2"/>
  <c r="H616" i="2"/>
  <c r="H436" i="2"/>
  <c r="H373" i="2"/>
  <c r="H474" i="2"/>
  <c r="H691" i="2"/>
  <c r="H146" i="2"/>
  <c r="H271" i="2"/>
  <c r="H134" i="2"/>
  <c r="H365" i="2"/>
  <c r="H161" i="2"/>
  <c r="H497" i="2"/>
  <c r="H696" i="2"/>
  <c r="H482" i="2"/>
  <c r="H38" i="2"/>
  <c r="H424" i="2"/>
  <c r="H18" i="2"/>
  <c r="H184" i="2"/>
  <c r="H362" i="2"/>
  <c r="H166" i="2"/>
  <c r="H133" i="2"/>
  <c r="H544" i="2"/>
  <c r="H355" i="2"/>
  <c r="H701" i="2"/>
  <c r="H85" i="2"/>
  <c r="H594" i="2"/>
  <c r="H136" i="2"/>
  <c r="H163" i="2"/>
  <c r="H669" i="2"/>
  <c r="H116" i="2"/>
  <c r="H183" i="2"/>
  <c r="H81" i="2"/>
  <c r="H630" i="2"/>
  <c r="H23" i="2"/>
  <c r="H70" i="2"/>
  <c r="H603" i="2"/>
  <c r="H284" i="2"/>
  <c r="H416" i="2"/>
  <c r="H491" i="2"/>
  <c r="H113" i="2"/>
  <c r="H9" i="2"/>
  <c r="H247" i="2"/>
  <c r="H84" i="2"/>
  <c r="H238" i="2"/>
  <c r="H408" i="2"/>
  <c r="H137" i="2"/>
  <c r="H590" i="2"/>
  <c r="H58" i="2"/>
  <c r="H68" i="2"/>
  <c r="H374" i="2"/>
  <c r="H495" i="2"/>
  <c r="H157" i="2"/>
  <c r="H151" i="2"/>
  <c r="H379" i="2"/>
  <c r="H578" i="2"/>
  <c r="H496" i="2"/>
  <c r="H412" i="2"/>
  <c r="H259" i="2"/>
  <c r="H477" i="2"/>
  <c r="H212" i="2"/>
  <c r="H181" i="2"/>
  <c r="H281" i="2"/>
  <c r="H173" i="2"/>
  <c r="H170" i="2"/>
  <c r="H378" i="2"/>
  <c r="H449" i="2"/>
  <c r="H90" i="2"/>
  <c r="H3" i="2"/>
  <c r="H431" i="2"/>
  <c r="H125" i="2"/>
  <c r="H110" i="2"/>
  <c r="H352" i="2"/>
  <c r="H78" i="2"/>
  <c r="H464" i="2"/>
  <c r="H128" i="2"/>
  <c r="H560" i="2"/>
  <c r="H338" i="2"/>
  <c r="H503" i="2"/>
  <c r="H585" i="2"/>
  <c r="H55" i="2"/>
  <c r="H36" i="2"/>
  <c r="H223" i="2"/>
  <c r="H294" i="2"/>
  <c r="H278" i="2"/>
  <c r="H636" i="2"/>
  <c r="H295" i="2"/>
  <c r="H239" i="2"/>
  <c r="H7" i="2"/>
  <c r="H367" i="2"/>
  <c r="H143" i="2"/>
  <c r="H192" i="2"/>
  <c r="H46" i="2"/>
  <c r="H346" i="2"/>
  <c r="H446" i="2"/>
  <c r="H115" i="2"/>
  <c r="H167" i="2"/>
  <c r="H22" i="2"/>
  <c r="H671" i="2"/>
  <c r="H568" i="2"/>
  <c r="H62" i="2"/>
  <c r="H262" i="2"/>
  <c r="H404" i="2"/>
  <c r="H493" i="2"/>
  <c r="H21" i="2"/>
  <c r="H142" i="2"/>
  <c r="H307" i="2"/>
  <c r="H202" i="2"/>
  <c r="H24" i="2"/>
  <c r="H388" i="2"/>
  <c r="H461" i="2"/>
  <c r="H272" i="2"/>
  <c r="H232" i="2"/>
  <c r="H283" i="2"/>
  <c r="H601" i="2"/>
  <c r="H327" i="2"/>
  <c r="H201" i="2"/>
  <c r="H158" i="2"/>
  <c r="H376" i="2"/>
  <c r="H403" i="2"/>
  <c r="H174" i="2"/>
  <c r="H426" i="2"/>
  <c r="H60" i="2"/>
  <c r="H27" i="2"/>
  <c r="H265" i="2"/>
  <c r="H565" i="2"/>
  <c r="H224" i="2"/>
  <c r="H290" i="2"/>
  <c r="H478" i="2"/>
  <c r="H282" i="2"/>
  <c r="H209" i="2"/>
  <c r="H45" i="2"/>
  <c r="H153" i="2"/>
  <c r="H121" i="2"/>
  <c r="H2" i="2"/>
  <c r="H245" i="2"/>
  <c r="H189" i="2"/>
  <c r="H144" i="2"/>
  <c r="H715" i="2"/>
  <c r="H456" i="2"/>
  <c r="H162" i="2"/>
  <c r="H191" i="2"/>
  <c r="H254" i="2"/>
  <c r="H52" i="2"/>
  <c r="H435" i="2"/>
  <c r="H8" i="2"/>
  <c r="H380" i="2"/>
  <c r="H710" i="2"/>
  <c r="H522" i="2"/>
  <c r="H489" i="2"/>
  <c r="H429" i="2"/>
  <c r="H118" i="2"/>
  <c r="H122" i="2"/>
  <c r="H520" i="2"/>
  <c r="H119" i="2"/>
  <c r="H545" i="2"/>
  <c r="H500" i="2"/>
  <c r="H14" i="2"/>
  <c r="H377" i="2"/>
  <c r="H488" i="2"/>
  <c r="H74" i="2"/>
  <c r="H641" i="2"/>
  <c r="H218" i="2"/>
  <c r="H627" i="2"/>
  <c r="H250" i="2"/>
  <c r="H551" i="2"/>
  <c r="H566" i="2"/>
  <c r="H29" i="2"/>
  <c r="H597" i="2"/>
  <c r="H513" i="2"/>
  <c r="H592" i="2"/>
  <c r="H16" i="2"/>
  <c r="H227" i="2"/>
  <c r="H205" i="2"/>
  <c r="H222" i="2"/>
  <c r="H586" i="2"/>
  <c r="H150" i="2"/>
  <c r="H665" i="2"/>
  <c r="H147" i="2"/>
  <c r="H423" i="2"/>
  <c r="H325" i="2"/>
  <c r="H43" i="2"/>
  <c r="H260" i="2"/>
  <c r="H255" i="2"/>
  <c r="H510" i="2"/>
  <c r="H602" i="2"/>
  <c r="H155" i="2"/>
  <c r="H684" i="2"/>
  <c r="H415" i="2"/>
  <c r="H443" i="2"/>
  <c r="H196" i="2"/>
  <c r="H410" i="2"/>
  <c r="H611" i="2"/>
  <c r="H386" i="2"/>
  <c r="H538" i="2"/>
  <c r="H591" i="2"/>
  <c r="H700" i="2"/>
  <c r="H253" i="2"/>
  <c r="H333" i="2"/>
  <c r="H126" i="2"/>
  <c r="H186" i="2"/>
  <c r="H465" i="2"/>
  <c r="H154" i="2"/>
  <c r="H96" i="2"/>
  <c r="H587" i="2"/>
  <c r="H82" i="2"/>
  <c r="H476" i="2"/>
  <c r="H129" i="2"/>
  <c r="H511" i="2"/>
  <c r="H505" i="2"/>
  <c r="H345" i="2"/>
  <c r="H512" i="2"/>
  <c r="H331" i="2"/>
  <c r="H93" i="2"/>
  <c r="H549" i="2"/>
  <c r="H649" i="2"/>
  <c r="H356" i="2"/>
  <c r="H44" i="2"/>
  <c r="H698" i="2"/>
  <c r="H187" i="2"/>
  <c r="H407" i="2"/>
  <c r="H251" i="2"/>
  <c r="H34" i="2"/>
  <c r="H720" i="2"/>
  <c r="H291" i="2"/>
  <c r="H313" i="2"/>
  <c r="H562" i="2"/>
  <c r="H53" i="2"/>
  <c r="H556" i="2"/>
  <c r="H381" i="2"/>
  <c r="H195" i="2"/>
  <c r="H139" i="2"/>
  <c r="H448" i="2"/>
  <c r="H492" i="2"/>
  <c r="H97" i="2"/>
  <c r="H580" i="2"/>
  <c r="H535" i="2"/>
  <c r="H731" i="2"/>
  <c r="H332" i="2"/>
  <c r="H459" i="2"/>
  <c r="H256" i="2"/>
  <c r="H15" i="2"/>
  <c r="H688" i="2"/>
  <c r="H391" i="2"/>
  <c r="H447" i="2"/>
  <c r="H453" i="2"/>
  <c r="H519" i="2"/>
  <c r="H357" i="2"/>
  <c r="H63" i="2"/>
  <c r="H466" i="2"/>
  <c r="H347" i="2"/>
  <c r="H305" i="2"/>
  <c r="H114" i="2"/>
  <c r="H190" i="2"/>
  <c r="H584" i="2"/>
  <c r="H228" i="2"/>
  <c r="H86" i="2"/>
  <c r="H576" i="2"/>
  <c r="H394" i="2"/>
  <c r="H375" i="2"/>
  <c r="H458" i="2"/>
  <c r="H95" i="2"/>
  <c r="H452" i="2"/>
  <c r="H5" i="2"/>
  <c r="H667" i="2"/>
  <c r="H198" i="2"/>
  <c r="H17" i="2"/>
  <c r="H451" i="2"/>
  <c r="H531" i="2"/>
  <c r="H130" i="2"/>
  <c r="H69" i="2"/>
  <c r="H494" i="2"/>
  <c r="H185" i="2"/>
  <c r="H468" i="2"/>
  <c r="H360" i="2"/>
  <c r="H619" i="2"/>
  <c r="H267" i="2"/>
  <c r="H297" i="2"/>
  <c r="H558" i="2"/>
  <c r="H188" i="2"/>
  <c r="H286" i="2"/>
  <c r="H579" i="2"/>
  <c r="H564" i="2"/>
  <c r="H621" i="2"/>
  <c r="H107" i="2"/>
  <c r="H479" i="2"/>
  <c r="H264" i="2"/>
  <c r="H730" i="2"/>
  <c r="H26" i="2"/>
  <c r="H48" i="2"/>
  <c r="H323" i="2"/>
  <c r="H609" i="2"/>
  <c r="H275" i="2"/>
  <c r="H389" i="2"/>
  <c r="H214" i="2"/>
  <c r="H64" i="2"/>
  <c r="H399" i="2"/>
  <c r="H135" i="2"/>
  <c r="H59" i="2"/>
  <c r="H39" i="2"/>
  <c r="H581" i="2"/>
  <c r="H57" i="2"/>
  <c r="H156" i="2"/>
  <c r="H194" i="2"/>
  <c r="H220" i="2"/>
  <c r="H276" i="2"/>
  <c r="H341" i="2"/>
  <c r="H607" i="2"/>
  <c r="H653" i="2"/>
  <c r="H552" i="2"/>
  <c r="H123" i="2"/>
  <c r="H206" i="2"/>
  <c r="H98" i="2"/>
  <c r="H413" i="2"/>
  <c r="H432" i="2"/>
  <c r="H246" i="2"/>
  <c r="H217" i="2"/>
  <c r="H455" i="2"/>
  <c r="H405" i="2"/>
  <c r="H311" i="2"/>
  <c r="H140" i="2"/>
  <c r="H725" i="2"/>
  <c r="H71" i="2"/>
  <c r="H120" i="2"/>
  <c r="H430" i="2"/>
  <c r="H539" i="2"/>
  <c r="H570" i="2"/>
  <c r="H563" i="2"/>
  <c r="H10" i="2"/>
  <c r="H219" i="2"/>
  <c r="H13" i="2"/>
  <c r="H30" i="2"/>
  <c r="H663" i="2"/>
  <c r="H656" i="2"/>
  <c r="H229" i="2"/>
  <c r="H83" i="2"/>
  <c r="H237" i="2"/>
  <c r="H226" i="2"/>
  <c r="H280" i="2"/>
  <c r="H165" i="2"/>
  <c r="H20" i="2"/>
  <c r="H599" i="2"/>
  <c r="H517" i="2"/>
  <c r="H335" i="2"/>
  <c r="H319" i="2"/>
  <c r="H298" i="2"/>
  <c r="H454" i="2"/>
  <c r="H235" i="2"/>
  <c r="H541" i="2"/>
  <c r="H32" i="2"/>
  <c r="H433" i="2"/>
  <c r="H673" i="2"/>
  <c r="H359" i="2"/>
  <c r="H302" i="2"/>
  <c r="H608" i="2"/>
  <c r="H536" i="2"/>
  <c r="H61" i="2"/>
  <c r="H76" i="2"/>
  <c r="H550" i="2"/>
  <c r="H623" i="2"/>
  <c r="H207" i="2"/>
  <c r="H211" i="2"/>
  <c r="H524" i="2"/>
  <c r="H334" i="2"/>
  <c r="H428" i="2"/>
  <c r="H395" i="2"/>
  <c r="H66" i="2"/>
  <c r="H475" i="2"/>
  <c r="H289" i="2"/>
  <c r="H149" i="2"/>
  <c r="H296" i="2"/>
  <c r="H105" i="2"/>
  <c r="H588" i="2"/>
  <c r="H618" i="2"/>
  <c r="H180" i="2"/>
  <c r="H685" i="2"/>
  <c r="H308" i="2"/>
  <c r="H148" i="2"/>
  <c r="H595" i="2"/>
  <c r="H67" i="2"/>
  <c r="H274" i="2"/>
  <c r="H342" i="2"/>
  <c r="H411" i="2"/>
  <c r="H88" i="2"/>
  <c r="H234" i="2"/>
  <c r="H112" i="2"/>
  <c r="H441" i="2"/>
  <c r="H642" i="2"/>
  <c r="H277" i="2"/>
  <c r="H427" i="2"/>
  <c r="H343" i="2"/>
  <c r="H127" i="2"/>
  <c r="H168" i="2"/>
  <c r="H12" i="2"/>
  <c r="H610" i="2"/>
  <c r="H328" i="2"/>
  <c r="H718" i="2"/>
  <c r="H444" i="2"/>
  <c r="H152" i="2"/>
  <c r="H612" i="2"/>
  <c r="H269" i="2"/>
  <c r="H241" i="2"/>
  <c r="H49" i="2"/>
  <c r="H11" i="2"/>
  <c r="H502" i="2"/>
  <c r="H490" i="2"/>
  <c r="H160" i="2"/>
  <c r="H368" i="2"/>
  <c r="H179" i="2"/>
  <c r="H94" i="2"/>
  <c r="H80" i="2"/>
  <c r="H598" i="2"/>
  <c r="H51" i="2"/>
  <c r="H240" i="2"/>
  <c r="H676" i="2"/>
  <c r="H25" i="2"/>
  <c r="H398" i="2"/>
  <c r="H329" i="2"/>
  <c r="H692" i="2"/>
  <c r="H631" i="2"/>
  <c r="H287" i="2"/>
  <c r="H315" i="2"/>
  <c r="H583" i="2"/>
  <c r="H540" i="2"/>
  <c r="H385" i="2"/>
  <c r="H721" i="2"/>
  <c r="H639" i="2"/>
  <c r="H4" i="2"/>
  <c r="H504" i="2"/>
  <c r="H50" i="2"/>
  <c r="H244" i="2"/>
  <c r="H370" i="2"/>
  <c r="H99" i="2"/>
  <c r="H582" i="2"/>
  <c r="H473" i="2"/>
  <c r="H215" i="2"/>
  <c r="H306" i="2"/>
  <c r="H199" i="2"/>
  <c r="H396" i="2"/>
  <c r="H19" i="2"/>
  <c r="H344" i="2"/>
  <c r="H532" i="2"/>
  <c r="H257" i="2"/>
  <c r="H509" i="2"/>
  <c r="H252" i="2"/>
  <c r="H6" i="2"/>
  <c r="H358" i="2"/>
  <c r="H390" i="2"/>
  <c r="H178" i="2"/>
  <c r="H722" i="2"/>
  <c r="H33" i="2"/>
  <c r="H320" i="2"/>
  <c r="H270" i="2"/>
  <c r="H518" i="2"/>
  <c r="H106" i="2"/>
  <c r="H419" i="2"/>
  <c r="H547" i="2"/>
  <c r="H108" i="2"/>
  <c r="H567" i="2"/>
  <c r="H197" i="2"/>
  <c r="H589" i="2"/>
  <c r="H273" i="2"/>
  <c r="H350" i="2"/>
  <c r="H445" i="2"/>
  <c r="H724" i="2"/>
  <c r="H31" i="2"/>
  <c r="H546" i="2"/>
  <c r="H654" i="2"/>
  <c r="H648" i="2"/>
  <c r="H406" i="2"/>
  <c r="H652" i="2"/>
  <c r="H554" i="2"/>
  <c r="H288" i="2"/>
  <c r="H203" i="2"/>
  <c r="H543" i="2"/>
  <c r="H111" i="2"/>
  <c r="H145" i="2"/>
  <c r="H322" i="2"/>
  <c r="H460" i="2"/>
  <c r="H138" i="2"/>
  <c r="H617" i="2"/>
  <c r="H292" i="2"/>
  <c r="H318" i="2"/>
  <c r="H481" i="2"/>
  <c r="H425" i="2"/>
  <c r="H324" i="2"/>
  <c r="H169" i="2"/>
  <c r="H401" i="2"/>
  <c r="H414" i="2"/>
  <c r="H501" i="2"/>
  <c r="H507" i="2"/>
  <c r="H193" i="2"/>
  <c r="H615" i="2"/>
  <c r="H677" i="2"/>
  <c r="H349" i="2"/>
  <c r="H73" i="2"/>
  <c r="H727" i="2"/>
  <c r="H420" i="2"/>
  <c r="H56" i="2"/>
  <c r="H457" i="2"/>
  <c r="H387" i="2"/>
  <c r="H176" i="2"/>
  <c r="H65" i="2"/>
  <c r="H317" i="2"/>
  <c r="H175" i="2"/>
  <c r="H662" i="2"/>
  <c r="H471" i="2"/>
  <c r="H75" i="2"/>
  <c r="H300" i="2"/>
  <c r="H28" i="2"/>
  <c r="H316" i="2"/>
  <c r="H418" i="2"/>
  <c r="H470" i="2"/>
  <c r="H421" i="2"/>
  <c r="H361" i="2"/>
  <c r="H354" i="2"/>
  <c r="H717" i="2"/>
  <c r="H626" i="2"/>
  <c r="H571" i="2"/>
  <c r="H681" i="2"/>
  <c r="H640" i="2"/>
  <c r="H393" i="2"/>
  <c r="H41" i="2"/>
  <c r="H467" i="2"/>
  <c r="H557" i="2"/>
  <c r="H258" i="2"/>
  <c r="H210" i="2"/>
  <c r="H624" i="2"/>
  <c r="H35" i="2"/>
  <c r="H330" i="2"/>
  <c r="H537" i="2"/>
  <c r="H723" i="2"/>
  <c r="H628" i="2"/>
  <c r="H613" i="2"/>
  <c r="H553" i="2"/>
  <c r="H650" i="2"/>
  <c r="H40" i="2"/>
  <c r="H440" i="2"/>
  <c r="H364" i="2"/>
  <c r="H77" i="2"/>
  <c r="H164" i="2"/>
  <c r="H340" i="2"/>
  <c r="H132" i="2"/>
  <c r="H42" i="2"/>
  <c r="H261" i="2"/>
  <c r="H72" i="2"/>
  <c r="H268" i="2"/>
  <c r="H366" i="2"/>
  <c r="H326" i="2"/>
  <c r="H336" i="2"/>
  <c r="H54" i="2"/>
  <c r="H605" i="2"/>
  <c r="H680" i="2"/>
  <c r="H312" i="2"/>
  <c r="H714" i="2"/>
  <c r="H293" i="2"/>
  <c r="H47" i="2"/>
  <c r="H159" i="2"/>
  <c r="H643" i="2"/>
  <c r="H92" i="2"/>
  <c r="H242" i="2"/>
  <c r="H655" i="2"/>
  <c r="H620" i="2"/>
  <c r="H702" i="2"/>
  <c r="H89" i="2"/>
  <c r="H672" i="2"/>
  <c r="H422" i="2"/>
  <c r="H699" i="2"/>
  <c r="H100" i="2"/>
  <c r="H200" i="2"/>
  <c r="H266" i="2"/>
  <c r="H37" i="2"/>
  <c r="H606" i="2"/>
  <c r="H437" i="2"/>
  <c r="H574" i="2"/>
  <c r="H348" i="2"/>
  <c r="H141" i="2"/>
  <c r="H299" i="2"/>
  <c r="H707" i="2"/>
  <c r="H353" i="2"/>
  <c r="H514" i="2"/>
  <c r="H400" i="2"/>
  <c r="H687" i="2"/>
  <c r="H303" i="2"/>
  <c r="H233" i="2"/>
  <c r="H402" i="2"/>
  <c r="H484" i="2"/>
  <c r="H498" i="2"/>
  <c r="H382" i="2"/>
  <c r="H625" i="2"/>
  <c r="H102" i="2"/>
  <c r="H647" i="2"/>
  <c r="H635" i="2"/>
  <c r="H248" i="2"/>
  <c r="H499" i="2"/>
  <c r="H279" i="2"/>
  <c r="H438" i="2"/>
  <c r="H117" i="2"/>
  <c r="H304" i="2"/>
  <c r="H182" i="2"/>
  <c r="H124" i="2"/>
  <c r="H225" i="2"/>
  <c r="H79" i="2"/>
  <c r="H548" i="2"/>
  <c r="H638" i="2"/>
  <c r="H533" i="2"/>
  <c r="H131" i="2"/>
  <c r="H216" i="2"/>
  <c r="H664" i="2"/>
  <c r="H528" i="2"/>
  <c r="H506" i="2"/>
  <c r="H204" i="2"/>
  <c r="H87" i="2"/>
  <c r="H711" i="2"/>
  <c r="H469" i="2"/>
  <c r="H101" i="2"/>
  <c r="H527" i="2"/>
  <c r="H442" i="2"/>
  <c r="H729" i="2"/>
  <c r="H713" i="2"/>
  <c r="H675" i="2"/>
  <c r="H213" i="2"/>
  <c r="H417" i="2"/>
  <c r="H622" i="2"/>
  <c r="H337" i="2"/>
  <c r="H604" i="2"/>
  <c r="H660" i="2"/>
  <c r="H103" i="2"/>
  <c r="H109" i="2"/>
  <c r="H525" i="2"/>
  <c r="H384" i="2"/>
  <c r="H450" i="2"/>
  <c r="H339" i="2"/>
  <c r="H632" i="2"/>
  <c r="H309" i="2"/>
  <c r="H285" i="2"/>
  <c r="H310" i="2"/>
  <c r="H91" i="2"/>
  <c r="H397" i="2"/>
  <c r="H694" i="2"/>
  <c r="H172" i="2"/>
  <c r="H569" i="2"/>
  <c r="H230" i="2"/>
  <c r="H697" i="2"/>
  <c r="H666" i="2"/>
  <c r="H369" i="2"/>
  <c r="H208" i="2"/>
  <c r="H472" i="2"/>
  <c r="H529" i="2"/>
  <c r="H708" i="2"/>
  <c r="H363" i="2"/>
  <c r="H515" i="2"/>
  <c r="H559" i="2"/>
  <c r="H686" i="2"/>
  <c r="H434" i="2"/>
  <c r="H486" i="2"/>
  <c r="H516" i="2"/>
  <c r="H577" i="2"/>
  <c r="H658" i="2"/>
  <c r="H572" i="2"/>
  <c r="H480" i="2"/>
  <c r="H439" i="2"/>
  <c r="H485" i="2"/>
  <c r="H236" i="2"/>
  <c r="H629" i="2"/>
  <c r="H221" i="2"/>
  <c r="H600" i="2"/>
  <c r="H104" i="2"/>
  <c r="H372" i="2"/>
  <c r="H487" i="2"/>
  <c r="H263" i="2"/>
  <c r="H523" i="2"/>
  <c r="H383" i="2"/>
  <c r="H314" i="2"/>
  <c r="H177" i="2"/>
  <c r="H646" i="2"/>
  <c r="H243" i="2"/>
  <c r="H575" i="2"/>
  <c r="H521" i="2"/>
  <c r="H704" i="2"/>
  <c r="H321" i="2"/>
  <c r="H705" i="2"/>
  <c r="H231" i="2"/>
  <c r="H573" i="2"/>
  <c r="H351" i="2"/>
  <c r="H462" i="2"/>
  <c r="H645" i="2"/>
  <c r="H670" i="2"/>
  <c r="H637" i="2"/>
  <c r="H392" i="2"/>
  <c r="H371" i="2"/>
  <c r="H678" i="2"/>
  <c r="H483" i="2"/>
  <c r="H657" i="2"/>
  <c r="H679" i="2"/>
  <c r="H463" i="2"/>
  <c r="H508" i="2"/>
  <c r="H555" i="2"/>
  <c r="H712" i="2"/>
  <c r="H634" i="2"/>
  <c r="H728" i="2"/>
  <c r="H709" i="2"/>
  <c r="H561" i="2"/>
  <c r="H661" i="2"/>
  <c r="H683" i="2"/>
  <c r="H542" i="2"/>
  <c r="H703" i="2"/>
  <c r="H644" i="2"/>
  <c r="H596" i="2"/>
  <c r="H690" i="2"/>
  <c r="H682" i="2"/>
  <c r="H695" i="2"/>
  <c r="H706" i="2"/>
  <c r="H593" i="2"/>
  <c r="H659" i="2"/>
  <c r="H633" i="2"/>
  <c r="H719" i="2"/>
  <c r="H674" i="2"/>
  <c r="H693" i="2"/>
  <c r="H689" i="2"/>
  <c r="H614" i="2"/>
  <c r="H726" i="2"/>
  <c r="H716" i="2"/>
  <c r="H668" i="2"/>
  <c r="N20" i="3" l="1"/>
  <c r="J16" i="3"/>
  <c r="J7" i="3"/>
  <c r="C16" i="3"/>
  <c r="C7" i="3"/>
  <c r="R11" i="3"/>
  <c r="S88" i="3"/>
  <c r="T55" i="3"/>
  <c r="T16" i="3"/>
  <c r="N88" i="3"/>
  <c r="O55" i="3"/>
  <c r="O16" i="3"/>
  <c r="T48" i="3"/>
  <c r="J18" i="3"/>
  <c r="L54" i="3"/>
  <c r="M11" i="3"/>
  <c r="N50" i="3"/>
  <c r="S48" i="3"/>
  <c r="S16" i="3"/>
  <c r="T65" i="3"/>
  <c r="T67" i="3"/>
  <c r="J44" i="3"/>
  <c r="K112" i="3"/>
  <c r="L87" i="3"/>
  <c r="L11" i="3"/>
  <c r="N55" i="3"/>
  <c r="N16" i="3"/>
  <c r="L55" i="3"/>
  <c r="L16" i="3"/>
  <c r="C11" i="3"/>
  <c r="R18" i="3"/>
  <c r="K16" i="3"/>
  <c r="L72" i="3"/>
  <c r="R14" i="3"/>
  <c r="R112" i="3"/>
  <c r="R12" i="3"/>
  <c r="T116" i="3"/>
  <c r="M14" i="3"/>
  <c r="R17" i="3"/>
  <c r="R15" i="3"/>
  <c r="T72" i="3"/>
  <c r="T10" i="3"/>
  <c r="L13" i="3"/>
  <c r="M17" i="3"/>
  <c r="S9" i="3"/>
  <c r="T119" i="3"/>
  <c r="K44" i="3"/>
  <c r="K21" i="3"/>
  <c r="L14" i="3"/>
  <c r="L12" i="3"/>
  <c r="N9" i="3"/>
  <c r="R26" i="3"/>
  <c r="S106" i="3"/>
  <c r="S25" i="3"/>
  <c r="S72" i="3"/>
  <c r="K13" i="3"/>
  <c r="L17" i="3"/>
  <c r="L15" i="3"/>
  <c r="N72" i="3"/>
  <c r="R25" i="3"/>
  <c r="R72" i="3"/>
  <c r="J13" i="3"/>
  <c r="M25" i="3"/>
  <c r="M72" i="3"/>
  <c r="C13" i="3"/>
  <c r="T44" i="3"/>
  <c r="J14" i="3"/>
  <c r="J112" i="3"/>
  <c r="T14" i="3"/>
  <c r="T112" i="3"/>
  <c r="R22" i="3"/>
  <c r="S13" i="3"/>
  <c r="T17" i="3"/>
  <c r="T15" i="3"/>
  <c r="K72" i="3"/>
  <c r="K10" i="3"/>
  <c r="N13" i="3"/>
  <c r="O17" i="3"/>
  <c r="O15" i="3"/>
  <c r="S14" i="3"/>
  <c r="S112" i="3"/>
  <c r="N14" i="3"/>
  <c r="R13" i="3"/>
  <c r="S17" i="3"/>
  <c r="S15" i="3"/>
  <c r="T70" i="3"/>
  <c r="J106" i="3"/>
  <c r="J25" i="3"/>
  <c r="J72" i="3"/>
  <c r="L117" i="3"/>
  <c r="L58" i="3"/>
  <c r="M31" i="3"/>
  <c r="M13" i="3"/>
  <c r="N17" i="3"/>
  <c r="N15" i="3"/>
  <c r="O26" i="3"/>
  <c r="C25" i="3"/>
  <c r="C10" i="3"/>
  <c r="L108" i="3"/>
  <c r="M112" i="3"/>
  <c r="R69" i="3"/>
  <c r="S110" i="3"/>
  <c r="K75" i="3"/>
  <c r="K108" i="3"/>
  <c r="L112" i="3"/>
  <c r="N110" i="3"/>
  <c r="O119" i="3"/>
  <c r="J108" i="3"/>
  <c r="L91" i="3"/>
  <c r="T108" i="3"/>
  <c r="S90" i="3"/>
  <c r="N90" i="3"/>
  <c r="S108" i="3"/>
  <c r="N108" i="3"/>
  <c r="O112" i="3"/>
  <c r="T69" i="3"/>
  <c r="R108" i="3"/>
  <c r="M108" i="3"/>
  <c r="N112" i="3"/>
  <c r="L90" i="3"/>
  <c r="N69" i="3"/>
  <c r="J41" i="3"/>
  <c r="M69" i="3"/>
  <c r="O10" i="3"/>
  <c r="C41" i="3"/>
  <c r="S85" i="3"/>
  <c r="M49" i="3"/>
  <c r="N116" i="3"/>
  <c r="N85" i="3"/>
  <c r="R27" i="3"/>
  <c r="R70" i="3"/>
  <c r="R86" i="3"/>
  <c r="R76" i="3"/>
  <c r="S120" i="3"/>
  <c r="S96" i="3"/>
  <c r="S10" i="3"/>
  <c r="S30" i="3"/>
  <c r="T94" i="3"/>
  <c r="T41" i="3"/>
  <c r="J117" i="3"/>
  <c r="J39" i="3"/>
  <c r="J58" i="3"/>
  <c r="J90" i="3"/>
  <c r="J22" i="3"/>
  <c r="J81" i="3"/>
  <c r="J28" i="3"/>
  <c r="K31" i="3"/>
  <c r="K24" i="3"/>
  <c r="K33" i="3"/>
  <c r="N106" i="3"/>
  <c r="N25" i="3"/>
  <c r="N10" i="3"/>
  <c r="C28" i="3"/>
  <c r="M8" i="3"/>
  <c r="N119" i="3"/>
  <c r="N6" i="3"/>
  <c r="N48" i="3"/>
  <c r="N7" i="3"/>
  <c r="O65" i="3"/>
  <c r="C44" i="3"/>
  <c r="C24" i="3"/>
  <c r="C75" i="3"/>
  <c r="R119" i="3"/>
  <c r="R7" i="3"/>
  <c r="S32" i="3"/>
  <c r="S114" i="3"/>
  <c r="S57" i="3"/>
  <c r="T75" i="3"/>
  <c r="T62" i="3"/>
  <c r="T21" i="3"/>
  <c r="J54" i="3"/>
  <c r="J12" i="3"/>
  <c r="K99" i="3"/>
  <c r="K91" i="3"/>
  <c r="K38" i="3"/>
  <c r="L116" i="3"/>
  <c r="L88" i="3"/>
  <c r="L85" i="3"/>
  <c r="L9" i="3"/>
  <c r="L50" i="3"/>
  <c r="L110" i="3"/>
  <c r="M119" i="3"/>
  <c r="M48" i="3"/>
  <c r="M7" i="3"/>
  <c r="N65" i="3"/>
  <c r="N114" i="3"/>
  <c r="N18" i="3"/>
  <c r="N57" i="3"/>
  <c r="O44" i="3"/>
  <c r="C54" i="3"/>
  <c r="C12" i="3"/>
  <c r="AU693" i="2"/>
  <c r="L25" i="3"/>
  <c r="N28" i="3"/>
  <c r="C99" i="3"/>
  <c r="C87" i="3"/>
  <c r="S24" i="3"/>
  <c r="T101" i="3"/>
  <c r="K106" i="3"/>
  <c r="L5" i="3"/>
  <c r="M22" i="3"/>
  <c r="C27" i="3"/>
  <c r="C85" i="3"/>
  <c r="C9" i="3"/>
  <c r="L39" i="3"/>
  <c r="L22" i="3"/>
  <c r="O76" i="3"/>
  <c r="C120" i="3"/>
  <c r="O72" i="3"/>
  <c r="O21" i="3"/>
  <c r="C14" i="3"/>
  <c r="C29" i="3"/>
  <c r="O14" i="3"/>
  <c r="C72" i="3"/>
  <c r="S73" i="3"/>
  <c r="S74" i="3"/>
  <c r="K47" i="3"/>
  <c r="M15" i="3"/>
  <c r="O106" i="3"/>
  <c r="R111" i="3"/>
  <c r="R20" i="3"/>
  <c r="R73" i="3"/>
  <c r="R74" i="3"/>
  <c r="S77" i="3"/>
  <c r="J118" i="3"/>
  <c r="J47" i="3"/>
  <c r="M70" i="3"/>
  <c r="M74" i="3"/>
  <c r="M76" i="3"/>
  <c r="C117" i="3"/>
  <c r="L111" i="3"/>
  <c r="L20" i="3"/>
  <c r="T47" i="3"/>
  <c r="L73" i="3"/>
  <c r="L74" i="3"/>
  <c r="O47" i="3"/>
  <c r="K111" i="3"/>
  <c r="K20" i="3"/>
  <c r="O75" i="3"/>
  <c r="S47" i="3"/>
  <c r="K73" i="3"/>
  <c r="K74" i="3"/>
  <c r="N47" i="3"/>
  <c r="C101" i="3"/>
  <c r="C15" i="3"/>
  <c r="J111" i="3"/>
  <c r="J20" i="3"/>
  <c r="C111" i="3"/>
  <c r="C20" i="3"/>
  <c r="R118" i="3"/>
  <c r="R47" i="3"/>
  <c r="J73" i="3"/>
  <c r="J74" i="3"/>
  <c r="M47" i="3"/>
  <c r="C74" i="3"/>
  <c r="T111" i="3"/>
  <c r="T20" i="3"/>
  <c r="T73" i="3"/>
  <c r="T74" i="3"/>
  <c r="L47" i="3"/>
  <c r="O73" i="3"/>
  <c r="O74" i="3"/>
  <c r="R6" i="3"/>
  <c r="S67" i="3"/>
  <c r="J4" i="3"/>
  <c r="K115" i="3"/>
  <c r="K19" i="3"/>
  <c r="L109" i="3"/>
  <c r="L8" i="3"/>
  <c r="O107" i="3"/>
  <c r="C4" i="3"/>
  <c r="J107" i="3"/>
  <c r="R45" i="3"/>
  <c r="M45" i="3"/>
  <c r="S107" i="3"/>
  <c r="T4" i="3"/>
  <c r="J19" i="3"/>
  <c r="N107" i="3"/>
  <c r="O4" i="3"/>
  <c r="C115" i="3"/>
  <c r="C19" i="3"/>
  <c r="S4" i="3"/>
  <c r="T19" i="3"/>
  <c r="N4" i="3"/>
  <c r="O111" i="3"/>
  <c r="O20" i="3"/>
  <c r="O19" i="3"/>
  <c r="C105" i="3"/>
  <c r="L45" i="3"/>
  <c r="N98" i="3"/>
  <c r="C84" i="3"/>
  <c r="R4" i="3"/>
  <c r="S115" i="3"/>
  <c r="S19" i="3"/>
  <c r="T109" i="3"/>
  <c r="T8" i="3"/>
  <c r="J6" i="3"/>
  <c r="M4" i="3"/>
  <c r="N19" i="3"/>
  <c r="C69" i="3"/>
  <c r="J5" i="3"/>
  <c r="N73" i="3"/>
  <c r="N74" i="3"/>
  <c r="C5" i="3"/>
  <c r="C45" i="3"/>
  <c r="R19" i="3"/>
  <c r="S109" i="3"/>
  <c r="T6" i="3"/>
  <c r="K107" i="3"/>
  <c r="L4" i="3"/>
  <c r="M111" i="3"/>
  <c r="M20" i="3"/>
  <c r="M19" i="3"/>
  <c r="N8" i="3"/>
  <c r="C18" i="3"/>
  <c r="D45" i="3"/>
  <c r="S84" i="3"/>
  <c r="T5" i="3"/>
  <c r="T45" i="3"/>
  <c r="T40" i="3"/>
  <c r="J59" i="3"/>
  <c r="M73" i="3"/>
  <c r="O5" i="3"/>
  <c r="C47" i="3"/>
  <c r="D21" i="3"/>
  <c r="C107" i="3"/>
  <c r="N5" i="3"/>
  <c r="E33" i="3"/>
  <c r="L104" i="3"/>
  <c r="C66" i="3"/>
  <c r="E20" i="3"/>
  <c r="E3" i="3"/>
  <c r="J26" i="3"/>
  <c r="J122" i="3"/>
  <c r="K3" i="3"/>
  <c r="M37" i="3"/>
  <c r="O2" i="3"/>
  <c r="C26" i="3"/>
  <c r="C122" i="3"/>
  <c r="D6" i="3"/>
  <c r="D9" i="3"/>
  <c r="D12" i="3"/>
  <c r="E76" i="3"/>
  <c r="K104" i="3"/>
  <c r="L67" i="3"/>
  <c r="C109" i="3"/>
  <c r="D116" i="3"/>
  <c r="D56" i="3"/>
  <c r="D3" i="3"/>
  <c r="E60" i="3"/>
  <c r="D42" i="3"/>
  <c r="E81" i="3"/>
  <c r="F104" i="3"/>
  <c r="J104" i="3"/>
  <c r="K67" i="3"/>
  <c r="C6" i="3"/>
  <c r="C92" i="3"/>
  <c r="C108" i="3"/>
  <c r="D25" i="3"/>
  <c r="E74" i="3"/>
  <c r="F106" i="3"/>
  <c r="S122" i="3"/>
  <c r="T3" i="3"/>
  <c r="N122" i="3"/>
  <c r="O3" i="3"/>
  <c r="D63" i="3"/>
  <c r="D71" i="3"/>
  <c r="E101" i="3"/>
  <c r="F112" i="3"/>
  <c r="R66" i="3"/>
  <c r="T104" i="3"/>
  <c r="J67" i="3"/>
  <c r="J32" i="3"/>
  <c r="K71" i="3"/>
  <c r="M66" i="3"/>
  <c r="M115" i="3"/>
  <c r="N109" i="3"/>
  <c r="O6" i="3"/>
  <c r="O48" i="3"/>
  <c r="O104" i="3"/>
  <c r="C67" i="3"/>
  <c r="C32" i="3"/>
  <c r="D112" i="3"/>
  <c r="E118" i="3"/>
  <c r="E89" i="3"/>
  <c r="F25" i="3"/>
  <c r="R122" i="3"/>
  <c r="S3" i="3"/>
  <c r="S42" i="3"/>
  <c r="J37" i="3"/>
  <c r="J53" i="3"/>
  <c r="M26" i="3"/>
  <c r="M122" i="3"/>
  <c r="N3" i="3"/>
  <c r="N42" i="3"/>
  <c r="C39" i="3"/>
  <c r="C58" i="3"/>
  <c r="C78" i="3"/>
  <c r="C90" i="3"/>
  <c r="C53" i="3"/>
  <c r="D104" i="3"/>
  <c r="D66" i="3"/>
  <c r="E120" i="3"/>
  <c r="E15" i="3"/>
  <c r="F12" i="3"/>
  <c r="S104" i="3"/>
  <c r="N104" i="3"/>
  <c r="O67" i="3"/>
  <c r="D106" i="3"/>
  <c r="D92" i="3"/>
  <c r="E73" i="3"/>
  <c r="E77" i="3"/>
  <c r="F3" i="3"/>
  <c r="R3" i="3"/>
  <c r="R42" i="3"/>
  <c r="L122" i="3"/>
  <c r="M3" i="3"/>
  <c r="M42" i="3"/>
  <c r="O103" i="3"/>
  <c r="C34" i="3"/>
  <c r="D109" i="3"/>
  <c r="D115" i="3"/>
  <c r="E70" i="3"/>
  <c r="G111" i="3"/>
  <c r="R104" i="3"/>
  <c r="T71" i="3"/>
  <c r="K66" i="3"/>
  <c r="M6" i="3"/>
  <c r="M104" i="3"/>
  <c r="N67" i="3"/>
  <c r="N32" i="3"/>
  <c r="O62" i="3"/>
  <c r="O108" i="3"/>
  <c r="O71" i="3"/>
  <c r="D119" i="3"/>
  <c r="D44" i="3"/>
  <c r="D114" i="3"/>
  <c r="E111" i="3"/>
  <c r="E47" i="3"/>
  <c r="K26" i="3"/>
  <c r="K122" i="3"/>
  <c r="L3" i="3"/>
  <c r="L42" i="3"/>
  <c r="N39" i="3"/>
  <c r="C98" i="3"/>
  <c r="D122" i="3"/>
  <c r="D100" i="3"/>
  <c r="D34" i="3"/>
  <c r="E117" i="3"/>
  <c r="E12" i="3"/>
  <c r="H91" i="3"/>
  <c r="R65" i="3"/>
  <c r="R32" i="3"/>
  <c r="R114" i="3"/>
  <c r="R97" i="3"/>
  <c r="R52" i="3"/>
  <c r="R57" i="3"/>
  <c r="R61" i="3"/>
  <c r="R43" i="3"/>
  <c r="S51" i="3"/>
  <c r="S44" i="3"/>
  <c r="S75" i="3"/>
  <c r="S62" i="3"/>
  <c r="S71" i="3"/>
  <c r="S21" i="3"/>
  <c r="T54" i="3"/>
  <c r="T12" i="3"/>
  <c r="J99" i="3"/>
  <c r="J87" i="3"/>
  <c r="J49" i="3"/>
  <c r="J11" i="3"/>
  <c r="J66" i="3"/>
  <c r="J91" i="3"/>
  <c r="J38" i="3"/>
  <c r="J115" i="3"/>
  <c r="K116" i="3"/>
  <c r="K109" i="3"/>
  <c r="K88" i="3"/>
  <c r="K85" i="3"/>
  <c r="K9" i="3"/>
  <c r="K36" i="3"/>
  <c r="K105" i="3"/>
  <c r="K60" i="3"/>
  <c r="K8" i="3"/>
  <c r="K50" i="3"/>
  <c r="K110" i="3"/>
  <c r="L119" i="3"/>
  <c r="L6" i="3"/>
  <c r="L83" i="3"/>
  <c r="L48" i="3"/>
  <c r="L46" i="3"/>
  <c r="L92" i="3"/>
  <c r="L80" i="3"/>
  <c r="C49" i="3"/>
  <c r="C91" i="3"/>
  <c r="R56" i="3"/>
  <c r="R117" i="3"/>
  <c r="R39" i="3"/>
  <c r="R59" i="3"/>
  <c r="R58" i="3"/>
  <c r="R78" i="3"/>
  <c r="R100" i="3"/>
  <c r="R37" i="3"/>
  <c r="R90" i="3"/>
  <c r="R53" i="3"/>
  <c r="R81" i="3"/>
  <c r="R28" i="3"/>
  <c r="S31" i="3"/>
  <c r="S89" i="3"/>
  <c r="S82" i="3"/>
  <c r="S33" i="3"/>
  <c r="S34" i="3"/>
  <c r="S35" i="3"/>
  <c r="S23" i="3"/>
  <c r="T98" i="3"/>
  <c r="T102" i="3"/>
  <c r="T29" i="3"/>
  <c r="T93" i="3"/>
  <c r="T95" i="3"/>
  <c r="J27" i="3"/>
  <c r="J56" i="3"/>
  <c r="J63" i="3"/>
  <c r="J70" i="3"/>
  <c r="J86" i="3"/>
  <c r="J76" i="3"/>
  <c r="K25" i="3"/>
  <c r="K120" i="3"/>
  <c r="K84" i="3"/>
  <c r="K96" i="3"/>
  <c r="K77" i="3"/>
  <c r="K42" i="3"/>
  <c r="K30" i="3"/>
  <c r="L94" i="3"/>
  <c r="L79" i="3"/>
  <c r="L40" i="3"/>
  <c r="L41" i="3"/>
  <c r="M117" i="3"/>
  <c r="O102" i="3"/>
  <c r="C56" i="3"/>
  <c r="C70" i="3"/>
  <c r="C76" i="3"/>
  <c r="AS208" i="2"/>
  <c r="R107" i="3"/>
  <c r="R51" i="3"/>
  <c r="R44" i="3"/>
  <c r="R75" i="3"/>
  <c r="R62" i="3"/>
  <c r="R71" i="3"/>
  <c r="R21" i="3"/>
  <c r="S54" i="3"/>
  <c r="S12" i="3"/>
  <c r="T99" i="3"/>
  <c r="T87" i="3"/>
  <c r="T49" i="3"/>
  <c r="T11" i="3"/>
  <c r="T66" i="3"/>
  <c r="T91" i="3"/>
  <c r="T38" i="3"/>
  <c r="T115" i="3"/>
  <c r="J116" i="3"/>
  <c r="J109" i="3"/>
  <c r="J88" i="3"/>
  <c r="J85" i="3"/>
  <c r="J9" i="3"/>
  <c r="J36" i="3"/>
  <c r="J105" i="3"/>
  <c r="J60" i="3"/>
  <c r="J8" i="3"/>
  <c r="J50" i="3"/>
  <c r="J110" i="3"/>
  <c r="K55" i="3"/>
  <c r="K119" i="3"/>
  <c r="K6" i="3"/>
  <c r="K83" i="3"/>
  <c r="K48" i="3"/>
  <c r="K46" i="3"/>
  <c r="K92" i="3"/>
  <c r="K80" i="3"/>
  <c r="K7" i="3"/>
  <c r="L65" i="3"/>
  <c r="L32" i="3"/>
  <c r="C88" i="3"/>
  <c r="C36" i="3"/>
  <c r="C60" i="3"/>
  <c r="C8" i="3"/>
  <c r="C50" i="3"/>
  <c r="C110" i="3"/>
  <c r="R31" i="3"/>
  <c r="R24" i="3"/>
  <c r="R89" i="3"/>
  <c r="R82" i="3"/>
  <c r="R33" i="3"/>
  <c r="R34" i="3"/>
  <c r="R35" i="3"/>
  <c r="R23" i="3"/>
  <c r="S98" i="3"/>
  <c r="S102" i="3"/>
  <c r="S69" i="3"/>
  <c r="S29" i="3"/>
  <c r="S93" i="3"/>
  <c r="S101" i="3"/>
  <c r="S95" i="3"/>
  <c r="T26" i="3"/>
  <c r="T27" i="3"/>
  <c r="T56" i="3"/>
  <c r="T63" i="3"/>
  <c r="T86" i="3"/>
  <c r="T76" i="3"/>
  <c r="J120" i="3"/>
  <c r="J84" i="3"/>
  <c r="J96" i="3"/>
  <c r="J77" i="3"/>
  <c r="J10" i="3"/>
  <c r="J30" i="3"/>
  <c r="K5" i="3"/>
  <c r="K94" i="3"/>
  <c r="K45" i="3"/>
  <c r="K79" i="3"/>
  <c r="K40" i="3"/>
  <c r="K41" i="3"/>
  <c r="K64" i="3"/>
  <c r="L59" i="3"/>
  <c r="L118" i="3"/>
  <c r="L78" i="3"/>
  <c r="L100" i="3"/>
  <c r="L37" i="3"/>
  <c r="L53" i="3"/>
  <c r="L81" i="3"/>
  <c r="L28" i="3"/>
  <c r="M24" i="3"/>
  <c r="M89" i="3"/>
  <c r="M82" i="3"/>
  <c r="M33" i="3"/>
  <c r="M34" i="3"/>
  <c r="M35" i="3"/>
  <c r="M23" i="3"/>
  <c r="N102" i="3"/>
  <c r="N29" i="3"/>
  <c r="N93" i="3"/>
  <c r="N101" i="3"/>
  <c r="N95" i="3"/>
  <c r="C96" i="3"/>
  <c r="C30" i="3"/>
  <c r="R54" i="3"/>
  <c r="S99" i="3"/>
  <c r="S49" i="3"/>
  <c r="S11" i="3"/>
  <c r="S66" i="3"/>
  <c r="S91" i="3"/>
  <c r="S38" i="3"/>
  <c r="T88" i="3"/>
  <c r="T85" i="3"/>
  <c r="T9" i="3"/>
  <c r="T36" i="3"/>
  <c r="T105" i="3"/>
  <c r="T60" i="3"/>
  <c r="T50" i="3"/>
  <c r="T110" i="3"/>
  <c r="J55" i="3"/>
  <c r="J119" i="3"/>
  <c r="J83" i="3"/>
  <c r="J48" i="3"/>
  <c r="J46" i="3"/>
  <c r="J92" i="3"/>
  <c r="J80" i="3"/>
  <c r="K65" i="3"/>
  <c r="K32" i="3"/>
  <c r="K114" i="3"/>
  <c r="K97" i="3"/>
  <c r="K52" i="3"/>
  <c r="K18" i="3"/>
  <c r="K57" i="3"/>
  <c r="K61" i="3"/>
  <c r="K43" i="3"/>
  <c r="L107" i="3"/>
  <c r="C119" i="3"/>
  <c r="C83" i="3"/>
  <c r="C46" i="3"/>
  <c r="C80" i="3"/>
  <c r="R63" i="3"/>
  <c r="R98" i="3"/>
  <c r="R102" i="3"/>
  <c r="R29" i="3"/>
  <c r="R93" i="3"/>
  <c r="R101" i="3"/>
  <c r="R95" i="3"/>
  <c r="S26" i="3"/>
  <c r="S27" i="3"/>
  <c r="S56" i="3"/>
  <c r="S63" i="3"/>
  <c r="S70" i="3"/>
  <c r="S86" i="3"/>
  <c r="S76" i="3"/>
  <c r="T106" i="3"/>
  <c r="T25" i="3"/>
  <c r="T120" i="3"/>
  <c r="T84" i="3"/>
  <c r="T96" i="3"/>
  <c r="T77" i="3"/>
  <c r="T42" i="3"/>
  <c r="T30" i="3"/>
  <c r="J94" i="3"/>
  <c r="J45" i="3"/>
  <c r="J79" i="3"/>
  <c r="J40" i="3"/>
  <c r="J64" i="3"/>
  <c r="K117" i="3"/>
  <c r="K39" i="3"/>
  <c r="K59" i="3"/>
  <c r="K118" i="3"/>
  <c r="K58" i="3"/>
  <c r="K78" i="3"/>
  <c r="K100" i="3"/>
  <c r="K37" i="3"/>
  <c r="K90" i="3"/>
  <c r="K53" i="3"/>
  <c r="K22" i="3"/>
  <c r="K81" i="3"/>
  <c r="K28" i="3"/>
  <c r="L31" i="3"/>
  <c r="L24" i="3"/>
  <c r="L89" i="3"/>
  <c r="L82" i="3"/>
  <c r="L33" i="3"/>
  <c r="L34" i="3"/>
  <c r="L35" i="3"/>
  <c r="L23" i="3"/>
  <c r="M98" i="3"/>
  <c r="M102" i="3"/>
  <c r="M29" i="3"/>
  <c r="M93" i="3"/>
  <c r="M101" i="3"/>
  <c r="M95" i="3"/>
  <c r="N26" i="3"/>
  <c r="N27" i="3"/>
  <c r="C94" i="3"/>
  <c r="C79" i="3"/>
  <c r="C40" i="3"/>
  <c r="C64" i="3"/>
  <c r="AT716" i="2"/>
  <c r="R99" i="3"/>
  <c r="R87" i="3"/>
  <c r="R49" i="3"/>
  <c r="R91" i="3"/>
  <c r="R115" i="3"/>
  <c r="S116" i="3"/>
  <c r="S36" i="3"/>
  <c r="S105" i="3"/>
  <c r="S60" i="3"/>
  <c r="S8" i="3"/>
  <c r="S50" i="3"/>
  <c r="T83" i="3"/>
  <c r="T46" i="3"/>
  <c r="T92" i="3"/>
  <c r="T80" i="3"/>
  <c r="J65" i="3"/>
  <c r="J114" i="3"/>
  <c r="J97" i="3"/>
  <c r="J52" i="3"/>
  <c r="J57" i="3"/>
  <c r="J61" i="3"/>
  <c r="J43" i="3"/>
  <c r="K51" i="3"/>
  <c r="K62" i="3"/>
  <c r="M99" i="3"/>
  <c r="M87" i="3"/>
  <c r="M91" i="3"/>
  <c r="N36" i="3"/>
  <c r="N105" i="3"/>
  <c r="N60" i="3"/>
  <c r="O83" i="3"/>
  <c r="O46" i="3"/>
  <c r="O92" i="3"/>
  <c r="O80" i="3"/>
  <c r="C65" i="3"/>
  <c r="C114" i="3"/>
  <c r="C97" i="3"/>
  <c r="C52" i="3"/>
  <c r="C57" i="3"/>
  <c r="C61" i="3"/>
  <c r="C43" i="3"/>
  <c r="K34" i="3"/>
  <c r="K35" i="3"/>
  <c r="K23" i="3"/>
  <c r="L98" i="3"/>
  <c r="L102" i="3"/>
  <c r="L69" i="3"/>
  <c r="L29" i="3"/>
  <c r="L93" i="3"/>
  <c r="L101" i="3"/>
  <c r="L95" i="3"/>
  <c r="M27" i="3"/>
  <c r="M56" i="3"/>
  <c r="M63" i="3"/>
  <c r="M86" i="3"/>
  <c r="N120" i="3"/>
  <c r="C59" i="3"/>
  <c r="C118" i="3"/>
  <c r="C100" i="3"/>
  <c r="C22" i="3"/>
  <c r="C81" i="3"/>
  <c r="T79" i="3"/>
  <c r="T64" i="3"/>
  <c r="J100" i="3"/>
  <c r="K89" i="3"/>
  <c r="R116" i="3"/>
  <c r="R109" i="3"/>
  <c r="R88" i="3"/>
  <c r="R85" i="3"/>
  <c r="R9" i="3"/>
  <c r="R36" i="3"/>
  <c r="R105" i="3"/>
  <c r="R60" i="3"/>
  <c r="R8" i="3"/>
  <c r="R50" i="3"/>
  <c r="R110" i="3"/>
  <c r="S119" i="3"/>
  <c r="S6" i="3"/>
  <c r="S83" i="3"/>
  <c r="S46" i="3"/>
  <c r="S92" i="3"/>
  <c r="S80" i="3"/>
  <c r="S7" i="3"/>
  <c r="T32" i="3"/>
  <c r="T114" i="3"/>
  <c r="T97" i="3"/>
  <c r="T52" i="3"/>
  <c r="T18" i="3"/>
  <c r="T57" i="3"/>
  <c r="T61" i="3"/>
  <c r="T43" i="3"/>
  <c r="J51" i="3"/>
  <c r="J75" i="3"/>
  <c r="J62" i="3"/>
  <c r="J71" i="3"/>
  <c r="J21" i="3"/>
  <c r="K54" i="3"/>
  <c r="K12" i="3"/>
  <c r="L99" i="3"/>
  <c r="L49" i="3"/>
  <c r="L66" i="3"/>
  <c r="L38" i="3"/>
  <c r="L115" i="3"/>
  <c r="M116" i="3"/>
  <c r="M88" i="3"/>
  <c r="M85" i="3"/>
  <c r="M9" i="3"/>
  <c r="M36" i="3"/>
  <c r="M105" i="3"/>
  <c r="M60" i="3"/>
  <c r="M50" i="3"/>
  <c r="M110" i="3"/>
  <c r="N83" i="3"/>
  <c r="N46" i="3"/>
  <c r="N92" i="3"/>
  <c r="N80" i="3"/>
  <c r="O32" i="3"/>
  <c r="O114" i="3"/>
  <c r="O97" i="3"/>
  <c r="O52" i="3"/>
  <c r="O18" i="3"/>
  <c r="O57" i="3"/>
  <c r="O61" i="3"/>
  <c r="O43" i="3"/>
  <c r="C51" i="3"/>
  <c r="C62" i="3"/>
  <c r="C71" i="3"/>
  <c r="C21" i="3"/>
  <c r="J78" i="3"/>
  <c r="K82" i="3"/>
  <c r="R106" i="3"/>
  <c r="R120" i="3"/>
  <c r="R84" i="3"/>
  <c r="R96" i="3"/>
  <c r="R77" i="3"/>
  <c r="R10" i="3"/>
  <c r="R30" i="3"/>
  <c r="S5" i="3"/>
  <c r="S94" i="3"/>
  <c r="S45" i="3"/>
  <c r="S79" i="3"/>
  <c r="S40" i="3"/>
  <c r="S41" i="3"/>
  <c r="S64" i="3"/>
  <c r="T117" i="3"/>
  <c r="T39" i="3"/>
  <c r="T59" i="3"/>
  <c r="T118" i="3"/>
  <c r="T58" i="3"/>
  <c r="T78" i="3"/>
  <c r="T100" i="3"/>
  <c r="T37" i="3"/>
  <c r="T90" i="3"/>
  <c r="T53" i="3"/>
  <c r="T22" i="3"/>
  <c r="T81" i="3"/>
  <c r="T28" i="3"/>
  <c r="J31" i="3"/>
  <c r="J24" i="3"/>
  <c r="J89" i="3"/>
  <c r="J82" i="3"/>
  <c r="J33" i="3"/>
  <c r="J34" i="3"/>
  <c r="J35" i="3"/>
  <c r="J23" i="3"/>
  <c r="K98" i="3"/>
  <c r="K102" i="3"/>
  <c r="K69" i="3"/>
  <c r="K29" i="3"/>
  <c r="K93" i="3"/>
  <c r="K101" i="3"/>
  <c r="K95" i="3"/>
  <c r="L26" i="3"/>
  <c r="L27" i="3"/>
  <c r="L56" i="3"/>
  <c r="L63" i="3"/>
  <c r="M30" i="3"/>
  <c r="C89" i="3"/>
  <c r="C82" i="3"/>
  <c r="C33" i="3"/>
  <c r="C35" i="3"/>
  <c r="C23" i="3"/>
  <c r="R55" i="3"/>
  <c r="R83" i="3"/>
  <c r="R46" i="3"/>
  <c r="R92" i="3"/>
  <c r="R80" i="3"/>
  <c r="S65" i="3"/>
  <c r="S97" i="3"/>
  <c r="S52" i="3"/>
  <c r="S61" i="3"/>
  <c r="S43" i="3"/>
  <c r="T107" i="3"/>
  <c r="T51" i="3"/>
  <c r="K49" i="3"/>
  <c r="K11" i="3"/>
  <c r="L36" i="3"/>
  <c r="L105" i="3"/>
  <c r="L60" i="3"/>
  <c r="M83" i="3"/>
  <c r="M46" i="3"/>
  <c r="M92" i="3"/>
  <c r="M80" i="3"/>
  <c r="N97" i="3"/>
  <c r="N52" i="3"/>
  <c r="N61" i="3"/>
  <c r="N43" i="3"/>
  <c r="O51" i="3"/>
  <c r="AR256" i="2"/>
  <c r="C112" i="3"/>
  <c r="V65" i="3"/>
  <c r="U65" i="3"/>
  <c r="Q65" i="3"/>
  <c r="P65" i="3"/>
  <c r="H65" i="3"/>
  <c r="E65" i="3"/>
  <c r="D65" i="3"/>
  <c r="F65" i="3"/>
  <c r="G65" i="3"/>
  <c r="V16" i="3"/>
  <c r="U16" i="3"/>
  <c r="P16" i="3"/>
  <c r="H16" i="3"/>
  <c r="Q16" i="3"/>
  <c r="G16" i="3"/>
  <c r="E16" i="3"/>
  <c r="D16" i="3"/>
  <c r="F16" i="3"/>
  <c r="V18" i="3"/>
  <c r="U18" i="3"/>
  <c r="H18" i="3"/>
  <c r="Q18" i="3"/>
  <c r="P18" i="3"/>
  <c r="F18" i="3"/>
  <c r="E18" i="3"/>
  <c r="D18" i="3"/>
  <c r="G18" i="3"/>
  <c r="V102" i="3"/>
  <c r="U102" i="3"/>
  <c r="P102" i="3"/>
  <c r="Q102" i="3"/>
  <c r="H102" i="3"/>
  <c r="F102" i="3"/>
  <c r="G102" i="3"/>
  <c r="E102" i="3"/>
  <c r="D102" i="3"/>
  <c r="V54" i="3"/>
  <c r="U54" i="3"/>
  <c r="P54" i="3"/>
  <c r="Q54" i="3"/>
  <c r="H54" i="3"/>
  <c r="F54" i="3"/>
  <c r="E54" i="3"/>
  <c r="D54" i="3"/>
  <c r="G54" i="3"/>
  <c r="V93" i="3"/>
  <c r="U93" i="3"/>
  <c r="H93" i="3"/>
  <c r="F93" i="3"/>
  <c r="P93" i="3"/>
  <c r="Q93" i="3"/>
  <c r="G93" i="3"/>
  <c r="E93" i="3"/>
  <c r="D93" i="3"/>
  <c r="V51" i="3"/>
  <c r="U51" i="3"/>
  <c r="P51" i="3"/>
  <c r="H51" i="3"/>
  <c r="F51" i="3"/>
  <c r="Q51" i="3"/>
  <c r="E51" i="3"/>
  <c r="D51" i="3"/>
  <c r="G51" i="3"/>
  <c r="V49" i="3"/>
  <c r="U49" i="3"/>
  <c r="P49" i="3"/>
  <c r="Q49" i="3"/>
  <c r="H49" i="3"/>
  <c r="F49" i="3"/>
  <c r="G49" i="3"/>
  <c r="E49" i="3"/>
  <c r="D49" i="3"/>
  <c r="V96" i="3"/>
  <c r="U96" i="3"/>
  <c r="P96" i="3"/>
  <c r="Q96" i="3"/>
  <c r="H96" i="3"/>
  <c r="F96" i="3"/>
  <c r="E96" i="3"/>
  <c r="D96" i="3"/>
  <c r="G96" i="3"/>
  <c r="V52" i="3"/>
  <c r="U52" i="3"/>
  <c r="Q52" i="3"/>
  <c r="P52" i="3"/>
  <c r="H52" i="3"/>
  <c r="F52" i="3"/>
  <c r="G52" i="3"/>
  <c r="D52" i="3"/>
  <c r="E52" i="3"/>
  <c r="R5" i="3"/>
  <c r="R94" i="3"/>
  <c r="R79" i="3"/>
  <c r="R40" i="3"/>
  <c r="R41" i="3"/>
  <c r="R64" i="3"/>
  <c r="S117" i="3"/>
  <c r="S39" i="3"/>
  <c r="S59" i="3"/>
  <c r="S118" i="3"/>
  <c r="S58" i="3"/>
  <c r="S78" i="3"/>
  <c r="S100" i="3"/>
  <c r="S37" i="3"/>
  <c r="S53" i="3"/>
  <c r="S22" i="3"/>
  <c r="S81" i="3"/>
  <c r="S28" i="3"/>
  <c r="T31" i="3"/>
  <c r="T24" i="3"/>
  <c r="T89" i="3"/>
  <c r="T82" i="3"/>
  <c r="T33" i="3"/>
  <c r="T34" i="3"/>
  <c r="T35" i="3"/>
  <c r="T23" i="3"/>
  <c r="J98" i="3"/>
  <c r="J102" i="3"/>
  <c r="J69" i="3"/>
  <c r="J29" i="3"/>
  <c r="J93" i="3"/>
  <c r="J101" i="3"/>
  <c r="J95" i="3"/>
  <c r="K27" i="3"/>
  <c r="K56" i="3"/>
  <c r="K63" i="3"/>
  <c r="K70" i="3"/>
  <c r="K86" i="3"/>
  <c r="K76" i="3"/>
  <c r="L106" i="3"/>
  <c r="L120" i="3"/>
  <c r="L84" i="3"/>
  <c r="L96" i="3"/>
  <c r="L77" i="3"/>
  <c r="L10" i="3"/>
  <c r="L30" i="3"/>
  <c r="M5" i="3"/>
  <c r="M94" i="3"/>
  <c r="M79" i="3"/>
  <c r="M40" i="3"/>
  <c r="M41" i="3"/>
  <c r="M64" i="3"/>
  <c r="N117" i="3"/>
  <c r="N59" i="3"/>
  <c r="N118" i="3"/>
  <c r="N58" i="3"/>
  <c r="N78" i="3"/>
  <c r="N100" i="3"/>
  <c r="C102" i="3"/>
  <c r="C93" i="3"/>
  <c r="C95" i="3"/>
  <c r="N56" i="3"/>
  <c r="N63" i="3"/>
  <c r="N70" i="3"/>
  <c r="N86" i="3"/>
  <c r="N76" i="3"/>
  <c r="O25" i="3"/>
  <c r="O120" i="3"/>
  <c r="O84" i="3"/>
  <c r="O96" i="3"/>
  <c r="O77" i="3"/>
  <c r="O42" i="3"/>
  <c r="O30" i="3"/>
  <c r="V103" i="3"/>
  <c r="Q103" i="3"/>
  <c r="P103" i="3"/>
  <c r="U103" i="3"/>
  <c r="H103" i="3"/>
  <c r="V99" i="3"/>
  <c r="Q99" i="3"/>
  <c r="P99" i="3"/>
  <c r="U99" i="3"/>
  <c r="H99" i="3"/>
  <c r="V87" i="3"/>
  <c r="Q87" i="3"/>
  <c r="P87" i="3"/>
  <c r="U87" i="3"/>
  <c r="H87" i="3"/>
  <c r="V2" i="3"/>
  <c r="Q2" i="3"/>
  <c r="P2" i="3"/>
  <c r="U2" i="3"/>
  <c r="H2" i="3"/>
  <c r="G2" i="3"/>
  <c r="V61" i="3"/>
  <c r="Q61" i="3"/>
  <c r="P61" i="3"/>
  <c r="U61" i="3"/>
  <c r="H61" i="3"/>
  <c r="G61" i="3"/>
  <c r="V79" i="3"/>
  <c r="Q79" i="3"/>
  <c r="U79" i="3"/>
  <c r="P79" i="3"/>
  <c r="H79" i="3"/>
  <c r="G79" i="3"/>
  <c r="V86" i="3"/>
  <c r="U86" i="3"/>
  <c r="Q86" i="3"/>
  <c r="P86" i="3"/>
  <c r="H86" i="3"/>
  <c r="G86" i="3"/>
  <c r="V48" i="3"/>
  <c r="Q48" i="3"/>
  <c r="P48" i="3"/>
  <c r="U48" i="3"/>
  <c r="H48" i="3"/>
  <c r="G48" i="3"/>
  <c r="V55" i="3"/>
  <c r="Q55" i="3"/>
  <c r="P55" i="3"/>
  <c r="U55" i="3"/>
  <c r="E55" i="3"/>
  <c r="H55" i="3"/>
  <c r="G55" i="3"/>
  <c r="V62" i="3"/>
  <c r="Q62" i="3"/>
  <c r="P62" i="3"/>
  <c r="U62" i="3"/>
  <c r="E62" i="3"/>
  <c r="H62" i="3"/>
  <c r="G62" i="3"/>
  <c r="C73" i="3"/>
  <c r="C77" i="3"/>
  <c r="F61" i="3"/>
  <c r="F48" i="3"/>
  <c r="G76" i="3"/>
  <c r="H56" i="3"/>
  <c r="V106" i="3"/>
  <c r="U106" i="3"/>
  <c r="P106" i="3"/>
  <c r="Q106" i="3"/>
  <c r="G106" i="3"/>
  <c r="V17" i="3"/>
  <c r="U17" i="3"/>
  <c r="P17" i="3"/>
  <c r="Q17" i="3"/>
  <c r="G17" i="3"/>
  <c r="V11" i="3"/>
  <c r="U11" i="3"/>
  <c r="P11" i="3"/>
  <c r="Q11" i="3"/>
  <c r="G11" i="3"/>
  <c r="V95" i="3"/>
  <c r="U95" i="3"/>
  <c r="P95" i="3"/>
  <c r="Q95" i="3"/>
  <c r="G95" i="3"/>
  <c r="V7" i="3"/>
  <c r="U7" i="3"/>
  <c r="P7" i="3"/>
  <c r="Q7" i="3"/>
  <c r="G7" i="3"/>
  <c r="V22" i="3"/>
  <c r="U22" i="3"/>
  <c r="P22" i="3"/>
  <c r="Q22" i="3"/>
  <c r="G22" i="3"/>
  <c r="V31" i="3"/>
  <c r="U31" i="3"/>
  <c r="P31" i="3"/>
  <c r="Q31" i="3"/>
  <c r="G31" i="3"/>
  <c r="V10" i="3"/>
  <c r="U10" i="3"/>
  <c r="P10" i="3"/>
  <c r="Q10" i="3"/>
  <c r="G10" i="3"/>
  <c r="V88" i="3"/>
  <c r="U88" i="3"/>
  <c r="P88" i="3"/>
  <c r="Q88" i="3"/>
  <c r="G88" i="3"/>
  <c r="V82" i="3"/>
  <c r="U82" i="3"/>
  <c r="P82" i="3"/>
  <c r="Q82" i="3"/>
  <c r="G82" i="3"/>
  <c r="C103" i="3"/>
  <c r="C86" i="3"/>
  <c r="C48" i="3"/>
  <c r="D118" i="3"/>
  <c r="D73" i="3"/>
  <c r="D20" i="3"/>
  <c r="D60" i="3"/>
  <c r="D74" i="3"/>
  <c r="D89" i="3"/>
  <c r="D77" i="3"/>
  <c r="D47" i="3"/>
  <c r="D64" i="3"/>
  <c r="E122" i="3"/>
  <c r="E42" i="3"/>
  <c r="E66" i="3"/>
  <c r="E100" i="3"/>
  <c r="E56" i="3"/>
  <c r="E63" i="3"/>
  <c r="E34" i="3"/>
  <c r="E64" i="3"/>
  <c r="F103" i="3"/>
  <c r="F53" i="3"/>
  <c r="F7" i="3"/>
  <c r="F10" i="3"/>
  <c r="G87" i="3"/>
  <c r="H40" i="3"/>
  <c r="H22" i="3"/>
  <c r="H114" i="3"/>
  <c r="N84" i="3"/>
  <c r="N96" i="3"/>
  <c r="N77" i="3"/>
  <c r="N30" i="3"/>
  <c r="O94" i="3"/>
  <c r="O45" i="3"/>
  <c r="O79" i="3"/>
  <c r="O40" i="3"/>
  <c r="O41" i="3"/>
  <c r="O64" i="3"/>
  <c r="V68" i="3"/>
  <c r="U68" i="3"/>
  <c r="Q68" i="3"/>
  <c r="P68" i="3"/>
  <c r="H68" i="3"/>
  <c r="F68" i="3"/>
  <c r="V121" i="3"/>
  <c r="U121" i="3"/>
  <c r="Q121" i="3"/>
  <c r="P121" i="3"/>
  <c r="H121" i="3"/>
  <c r="F121" i="3"/>
  <c r="V113" i="3"/>
  <c r="U113" i="3"/>
  <c r="Q113" i="3"/>
  <c r="H113" i="3"/>
  <c r="P113" i="3"/>
  <c r="F113" i="3"/>
  <c r="V94" i="3"/>
  <c r="U94" i="3"/>
  <c r="Q94" i="3"/>
  <c r="P94" i="3"/>
  <c r="H94" i="3"/>
  <c r="F94" i="3"/>
  <c r="V38" i="3"/>
  <c r="U38" i="3"/>
  <c r="Q38" i="3"/>
  <c r="P38" i="3"/>
  <c r="H38" i="3"/>
  <c r="F38" i="3"/>
  <c r="V43" i="3"/>
  <c r="U43" i="3"/>
  <c r="Q43" i="3"/>
  <c r="H43" i="3"/>
  <c r="P43" i="3"/>
  <c r="F43" i="3"/>
  <c r="V30" i="3"/>
  <c r="U30" i="3"/>
  <c r="Q30" i="3"/>
  <c r="P30" i="3"/>
  <c r="H30" i="3"/>
  <c r="F30" i="3"/>
  <c r="V57" i="3"/>
  <c r="U57" i="3"/>
  <c r="Q57" i="3"/>
  <c r="P57" i="3"/>
  <c r="H57" i="3"/>
  <c r="F57" i="3"/>
  <c r="V28" i="3"/>
  <c r="U28" i="3"/>
  <c r="Q28" i="3"/>
  <c r="H28" i="3"/>
  <c r="P28" i="3"/>
  <c r="F28" i="3"/>
  <c r="V35" i="3"/>
  <c r="U35" i="3"/>
  <c r="Q35" i="3"/>
  <c r="P35" i="3"/>
  <c r="H35" i="3"/>
  <c r="F35" i="3"/>
  <c r="C106" i="3"/>
  <c r="C31" i="3"/>
  <c r="D103" i="3"/>
  <c r="D99" i="3"/>
  <c r="D87" i="3"/>
  <c r="D2" i="3"/>
  <c r="D61" i="3"/>
  <c r="D79" i="3"/>
  <c r="D86" i="3"/>
  <c r="D48" i="3"/>
  <c r="D55" i="3"/>
  <c r="D62" i="3"/>
  <c r="F59" i="3"/>
  <c r="G113" i="3"/>
  <c r="G38" i="3"/>
  <c r="G30" i="3"/>
  <c r="G28" i="3"/>
  <c r="H66" i="3"/>
  <c r="H34" i="3"/>
  <c r="U109" i="3"/>
  <c r="V109" i="3"/>
  <c r="P109" i="3"/>
  <c r="Q109" i="3"/>
  <c r="H109" i="3"/>
  <c r="U6" i="3"/>
  <c r="V6" i="3"/>
  <c r="P6" i="3"/>
  <c r="Q6" i="3"/>
  <c r="H6" i="3"/>
  <c r="U98" i="3"/>
  <c r="V98" i="3"/>
  <c r="P98" i="3"/>
  <c r="H98" i="3"/>
  <c r="U115" i="3"/>
  <c r="V115" i="3"/>
  <c r="P115" i="3"/>
  <c r="Q115" i="3"/>
  <c r="H115" i="3"/>
  <c r="U45" i="3"/>
  <c r="V45" i="3"/>
  <c r="P45" i="3"/>
  <c r="Q45" i="3"/>
  <c r="H45" i="3"/>
  <c r="U72" i="3"/>
  <c r="V72" i="3"/>
  <c r="P72" i="3"/>
  <c r="Q72" i="3"/>
  <c r="H72" i="3"/>
  <c r="U29" i="3"/>
  <c r="V29" i="3"/>
  <c r="P29" i="3"/>
  <c r="H29" i="3"/>
  <c r="U21" i="3"/>
  <c r="V21" i="3"/>
  <c r="P21" i="3"/>
  <c r="Q21" i="3"/>
  <c r="H21" i="3"/>
  <c r="U14" i="3"/>
  <c r="V14" i="3"/>
  <c r="P14" i="3"/>
  <c r="Q14" i="3"/>
  <c r="H14" i="3"/>
  <c r="G14" i="3"/>
  <c r="U46" i="3"/>
  <c r="V46" i="3"/>
  <c r="P46" i="3"/>
  <c r="Q46" i="3"/>
  <c r="H46" i="3"/>
  <c r="G46" i="3"/>
  <c r="C68" i="3"/>
  <c r="C113" i="3"/>
  <c r="D7" i="3"/>
  <c r="D22" i="3"/>
  <c r="D31" i="3"/>
  <c r="D10" i="3"/>
  <c r="D88" i="3"/>
  <c r="D82" i="3"/>
  <c r="E103" i="3"/>
  <c r="E99" i="3"/>
  <c r="E87" i="3"/>
  <c r="E2" i="3"/>
  <c r="E61" i="3"/>
  <c r="E79" i="3"/>
  <c r="E86" i="3"/>
  <c r="E48" i="3"/>
  <c r="E88" i="3"/>
  <c r="E35" i="3"/>
  <c r="F109" i="3"/>
  <c r="F63" i="3"/>
  <c r="F62" i="3"/>
  <c r="G98" i="3"/>
  <c r="G45" i="3"/>
  <c r="G29" i="3"/>
  <c r="H95" i="3"/>
  <c r="H88" i="3"/>
  <c r="L70" i="3"/>
  <c r="L86" i="3"/>
  <c r="L76" i="3"/>
  <c r="M106" i="3"/>
  <c r="M120" i="3"/>
  <c r="M84" i="3"/>
  <c r="M96" i="3"/>
  <c r="M77" i="3"/>
  <c r="M10" i="3"/>
  <c r="N94" i="3"/>
  <c r="N45" i="3"/>
  <c r="N79" i="3"/>
  <c r="N40" i="3"/>
  <c r="N41" i="3"/>
  <c r="N64" i="3"/>
  <c r="O117" i="3"/>
  <c r="O39" i="3"/>
  <c r="O59" i="3"/>
  <c r="O118" i="3"/>
  <c r="O58" i="3"/>
  <c r="O78" i="3"/>
  <c r="O100" i="3"/>
  <c r="O37" i="3"/>
  <c r="O90" i="3"/>
  <c r="O53" i="3"/>
  <c r="O22" i="3"/>
  <c r="O81" i="3"/>
  <c r="O28" i="3"/>
  <c r="V108" i="3"/>
  <c r="U108" i="3"/>
  <c r="Q108" i="3"/>
  <c r="P108" i="3"/>
  <c r="G108" i="3"/>
  <c r="V69" i="3"/>
  <c r="U69" i="3"/>
  <c r="Q69" i="3"/>
  <c r="P69" i="3"/>
  <c r="G69" i="3"/>
  <c r="V75" i="3"/>
  <c r="U75" i="3"/>
  <c r="Q75" i="3"/>
  <c r="G75" i="3"/>
  <c r="V90" i="3"/>
  <c r="U90" i="3"/>
  <c r="Q90" i="3"/>
  <c r="P90" i="3"/>
  <c r="G90" i="3"/>
  <c r="V85" i="3"/>
  <c r="U85" i="3"/>
  <c r="Q85" i="3"/>
  <c r="P85" i="3"/>
  <c r="G85" i="3"/>
  <c r="V36" i="3"/>
  <c r="U36" i="3"/>
  <c r="Q36" i="3"/>
  <c r="G36" i="3"/>
  <c r="V110" i="3"/>
  <c r="U110" i="3"/>
  <c r="Q110" i="3"/>
  <c r="P110" i="3"/>
  <c r="G110" i="3"/>
  <c r="V91" i="3"/>
  <c r="U91" i="3"/>
  <c r="Q91" i="3"/>
  <c r="P91" i="3"/>
  <c r="G91" i="3"/>
  <c r="V80" i="3"/>
  <c r="U80" i="3"/>
  <c r="Q80" i="3"/>
  <c r="G80" i="3"/>
  <c r="V27" i="3"/>
  <c r="U27" i="3"/>
  <c r="Q27" i="3"/>
  <c r="P27" i="3"/>
  <c r="G27" i="3"/>
  <c r="D68" i="3"/>
  <c r="D121" i="3"/>
  <c r="D113" i="3"/>
  <c r="D94" i="3"/>
  <c r="D38" i="3"/>
  <c r="D43" i="3"/>
  <c r="D30" i="3"/>
  <c r="D57" i="3"/>
  <c r="D28" i="3"/>
  <c r="D35" i="3"/>
  <c r="E106" i="3"/>
  <c r="E17" i="3"/>
  <c r="E11" i="3"/>
  <c r="E95" i="3"/>
  <c r="E7" i="3"/>
  <c r="E22" i="3"/>
  <c r="E31" i="3"/>
  <c r="E10" i="3"/>
  <c r="E28" i="3"/>
  <c r="E46" i="3"/>
  <c r="F108" i="3"/>
  <c r="F2" i="3"/>
  <c r="F86" i="3"/>
  <c r="F82" i="3"/>
  <c r="H122" i="3"/>
  <c r="H90" i="3"/>
  <c r="H80" i="3"/>
  <c r="E68" i="3"/>
  <c r="E121" i="3"/>
  <c r="E113" i="3"/>
  <c r="E94" i="3"/>
  <c r="E38" i="3"/>
  <c r="E43" i="3"/>
  <c r="E30" i="3"/>
  <c r="E57" i="3"/>
  <c r="E14" i="3"/>
  <c r="E27" i="3"/>
  <c r="F95" i="3"/>
  <c r="F37" i="3"/>
  <c r="F31" i="3"/>
  <c r="F46" i="3"/>
  <c r="H17" i="3"/>
  <c r="N37" i="3"/>
  <c r="N53" i="3"/>
  <c r="N22" i="3"/>
  <c r="N81" i="3"/>
  <c r="O31" i="3"/>
  <c r="O24" i="3"/>
  <c r="O89" i="3"/>
  <c r="O82" i="3"/>
  <c r="O33" i="3"/>
  <c r="O34" i="3"/>
  <c r="O35" i="3"/>
  <c r="O23" i="3"/>
  <c r="V119" i="3"/>
  <c r="U119" i="3"/>
  <c r="Q119" i="3"/>
  <c r="P119" i="3"/>
  <c r="G119" i="3"/>
  <c r="V116" i="3"/>
  <c r="U116" i="3"/>
  <c r="Q116" i="3"/>
  <c r="G116" i="3"/>
  <c r="P116" i="3"/>
  <c r="V112" i="3"/>
  <c r="U112" i="3"/>
  <c r="Q112" i="3"/>
  <c r="G112" i="3"/>
  <c r="P112" i="3"/>
  <c r="V44" i="3"/>
  <c r="U44" i="3"/>
  <c r="Q44" i="3"/>
  <c r="P44" i="3"/>
  <c r="G44" i="3"/>
  <c r="V9" i="3"/>
  <c r="U9" i="3"/>
  <c r="Q9" i="3"/>
  <c r="G9" i="3"/>
  <c r="P9" i="3"/>
  <c r="V25" i="3"/>
  <c r="U25" i="3"/>
  <c r="Q25" i="3"/>
  <c r="G25" i="3"/>
  <c r="P25" i="3"/>
  <c r="V13" i="3"/>
  <c r="U13" i="3"/>
  <c r="Q13" i="3"/>
  <c r="P13" i="3"/>
  <c r="G13" i="3"/>
  <c r="V114" i="3"/>
  <c r="U114" i="3"/>
  <c r="Q114" i="3"/>
  <c r="G114" i="3"/>
  <c r="P114" i="3"/>
  <c r="V12" i="3"/>
  <c r="U12" i="3"/>
  <c r="Q12" i="3"/>
  <c r="G12" i="3"/>
  <c r="P12" i="3"/>
  <c r="V41" i="3"/>
  <c r="U41" i="3"/>
  <c r="Q41" i="3"/>
  <c r="P41" i="3"/>
  <c r="G41" i="3"/>
  <c r="D108" i="3"/>
  <c r="D69" i="3"/>
  <c r="D75" i="3"/>
  <c r="D90" i="3"/>
  <c r="D85" i="3"/>
  <c r="D36" i="3"/>
  <c r="D110" i="3"/>
  <c r="D91" i="3"/>
  <c r="D80" i="3"/>
  <c r="D27" i="3"/>
  <c r="E109" i="3"/>
  <c r="E6" i="3"/>
  <c r="E98" i="3"/>
  <c r="E115" i="3"/>
  <c r="E45" i="3"/>
  <c r="E72" i="3"/>
  <c r="E29" i="3"/>
  <c r="E21" i="3"/>
  <c r="E80" i="3"/>
  <c r="F119" i="3"/>
  <c r="F42" i="3"/>
  <c r="F115" i="3"/>
  <c r="F29" i="3"/>
  <c r="F27" i="3"/>
  <c r="G99" i="3"/>
  <c r="G81" i="3"/>
  <c r="H69" i="3"/>
  <c r="H31" i="3"/>
  <c r="P75" i="3"/>
  <c r="L7" i="3"/>
  <c r="M65" i="3"/>
  <c r="M32" i="3"/>
  <c r="M114" i="3"/>
  <c r="M97" i="3"/>
  <c r="M52" i="3"/>
  <c r="M18" i="3"/>
  <c r="M57" i="3"/>
  <c r="M61" i="3"/>
  <c r="M43" i="3"/>
  <c r="N51" i="3"/>
  <c r="N44" i="3"/>
  <c r="N75" i="3"/>
  <c r="N62" i="3"/>
  <c r="N71" i="3"/>
  <c r="N21" i="3"/>
  <c r="O54" i="3"/>
  <c r="O12" i="3"/>
  <c r="V67" i="3"/>
  <c r="U67" i="3"/>
  <c r="Q67" i="3"/>
  <c r="P67" i="3"/>
  <c r="H67" i="3"/>
  <c r="V78" i="3"/>
  <c r="U78" i="3"/>
  <c r="Q78" i="3"/>
  <c r="P78" i="3"/>
  <c r="H78" i="3"/>
  <c r="V53" i="3"/>
  <c r="U53" i="3"/>
  <c r="Q53" i="3"/>
  <c r="P53" i="3"/>
  <c r="H53" i="3"/>
  <c r="V32" i="3"/>
  <c r="U32" i="3"/>
  <c r="Q32" i="3"/>
  <c r="P32" i="3"/>
  <c r="H32" i="3"/>
  <c r="V37" i="3"/>
  <c r="U37" i="3"/>
  <c r="Q37" i="3"/>
  <c r="P37" i="3"/>
  <c r="H37" i="3"/>
  <c r="V39" i="3"/>
  <c r="U39" i="3"/>
  <c r="Q39" i="3"/>
  <c r="P39" i="3"/>
  <c r="H39" i="3"/>
  <c r="V58" i="3"/>
  <c r="U58" i="3"/>
  <c r="Q58" i="3"/>
  <c r="P58" i="3"/>
  <c r="H58" i="3"/>
  <c r="V26" i="3"/>
  <c r="U26" i="3"/>
  <c r="Q26" i="3"/>
  <c r="P26" i="3"/>
  <c r="H26" i="3"/>
  <c r="V23" i="3"/>
  <c r="U23" i="3"/>
  <c r="Q23" i="3"/>
  <c r="P23" i="3"/>
  <c r="H23" i="3"/>
  <c r="F23" i="3"/>
  <c r="V24" i="3"/>
  <c r="U24" i="3"/>
  <c r="Q24" i="3"/>
  <c r="P24" i="3"/>
  <c r="H24" i="3"/>
  <c r="F24" i="3"/>
  <c r="C116" i="3"/>
  <c r="E108" i="3"/>
  <c r="E69" i="3"/>
  <c r="E75" i="3"/>
  <c r="E90" i="3"/>
  <c r="E85" i="3"/>
  <c r="E36" i="3"/>
  <c r="E110" i="3"/>
  <c r="E91" i="3"/>
  <c r="E41" i="3"/>
  <c r="F67" i="3"/>
  <c r="F87" i="3"/>
  <c r="F90" i="3"/>
  <c r="F110" i="3"/>
  <c r="F41" i="3"/>
  <c r="G121" i="3"/>
  <c r="G35" i="3"/>
  <c r="H116" i="3"/>
  <c r="H110" i="3"/>
  <c r="H82" i="3"/>
  <c r="P36" i="3"/>
  <c r="L64" i="3"/>
  <c r="M39" i="3"/>
  <c r="M59" i="3"/>
  <c r="M118" i="3"/>
  <c r="M58" i="3"/>
  <c r="M78" i="3"/>
  <c r="M100" i="3"/>
  <c r="M90" i="3"/>
  <c r="M53" i="3"/>
  <c r="M81" i="3"/>
  <c r="M28" i="3"/>
  <c r="N31" i="3"/>
  <c r="N24" i="3"/>
  <c r="N89" i="3"/>
  <c r="N82" i="3"/>
  <c r="N33" i="3"/>
  <c r="N34" i="3"/>
  <c r="N35" i="3"/>
  <c r="N23" i="3"/>
  <c r="O98" i="3"/>
  <c r="O69" i="3"/>
  <c r="O29" i="3"/>
  <c r="O93" i="3"/>
  <c r="O101" i="3"/>
  <c r="O95" i="3"/>
  <c r="V107" i="3"/>
  <c r="U107" i="3"/>
  <c r="Q107" i="3"/>
  <c r="P107" i="3"/>
  <c r="G107" i="3"/>
  <c r="V105" i="3"/>
  <c r="U105" i="3"/>
  <c r="Q105" i="3"/>
  <c r="P105" i="3"/>
  <c r="G105" i="3"/>
  <c r="V40" i="3"/>
  <c r="U40" i="3"/>
  <c r="Q40" i="3"/>
  <c r="P40" i="3"/>
  <c r="G40" i="3"/>
  <c r="V4" i="3"/>
  <c r="U4" i="3"/>
  <c r="Q4" i="3"/>
  <c r="P4" i="3"/>
  <c r="G4" i="3"/>
  <c r="V19" i="3"/>
  <c r="U19" i="3"/>
  <c r="Q19" i="3"/>
  <c r="P19" i="3"/>
  <c r="G19" i="3"/>
  <c r="V59" i="3"/>
  <c r="U59" i="3"/>
  <c r="Q59" i="3"/>
  <c r="P59" i="3"/>
  <c r="G59" i="3"/>
  <c r="V5" i="3"/>
  <c r="U5" i="3"/>
  <c r="Q5" i="3"/>
  <c r="P5" i="3"/>
  <c r="G5" i="3"/>
  <c r="V83" i="3"/>
  <c r="U83" i="3"/>
  <c r="Q83" i="3"/>
  <c r="P83" i="3"/>
  <c r="H83" i="3"/>
  <c r="G83" i="3"/>
  <c r="V8" i="3"/>
  <c r="U8" i="3"/>
  <c r="Q8" i="3"/>
  <c r="P8" i="3"/>
  <c r="H8" i="3"/>
  <c r="G8" i="3"/>
  <c r="V84" i="3"/>
  <c r="U84" i="3"/>
  <c r="Q84" i="3"/>
  <c r="P84" i="3"/>
  <c r="H84" i="3"/>
  <c r="G84" i="3"/>
  <c r="C37" i="3"/>
  <c r="F107" i="3"/>
  <c r="F11" i="3"/>
  <c r="F44" i="3"/>
  <c r="F79" i="3"/>
  <c r="F13" i="3"/>
  <c r="F55" i="3"/>
  <c r="F84" i="3"/>
  <c r="G6" i="3"/>
  <c r="G94" i="3"/>
  <c r="G43" i="3"/>
  <c r="G57" i="3"/>
  <c r="H105" i="3"/>
  <c r="H7" i="3"/>
  <c r="H13" i="3"/>
  <c r="H27" i="3"/>
  <c r="P80" i="3"/>
  <c r="L114" i="3"/>
  <c r="L97" i="3"/>
  <c r="L52" i="3"/>
  <c r="L18" i="3"/>
  <c r="L57" i="3"/>
  <c r="L61" i="3"/>
  <c r="L43" i="3"/>
  <c r="M107" i="3"/>
  <c r="M51" i="3"/>
  <c r="M44" i="3"/>
  <c r="M75" i="3"/>
  <c r="M62" i="3"/>
  <c r="M71" i="3"/>
  <c r="M21" i="3"/>
  <c r="N54" i="3"/>
  <c r="N12" i="3"/>
  <c r="O99" i="3"/>
  <c r="O87" i="3"/>
  <c r="O49" i="3"/>
  <c r="O11" i="3"/>
  <c r="O66" i="3"/>
  <c r="O91" i="3"/>
  <c r="O38" i="3"/>
  <c r="O115" i="3"/>
  <c r="V120" i="3"/>
  <c r="U120" i="3"/>
  <c r="Q120" i="3"/>
  <c r="P120" i="3"/>
  <c r="H120" i="3"/>
  <c r="F120" i="3"/>
  <c r="V70" i="3"/>
  <c r="U70" i="3"/>
  <c r="Q70" i="3"/>
  <c r="P70" i="3"/>
  <c r="H70" i="3"/>
  <c r="F70" i="3"/>
  <c r="V117" i="3"/>
  <c r="U117" i="3"/>
  <c r="Q117" i="3"/>
  <c r="P117" i="3"/>
  <c r="H117" i="3"/>
  <c r="F117" i="3"/>
  <c r="V76" i="3"/>
  <c r="U76" i="3"/>
  <c r="Q76" i="3"/>
  <c r="P76" i="3"/>
  <c r="H76" i="3"/>
  <c r="F76" i="3"/>
  <c r="V81" i="3"/>
  <c r="U81" i="3"/>
  <c r="Q81" i="3"/>
  <c r="P81" i="3"/>
  <c r="H81" i="3"/>
  <c r="F81" i="3"/>
  <c r="V101" i="3"/>
  <c r="U101" i="3"/>
  <c r="Q101" i="3"/>
  <c r="P101" i="3"/>
  <c r="H101" i="3"/>
  <c r="F101" i="3"/>
  <c r="V15" i="3"/>
  <c r="U15" i="3"/>
  <c r="Q15" i="3"/>
  <c r="P15" i="3"/>
  <c r="H15" i="3"/>
  <c r="F15" i="3"/>
  <c r="V33" i="3"/>
  <c r="U33" i="3"/>
  <c r="Q33" i="3"/>
  <c r="P33" i="3"/>
  <c r="H33" i="3"/>
  <c r="F33" i="3"/>
  <c r="V97" i="3"/>
  <c r="U97" i="3"/>
  <c r="Q97" i="3"/>
  <c r="P97" i="3"/>
  <c r="H97" i="3"/>
  <c r="F97" i="3"/>
  <c r="V50" i="3"/>
  <c r="U50" i="3"/>
  <c r="Q50" i="3"/>
  <c r="P50" i="3"/>
  <c r="H50" i="3"/>
  <c r="F50" i="3"/>
  <c r="D67" i="3"/>
  <c r="D78" i="3"/>
  <c r="D53" i="3"/>
  <c r="D32" i="3"/>
  <c r="D37" i="3"/>
  <c r="D39" i="3"/>
  <c r="D58" i="3"/>
  <c r="D26" i="3"/>
  <c r="D23" i="3"/>
  <c r="D24" i="3"/>
  <c r="E119" i="3"/>
  <c r="E116" i="3"/>
  <c r="E112" i="3"/>
  <c r="E44" i="3"/>
  <c r="E9" i="3"/>
  <c r="E25" i="3"/>
  <c r="E13" i="3"/>
  <c r="E114" i="3"/>
  <c r="E23" i="3"/>
  <c r="E84" i="3"/>
  <c r="F98" i="3"/>
  <c r="F32" i="3"/>
  <c r="F22" i="3"/>
  <c r="F58" i="3"/>
  <c r="F88" i="3"/>
  <c r="G115" i="3"/>
  <c r="G72" i="3"/>
  <c r="G21" i="3"/>
  <c r="G24" i="3"/>
  <c r="H85" i="3"/>
  <c r="H5" i="3"/>
  <c r="H41" i="3"/>
  <c r="Q98" i="3"/>
  <c r="O27" i="3"/>
  <c r="O56" i="3"/>
  <c r="O63" i="3"/>
  <c r="O70" i="3"/>
  <c r="O86" i="3"/>
  <c r="V104" i="3"/>
  <c r="U104" i="3"/>
  <c r="Q104" i="3"/>
  <c r="P104" i="3"/>
  <c r="G104" i="3"/>
  <c r="V122" i="3"/>
  <c r="U122" i="3"/>
  <c r="Q122" i="3"/>
  <c r="P122" i="3"/>
  <c r="G122" i="3"/>
  <c r="V42" i="3"/>
  <c r="U42" i="3"/>
  <c r="Q42" i="3"/>
  <c r="P42" i="3"/>
  <c r="G42" i="3"/>
  <c r="V66" i="3"/>
  <c r="U66" i="3"/>
  <c r="Q66" i="3"/>
  <c r="P66" i="3"/>
  <c r="G66" i="3"/>
  <c r="V100" i="3"/>
  <c r="U100" i="3"/>
  <c r="Q100" i="3"/>
  <c r="P100" i="3"/>
  <c r="G100" i="3"/>
  <c r="V56" i="3"/>
  <c r="U56" i="3"/>
  <c r="Q56" i="3"/>
  <c r="P56" i="3"/>
  <c r="G56" i="3"/>
  <c r="V63" i="3"/>
  <c r="U63" i="3"/>
  <c r="Q63" i="3"/>
  <c r="P63" i="3"/>
  <c r="G63" i="3"/>
  <c r="V92" i="3"/>
  <c r="U92" i="3"/>
  <c r="Q92" i="3"/>
  <c r="P92" i="3"/>
  <c r="G92" i="3"/>
  <c r="V34" i="3"/>
  <c r="U34" i="3"/>
  <c r="Q34" i="3"/>
  <c r="P34" i="3"/>
  <c r="G34" i="3"/>
  <c r="V3" i="3"/>
  <c r="U3" i="3"/>
  <c r="Q3" i="3"/>
  <c r="P3" i="3"/>
  <c r="G3" i="3"/>
  <c r="V71" i="3"/>
  <c r="U71" i="3"/>
  <c r="Q71" i="3"/>
  <c r="P71" i="3"/>
  <c r="G71" i="3"/>
  <c r="D107" i="3"/>
  <c r="D105" i="3"/>
  <c r="D40" i="3"/>
  <c r="D4" i="3"/>
  <c r="D19" i="3"/>
  <c r="D59" i="3"/>
  <c r="D5" i="3"/>
  <c r="D83" i="3"/>
  <c r="D8" i="3"/>
  <c r="D84" i="3"/>
  <c r="E67" i="3"/>
  <c r="E78" i="3"/>
  <c r="E53" i="3"/>
  <c r="E32" i="3"/>
  <c r="E37" i="3"/>
  <c r="E39" i="3"/>
  <c r="E58" i="3"/>
  <c r="E26" i="3"/>
  <c r="E8" i="3"/>
  <c r="E50" i="3"/>
  <c r="F99" i="3"/>
  <c r="F75" i="3"/>
  <c r="F4" i="3"/>
  <c r="F72" i="3"/>
  <c r="F5" i="3"/>
  <c r="F14" i="3"/>
  <c r="G78" i="3"/>
  <c r="G50" i="3"/>
  <c r="H11" i="3"/>
  <c r="H9" i="3"/>
  <c r="H92" i="3"/>
  <c r="H71" i="3"/>
  <c r="Q29" i="3"/>
  <c r="L51" i="3"/>
  <c r="L44" i="3"/>
  <c r="L75" i="3"/>
  <c r="L62" i="3"/>
  <c r="L71" i="3"/>
  <c r="L21" i="3"/>
  <c r="M54" i="3"/>
  <c r="M12" i="3"/>
  <c r="N99" i="3"/>
  <c r="N87" i="3"/>
  <c r="N49" i="3"/>
  <c r="N11" i="3"/>
  <c r="N66" i="3"/>
  <c r="N91" i="3"/>
  <c r="N38" i="3"/>
  <c r="N115" i="3"/>
  <c r="O116" i="3"/>
  <c r="O109" i="3"/>
  <c r="O88" i="3"/>
  <c r="O85" i="3"/>
  <c r="O9" i="3"/>
  <c r="O36" i="3"/>
  <c r="O105" i="3"/>
  <c r="O60" i="3"/>
  <c r="O8" i="3"/>
  <c r="O50" i="3"/>
  <c r="O110" i="3"/>
  <c r="U118" i="3"/>
  <c r="Q118" i="3"/>
  <c r="P118" i="3"/>
  <c r="V118" i="3"/>
  <c r="F118" i="3"/>
  <c r="H118" i="3"/>
  <c r="U73" i="3"/>
  <c r="Q73" i="3"/>
  <c r="P73" i="3"/>
  <c r="V73" i="3"/>
  <c r="F73" i="3"/>
  <c r="H73" i="3"/>
  <c r="U111" i="3"/>
  <c r="Q111" i="3"/>
  <c r="P111" i="3"/>
  <c r="V111" i="3"/>
  <c r="F111" i="3"/>
  <c r="H111" i="3"/>
  <c r="U20" i="3"/>
  <c r="Q20" i="3"/>
  <c r="P20" i="3"/>
  <c r="V20" i="3"/>
  <c r="F20" i="3"/>
  <c r="H20" i="3"/>
  <c r="U60" i="3"/>
  <c r="Q60" i="3"/>
  <c r="P60" i="3"/>
  <c r="V60" i="3"/>
  <c r="F60" i="3"/>
  <c r="H60" i="3"/>
  <c r="U74" i="3"/>
  <c r="Q74" i="3"/>
  <c r="P74" i="3"/>
  <c r="V74" i="3"/>
  <c r="F74" i="3"/>
  <c r="H74" i="3"/>
  <c r="U89" i="3"/>
  <c r="Q89" i="3"/>
  <c r="V89" i="3"/>
  <c r="P89" i="3"/>
  <c r="F89" i="3"/>
  <c r="H89" i="3"/>
  <c r="U77" i="3"/>
  <c r="V77" i="3"/>
  <c r="Q77" i="3"/>
  <c r="P77" i="3"/>
  <c r="F77" i="3"/>
  <c r="H77" i="3"/>
  <c r="U47" i="3"/>
  <c r="V47" i="3"/>
  <c r="Q47" i="3"/>
  <c r="P47" i="3"/>
  <c r="F47" i="3"/>
  <c r="H47" i="3"/>
  <c r="V64" i="3"/>
  <c r="U64" i="3"/>
  <c r="Q64" i="3"/>
  <c r="P64" i="3"/>
  <c r="F64" i="3"/>
  <c r="H64" i="3"/>
  <c r="C104" i="3"/>
  <c r="C63" i="3"/>
  <c r="D120" i="3"/>
  <c r="D70" i="3"/>
  <c r="D117" i="3"/>
  <c r="D76" i="3"/>
  <c r="D81" i="3"/>
  <c r="D101" i="3"/>
  <c r="D15" i="3"/>
  <c r="D33" i="3"/>
  <c r="D97" i="3"/>
  <c r="D50" i="3"/>
  <c r="E107" i="3"/>
  <c r="E105" i="3"/>
  <c r="E40" i="3"/>
  <c r="E4" i="3"/>
  <c r="E19" i="3"/>
  <c r="E59" i="3"/>
  <c r="E5" i="3"/>
  <c r="E83" i="3"/>
  <c r="E97" i="3"/>
  <c r="E71" i="3"/>
  <c r="F17" i="3"/>
  <c r="F100" i="3"/>
  <c r="F36" i="3"/>
  <c r="F92" i="3"/>
  <c r="F80" i="3"/>
  <c r="G103" i="3"/>
  <c r="G70" i="3"/>
  <c r="G32" i="3"/>
  <c r="G39" i="3"/>
  <c r="G26" i="3"/>
  <c r="H104" i="3"/>
  <c r="H75" i="3"/>
  <c r="H19" i="3"/>
  <c r="H10" i="3"/>
  <c r="AS309" i="2"/>
  <c r="AS693" i="2"/>
  <c r="AS679" i="2"/>
  <c r="AS231" i="2"/>
  <c r="AS703" i="2"/>
  <c r="AS263" i="2"/>
  <c r="AS658" i="2"/>
  <c r="AS417" i="2"/>
  <c r="AS304" i="2"/>
  <c r="AS484" i="2"/>
  <c r="AS620" i="2"/>
  <c r="AS364" i="2"/>
  <c r="AS361" i="2"/>
  <c r="AS507" i="2"/>
  <c r="AS460" i="2"/>
  <c r="AS106" i="2"/>
  <c r="AS244" i="2"/>
  <c r="AS160" i="2"/>
  <c r="AS411" i="2"/>
  <c r="AS296" i="2"/>
  <c r="AS454" i="2"/>
  <c r="AS71" i="2"/>
  <c r="AS59" i="2"/>
  <c r="AS360" i="2"/>
  <c r="AS347" i="2"/>
  <c r="AS562" i="2"/>
  <c r="AS154" i="2"/>
  <c r="AS147" i="2"/>
  <c r="AS119" i="2"/>
  <c r="AS209" i="2"/>
  <c r="AS307" i="2"/>
  <c r="AS223" i="2"/>
  <c r="AS259" i="2"/>
  <c r="AS23" i="2"/>
  <c r="AS365" i="2"/>
  <c r="AS674" i="2"/>
  <c r="AS542" i="2"/>
  <c r="AS657" i="2"/>
  <c r="AS705" i="2"/>
  <c r="AS487" i="2"/>
  <c r="AS577" i="2"/>
  <c r="AS369" i="2"/>
  <c r="AS632" i="2"/>
  <c r="AS213" i="2"/>
  <c r="AS528" i="2"/>
  <c r="AS117" i="2"/>
  <c r="AS402" i="2"/>
  <c r="AS437" i="2"/>
  <c r="AS655" i="2"/>
  <c r="AS336" i="2"/>
  <c r="AS440" i="2"/>
  <c r="AS258" i="2"/>
  <c r="AS421" i="2"/>
  <c r="AS176" i="2"/>
  <c r="AS501" i="2"/>
  <c r="AS322" i="2"/>
  <c r="AS31" i="2"/>
  <c r="AS518" i="2"/>
  <c r="AS532" i="2"/>
  <c r="AS50" i="2"/>
  <c r="AS329" i="2"/>
  <c r="AS490" i="2"/>
  <c r="AS12" i="2"/>
  <c r="AS342" i="2"/>
  <c r="AS149" i="2"/>
  <c r="AS76" i="2"/>
  <c r="AS298" i="2"/>
  <c r="AS656" i="2"/>
  <c r="AS725" i="2"/>
  <c r="AS552" i="2"/>
  <c r="AS135" i="2"/>
  <c r="AS479" i="2"/>
  <c r="AS468" i="2"/>
  <c r="AS95" i="2"/>
  <c r="AS466" i="2"/>
  <c r="AS731" i="2"/>
  <c r="AS313" i="2"/>
  <c r="AS93" i="2"/>
  <c r="AS465" i="2"/>
  <c r="AS443" i="2"/>
  <c r="AS665" i="2"/>
  <c r="AS551" i="2"/>
  <c r="AS520" i="2"/>
  <c r="AS191" i="2"/>
  <c r="AS282" i="2"/>
  <c r="AS158" i="2"/>
  <c r="AS142" i="2"/>
  <c r="AS346" i="2"/>
  <c r="AS36" i="2"/>
  <c r="AS431" i="2"/>
  <c r="AS412" i="2"/>
  <c r="AS408" i="2"/>
  <c r="AS506" i="2"/>
  <c r="AS574" i="2"/>
  <c r="AS54" i="2"/>
  <c r="AS210" i="2"/>
  <c r="AS65" i="2"/>
  <c r="AS546" i="2"/>
  <c r="AS257" i="2"/>
  <c r="AS692" i="2"/>
  <c r="AS610" i="2"/>
  <c r="AS550" i="2"/>
  <c r="AS229" i="2"/>
  <c r="AS123" i="2"/>
  <c r="AS264" i="2"/>
  <c r="AS452" i="2"/>
  <c r="AS332" i="2"/>
  <c r="AS549" i="2"/>
  <c r="AS196" i="2"/>
  <c r="AS566" i="2"/>
  <c r="AS254" i="2"/>
  <c r="AS376" i="2"/>
  <c r="AS446" i="2"/>
  <c r="AS125" i="2"/>
  <c r="AS137" i="2"/>
  <c r="AS544" i="2"/>
  <c r="AS409" i="2"/>
  <c r="AS719" i="2"/>
  <c r="AS683" i="2"/>
  <c r="AS483" i="2"/>
  <c r="AS321" i="2"/>
  <c r="AS372" i="2"/>
  <c r="AS516" i="2"/>
  <c r="AS666" i="2"/>
  <c r="AS339" i="2"/>
  <c r="AS675" i="2"/>
  <c r="AS664" i="2"/>
  <c r="AS438" i="2"/>
  <c r="AS233" i="2"/>
  <c r="AS606" i="2"/>
  <c r="AS242" i="2"/>
  <c r="AS326" i="2"/>
  <c r="AS40" i="2"/>
  <c r="AS557" i="2"/>
  <c r="AS470" i="2"/>
  <c r="AS387" i="2"/>
  <c r="AS414" i="2"/>
  <c r="AS145" i="2"/>
  <c r="AS724" i="2"/>
  <c r="AS270" i="2"/>
  <c r="AS344" i="2"/>
  <c r="AS504" i="2"/>
  <c r="AS398" i="2"/>
  <c r="AS502" i="2"/>
  <c r="AS168" i="2"/>
  <c r="AS274" i="2"/>
  <c r="AS289" i="2"/>
  <c r="AS61" i="2"/>
  <c r="AS319" i="2"/>
  <c r="AS663" i="2"/>
  <c r="AS140" i="2"/>
  <c r="AS653" i="2"/>
  <c r="AS399" i="2"/>
  <c r="AS107" i="2"/>
  <c r="AS185" i="2"/>
  <c r="AS458" i="2"/>
  <c r="AS63" i="2"/>
  <c r="AS535" i="2"/>
  <c r="AS291" i="2"/>
  <c r="AS331" i="2"/>
  <c r="AS186" i="2"/>
  <c r="AS415" i="2"/>
  <c r="AS150" i="2"/>
  <c r="AS250" i="2"/>
  <c r="AS122" i="2"/>
  <c r="AS162" i="2"/>
  <c r="AS478" i="2"/>
  <c r="AS201" i="2"/>
  <c r="AS21" i="2"/>
  <c r="AS46" i="2"/>
  <c r="AS55" i="2"/>
  <c r="AS3" i="2"/>
  <c r="AS496" i="2"/>
  <c r="AS238" i="2"/>
  <c r="AS81" i="2"/>
  <c r="AS166" i="2"/>
  <c r="AS271" i="2"/>
  <c r="AS486" i="2"/>
  <c r="AS279" i="2"/>
  <c r="AS303" i="2"/>
  <c r="AS37" i="2"/>
  <c r="AS467" i="2"/>
  <c r="AS445" i="2"/>
  <c r="AS19" i="2"/>
  <c r="AS4" i="2"/>
  <c r="AS25" i="2"/>
  <c r="AS11" i="2"/>
  <c r="AS127" i="2"/>
  <c r="AS67" i="2"/>
  <c r="AS475" i="2"/>
  <c r="AS536" i="2"/>
  <c r="AS335" i="2"/>
  <c r="AS30" i="2"/>
  <c r="AS311" i="2"/>
  <c r="AS607" i="2"/>
  <c r="AS64" i="2"/>
  <c r="AS621" i="2"/>
  <c r="AS494" i="2"/>
  <c r="AS375" i="2"/>
  <c r="AS357" i="2"/>
  <c r="AS580" i="2"/>
  <c r="AS720" i="2"/>
  <c r="AS512" i="2"/>
  <c r="AS126" i="2"/>
  <c r="AS684" i="2"/>
  <c r="AS586" i="2"/>
  <c r="AS627" i="2"/>
  <c r="AS118" i="2"/>
  <c r="AS456" i="2"/>
  <c r="AS290" i="2"/>
  <c r="AS327" i="2"/>
  <c r="AS493" i="2"/>
  <c r="AS192" i="2"/>
  <c r="AS585" i="2"/>
  <c r="AS90" i="2"/>
  <c r="AS578" i="2"/>
  <c r="AS84" i="2"/>
  <c r="AS183" i="2"/>
  <c r="AS362" i="2"/>
  <c r="AS146" i="2"/>
  <c r="AS530" i="2"/>
  <c r="AT668" i="2"/>
  <c r="AT695" i="2"/>
  <c r="AT634" i="2"/>
  <c r="AT670" i="2"/>
  <c r="AT646" i="2"/>
  <c r="AT236" i="2"/>
  <c r="AT515" i="2"/>
  <c r="AT694" i="2"/>
  <c r="AT103" i="2"/>
  <c r="AT101" i="2"/>
  <c r="AT548" i="2"/>
  <c r="AT647" i="2"/>
  <c r="AT353" i="2"/>
  <c r="AT699" i="2"/>
  <c r="AT293" i="2"/>
  <c r="AT42" i="2"/>
  <c r="AT723" i="2"/>
  <c r="AT681" i="2"/>
  <c r="AT75" i="2"/>
  <c r="AT73" i="2"/>
  <c r="AT481" i="2"/>
  <c r="AT554" i="2"/>
  <c r="AT197" i="2"/>
  <c r="AT390" i="2"/>
  <c r="AT215" i="2"/>
  <c r="AT540" i="2"/>
  <c r="AT598" i="2"/>
  <c r="AT612" i="2"/>
  <c r="AT642" i="2"/>
  <c r="AT685" i="2"/>
  <c r="AT334" i="2"/>
  <c r="AT673" i="2"/>
  <c r="AS704" i="2"/>
  <c r="AS713" i="2"/>
  <c r="AS320" i="2"/>
  <c r="AS371" i="2"/>
  <c r="AS230" i="2"/>
  <c r="AS499" i="2"/>
  <c r="AS268" i="2"/>
  <c r="AS56" i="2"/>
  <c r="AS33" i="2"/>
  <c r="AS49" i="2"/>
  <c r="AS608" i="2"/>
  <c r="AS341" i="2"/>
  <c r="AS394" i="2"/>
  <c r="AS155" i="2"/>
  <c r="AS715" i="2"/>
  <c r="AS143" i="2"/>
  <c r="AS116" i="2"/>
  <c r="AT682" i="2"/>
  <c r="AT712" i="2"/>
  <c r="AT645" i="2"/>
  <c r="AT177" i="2"/>
  <c r="AT485" i="2"/>
  <c r="AT363" i="2"/>
  <c r="AT397" i="2"/>
  <c r="AT660" i="2"/>
  <c r="AT469" i="2"/>
  <c r="AT79" i="2"/>
  <c r="AT102" i="2"/>
  <c r="AT707" i="2"/>
  <c r="AT422" i="2"/>
  <c r="AT714" i="2"/>
  <c r="AT132" i="2"/>
  <c r="AT537" i="2"/>
  <c r="AT571" i="2"/>
  <c r="AT471" i="2"/>
  <c r="AT349" i="2"/>
  <c r="AT318" i="2"/>
  <c r="AT652" i="2"/>
  <c r="AT567" i="2"/>
  <c r="AT358" i="2"/>
  <c r="AT473" i="2"/>
  <c r="AT583" i="2"/>
  <c r="AT80" i="2"/>
  <c r="AT152" i="2"/>
  <c r="AT441" i="2"/>
  <c r="AT180" i="2"/>
  <c r="AT524" i="2"/>
  <c r="AT433" i="2"/>
  <c r="AT280" i="2"/>
  <c r="AT570" i="2"/>
  <c r="AT432" i="2"/>
  <c r="AT156" i="2"/>
  <c r="AT323" i="2"/>
  <c r="AT558" i="2"/>
  <c r="AT17" i="2"/>
  <c r="AT584" i="2"/>
  <c r="AT688" i="2"/>
  <c r="AT195" i="2"/>
  <c r="AT698" i="2"/>
  <c r="AT476" i="2"/>
  <c r="AT538" i="2"/>
  <c r="AT260" i="2"/>
  <c r="AT592" i="2"/>
  <c r="AT377" i="2"/>
  <c r="AT380" i="2"/>
  <c r="AT2" i="2"/>
  <c r="AT60" i="2"/>
  <c r="AT461" i="2"/>
  <c r="AT671" i="2"/>
  <c r="AT295" i="2"/>
  <c r="AT464" i="2"/>
  <c r="AT281" i="2"/>
  <c r="AT374" i="2"/>
  <c r="AT416" i="2"/>
  <c r="AT594" i="2"/>
  <c r="AT482" i="2"/>
  <c r="AT616" i="2"/>
  <c r="AR306" i="2"/>
  <c r="AR428" i="2"/>
  <c r="AS92" i="2"/>
  <c r="AS659" i="2"/>
  <c r="AS600" i="2"/>
  <c r="AS729" i="2"/>
  <c r="AS266" i="2"/>
  <c r="AS41" i="2"/>
  <c r="AS543" i="2"/>
  <c r="AS639" i="2"/>
  <c r="AS595" i="2"/>
  <c r="AS13" i="2"/>
  <c r="AS564" i="2"/>
  <c r="AS97" i="2"/>
  <c r="AS333" i="2"/>
  <c r="AS429" i="2"/>
  <c r="AS404" i="2"/>
  <c r="AS379" i="2"/>
  <c r="AS691" i="2"/>
  <c r="AS593" i="2"/>
  <c r="AS709" i="2"/>
  <c r="AS392" i="2"/>
  <c r="AS575" i="2"/>
  <c r="AS221" i="2"/>
  <c r="AS686" i="2"/>
  <c r="AS569" i="2"/>
  <c r="AS525" i="2"/>
  <c r="AR525" i="2"/>
  <c r="AS442" i="2"/>
  <c r="AS533" i="2"/>
  <c r="AS248" i="2"/>
  <c r="AS400" i="2"/>
  <c r="AS200" i="2"/>
  <c r="AS159" i="2"/>
  <c r="AS72" i="2"/>
  <c r="AS613" i="2"/>
  <c r="AS393" i="2"/>
  <c r="AS28" i="2"/>
  <c r="AS420" i="2"/>
  <c r="AS324" i="2"/>
  <c r="AR324" i="2"/>
  <c r="AS203" i="2"/>
  <c r="AS273" i="2"/>
  <c r="AS722" i="2"/>
  <c r="AS199" i="2"/>
  <c r="AS721" i="2"/>
  <c r="AS240" i="2"/>
  <c r="AS241" i="2"/>
  <c r="AS427" i="2"/>
  <c r="AS148" i="2"/>
  <c r="AS395" i="2"/>
  <c r="AS302" i="2"/>
  <c r="AS599" i="2"/>
  <c r="AS219" i="2"/>
  <c r="AS455" i="2"/>
  <c r="AS276" i="2"/>
  <c r="AS389" i="2"/>
  <c r="AS579" i="2"/>
  <c r="AS130" i="2"/>
  <c r="AS576" i="2"/>
  <c r="AS453" i="2"/>
  <c r="AS492" i="2"/>
  <c r="AS251" i="2"/>
  <c r="AS505" i="2"/>
  <c r="AS253" i="2"/>
  <c r="AS602" i="2"/>
  <c r="AS205" i="2"/>
  <c r="AS641" i="2"/>
  <c r="AS489" i="2"/>
  <c r="AS144" i="2"/>
  <c r="AS565" i="2"/>
  <c r="AS283" i="2"/>
  <c r="AS262" i="2"/>
  <c r="AS367" i="2"/>
  <c r="AS338" i="2"/>
  <c r="AS378" i="2"/>
  <c r="AS151" i="2"/>
  <c r="AS9" i="2"/>
  <c r="AS669" i="2"/>
  <c r="AS18" i="2"/>
  <c r="AS474" i="2"/>
  <c r="AS661" i="2"/>
  <c r="AS450" i="2"/>
  <c r="AS401" i="2"/>
  <c r="AS561" i="2"/>
  <c r="AS434" i="2"/>
  <c r="AS131" i="2"/>
  <c r="AS643" i="2"/>
  <c r="AS316" i="2"/>
  <c r="AS350" i="2"/>
  <c r="AS676" i="2"/>
  <c r="AS66" i="2"/>
  <c r="AS405" i="2"/>
  <c r="AS69" i="2"/>
  <c r="AS34" i="2"/>
  <c r="AS222" i="2"/>
  <c r="AS224" i="2"/>
  <c r="AS503" i="2"/>
  <c r="AS247" i="2"/>
  <c r="AS526" i="2"/>
  <c r="AS706" i="2"/>
  <c r="AS728" i="2"/>
  <c r="AS637" i="2"/>
  <c r="AS243" i="2"/>
  <c r="AS629" i="2"/>
  <c r="AS559" i="2"/>
  <c r="AS172" i="2"/>
  <c r="AS109" i="2"/>
  <c r="AS527" i="2"/>
  <c r="AS638" i="2"/>
  <c r="AS635" i="2"/>
  <c r="AS514" i="2"/>
  <c r="AS100" i="2"/>
  <c r="AS47" i="2"/>
  <c r="AS261" i="2"/>
  <c r="AS628" i="2"/>
  <c r="AS640" i="2"/>
  <c r="AS300" i="2"/>
  <c r="AS727" i="2"/>
  <c r="AS425" i="2"/>
  <c r="AS288" i="2"/>
  <c r="AS589" i="2"/>
  <c r="AS178" i="2"/>
  <c r="AS306" i="2"/>
  <c r="AS385" i="2"/>
  <c r="AS51" i="2"/>
  <c r="AS269" i="2"/>
  <c r="AS277" i="2"/>
  <c r="AS308" i="2"/>
  <c r="AS428" i="2"/>
  <c r="AS359" i="2"/>
  <c r="AS20" i="2"/>
  <c r="AS10" i="2"/>
  <c r="AS217" i="2"/>
  <c r="AS220" i="2"/>
  <c r="AS275" i="2"/>
  <c r="AS286" i="2"/>
  <c r="AS531" i="2"/>
  <c r="AS86" i="2"/>
  <c r="AS447" i="2"/>
  <c r="AS448" i="2"/>
  <c r="AS407" i="2"/>
  <c r="AS511" i="2"/>
  <c r="AS700" i="2"/>
  <c r="AS510" i="2"/>
  <c r="AS227" i="2"/>
  <c r="AS74" i="2"/>
  <c r="AS522" i="2"/>
  <c r="AS189" i="2"/>
  <c r="AS265" i="2"/>
  <c r="AS232" i="2"/>
  <c r="AS62" i="2"/>
  <c r="AS7" i="2"/>
  <c r="AS560" i="2"/>
  <c r="AS366" i="2"/>
  <c r="AS521" i="2"/>
  <c r="AS384" i="2"/>
  <c r="AS687" i="2"/>
  <c r="AS553" i="2"/>
  <c r="AS169" i="2"/>
  <c r="AS396" i="2"/>
  <c r="AS343" i="2"/>
  <c r="AS517" i="2"/>
  <c r="AS214" i="2"/>
  <c r="AS519" i="2"/>
  <c r="AS345" i="2"/>
  <c r="AS218" i="2"/>
  <c r="AS601" i="2"/>
  <c r="AS449" i="2"/>
  <c r="AS184" i="2"/>
  <c r="AS668" i="2"/>
  <c r="AS695" i="2"/>
  <c r="AS634" i="2"/>
  <c r="AS670" i="2"/>
  <c r="AS646" i="2"/>
  <c r="AS236" i="2"/>
  <c r="AS515" i="2"/>
  <c r="AS694" i="2"/>
  <c r="AS103" i="2"/>
  <c r="AS101" i="2"/>
  <c r="AS548" i="2"/>
  <c r="AS647" i="2"/>
  <c r="AS353" i="2"/>
  <c r="AS699" i="2"/>
  <c r="AS293" i="2"/>
  <c r="AS42" i="2"/>
  <c r="AS723" i="2"/>
  <c r="AS681" i="2"/>
  <c r="AS75" i="2"/>
  <c r="AS73" i="2"/>
  <c r="AS481" i="2"/>
  <c r="AS554" i="2"/>
  <c r="AS197" i="2"/>
  <c r="AS390" i="2"/>
  <c r="AS215" i="2"/>
  <c r="AS540" i="2"/>
  <c r="AS598" i="2"/>
  <c r="AS612" i="2"/>
  <c r="AS642" i="2"/>
  <c r="AS685" i="2"/>
  <c r="AS334" i="2"/>
  <c r="AS673" i="2"/>
  <c r="AS165" i="2"/>
  <c r="AS563" i="2"/>
  <c r="AS246" i="2"/>
  <c r="AS194" i="2"/>
  <c r="AS609" i="2"/>
  <c r="AS188" i="2"/>
  <c r="AS451" i="2"/>
  <c r="AS228" i="2"/>
  <c r="AS391" i="2"/>
  <c r="AS139" i="2"/>
  <c r="AS187" i="2"/>
  <c r="AS129" i="2"/>
  <c r="AS591" i="2"/>
  <c r="AS255" i="2"/>
  <c r="AS16" i="2"/>
  <c r="AS488" i="2"/>
  <c r="AS710" i="2"/>
  <c r="AS245" i="2"/>
  <c r="AS27" i="2"/>
  <c r="AS272" i="2"/>
  <c r="AS568" i="2"/>
  <c r="AS239" i="2"/>
  <c r="AS128" i="2"/>
  <c r="AS173" i="2"/>
  <c r="AS495" i="2"/>
  <c r="AS491" i="2"/>
  <c r="AS650" i="2"/>
  <c r="AS645" i="2"/>
  <c r="AS397" i="2"/>
  <c r="AS102" i="2"/>
  <c r="AS132" i="2"/>
  <c r="AS349" i="2"/>
  <c r="AS358" i="2"/>
  <c r="AS441" i="2"/>
  <c r="AS433" i="2"/>
  <c r="AS156" i="2"/>
  <c r="AS584" i="2"/>
  <c r="AS476" i="2"/>
  <c r="AS377" i="2"/>
  <c r="AS60" i="2"/>
  <c r="AS295" i="2"/>
  <c r="AS374" i="2"/>
  <c r="AS416" i="2"/>
  <c r="AS482" i="2"/>
  <c r="AS616" i="2"/>
  <c r="AT693" i="2"/>
  <c r="AT703" i="2"/>
  <c r="AT679" i="2"/>
  <c r="AT231" i="2"/>
  <c r="AT263" i="2"/>
  <c r="AT658" i="2"/>
  <c r="AT208" i="2"/>
  <c r="AT309" i="2"/>
  <c r="AT417" i="2"/>
  <c r="AT506" i="2"/>
  <c r="AT304" i="2"/>
  <c r="AT484" i="2"/>
  <c r="AT574" i="2"/>
  <c r="AT620" i="2"/>
  <c r="AT54" i="2"/>
  <c r="AT364" i="2"/>
  <c r="AT210" i="2"/>
  <c r="AT361" i="2"/>
  <c r="AT65" i="2"/>
  <c r="AT507" i="2"/>
  <c r="AT460" i="2"/>
  <c r="AT546" i="2"/>
  <c r="AT106" i="2"/>
  <c r="AT257" i="2"/>
  <c r="AT244" i="2"/>
  <c r="AT692" i="2"/>
  <c r="AT160" i="2"/>
  <c r="AT610" i="2"/>
  <c r="AT411" i="2"/>
  <c r="AT296" i="2"/>
  <c r="AT550" i="2"/>
  <c r="AT454" i="2"/>
  <c r="AT229" i="2"/>
  <c r="AT71" i="2"/>
  <c r="AT123" i="2"/>
  <c r="AT59" i="2"/>
  <c r="AT264" i="2"/>
  <c r="AT360" i="2"/>
  <c r="AT452" i="2"/>
  <c r="AT347" i="2"/>
  <c r="AT332" i="2"/>
  <c r="AT562" i="2"/>
  <c r="AT549" i="2"/>
  <c r="AT154" i="2"/>
  <c r="AT196" i="2"/>
  <c r="AT147" i="2"/>
  <c r="AT566" i="2"/>
  <c r="AT119" i="2"/>
  <c r="AT254" i="2"/>
  <c r="AT209" i="2"/>
  <c r="AT376" i="2"/>
  <c r="AT307" i="2"/>
  <c r="AS633" i="2"/>
  <c r="AS697" i="2"/>
  <c r="AS111" i="2"/>
  <c r="AS682" i="2"/>
  <c r="AS485" i="2"/>
  <c r="AS469" i="2"/>
  <c r="AS422" i="2"/>
  <c r="AS571" i="2"/>
  <c r="AS652" i="2"/>
  <c r="AS583" i="2"/>
  <c r="AS180" i="2"/>
  <c r="AS570" i="2"/>
  <c r="AS558" i="2"/>
  <c r="AS195" i="2"/>
  <c r="AS260" i="2"/>
  <c r="AS2" i="2"/>
  <c r="AS671" i="2"/>
  <c r="AS281" i="2"/>
  <c r="AS726" i="2"/>
  <c r="AS690" i="2"/>
  <c r="AS555" i="2"/>
  <c r="AS462" i="2"/>
  <c r="AS314" i="2"/>
  <c r="AS439" i="2"/>
  <c r="AS708" i="2"/>
  <c r="AS91" i="2"/>
  <c r="AS604" i="2"/>
  <c r="AS711" i="2"/>
  <c r="AS225" i="2"/>
  <c r="AS625" i="2"/>
  <c r="AS299" i="2"/>
  <c r="AS672" i="2"/>
  <c r="AS312" i="2"/>
  <c r="AS340" i="2"/>
  <c r="AS330" i="2"/>
  <c r="AS626" i="2"/>
  <c r="AS662" i="2"/>
  <c r="AS677" i="2"/>
  <c r="AS292" i="2"/>
  <c r="AS406" i="2"/>
  <c r="AS108" i="2"/>
  <c r="AS6" i="2"/>
  <c r="AS582" i="2"/>
  <c r="AS315" i="2"/>
  <c r="AS94" i="2"/>
  <c r="AS444" i="2"/>
  <c r="AS112" i="2"/>
  <c r="AS618" i="2"/>
  <c r="AS211" i="2"/>
  <c r="AS32" i="2"/>
  <c r="AS226" i="2"/>
  <c r="AS539" i="2"/>
  <c r="AS413" i="2"/>
  <c r="AS57" i="2"/>
  <c r="AS48" i="2"/>
  <c r="AS297" i="2"/>
  <c r="AS198" i="2"/>
  <c r="AS190" i="2"/>
  <c r="AS15" i="2"/>
  <c r="AS381" i="2"/>
  <c r="AS44" i="2"/>
  <c r="AS82" i="2"/>
  <c r="AS386" i="2"/>
  <c r="AS43" i="2"/>
  <c r="AS513" i="2"/>
  <c r="AS14" i="2"/>
  <c r="AS8" i="2"/>
  <c r="AS121" i="2"/>
  <c r="AS426" i="2"/>
  <c r="AS388" i="2"/>
  <c r="AS22" i="2"/>
  <c r="AS636" i="2"/>
  <c r="AS78" i="2"/>
  <c r="AS181" i="2"/>
  <c r="AS68" i="2"/>
  <c r="AS284" i="2"/>
  <c r="AS85" i="2"/>
  <c r="AS696" i="2"/>
  <c r="AS301" i="2"/>
  <c r="AS678" i="2"/>
  <c r="AS216" i="2"/>
  <c r="AS457" i="2"/>
  <c r="AS712" i="2"/>
  <c r="AS363" i="2"/>
  <c r="AS79" i="2"/>
  <c r="AS714" i="2"/>
  <c r="AS471" i="2"/>
  <c r="AS567" i="2"/>
  <c r="AS80" i="2"/>
  <c r="AS280" i="2"/>
  <c r="AS323" i="2"/>
  <c r="AS688" i="2"/>
  <c r="AS538" i="2"/>
  <c r="AS380" i="2"/>
  <c r="AS461" i="2"/>
  <c r="AS464" i="2"/>
  <c r="AS614" i="2"/>
  <c r="AS596" i="2"/>
  <c r="AS508" i="2"/>
  <c r="AS351" i="2"/>
  <c r="AS383" i="2"/>
  <c r="AS480" i="2"/>
  <c r="AS529" i="2"/>
  <c r="AS310" i="2"/>
  <c r="AS337" i="2"/>
  <c r="AS87" i="2"/>
  <c r="AS124" i="2"/>
  <c r="AS382" i="2"/>
  <c r="AS141" i="2"/>
  <c r="AS89" i="2"/>
  <c r="AS680" i="2"/>
  <c r="AS164" i="2"/>
  <c r="AS35" i="2"/>
  <c r="AS717" i="2"/>
  <c r="AS175" i="2"/>
  <c r="AS615" i="2"/>
  <c r="AS617" i="2"/>
  <c r="AS648" i="2"/>
  <c r="AS547" i="2"/>
  <c r="AS252" i="2"/>
  <c r="AS99" i="2"/>
  <c r="AS287" i="2"/>
  <c r="AS179" i="2"/>
  <c r="AS718" i="2"/>
  <c r="AS234" i="2"/>
  <c r="AS588" i="2"/>
  <c r="AS207" i="2"/>
  <c r="AS541" i="2"/>
  <c r="AS237" i="2"/>
  <c r="AS430" i="2"/>
  <c r="AS98" i="2"/>
  <c r="AS581" i="2"/>
  <c r="AS26" i="2"/>
  <c r="AS267" i="2"/>
  <c r="AS667" i="2"/>
  <c r="AS114" i="2"/>
  <c r="AS256" i="2"/>
  <c r="AS556" i="2"/>
  <c r="AS356" i="2"/>
  <c r="AS587" i="2"/>
  <c r="AS611" i="2"/>
  <c r="AS325" i="2"/>
  <c r="AS597" i="2"/>
  <c r="AS500" i="2"/>
  <c r="AS435" i="2"/>
  <c r="AS153" i="2"/>
  <c r="AS174" i="2"/>
  <c r="AS24" i="2"/>
  <c r="AS167" i="2"/>
  <c r="AS278" i="2"/>
  <c r="AS352" i="2"/>
  <c r="AS212" i="2"/>
  <c r="AS58" i="2"/>
  <c r="AS603" i="2"/>
  <c r="AS701" i="2"/>
  <c r="AS497" i="2"/>
  <c r="AS104" i="2"/>
  <c r="AS418" i="2"/>
  <c r="AS716" i="2"/>
  <c r="AS177" i="2"/>
  <c r="AS660" i="2"/>
  <c r="AS707" i="2"/>
  <c r="AS537" i="2"/>
  <c r="AS318" i="2"/>
  <c r="AS473" i="2"/>
  <c r="AS152" i="2"/>
  <c r="AS524" i="2"/>
  <c r="AS432" i="2"/>
  <c r="AS17" i="2"/>
  <c r="AS698" i="2"/>
  <c r="AS592" i="2"/>
  <c r="AS594" i="2"/>
  <c r="AS689" i="2"/>
  <c r="AS644" i="2"/>
  <c r="AS463" i="2"/>
  <c r="AS573" i="2"/>
  <c r="AS523" i="2"/>
  <c r="AS572" i="2"/>
  <c r="AS472" i="2"/>
  <c r="AS285" i="2"/>
  <c r="AS622" i="2"/>
  <c r="AS204" i="2"/>
  <c r="AS182" i="2"/>
  <c r="AS498" i="2"/>
  <c r="AS348" i="2"/>
  <c r="AS702" i="2"/>
  <c r="AS605" i="2"/>
  <c r="AS77" i="2"/>
  <c r="AS624" i="2"/>
  <c r="AS354" i="2"/>
  <c r="AS317" i="2"/>
  <c r="AS193" i="2"/>
  <c r="AS138" i="2"/>
  <c r="AS654" i="2"/>
  <c r="AS419" i="2"/>
  <c r="AS509" i="2"/>
  <c r="AS370" i="2"/>
  <c r="AS631" i="2"/>
  <c r="AS368" i="2"/>
  <c r="AS328" i="2"/>
  <c r="AS88" i="2"/>
  <c r="AS105" i="2"/>
  <c r="AS623" i="2"/>
  <c r="AS235" i="2"/>
  <c r="AS83" i="2"/>
  <c r="AS120" i="2"/>
  <c r="AS206" i="2"/>
  <c r="AS39" i="2"/>
  <c r="AS730" i="2"/>
  <c r="AS619" i="2"/>
  <c r="AS5" i="2"/>
  <c r="AS305" i="2"/>
  <c r="AS459" i="2"/>
  <c r="AS53" i="2"/>
  <c r="AS649" i="2"/>
  <c r="AS96" i="2"/>
  <c r="AS410" i="2"/>
  <c r="AS423" i="2"/>
  <c r="AS29" i="2"/>
  <c r="AS545" i="2"/>
  <c r="AS52" i="2"/>
  <c r="AS45" i="2"/>
  <c r="AS403" i="2"/>
  <c r="AS202" i="2"/>
  <c r="AS115" i="2"/>
  <c r="AS294" i="2"/>
  <c r="AS110" i="2"/>
  <c r="AS477" i="2"/>
  <c r="AS590" i="2"/>
  <c r="AS70" i="2"/>
  <c r="AS355" i="2"/>
  <c r="AS161" i="2"/>
  <c r="AS249" i="2"/>
  <c r="AT726" i="2"/>
  <c r="AT690" i="2"/>
  <c r="AT555" i="2"/>
  <c r="AT462" i="2"/>
  <c r="AT314" i="2"/>
  <c r="AT439" i="2"/>
  <c r="AT708" i="2"/>
  <c r="AT91" i="2"/>
  <c r="AT604" i="2"/>
  <c r="AT711" i="2"/>
  <c r="AT225" i="2"/>
  <c r="AT625" i="2"/>
  <c r="AT299" i="2"/>
  <c r="AT672" i="2"/>
  <c r="AT312" i="2"/>
  <c r="AT340" i="2"/>
  <c r="AT330" i="2"/>
  <c r="AT626" i="2"/>
  <c r="AT662" i="2"/>
  <c r="AT677" i="2"/>
  <c r="AT292" i="2"/>
  <c r="AT406" i="2"/>
  <c r="AT108" i="2"/>
  <c r="AT6" i="2"/>
  <c r="AT582" i="2"/>
  <c r="AT315" i="2"/>
  <c r="AT94" i="2"/>
  <c r="AT444" i="2"/>
  <c r="AT112" i="2"/>
  <c r="AT618" i="2"/>
  <c r="AT211" i="2"/>
  <c r="AT32" i="2"/>
  <c r="AT226" i="2"/>
  <c r="AT539" i="2"/>
  <c r="AT413" i="2"/>
  <c r="AT57" i="2"/>
  <c r="AT48" i="2"/>
  <c r="AT297" i="2"/>
  <c r="AT198" i="2"/>
  <c r="AT190" i="2"/>
  <c r="AT15" i="2"/>
  <c r="AT381" i="2"/>
  <c r="AT44" i="2"/>
  <c r="AT82" i="2"/>
  <c r="AT386" i="2"/>
  <c r="AT43" i="2"/>
  <c r="AT513" i="2"/>
  <c r="AT14" i="2"/>
  <c r="AT8" i="2"/>
  <c r="AS170" i="2"/>
  <c r="AS157" i="2"/>
  <c r="AS113" i="2"/>
  <c r="AS163" i="2"/>
  <c r="AS424" i="2"/>
  <c r="AS373" i="2"/>
  <c r="AT614" i="2"/>
  <c r="AT596" i="2"/>
  <c r="AT508" i="2"/>
  <c r="AT351" i="2"/>
  <c r="AT383" i="2"/>
  <c r="AT480" i="2"/>
  <c r="AT529" i="2"/>
  <c r="AT310" i="2"/>
  <c r="AT337" i="2"/>
  <c r="AT87" i="2"/>
  <c r="AT124" i="2"/>
  <c r="AT382" i="2"/>
  <c r="AT141" i="2"/>
  <c r="AT89" i="2"/>
  <c r="AT680" i="2"/>
  <c r="AT164" i="2"/>
  <c r="AT35" i="2"/>
  <c r="AT717" i="2"/>
  <c r="AT175" i="2"/>
  <c r="AT615" i="2"/>
  <c r="AT617" i="2"/>
  <c r="AT648" i="2"/>
  <c r="AT547" i="2"/>
  <c r="AT252" i="2"/>
  <c r="AT99" i="2"/>
  <c r="AT287" i="2"/>
  <c r="AT179" i="2"/>
  <c r="AT718" i="2"/>
  <c r="AT234" i="2"/>
  <c r="AT588" i="2"/>
  <c r="AT207" i="2"/>
  <c r="AT541" i="2"/>
  <c r="AT237" i="2"/>
  <c r="AT430" i="2"/>
  <c r="AT98" i="2"/>
  <c r="AT581" i="2"/>
  <c r="AT26" i="2"/>
  <c r="AT267" i="2"/>
  <c r="AT667" i="2"/>
  <c r="AT114" i="2"/>
  <c r="AT256" i="2"/>
  <c r="AT556" i="2"/>
  <c r="AT356" i="2"/>
  <c r="AT587" i="2"/>
  <c r="AT611" i="2"/>
  <c r="AT325" i="2"/>
  <c r="AT597" i="2"/>
  <c r="AT500" i="2"/>
  <c r="AT435" i="2"/>
  <c r="AT153" i="2"/>
  <c r="AT174" i="2"/>
  <c r="AT24" i="2"/>
  <c r="AR583" i="2"/>
  <c r="AS136" i="2"/>
  <c r="AS38" i="2"/>
  <c r="AS436" i="2"/>
  <c r="AT689" i="2"/>
  <c r="AT644" i="2"/>
  <c r="AT463" i="2"/>
  <c r="AT573" i="2"/>
  <c r="AT523" i="2"/>
  <c r="AT572" i="2"/>
  <c r="AT472" i="2"/>
  <c r="AT285" i="2"/>
  <c r="AT622" i="2"/>
  <c r="AT204" i="2"/>
  <c r="AT182" i="2"/>
  <c r="AT498" i="2"/>
  <c r="AT348" i="2"/>
  <c r="AT702" i="2"/>
  <c r="AT605" i="2"/>
  <c r="AT77" i="2"/>
  <c r="AT624" i="2"/>
  <c r="AT354" i="2"/>
  <c r="AT317" i="2"/>
  <c r="AT193" i="2"/>
  <c r="AT138" i="2"/>
  <c r="AT654" i="2"/>
  <c r="AT419" i="2"/>
  <c r="AT509" i="2"/>
  <c r="AT370" i="2"/>
  <c r="AT631" i="2"/>
  <c r="AT368" i="2"/>
  <c r="AT328" i="2"/>
  <c r="AT88" i="2"/>
  <c r="AT105" i="2"/>
  <c r="AT623" i="2"/>
  <c r="AT235" i="2"/>
  <c r="AT83" i="2"/>
  <c r="AT120" i="2"/>
  <c r="AT206" i="2"/>
  <c r="AT39" i="2"/>
  <c r="AT730" i="2"/>
  <c r="AT619" i="2"/>
  <c r="AT5" i="2"/>
  <c r="AT305" i="2"/>
  <c r="AT459" i="2"/>
  <c r="AT53" i="2"/>
  <c r="AT649" i="2"/>
  <c r="AT96" i="2"/>
  <c r="AT410" i="2"/>
  <c r="AT423" i="2"/>
  <c r="AT29" i="2"/>
  <c r="AT545" i="2"/>
  <c r="AT52" i="2"/>
  <c r="AT45" i="2"/>
  <c r="AT403" i="2"/>
  <c r="AT202" i="2"/>
  <c r="AT115" i="2"/>
  <c r="AT294" i="2"/>
  <c r="AT110" i="2"/>
  <c r="AT446" i="2"/>
  <c r="AT223" i="2"/>
  <c r="AT125" i="2"/>
  <c r="AT259" i="2"/>
  <c r="AT137" i="2"/>
  <c r="AT23" i="2"/>
  <c r="AT544" i="2"/>
  <c r="AT365" i="2"/>
  <c r="AT409" i="2"/>
  <c r="AR614" i="2"/>
  <c r="AR596" i="2"/>
  <c r="AR351" i="2"/>
  <c r="AR383" i="2"/>
  <c r="AR480" i="2"/>
  <c r="AR529" i="2"/>
  <c r="AR310" i="2"/>
  <c r="AR337" i="2"/>
  <c r="AR87" i="2"/>
  <c r="AR124" i="2"/>
  <c r="AR382" i="2"/>
  <c r="AR141" i="2"/>
  <c r="AR89" i="2"/>
  <c r="AR680" i="2"/>
  <c r="AR164" i="2"/>
  <c r="AR35" i="2"/>
  <c r="AR175" i="2"/>
  <c r="AR615" i="2"/>
  <c r="AR617" i="2"/>
  <c r="AR547" i="2"/>
  <c r="AR252" i="2"/>
  <c r="AR99" i="2"/>
  <c r="AR287" i="2"/>
  <c r="AR179" i="2"/>
  <c r="AR234" i="2"/>
  <c r="AR588" i="2"/>
  <c r="AR237" i="2"/>
  <c r="AR430" i="2"/>
  <c r="AR98" i="2"/>
  <c r="AR26" i="2"/>
  <c r="AR267" i="2"/>
  <c r="AR114" i="2"/>
  <c r="AR556" i="2"/>
  <c r="AR356" i="2"/>
  <c r="AR587" i="2"/>
  <c r="AR597" i="2"/>
  <c r="AR500" i="2"/>
  <c r="AR435" i="2"/>
  <c r="AR153" i="2"/>
  <c r="AR174" i="2"/>
  <c r="AR24" i="2"/>
  <c r="AR167" i="2"/>
  <c r="AR278" i="2"/>
  <c r="AR352" i="2"/>
  <c r="AR212" i="2"/>
  <c r="AR58" i="2"/>
  <c r="AR603" i="2"/>
  <c r="AR497" i="2"/>
  <c r="AR534" i="2"/>
  <c r="AU703" i="2"/>
  <c r="AU679" i="2"/>
  <c r="AU231" i="2"/>
  <c r="AU263" i="2"/>
  <c r="AU658" i="2"/>
  <c r="AU208" i="2"/>
  <c r="AU309" i="2"/>
  <c r="AU417" i="2"/>
  <c r="AU506" i="2"/>
  <c r="AU304" i="2"/>
  <c r="AU484" i="2"/>
  <c r="AU574" i="2"/>
  <c r="AU620" i="2"/>
  <c r="AU54" i="2"/>
  <c r="AU364" i="2"/>
  <c r="AU210" i="2"/>
  <c r="AU361" i="2"/>
  <c r="AU65" i="2"/>
  <c r="AU507" i="2"/>
  <c r="AU460" i="2"/>
  <c r="AU546" i="2"/>
  <c r="AU106" i="2"/>
  <c r="AU257" i="2"/>
  <c r="AU244" i="2"/>
  <c r="AU692" i="2"/>
  <c r="AU160" i="2"/>
  <c r="AU610" i="2"/>
  <c r="AT674" i="2"/>
  <c r="AT542" i="2"/>
  <c r="AT657" i="2"/>
  <c r="AT705" i="2"/>
  <c r="AT487" i="2"/>
  <c r="AT577" i="2"/>
  <c r="AT369" i="2"/>
  <c r="AT632" i="2"/>
  <c r="AT213" i="2"/>
  <c r="AT528" i="2"/>
  <c r="AT117" i="2"/>
  <c r="AT402" i="2"/>
  <c r="AT437" i="2"/>
  <c r="AT655" i="2"/>
  <c r="AT336" i="2"/>
  <c r="AT440" i="2"/>
  <c r="AT258" i="2"/>
  <c r="AT421" i="2"/>
  <c r="AT176" i="2"/>
  <c r="AT501" i="2"/>
  <c r="AT322" i="2"/>
  <c r="AT31" i="2"/>
  <c r="AT518" i="2"/>
  <c r="AT532" i="2"/>
  <c r="AT50" i="2"/>
  <c r="AT329" i="2"/>
  <c r="AT490" i="2"/>
  <c r="AT12" i="2"/>
  <c r="AT342" i="2"/>
  <c r="AT149" i="2"/>
  <c r="AT76" i="2"/>
  <c r="AT298" i="2"/>
  <c r="AT656" i="2"/>
  <c r="AT725" i="2"/>
  <c r="AT552" i="2"/>
  <c r="AT135" i="2"/>
  <c r="AT479" i="2"/>
  <c r="AT468" i="2"/>
  <c r="AT95" i="2"/>
  <c r="AT466" i="2"/>
  <c r="AT731" i="2"/>
  <c r="AT313" i="2"/>
  <c r="AT93" i="2"/>
  <c r="AT465" i="2"/>
  <c r="AT443" i="2"/>
  <c r="AT665" i="2"/>
  <c r="AT551" i="2"/>
  <c r="AT520" i="2"/>
  <c r="AT191" i="2"/>
  <c r="AT282" i="2"/>
  <c r="AT158" i="2"/>
  <c r="AT142" i="2"/>
  <c r="AT346" i="2"/>
  <c r="AT36" i="2"/>
  <c r="AT431" i="2"/>
  <c r="AT412" i="2"/>
  <c r="AT408" i="2"/>
  <c r="AT630" i="2"/>
  <c r="AT133" i="2"/>
  <c r="AT134" i="2"/>
  <c r="AT171" i="2"/>
  <c r="AS534" i="2"/>
  <c r="AT719" i="2"/>
  <c r="AT683" i="2"/>
  <c r="AT483" i="2"/>
  <c r="AT321" i="2"/>
  <c r="AT372" i="2"/>
  <c r="AT516" i="2"/>
  <c r="AT666" i="2"/>
  <c r="AT339" i="2"/>
  <c r="AT675" i="2"/>
  <c r="AT664" i="2"/>
  <c r="AT438" i="2"/>
  <c r="AT233" i="2"/>
  <c r="AT606" i="2"/>
  <c r="AT242" i="2"/>
  <c r="AT326" i="2"/>
  <c r="AT40" i="2"/>
  <c r="AT557" i="2"/>
  <c r="AT470" i="2"/>
  <c r="AT387" i="2"/>
  <c r="AT414" i="2"/>
  <c r="AT145" i="2"/>
  <c r="AT724" i="2"/>
  <c r="AT270" i="2"/>
  <c r="AT344" i="2"/>
  <c r="AT504" i="2"/>
  <c r="AT398" i="2"/>
  <c r="AT502" i="2"/>
  <c r="AT168" i="2"/>
  <c r="AT274" i="2"/>
  <c r="AT289" i="2"/>
  <c r="AT61" i="2"/>
  <c r="AT319" i="2"/>
  <c r="AT663" i="2"/>
  <c r="AT140" i="2"/>
  <c r="AT653" i="2"/>
  <c r="AT399" i="2"/>
  <c r="AT107" i="2"/>
  <c r="AT185" i="2"/>
  <c r="AT458" i="2"/>
  <c r="AT63" i="2"/>
  <c r="AT535" i="2"/>
  <c r="AT291" i="2"/>
  <c r="AT331" i="2"/>
  <c r="AT186" i="2"/>
  <c r="AT415" i="2"/>
  <c r="AT150" i="2"/>
  <c r="AT250" i="2"/>
  <c r="AT122" i="2"/>
  <c r="AT162" i="2"/>
  <c r="AT478" i="2"/>
  <c r="AT201" i="2"/>
  <c r="AT21" i="2"/>
  <c r="AT46" i="2"/>
  <c r="AT55" i="2"/>
  <c r="AT3" i="2"/>
  <c r="AT633" i="2"/>
  <c r="AT661" i="2"/>
  <c r="AT678" i="2"/>
  <c r="AT704" i="2"/>
  <c r="AT104" i="2"/>
  <c r="AT486" i="2"/>
  <c r="AT697" i="2"/>
  <c r="AT450" i="2"/>
  <c r="AT713" i="2"/>
  <c r="AT216" i="2"/>
  <c r="AT279" i="2"/>
  <c r="AT303" i="2"/>
  <c r="AT37" i="2"/>
  <c r="AT92" i="2"/>
  <c r="AT366" i="2"/>
  <c r="AT650" i="2"/>
  <c r="AT467" i="2"/>
  <c r="AT418" i="2"/>
  <c r="AT457" i="2"/>
  <c r="AT401" i="2"/>
  <c r="AT111" i="2"/>
  <c r="AT445" i="2"/>
  <c r="AT320" i="2"/>
  <c r="AT19" i="2"/>
  <c r="AT4" i="2"/>
  <c r="AT25" i="2"/>
  <c r="AT11" i="2"/>
  <c r="AT127" i="2"/>
  <c r="AT67" i="2"/>
  <c r="AT475" i="2"/>
  <c r="AT536" i="2"/>
  <c r="AT335" i="2"/>
  <c r="AT30" i="2"/>
  <c r="AT311" i="2"/>
  <c r="AT607" i="2"/>
  <c r="AT64" i="2"/>
  <c r="AT621" i="2"/>
  <c r="AT494" i="2"/>
  <c r="AT375" i="2"/>
  <c r="AT357" i="2"/>
  <c r="AT580" i="2"/>
  <c r="AT720" i="2"/>
  <c r="AT512" i="2"/>
  <c r="AT126" i="2"/>
  <c r="AT684" i="2"/>
  <c r="AT586" i="2"/>
  <c r="AT627" i="2"/>
  <c r="AT118" i="2"/>
  <c r="AT456" i="2"/>
  <c r="AT290" i="2"/>
  <c r="AT327" i="2"/>
  <c r="AT493" i="2"/>
  <c r="AT192" i="2"/>
  <c r="AT585" i="2"/>
  <c r="AT90" i="2"/>
  <c r="AT578" i="2"/>
  <c r="AT84" i="2"/>
  <c r="AT183" i="2"/>
  <c r="AT362" i="2"/>
  <c r="AT146" i="2"/>
  <c r="AT530" i="2"/>
  <c r="AT659" i="2"/>
  <c r="AT561" i="2"/>
  <c r="AT371" i="2"/>
  <c r="AT521" i="2"/>
  <c r="AT600" i="2"/>
  <c r="AT434" i="2"/>
  <c r="AT230" i="2"/>
  <c r="AT384" i="2"/>
  <c r="AT729" i="2"/>
  <c r="AT131" i="2"/>
  <c r="AT499" i="2"/>
  <c r="AT687" i="2"/>
  <c r="AT266" i="2"/>
  <c r="AT643" i="2"/>
  <c r="AT268" i="2"/>
  <c r="AT553" i="2"/>
  <c r="AT41" i="2"/>
  <c r="AT316" i="2"/>
  <c r="AT56" i="2"/>
  <c r="AT169" i="2"/>
  <c r="AT543" i="2"/>
  <c r="AT350" i="2"/>
  <c r="AT33" i="2"/>
  <c r="AT396" i="2"/>
  <c r="AT639" i="2"/>
  <c r="AT676" i="2"/>
  <c r="AT49" i="2"/>
  <c r="AT343" i="2"/>
  <c r="AT595" i="2"/>
  <c r="AT66" i="2"/>
  <c r="AT608" i="2"/>
  <c r="AT517" i="2"/>
  <c r="AT13" i="2"/>
  <c r="AT405" i="2"/>
  <c r="AT341" i="2"/>
  <c r="AT214" i="2"/>
  <c r="AT564" i="2"/>
  <c r="AT69" i="2"/>
  <c r="AT394" i="2"/>
  <c r="AT519" i="2"/>
  <c r="AT97" i="2"/>
  <c r="AT34" i="2"/>
  <c r="AT345" i="2"/>
  <c r="AT333" i="2"/>
  <c r="AT155" i="2"/>
  <c r="AT222" i="2"/>
  <c r="AT218" i="2"/>
  <c r="AT429" i="2"/>
  <c r="AR168" i="2"/>
  <c r="AR319" i="2"/>
  <c r="AR63" i="2"/>
  <c r="AR415" i="2"/>
  <c r="AR651" i="2"/>
  <c r="AS630" i="2"/>
  <c r="AS133" i="2"/>
  <c r="AS134" i="2"/>
  <c r="AS171" i="2"/>
  <c r="AT593" i="2"/>
  <c r="AT709" i="2"/>
  <c r="AT392" i="2"/>
  <c r="AT575" i="2"/>
  <c r="AT221" i="2"/>
  <c r="AT686" i="2"/>
  <c r="AT569" i="2"/>
  <c r="AT525" i="2"/>
  <c r="AT442" i="2"/>
  <c r="AT533" i="2"/>
  <c r="AT248" i="2"/>
  <c r="AT400" i="2"/>
  <c r="AT200" i="2"/>
  <c r="AT159" i="2"/>
  <c r="AT72" i="2"/>
  <c r="AT613" i="2"/>
  <c r="AT393" i="2"/>
  <c r="AT28" i="2"/>
  <c r="AT420" i="2"/>
  <c r="AT324" i="2"/>
  <c r="AT203" i="2"/>
  <c r="AT273" i="2"/>
  <c r="AT722" i="2"/>
  <c r="AT199" i="2"/>
  <c r="AT721" i="2"/>
  <c r="AT240" i="2"/>
  <c r="AT241" i="2"/>
  <c r="AT427" i="2"/>
  <c r="AT148" i="2"/>
  <c r="AT395" i="2"/>
  <c r="AT302" i="2"/>
  <c r="AT599" i="2"/>
  <c r="AT219" i="2"/>
  <c r="AT455" i="2"/>
  <c r="AT276" i="2"/>
  <c r="AT389" i="2"/>
  <c r="AT579" i="2"/>
  <c r="AT130" i="2"/>
  <c r="AT576" i="2"/>
  <c r="AT453" i="2"/>
  <c r="AT492" i="2"/>
  <c r="AT251" i="2"/>
  <c r="AT505" i="2"/>
  <c r="AT253" i="2"/>
  <c r="AT602" i="2"/>
  <c r="AT205" i="2"/>
  <c r="AT641" i="2"/>
  <c r="AT489" i="2"/>
  <c r="AT144" i="2"/>
  <c r="AT565" i="2"/>
  <c r="AT283" i="2"/>
  <c r="AT262" i="2"/>
  <c r="AT367" i="2"/>
  <c r="AT338" i="2"/>
  <c r="AR118" i="2"/>
  <c r="AR493" i="2"/>
  <c r="AR578" i="2"/>
  <c r="AS651" i="2"/>
  <c r="AT706" i="2"/>
  <c r="AT728" i="2"/>
  <c r="AT637" i="2"/>
  <c r="AT243" i="2"/>
  <c r="AT629" i="2"/>
  <c r="AT559" i="2"/>
  <c r="AT172" i="2"/>
  <c r="AT109" i="2"/>
  <c r="AT527" i="2"/>
  <c r="AT638" i="2"/>
  <c r="AT635" i="2"/>
  <c r="AT514" i="2"/>
  <c r="AT100" i="2"/>
  <c r="AT47" i="2"/>
  <c r="AT261" i="2"/>
  <c r="AT628" i="2"/>
  <c r="AT640" i="2"/>
  <c r="AT300" i="2"/>
  <c r="AT727" i="2"/>
  <c r="AT425" i="2"/>
  <c r="AT288" i="2"/>
  <c r="AT589" i="2"/>
  <c r="AT178" i="2"/>
  <c r="AT306" i="2"/>
  <c r="AT385" i="2"/>
  <c r="AT51" i="2"/>
  <c r="AT269" i="2"/>
  <c r="AT277" i="2"/>
  <c r="AT308" i="2"/>
  <c r="AT428" i="2"/>
  <c r="AT359" i="2"/>
  <c r="AT20" i="2"/>
  <c r="AT10" i="2"/>
  <c r="AT217" i="2"/>
  <c r="AT220" i="2"/>
  <c r="AT275" i="2"/>
  <c r="AT286" i="2"/>
  <c r="AT531" i="2"/>
  <c r="AT86" i="2"/>
  <c r="AT447" i="2"/>
  <c r="AT448" i="2"/>
  <c r="AT407" i="2"/>
  <c r="AT511" i="2"/>
  <c r="AT700" i="2"/>
  <c r="AT510" i="2"/>
  <c r="AT227" i="2"/>
  <c r="AT74" i="2"/>
  <c r="AT522" i="2"/>
  <c r="AT189" i="2"/>
  <c r="AT265" i="2"/>
  <c r="AT232" i="2"/>
  <c r="AT62" i="2"/>
  <c r="AT7" i="2"/>
  <c r="AT560" i="2"/>
  <c r="AT170" i="2"/>
  <c r="AT157" i="2"/>
  <c r="AR595" i="2"/>
  <c r="AT165" i="2"/>
  <c r="AT563" i="2"/>
  <c r="AT246" i="2"/>
  <c r="AT194" i="2"/>
  <c r="AT609" i="2"/>
  <c r="AT188" i="2"/>
  <c r="AT451" i="2"/>
  <c r="AT228" i="2"/>
  <c r="AT391" i="2"/>
  <c r="AT139" i="2"/>
  <c r="AT187" i="2"/>
  <c r="AT129" i="2"/>
  <c r="AT591" i="2"/>
  <c r="AT255" i="2"/>
  <c r="AT16" i="2"/>
  <c r="AT488" i="2"/>
  <c r="AT710" i="2"/>
  <c r="AT245" i="2"/>
  <c r="AT27" i="2"/>
  <c r="AT272" i="2"/>
  <c r="AT568" i="2"/>
  <c r="AT239" i="2"/>
  <c r="AT128" i="2"/>
  <c r="AT173" i="2"/>
  <c r="AT495" i="2"/>
  <c r="AT491" i="2"/>
  <c r="AT136" i="2"/>
  <c r="AT38" i="2"/>
  <c r="AT436" i="2"/>
  <c r="AR392" i="2"/>
  <c r="AR221" i="2"/>
  <c r="AR569" i="2"/>
  <c r="AR442" i="2"/>
  <c r="AR533" i="2"/>
  <c r="AR248" i="2"/>
  <c r="AR400" i="2"/>
  <c r="AR200" i="2"/>
  <c r="AR159" i="2"/>
  <c r="AR72" i="2"/>
  <c r="AR393" i="2"/>
  <c r="AR28" i="2"/>
  <c r="AR420" i="2"/>
  <c r="AR203" i="2"/>
  <c r="AR273" i="2"/>
  <c r="AR251" i="2"/>
  <c r="AR463" i="2"/>
  <c r="AR573" i="2"/>
  <c r="AR523" i="2"/>
  <c r="AR472" i="2"/>
  <c r="AR285" i="2"/>
  <c r="AR622" i="2"/>
  <c r="AR204" i="2"/>
  <c r="AR182" i="2"/>
  <c r="AR498" i="2"/>
  <c r="AR348" i="2"/>
  <c r="AR77" i="2"/>
  <c r="AR317" i="2"/>
  <c r="AR193" i="2"/>
  <c r="AR138" i="2"/>
  <c r="AR654" i="2"/>
  <c r="AR419" i="2"/>
  <c r="AR509" i="2"/>
  <c r="AR370" i="2"/>
  <c r="AR368" i="2"/>
  <c r="AR88" i="2"/>
  <c r="AR105" i="2"/>
  <c r="AR235" i="2"/>
  <c r="AR83" i="2"/>
  <c r="AR120" i="2"/>
  <c r="AR206" i="2"/>
  <c r="AR39" i="2"/>
  <c r="AR619" i="2"/>
  <c r="AR5" i="2"/>
  <c r="AR305" i="2"/>
  <c r="AR459" i="2"/>
  <c r="AR53" i="2"/>
  <c r="AR649" i="2"/>
  <c r="AR96" i="2"/>
  <c r="AR410" i="2"/>
  <c r="AR423" i="2"/>
  <c r="AR29" i="2"/>
  <c r="AR545" i="2"/>
  <c r="AR52" i="2"/>
  <c r="AR45" i="2"/>
  <c r="AR202" i="2"/>
  <c r="AR115" i="2"/>
  <c r="AR294" i="2"/>
  <c r="AR110" i="2"/>
  <c r="AR477" i="2"/>
  <c r="AR590" i="2"/>
  <c r="AR70" i="2"/>
  <c r="AR161" i="2"/>
  <c r="AR249" i="2"/>
  <c r="AU674" i="2"/>
  <c r="AU542" i="2"/>
  <c r="AU657" i="2"/>
  <c r="AU705" i="2"/>
  <c r="AU487" i="2"/>
  <c r="AU577" i="2"/>
  <c r="AU369" i="2"/>
  <c r="AU632" i="2"/>
  <c r="AU213" i="2"/>
  <c r="AU528" i="2"/>
  <c r="AU117" i="2"/>
  <c r="AU402" i="2"/>
  <c r="AU437" i="2"/>
  <c r="AU655" i="2"/>
  <c r="AU336" i="2"/>
  <c r="AU440" i="2"/>
  <c r="AU258" i="2"/>
  <c r="AU421" i="2"/>
  <c r="AU176" i="2"/>
  <c r="AU501" i="2"/>
  <c r="AU322" i="2"/>
  <c r="AU31" i="2"/>
  <c r="AU518" i="2"/>
  <c r="AU532" i="2"/>
  <c r="AU50" i="2"/>
  <c r="AU329" i="2"/>
  <c r="AU490" i="2"/>
  <c r="AT496" i="2"/>
  <c r="AT238" i="2"/>
  <c r="AT81" i="2"/>
  <c r="AT166" i="2"/>
  <c r="AT271" i="2"/>
  <c r="AT651" i="2"/>
  <c r="AR703" i="2"/>
  <c r="AR679" i="2"/>
  <c r="AR231" i="2"/>
  <c r="AR263" i="2"/>
  <c r="AR208" i="2"/>
  <c r="AR309" i="2"/>
  <c r="AR417" i="2"/>
  <c r="AR506" i="2"/>
  <c r="AR304" i="2"/>
  <c r="AR484" i="2"/>
  <c r="AR574" i="2"/>
  <c r="AR620" i="2"/>
  <c r="AR54" i="2"/>
  <c r="AR364" i="2"/>
  <c r="AR210" i="2"/>
  <c r="AR361" i="2"/>
  <c r="AR65" i="2"/>
  <c r="AR507" i="2"/>
  <c r="AR546" i="2"/>
  <c r="AR106" i="2"/>
  <c r="AR244" i="2"/>
  <c r="AR692" i="2"/>
  <c r="AR160" i="2"/>
  <c r="AR411" i="2"/>
  <c r="AR296" i="2"/>
  <c r="AR454" i="2"/>
  <c r="AR229" i="2"/>
  <c r="AR71" i="2"/>
  <c r="AR123" i="2"/>
  <c r="AR59" i="2"/>
  <c r="AR264" i="2"/>
  <c r="AR360" i="2"/>
  <c r="AR452" i="2"/>
  <c r="AR347" i="2"/>
  <c r="AR332" i="2"/>
  <c r="AR562" i="2"/>
  <c r="AR154" i="2"/>
  <c r="AR196" i="2"/>
  <c r="AR147" i="2"/>
  <c r="AR566" i="2"/>
  <c r="AR119" i="2"/>
  <c r="AR209" i="2"/>
  <c r="AR376" i="2"/>
  <c r="AR307" i="2"/>
  <c r="AR446" i="2"/>
  <c r="AR223" i="2"/>
  <c r="AR125" i="2"/>
  <c r="AR259" i="2"/>
  <c r="AR137" i="2"/>
  <c r="AR23" i="2"/>
  <c r="AR365" i="2"/>
  <c r="AR409" i="2"/>
  <c r="AU719" i="2"/>
  <c r="AU683" i="2"/>
  <c r="AU483" i="2"/>
  <c r="AU321" i="2"/>
  <c r="AU372" i="2"/>
  <c r="AU516" i="2"/>
  <c r="AU666" i="2"/>
  <c r="AU339" i="2"/>
  <c r="AU675" i="2"/>
  <c r="AU664" i="2"/>
  <c r="AU438" i="2"/>
  <c r="AU233" i="2"/>
  <c r="AU606" i="2"/>
  <c r="AU242" i="2"/>
  <c r="AU326" i="2"/>
  <c r="AU40" i="2"/>
  <c r="AU557" i="2"/>
  <c r="AU470" i="2"/>
  <c r="AU387" i="2"/>
  <c r="AU414" i="2"/>
  <c r="AU145" i="2"/>
  <c r="AU724" i="2"/>
  <c r="AU270" i="2"/>
  <c r="AU344" i="2"/>
  <c r="AR542" i="2"/>
  <c r="AR487" i="2"/>
  <c r="AR369" i="2"/>
  <c r="AR213" i="2"/>
  <c r="AR528" i="2"/>
  <c r="AR117" i="2"/>
  <c r="AR402" i="2"/>
  <c r="AR437" i="2"/>
  <c r="AR336" i="2"/>
  <c r="AR258" i="2"/>
  <c r="AR176" i="2"/>
  <c r="AR501" i="2"/>
  <c r="AR322" i="2"/>
  <c r="AR31" i="2"/>
  <c r="AR518" i="2"/>
  <c r="AR532" i="2"/>
  <c r="AR50" i="2"/>
  <c r="AR329" i="2"/>
  <c r="AR12" i="2"/>
  <c r="AR342" i="2"/>
  <c r="AR149" i="2"/>
  <c r="AR76" i="2"/>
  <c r="AR298" i="2"/>
  <c r="AR552" i="2"/>
  <c r="AR135" i="2"/>
  <c r="AR479" i="2"/>
  <c r="AR468" i="2"/>
  <c r="AR466" i="2"/>
  <c r="AR313" i="2"/>
  <c r="AR465" i="2"/>
  <c r="AR443" i="2"/>
  <c r="AR551" i="2"/>
  <c r="AR520" i="2"/>
  <c r="AR191" i="2"/>
  <c r="AR282" i="2"/>
  <c r="AR158" i="2"/>
  <c r="AR142" i="2"/>
  <c r="AR36" i="2"/>
  <c r="AR431" i="2"/>
  <c r="AR412" i="2"/>
  <c r="AR408" i="2"/>
  <c r="AR630" i="2"/>
  <c r="AR133" i="2"/>
  <c r="AR134" i="2"/>
  <c r="AR171" i="2"/>
  <c r="AU633" i="2"/>
  <c r="AU661" i="2"/>
  <c r="AU678" i="2"/>
  <c r="AU704" i="2"/>
  <c r="AU104" i="2"/>
  <c r="AU486" i="2"/>
  <c r="AU697" i="2"/>
  <c r="AU450" i="2"/>
  <c r="AU713" i="2"/>
  <c r="AU216" i="2"/>
  <c r="AU279" i="2"/>
  <c r="AU303" i="2"/>
  <c r="AU37" i="2"/>
  <c r="AU92" i="2"/>
  <c r="AU366" i="2"/>
  <c r="AU650" i="2"/>
  <c r="AU467" i="2"/>
  <c r="AU418" i="2"/>
  <c r="AU457" i="2"/>
  <c r="AU401" i="2"/>
  <c r="AU111" i="2"/>
  <c r="AU445" i="2"/>
  <c r="AU320" i="2"/>
  <c r="AU19" i="2"/>
  <c r="AU4" i="2"/>
  <c r="AU25" i="2"/>
  <c r="AU11" i="2"/>
  <c r="AU127" i="2"/>
  <c r="AU67" i="2"/>
  <c r="AU475" i="2"/>
  <c r="AU536" i="2"/>
  <c r="AU335" i="2"/>
  <c r="AU30" i="2"/>
  <c r="AU311" i="2"/>
  <c r="AU607" i="2"/>
  <c r="AU64" i="2"/>
  <c r="AU621" i="2"/>
  <c r="AU494" i="2"/>
  <c r="AU375" i="2"/>
  <c r="AU357" i="2"/>
  <c r="AU580" i="2"/>
  <c r="AU720" i="2"/>
  <c r="AU512" i="2"/>
  <c r="AU126" i="2"/>
  <c r="AU684" i="2"/>
  <c r="AU586" i="2"/>
  <c r="AU627" i="2"/>
  <c r="AU118" i="2"/>
  <c r="AU456" i="2"/>
  <c r="AU290" i="2"/>
  <c r="AU327" i="2"/>
  <c r="AU493" i="2"/>
  <c r="AU192" i="2"/>
  <c r="AU585" i="2"/>
  <c r="AU90" i="2"/>
  <c r="AU578" i="2"/>
  <c r="AU84" i="2"/>
  <c r="AU183" i="2"/>
  <c r="AU362" i="2"/>
  <c r="AU146" i="2"/>
  <c r="AU530" i="2"/>
  <c r="AT715" i="2"/>
  <c r="AT224" i="2"/>
  <c r="AT601" i="2"/>
  <c r="AT404" i="2"/>
  <c r="AT143" i="2"/>
  <c r="AT503" i="2"/>
  <c r="AT449" i="2"/>
  <c r="AT379" i="2"/>
  <c r="AT247" i="2"/>
  <c r="AT116" i="2"/>
  <c r="AT184" i="2"/>
  <c r="AT691" i="2"/>
  <c r="AT526" i="2"/>
  <c r="AR483" i="2"/>
  <c r="AR321" i="2"/>
  <c r="AR372" i="2"/>
  <c r="AR516" i="2"/>
  <c r="AR666" i="2"/>
  <c r="AR664" i="2"/>
  <c r="AR438" i="2"/>
  <c r="AR233" i="2"/>
  <c r="AR606" i="2"/>
  <c r="AR242" i="2"/>
  <c r="AR326" i="2"/>
  <c r="AR40" i="2"/>
  <c r="AR557" i="2"/>
  <c r="AR470" i="2"/>
  <c r="AR387" i="2"/>
  <c r="AR414" i="2"/>
  <c r="AR145" i="2"/>
  <c r="AR270" i="2"/>
  <c r="AR344" i="2"/>
  <c r="AR398" i="2"/>
  <c r="AR502" i="2"/>
  <c r="AR274" i="2"/>
  <c r="AR289" i="2"/>
  <c r="AR61" i="2"/>
  <c r="AR663" i="2"/>
  <c r="AR140" i="2"/>
  <c r="AR653" i="2"/>
  <c r="AR399" i="2"/>
  <c r="AR107" i="2"/>
  <c r="AR185" i="2"/>
  <c r="AR291" i="2"/>
  <c r="AR331" i="2"/>
  <c r="AR186" i="2"/>
  <c r="AR150" i="2"/>
  <c r="AR250" i="2"/>
  <c r="AR122" i="2"/>
  <c r="AR162" i="2"/>
  <c r="AR478" i="2"/>
  <c r="AR201" i="2"/>
  <c r="AR21" i="2"/>
  <c r="AR46" i="2"/>
  <c r="AR55" i="2"/>
  <c r="AR3" i="2"/>
  <c r="AR496" i="2"/>
  <c r="AR238" i="2"/>
  <c r="AR81" i="2"/>
  <c r="AR166" i="2"/>
  <c r="AR271" i="2"/>
  <c r="AU659" i="2"/>
  <c r="AU561" i="2"/>
  <c r="AU371" i="2"/>
  <c r="AU521" i="2"/>
  <c r="AU600" i="2"/>
  <c r="AU434" i="2"/>
  <c r="AU230" i="2"/>
  <c r="AU384" i="2"/>
  <c r="AU729" i="2"/>
  <c r="AU131" i="2"/>
  <c r="AU499" i="2"/>
  <c r="AU687" i="2"/>
  <c r="AU266" i="2"/>
  <c r="AU643" i="2"/>
  <c r="AU268" i="2"/>
  <c r="AU553" i="2"/>
  <c r="AU41" i="2"/>
  <c r="AU316" i="2"/>
  <c r="AU56" i="2"/>
  <c r="AT378" i="2"/>
  <c r="AT151" i="2"/>
  <c r="AT9" i="2"/>
  <c r="AT669" i="2"/>
  <c r="AT18" i="2"/>
  <c r="AT474" i="2"/>
  <c r="AR104" i="2"/>
  <c r="AR486" i="2"/>
  <c r="AR697" i="2"/>
  <c r="AR450" i="2"/>
  <c r="AR216" i="2"/>
  <c r="AR279" i="2"/>
  <c r="AR303" i="2"/>
  <c r="AR37" i="2"/>
  <c r="AR92" i="2"/>
  <c r="AR366" i="2"/>
  <c r="AR650" i="2"/>
  <c r="AR467" i="2"/>
  <c r="AR418" i="2"/>
  <c r="AR457" i="2"/>
  <c r="AR401" i="2"/>
  <c r="AR111" i="2"/>
  <c r="AR320" i="2"/>
  <c r="AR19" i="2"/>
  <c r="AR4" i="2"/>
  <c r="AR25" i="2"/>
  <c r="AR11" i="2"/>
  <c r="AR127" i="2"/>
  <c r="AR475" i="2"/>
  <c r="AR536" i="2"/>
  <c r="AR335" i="2"/>
  <c r="AR311" i="2"/>
  <c r="AR64" i="2"/>
  <c r="AR621" i="2"/>
  <c r="AR494" i="2"/>
  <c r="AR375" i="2"/>
  <c r="AR357" i="2"/>
  <c r="AR580" i="2"/>
  <c r="AR512" i="2"/>
  <c r="AR126" i="2"/>
  <c r="AR586" i="2"/>
  <c r="AR627" i="2"/>
  <c r="AR456" i="2"/>
  <c r="AR327" i="2"/>
  <c r="AR585" i="2"/>
  <c r="AR90" i="2"/>
  <c r="AR84" i="2"/>
  <c r="AR183" i="2"/>
  <c r="AR362" i="2"/>
  <c r="AR146" i="2"/>
  <c r="AR530" i="2"/>
  <c r="AU593" i="2"/>
  <c r="AU709" i="2"/>
  <c r="AU392" i="2"/>
  <c r="AU575" i="2"/>
  <c r="AU221" i="2"/>
  <c r="AU686" i="2"/>
  <c r="AU569" i="2"/>
  <c r="AU525" i="2"/>
  <c r="AU442" i="2"/>
  <c r="AU533" i="2"/>
  <c r="AU248" i="2"/>
  <c r="AU400" i="2"/>
  <c r="AU200" i="2"/>
  <c r="AU159" i="2"/>
  <c r="AU72" i="2"/>
  <c r="AU613" i="2"/>
  <c r="AU393" i="2"/>
  <c r="AU28" i="2"/>
  <c r="AU420" i="2"/>
  <c r="AU324" i="2"/>
  <c r="AU203" i="2"/>
  <c r="AU273" i="2"/>
  <c r="AU722" i="2"/>
  <c r="AU199" i="2"/>
  <c r="AU721" i="2"/>
  <c r="AU240" i="2"/>
  <c r="AT113" i="2"/>
  <c r="AT163" i="2"/>
  <c r="AT424" i="2"/>
  <c r="AT373" i="2"/>
  <c r="AR371" i="2"/>
  <c r="AR521" i="2"/>
  <c r="AR600" i="2"/>
  <c r="AR434" i="2"/>
  <c r="AR230" i="2"/>
  <c r="AR384" i="2"/>
  <c r="AR131" i="2"/>
  <c r="AR266" i="2"/>
  <c r="AR268" i="2"/>
  <c r="AR41" i="2"/>
  <c r="AR316" i="2"/>
  <c r="AR56" i="2"/>
  <c r="AR169" i="2"/>
  <c r="AR543" i="2"/>
  <c r="AR350" i="2"/>
  <c r="AR33" i="2"/>
  <c r="AR396" i="2"/>
  <c r="AR639" i="2"/>
  <c r="AR49" i="2"/>
  <c r="AR343" i="2"/>
  <c r="AR517" i="2"/>
  <c r="AR13" i="2"/>
  <c r="AR405" i="2"/>
  <c r="AR341" i="2"/>
  <c r="AR214" i="2"/>
  <c r="AR564" i="2"/>
  <c r="AR69" i="2"/>
  <c r="AR394" i="2"/>
  <c r="AR519" i="2"/>
  <c r="AR34" i="2"/>
  <c r="AR345" i="2"/>
  <c r="AR333" i="2"/>
  <c r="AR155" i="2"/>
  <c r="AR222" i="2"/>
  <c r="AR218" i="2"/>
  <c r="AR224" i="2"/>
  <c r="AR404" i="2"/>
  <c r="AR143" i="2"/>
  <c r="AR503" i="2"/>
  <c r="AR449" i="2"/>
  <c r="AR379" i="2"/>
  <c r="AR247" i="2"/>
  <c r="AR116" i="2"/>
  <c r="AR184" i="2"/>
  <c r="AR526" i="2"/>
  <c r="AU706" i="2"/>
  <c r="AU728" i="2"/>
  <c r="AU637" i="2"/>
  <c r="AU243" i="2"/>
  <c r="AU629" i="2"/>
  <c r="AU559" i="2"/>
  <c r="AU172" i="2"/>
  <c r="AU109" i="2"/>
  <c r="AU527" i="2"/>
  <c r="AU638" i="2"/>
  <c r="AU635" i="2"/>
  <c r="AU514" i="2"/>
  <c r="AU100" i="2"/>
  <c r="AU47" i="2"/>
  <c r="AU261" i="2"/>
  <c r="AU628" i="2"/>
  <c r="AU640" i="2"/>
  <c r="AU300" i="2"/>
  <c r="AU727" i="2"/>
  <c r="AU425" i="2"/>
  <c r="AU288" i="2"/>
  <c r="AU589" i="2"/>
  <c r="AU178" i="2"/>
  <c r="AU306" i="2"/>
  <c r="AU385" i="2"/>
  <c r="AU51" i="2"/>
  <c r="AU269" i="2"/>
  <c r="AR199" i="2"/>
  <c r="AR240" i="2"/>
  <c r="AR241" i="2"/>
  <c r="AR427" i="2"/>
  <c r="AR148" i="2"/>
  <c r="AR395" i="2"/>
  <c r="AR302" i="2"/>
  <c r="AR599" i="2"/>
  <c r="AR219" i="2"/>
  <c r="AR455" i="2"/>
  <c r="AR276" i="2"/>
  <c r="AR389" i="2"/>
  <c r="AR579" i="2"/>
  <c r="AR130" i="2"/>
  <c r="AR453" i="2"/>
  <c r="AR492" i="2"/>
  <c r="AR505" i="2"/>
  <c r="AR253" i="2"/>
  <c r="AR602" i="2"/>
  <c r="AR205" i="2"/>
  <c r="AR489" i="2"/>
  <c r="AR565" i="2"/>
  <c r="AR283" i="2"/>
  <c r="AR367" i="2"/>
  <c r="AR338" i="2"/>
  <c r="AR151" i="2"/>
  <c r="AR9" i="2"/>
  <c r="AR669" i="2"/>
  <c r="AR18" i="2"/>
  <c r="AR474" i="2"/>
  <c r="AU668" i="2"/>
  <c r="AU695" i="2"/>
  <c r="AU634" i="2"/>
  <c r="AU670" i="2"/>
  <c r="AU646" i="2"/>
  <c r="AU236" i="2"/>
  <c r="AU515" i="2"/>
  <c r="AU694" i="2"/>
  <c r="AU103" i="2"/>
  <c r="AU101" i="2"/>
  <c r="AU548" i="2"/>
  <c r="AU647" i="2"/>
  <c r="AU353" i="2"/>
  <c r="AU699" i="2"/>
  <c r="AU293" i="2"/>
  <c r="AU42" i="2"/>
  <c r="AU723" i="2"/>
  <c r="AU681" i="2"/>
  <c r="AU75" i="2"/>
  <c r="AU73" i="2"/>
  <c r="AU481" i="2"/>
  <c r="AU554" i="2"/>
  <c r="AU197" i="2"/>
  <c r="AU390" i="2"/>
  <c r="AU215" i="2"/>
  <c r="AU540" i="2"/>
  <c r="AU598" i="2"/>
  <c r="AR637" i="2"/>
  <c r="AR243" i="2"/>
  <c r="AR559" i="2"/>
  <c r="AR172" i="2"/>
  <c r="AR109" i="2"/>
  <c r="AR527" i="2"/>
  <c r="AR514" i="2"/>
  <c r="AR100" i="2"/>
  <c r="AR47" i="2"/>
  <c r="AR261" i="2"/>
  <c r="AR300" i="2"/>
  <c r="AR425" i="2"/>
  <c r="AR288" i="2"/>
  <c r="AR589" i="2"/>
  <c r="AR178" i="2"/>
  <c r="AR51" i="2"/>
  <c r="AR269" i="2"/>
  <c r="AR277" i="2"/>
  <c r="AR359" i="2"/>
  <c r="AR20" i="2"/>
  <c r="AR10" i="2"/>
  <c r="AR217" i="2"/>
  <c r="AR220" i="2"/>
  <c r="AR275" i="2"/>
  <c r="AR286" i="2"/>
  <c r="AR531" i="2"/>
  <c r="AR86" i="2"/>
  <c r="AR447" i="2"/>
  <c r="AR407" i="2"/>
  <c r="AR511" i="2"/>
  <c r="AR510" i="2"/>
  <c r="AR227" i="2"/>
  <c r="AR74" i="2"/>
  <c r="AR522" i="2"/>
  <c r="AR189" i="2"/>
  <c r="AR265" i="2"/>
  <c r="AR232" i="2"/>
  <c r="AR62" i="2"/>
  <c r="AR7" i="2"/>
  <c r="AR170" i="2"/>
  <c r="AR157" i="2"/>
  <c r="AR113" i="2"/>
  <c r="AR163" i="2"/>
  <c r="AR424" i="2"/>
  <c r="AR373" i="2"/>
  <c r="AU716" i="2"/>
  <c r="AU682" i="2"/>
  <c r="AU712" i="2"/>
  <c r="AU645" i="2"/>
  <c r="AU177" i="2"/>
  <c r="AU485" i="2"/>
  <c r="AU363" i="2"/>
  <c r="AU397" i="2"/>
  <c r="AU660" i="2"/>
  <c r="AU469" i="2"/>
  <c r="AU79" i="2"/>
  <c r="AU102" i="2"/>
  <c r="AU707" i="2"/>
  <c r="AU422" i="2"/>
  <c r="AU714" i="2"/>
  <c r="AU132" i="2"/>
  <c r="AU537" i="2"/>
  <c r="AU571" i="2"/>
  <c r="AU471" i="2"/>
  <c r="AU349" i="2"/>
  <c r="AU318" i="2"/>
  <c r="AU652" i="2"/>
  <c r="AU567" i="2"/>
  <c r="AU358" i="2"/>
  <c r="AT121" i="2"/>
  <c r="AT426" i="2"/>
  <c r="AT388" i="2"/>
  <c r="AT22" i="2"/>
  <c r="AT636" i="2"/>
  <c r="AT78" i="2"/>
  <c r="AT181" i="2"/>
  <c r="AT68" i="2"/>
  <c r="AT284" i="2"/>
  <c r="AT85" i="2"/>
  <c r="AT696" i="2"/>
  <c r="AT301" i="2"/>
  <c r="AR236" i="2"/>
  <c r="AR515" i="2"/>
  <c r="AR103" i="2"/>
  <c r="AR101" i="2"/>
  <c r="AR353" i="2"/>
  <c r="AR699" i="2"/>
  <c r="AR293" i="2"/>
  <c r="AR42" i="2"/>
  <c r="AR75" i="2"/>
  <c r="AR73" i="2"/>
  <c r="AR481" i="2"/>
  <c r="AR554" i="2"/>
  <c r="AR197" i="2"/>
  <c r="AR390" i="2"/>
  <c r="AR215" i="2"/>
  <c r="AR540" i="2"/>
  <c r="AR598" i="2"/>
  <c r="AR612" i="2"/>
  <c r="AR334" i="2"/>
  <c r="AR165" i="2"/>
  <c r="AR246" i="2"/>
  <c r="AR194" i="2"/>
  <c r="AR609" i="2"/>
  <c r="AR188" i="2"/>
  <c r="AR451" i="2"/>
  <c r="AR228" i="2"/>
  <c r="AR391" i="2"/>
  <c r="AR187" i="2"/>
  <c r="AR129" i="2"/>
  <c r="AR255" i="2"/>
  <c r="AR16" i="2"/>
  <c r="AR245" i="2"/>
  <c r="AR27" i="2"/>
  <c r="AR272" i="2"/>
  <c r="AR239" i="2"/>
  <c r="AR128" i="2"/>
  <c r="AR173" i="2"/>
  <c r="AR495" i="2"/>
  <c r="AR136" i="2"/>
  <c r="AR38" i="2"/>
  <c r="AR436" i="2"/>
  <c r="AU726" i="2"/>
  <c r="AU690" i="2"/>
  <c r="AU555" i="2"/>
  <c r="AU462" i="2"/>
  <c r="AU314" i="2"/>
  <c r="AU439" i="2"/>
  <c r="AU708" i="2"/>
  <c r="AU91" i="2"/>
  <c r="AU604" i="2"/>
  <c r="AU711" i="2"/>
  <c r="AU225" i="2"/>
  <c r="AU625" i="2"/>
  <c r="AU299" i="2"/>
  <c r="AU672" i="2"/>
  <c r="AU312" i="2"/>
  <c r="AU340" i="2"/>
  <c r="AU330" i="2"/>
  <c r="AU626" i="2"/>
  <c r="AU662" i="2"/>
  <c r="AT167" i="2"/>
  <c r="AT278" i="2"/>
  <c r="AT352" i="2"/>
  <c r="AT212" i="2"/>
  <c r="AT58" i="2"/>
  <c r="AT603" i="2"/>
  <c r="AT701" i="2"/>
  <c r="AT497" i="2"/>
  <c r="AT534" i="2"/>
  <c r="AR645" i="2"/>
  <c r="AR177" i="2"/>
  <c r="AR485" i="2"/>
  <c r="AR363" i="2"/>
  <c r="AR469" i="2"/>
  <c r="AR79" i="2"/>
  <c r="AR102" i="2"/>
  <c r="AR132" i="2"/>
  <c r="AR571" i="2"/>
  <c r="AR349" i="2"/>
  <c r="AR318" i="2"/>
  <c r="AR652" i="2"/>
  <c r="AR567" i="2"/>
  <c r="AR358" i="2"/>
  <c r="AR473" i="2"/>
  <c r="AR80" i="2"/>
  <c r="AR441" i="2"/>
  <c r="AR180" i="2"/>
  <c r="AR433" i="2"/>
  <c r="AR280" i="2"/>
  <c r="AR432" i="2"/>
  <c r="AR156" i="2"/>
  <c r="AR323" i="2"/>
  <c r="AR558" i="2"/>
  <c r="AR17" i="2"/>
  <c r="AR195" i="2"/>
  <c r="AR476" i="2"/>
  <c r="AR538" i="2"/>
  <c r="AR260" i="2"/>
  <c r="AR592" i="2"/>
  <c r="AR380" i="2"/>
  <c r="AR2" i="2"/>
  <c r="AR60" i="2"/>
  <c r="AR461" i="2"/>
  <c r="AR671" i="2"/>
  <c r="AR295" i="2"/>
  <c r="AR464" i="2"/>
  <c r="AR281" i="2"/>
  <c r="AR374" i="2"/>
  <c r="AR594" i="2"/>
  <c r="AR616" i="2"/>
  <c r="AU614" i="2"/>
  <c r="AU596" i="2"/>
  <c r="AU508" i="2"/>
  <c r="AU351" i="2"/>
  <c r="AU383" i="2"/>
  <c r="AU480" i="2"/>
  <c r="AU529" i="2"/>
  <c r="AU310" i="2"/>
  <c r="AU337" i="2"/>
  <c r="AU87" i="2"/>
  <c r="AU124" i="2"/>
  <c r="AU382" i="2"/>
  <c r="AU141" i="2"/>
  <c r="AU89" i="2"/>
  <c r="AU680" i="2"/>
  <c r="AU164" i="2"/>
  <c r="AU35" i="2"/>
  <c r="AU717" i="2"/>
  <c r="AU175" i="2"/>
  <c r="AU615" i="2"/>
  <c r="AU617" i="2"/>
  <c r="AU648" i="2"/>
  <c r="AU547" i="2"/>
  <c r="AU252" i="2"/>
  <c r="AT477" i="2"/>
  <c r="AT590" i="2"/>
  <c r="AT70" i="2"/>
  <c r="AT355" i="2"/>
  <c r="AT161" i="2"/>
  <c r="AT249" i="2"/>
  <c r="AR555" i="2"/>
  <c r="AR462" i="2"/>
  <c r="AR314" i="2"/>
  <c r="AR439" i="2"/>
  <c r="AR604" i="2"/>
  <c r="AR225" i="2"/>
  <c r="AR299" i="2"/>
  <c r="AR312" i="2"/>
  <c r="AR340" i="2"/>
  <c r="AR330" i="2"/>
  <c r="AR292" i="2"/>
  <c r="AR108" i="2"/>
  <c r="AR6" i="2"/>
  <c r="AR582" i="2"/>
  <c r="AR315" i="2"/>
  <c r="AR94" i="2"/>
  <c r="AR444" i="2"/>
  <c r="AR112" i="2"/>
  <c r="AR618" i="2"/>
  <c r="AR211" i="2"/>
  <c r="AR32" i="2"/>
  <c r="AR226" i="2"/>
  <c r="AR413" i="2"/>
  <c r="AR57" i="2"/>
  <c r="AR48" i="2"/>
  <c r="AR297" i="2"/>
  <c r="AR198" i="2"/>
  <c r="AR190" i="2"/>
  <c r="AR15" i="2"/>
  <c r="AR381" i="2"/>
  <c r="AR44" i="2"/>
  <c r="AR82" i="2"/>
  <c r="AR386" i="2"/>
  <c r="AR43" i="2"/>
  <c r="AR513" i="2"/>
  <c r="AR14" i="2"/>
  <c r="AR8" i="2"/>
  <c r="AR121" i="2"/>
  <c r="AR426" i="2"/>
  <c r="AR388" i="2"/>
  <c r="AR22" i="2"/>
  <c r="AR78" i="2"/>
  <c r="AR68" i="2"/>
  <c r="AR85" i="2"/>
  <c r="AR696" i="2"/>
  <c r="AR301" i="2"/>
  <c r="AU689" i="2"/>
  <c r="AU644" i="2"/>
  <c r="AU463" i="2"/>
  <c r="AU573" i="2"/>
  <c r="AU523" i="2"/>
  <c r="AU572" i="2"/>
  <c r="AU472" i="2"/>
  <c r="AU285" i="2"/>
  <c r="AU622" i="2"/>
  <c r="AU204" i="2"/>
  <c r="AU182" i="2"/>
  <c r="AU498" i="2"/>
  <c r="AU348" i="2"/>
  <c r="AU702" i="2"/>
  <c r="AU605" i="2"/>
  <c r="AU77" i="2"/>
  <c r="AU624" i="2"/>
  <c r="AU354" i="2"/>
  <c r="AU317" i="2"/>
  <c r="AU193" i="2"/>
  <c r="AU138" i="2"/>
  <c r="AU654" i="2"/>
  <c r="AU419" i="2"/>
  <c r="AU509" i="2"/>
  <c r="AU370" i="2"/>
  <c r="AU631" i="2"/>
  <c r="AU368" i="2"/>
  <c r="AU169" i="2"/>
  <c r="AU543" i="2"/>
  <c r="AU350" i="2"/>
  <c r="AU33" i="2"/>
  <c r="AU396" i="2"/>
  <c r="AU639" i="2"/>
  <c r="AU676" i="2"/>
  <c r="AU49" i="2"/>
  <c r="AU343" i="2"/>
  <c r="AU595" i="2"/>
  <c r="AU66" i="2"/>
  <c r="AU608" i="2"/>
  <c r="AU517" i="2"/>
  <c r="AU13" i="2"/>
  <c r="AU405" i="2"/>
  <c r="AU341" i="2"/>
  <c r="AU214" i="2"/>
  <c r="AU564" i="2"/>
  <c r="AU69" i="2"/>
  <c r="AU394" i="2"/>
  <c r="AU519" i="2"/>
  <c r="AU97" i="2"/>
  <c r="AU34" i="2"/>
  <c r="AU345" i="2"/>
  <c r="AU333" i="2"/>
  <c r="AU155" i="2"/>
  <c r="AU222" i="2"/>
  <c r="AU218" i="2"/>
  <c r="AU429" i="2"/>
  <c r="AU715" i="2"/>
  <c r="AU224" i="2"/>
  <c r="AU601" i="2"/>
  <c r="AU404" i="2"/>
  <c r="AU143" i="2"/>
  <c r="AU503" i="2"/>
  <c r="AU449" i="2"/>
  <c r="AU379" i="2"/>
  <c r="AU247" i="2"/>
  <c r="AU116" i="2"/>
  <c r="AU184" i="2"/>
  <c r="AU691" i="2"/>
  <c r="AU526" i="2"/>
  <c r="AU241" i="2"/>
  <c r="AU427" i="2"/>
  <c r="AU148" i="2"/>
  <c r="AU395" i="2"/>
  <c r="AU302" i="2"/>
  <c r="AU599" i="2"/>
  <c r="AU219" i="2"/>
  <c r="AU455" i="2"/>
  <c r="AU276" i="2"/>
  <c r="AU389" i="2"/>
  <c r="AU579" i="2"/>
  <c r="AU130" i="2"/>
  <c r="AU576" i="2"/>
  <c r="AU453" i="2"/>
  <c r="AU492" i="2"/>
  <c r="AU251" i="2"/>
  <c r="AU505" i="2"/>
  <c r="AU253" i="2"/>
  <c r="AU602" i="2"/>
  <c r="AU205" i="2"/>
  <c r="AU641" i="2"/>
  <c r="AU489" i="2"/>
  <c r="AU144" i="2"/>
  <c r="AU565" i="2"/>
  <c r="AU283" i="2"/>
  <c r="AU262" i="2"/>
  <c r="AU367" i="2"/>
  <c r="AU338" i="2"/>
  <c r="AU378" i="2"/>
  <c r="AU151" i="2"/>
  <c r="AU9" i="2"/>
  <c r="AU669" i="2"/>
  <c r="AU18" i="2"/>
  <c r="AU474" i="2"/>
  <c r="AU277" i="2"/>
  <c r="AU308" i="2"/>
  <c r="AU428" i="2"/>
  <c r="AU359" i="2"/>
  <c r="AU20" i="2"/>
  <c r="AU10" i="2"/>
  <c r="AU217" i="2"/>
  <c r="AU220" i="2"/>
  <c r="AU275" i="2"/>
  <c r="AU286" i="2"/>
  <c r="AU531" i="2"/>
  <c r="AU86" i="2"/>
  <c r="AU447" i="2"/>
  <c r="AU448" i="2"/>
  <c r="AU407" i="2"/>
  <c r="AU511" i="2"/>
  <c r="AU700" i="2"/>
  <c r="AU510" i="2"/>
  <c r="AU227" i="2"/>
  <c r="AU74" i="2"/>
  <c r="AU522" i="2"/>
  <c r="AU189" i="2"/>
  <c r="AU265" i="2"/>
  <c r="AU232" i="2"/>
  <c r="AU62" i="2"/>
  <c r="AU7" i="2"/>
  <c r="AU560" i="2"/>
  <c r="AU170" i="2"/>
  <c r="AU157" i="2"/>
  <c r="AU113" i="2"/>
  <c r="AU163" i="2"/>
  <c r="AU424" i="2"/>
  <c r="AU373" i="2"/>
  <c r="AU612" i="2"/>
  <c r="AU642" i="2"/>
  <c r="AU685" i="2"/>
  <c r="AU334" i="2"/>
  <c r="AU673" i="2"/>
  <c r="AU165" i="2"/>
  <c r="AU563" i="2"/>
  <c r="AU246" i="2"/>
  <c r="AU194" i="2"/>
  <c r="AU609" i="2"/>
  <c r="AU188" i="2"/>
  <c r="AU451" i="2"/>
  <c r="AU228" i="2"/>
  <c r="AU391" i="2"/>
  <c r="AU139" i="2"/>
  <c r="AU187" i="2"/>
  <c r="AU129" i="2"/>
  <c r="AU591" i="2"/>
  <c r="AU255" i="2"/>
  <c r="AU16" i="2"/>
  <c r="AU488" i="2"/>
  <c r="AU710" i="2"/>
  <c r="AU245" i="2"/>
  <c r="AU27" i="2"/>
  <c r="AU272" i="2"/>
  <c r="AU568" i="2"/>
  <c r="AU239" i="2"/>
  <c r="AU128" i="2"/>
  <c r="AU173" i="2"/>
  <c r="AU495" i="2"/>
  <c r="AU491" i="2"/>
  <c r="AU136" i="2"/>
  <c r="AU38" i="2"/>
  <c r="AU436" i="2"/>
  <c r="AU473" i="2"/>
  <c r="AU583" i="2"/>
  <c r="AU80" i="2"/>
  <c r="AU152" i="2"/>
  <c r="AU441" i="2"/>
  <c r="AU180" i="2"/>
  <c r="AU524" i="2"/>
  <c r="AU433" i="2"/>
  <c r="AU280" i="2"/>
  <c r="AU570" i="2"/>
  <c r="AU432" i="2"/>
  <c r="AU156" i="2"/>
  <c r="AU323" i="2"/>
  <c r="AU558" i="2"/>
  <c r="AU17" i="2"/>
  <c r="AU584" i="2"/>
  <c r="AU688" i="2"/>
  <c r="AU195" i="2"/>
  <c r="AU698" i="2"/>
  <c r="AU476" i="2"/>
  <c r="AU538" i="2"/>
  <c r="AU260" i="2"/>
  <c r="AU592" i="2"/>
  <c r="AU377" i="2"/>
  <c r="AU380" i="2"/>
  <c r="AU2" i="2"/>
  <c r="AU60" i="2"/>
  <c r="AU461" i="2"/>
  <c r="AU671" i="2"/>
  <c r="AU295" i="2"/>
  <c r="AU464" i="2"/>
  <c r="AU281" i="2"/>
  <c r="AU374" i="2"/>
  <c r="AU416" i="2"/>
  <c r="AU594" i="2"/>
  <c r="AU482" i="2"/>
  <c r="AU616" i="2"/>
  <c r="AU677" i="2"/>
  <c r="AU292" i="2"/>
  <c r="AU406" i="2"/>
  <c r="AU108" i="2"/>
  <c r="AU6" i="2"/>
  <c r="AU582" i="2"/>
  <c r="AU315" i="2"/>
  <c r="AU94" i="2"/>
  <c r="AU444" i="2"/>
  <c r="AU112" i="2"/>
  <c r="AU618" i="2"/>
  <c r="AU211" i="2"/>
  <c r="AU32" i="2"/>
  <c r="AU226" i="2"/>
  <c r="AU539" i="2"/>
  <c r="AU413" i="2"/>
  <c r="AU57" i="2"/>
  <c r="AU48" i="2"/>
  <c r="AU297" i="2"/>
  <c r="AU198" i="2"/>
  <c r="AU190" i="2"/>
  <c r="AU15" i="2"/>
  <c r="AU381" i="2"/>
  <c r="AU44" i="2"/>
  <c r="AU82" i="2"/>
  <c r="AU386" i="2"/>
  <c r="AU43" i="2"/>
  <c r="AU513" i="2"/>
  <c r="AU14" i="2"/>
  <c r="AU8" i="2"/>
  <c r="AU121" i="2"/>
  <c r="AU426" i="2"/>
  <c r="AU388" i="2"/>
  <c r="AU22" i="2"/>
  <c r="AU636" i="2"/>
  <c r="AU78" i="2"/>
  <c r="AU181" i="2"/>
  <c r="AU68" i="2"/>
  <c r="AU284" i="2"/>
  <c r="AU85" i="2"/>
  <c r="AU696" i="2"/>
  <c r="AU301" i="2"/>
  <c r="AU99" i="2"/>
  <c r="AU287" i="2"/>
  <c r="AU179" i="2"/>
  <c r="AU718" i="2"/>
  <c r="AU234" i="2"/>
  <c r="AU588" i="2"/>
  <c r="AU207" i="2"/>
  <c r="AU541" i="2"/>
  <c r="AU237" i="2"/>
  <c r="AU430" i="2"/>
  <c r="AU98" i="2"/>
  <c r="AU581" i="2"/>
  <c r="AU26" i="2"/>
  <c r="AU267" i="2"/>
  <c r="AU667" i="2"/>
  <c r="AU114" i="2"/>
  <c r="AU256" i="2"/>
  <c r="AU556" i="2"/>
  <c r="AU356" i="2"/>
  <c r="AU587" i="2"/>
  <c r="AU611" i="2"/>
  <c r="AU325" i="2"/>
  <c r="AU597" i="2"/>
  <c r="AU500" i="2"/>
  <c r="AU435" i="2"/>
  <c r="AU153" i="2"/>
  <c r="AU174" i="2"/>
  <c r="AU24" i="2"/>
  <c r="AU167" i="2"/>
  <c r="AU278" i="2"/>
  <c r="AU352" i="2"/>
  <c r="AU212" i="2"/>
  <c r="AU58" i="2"/>
  <c r="AU603" i="2"/>
  <c r="AU701" i="2"/>
  <c r="AU497" i="2"/>
  <c r="AU534" i="2"/>
  <c r="AU328" i="2"/>
  <c r="AU88" i="2"/>
  <c r="AU105" i="2"/>
  <c r="AU623" i="2"/>
  <c r="AU235" i="2"/>
  <c r="AU83" i="2"/>
  <c r="AU120" i="2"/>
  <c r="AU206" i="2"/>
  <c r="AU39" i="2"/>
  <c r="AU730" i="2"/>
  <c r="AU619" i="2"/>
  <c r="AU5" i="2"/>
  <c r="AU305" i="2"/>
  <c r="AU459" i="2"/>
  <c r="AU53" i="2"/>
  <c r="AU649" i="2"/>
  <c r="AU96" i="2"/>
  <c r="AU410" i="2"/>
  <c r="AU423" i="2"/>
  <c r="AU29" i="2"/>
  <c r="AU545" i="2"/>
  <c r="AU52" i="2"/>
  <c r="AU45" i="2"/>
  <c r="AU403" i="2"/>
  <c r="AU202" i="2"/>
  <c r="AU115" i="2"/>
  <c r="AU294" i="2"/>
  <c r="AU110" i="2"/>
  <c r="AU477" i="2"/>
  <c r="AU590" i="2"/>
  <c r="AU70" i="2"/>
  <c r="AU355" i="2"/>
  <c r="AU161" i="2"/>
  <c r="AU249" i="2"/>
  <c r="AU411" i="2"/>
  <c r="AU296" i="2"/>
  <c r="AU550" i="2"/>
  <c r="AU454" i="2"/>
  <c r="AU229" i="2"/>
  <c r="AU71" i="2"/>
  <c r="AU123" i="2"/>
  <c r="AU59" i="2"/>
  <c r="AU264" i="2"/>
  <c r="AU360" i="2"/>
  <c r="AU452" i="2"/>
  <c r="AU347" i="2"/>
  <c r="AU332" i="2"/>
  <c r="AU562" i="2"/>
  <c r="AU549" i="2"/>
  <c r="AU154" i="2"/>
  <c r="AU196" i="2"/>
  <c r="AU147" i="2"/>
  <c r="AU566" i="2"/>
  <c r="AU119" i="2"/>
  <c r="AU254" i="2"/>
  <c r="AU209" i="2"/>
  <c r="AU376" i="2"/>
  <c r="AU307" i="2"/>
  <c r="AU446" i="2"/>
  <c r="AU223" i="2"/>
  <c r="AU125" i="2"/>
  <c r="AU259" i="2"/>
  <c r="AU137" i="2"/>
  <c r="AU23" i="2"/>
  <c r="AU544" i="2"/>
  <c r="AU365" i="2"/>
  <c r="AU409" i="2"/>
  <c r="AU12" i="2"/>
  <c r="AU342" i="2"/>
  <c r="AU149" i="2"/>
  <c r="AU76" i="2"/>
  <c r="AU298" i="2"/>
  <c r="AU656" i="2"/>
  <c r="AU725" i="2"/>
  <c r="AU552" i="2"/>
  <c r="AU135" i="2"/>
  <c r="AU479" i="2"/>
  <c r="AU468" i="2"/>
  <c r="AU95" i="2"/>
  <c r="AU466" i="2"/>
  <c r="AU731" i="2"/>
  <c r="AU313" i="2"/>
  <c r="AU93" i="2"/>
  <c r="AU465" i="2"/>
  <c r="AU443" i="2"/>
  <c r="AU665" i="2"/>
  <c r="AU551" i="2"/>
  <c r="AU520" i="2"/>
  <c r="AU191" i="2"/>
  <c r="AU282" i="2"/>
  <c r="AU158" i="2"/>
  <c r="AU142" i="2"/>
  <c r="AU346" i="2"/>
  <c r="AU36" i="2"/>
  <c r="AU431" i="2"/>
  <c r="AU412" i="2"/>
  <c r="AU408" i="2"/>
  <c r="AU630" i="2"/>
  <c r="AU133" i="2"/>
  <c r="AU134" i="2"/>
  <c r="AU171" i="2"/>
  <c r="AU504" i="2"/>
  <c r="AU398" i="2"/>
  <c r="AU502" i="2"/>
  <c r="AU168" i="2"/>
  <c r="AU274" i="2"/>
  <c r="AU289" i="2"/>
  <c r="AU61" i="2"/>
  <c r="AU319" i="2"/>
  <c r="AU663" i="2"/>
  <c r="AU140" i="2"/>
  <c r="AU653" i="2"/>
  <c r="AU399" i="2"/>
  <c r="AU107" i="2"/>
  <c r="AU185" i="2"/>
  <c r="AU458" i="2"/>
  <c r="AU63" i="2"/>
  <c r="AU535" i="2"/>
  <c r="AU291" i="2"/>
  <c r="AU331" i="2"/>
  <c r="AU186" i="2"/>
  <c r="AU415" i="2"/>
  <c r="AU150" i="2"/>
  <c r="AU250" i="2"/>
  <c r="AU122" i="2"/>
  <c r="AU162" i="2"/>
  <c r="AU478" i="2"/>
  <c r="AU201" i="2"/>
  <c r="AU21" i="2"/>
  <c r="AU46" i="2"/>
  <c r="AU55" i="2"/>
  <c r="AU3" i="2"/>
  <c r="AU496" i="2"/>
  <c r="AU238" i="2"/>
  <c r="AU81" i="2"/>
  <c r="AU166" i="2"/>
  <c r="AU271" i="2"/>
  <c r="AU651" i="2"/>
  <c r="W11" i="3" l="1"/>
  <c r="W19" i="3"/>
  <c r="Y26" i="3"/>
  <c r="W29" i="3"/>
  <c r="Y95" i="3"/>
  <c r="Y35" i="3"/>
  <c r="Y6" i="3"/>
  <c r="W22" i="3"/>
  <c r="W65" i="3"/>
  <c r="Y56" i="3"/>
  <c r="W9" i="3"/>
  <c r="Y105" i="3"/>
  <c r="W66" i="3"/>
  <c r="Y74" i="3"/>
  <c r="Y15" i="3"/>
  <c r="Y107" i="3"/>
  <c r="Y23" i="3"/>
  <c r="Y113" i="3"/>
  <c r="Y10" i="3"/>
  <c r="Y9" i="3"/>
  <c r="Y52" i="3"/>
  <c r="W13" i="3"/>
  <c r="W21" i="3"/>
  <c r="W53" i="3"/>
  <c r="W64" i="3"/>
  <c r="W55" i="3"/>
  <c r="Y66" i="3"/>
  <c r="W85" i="3"/>
  <c r="W76" i="3"/>
  <c r="W73" i="3"/>
  <c r="Y18" i="3"/>
  <c r="Y69" i="3"/>
  <c r="W69" i="3"/>
  <c r="W119" i="3"/>
  <c r="Y81" i="3"/>
  <c r="Y117" i="3"/>
  <c r="Y120" i="3"/>
  <c r="W37" i="3"/>
  <c r="Y62" i="3"/>
  <c r="Y57" i="3"/>
  <c r="Y7" i="3"/>
  <c r="Y116" i="3"/>
  <c r="Y102" i="3"/>
  <c r="W12" i="3"/>
  <c r="W23" i="3"/>
  <c r="W71" i="3"/>
  <c r="W90" i="3"/>
  <c r="W75" i="3"/>
  <c r="W41" i="3"/>
  <c r="Y122" i="3"/>
  <c r="W88" i="3"/>
  <c r="W74" i="3"/>
  <c r="W49" i="3"/>
  <c r="Y114" i="3"/>
  <c r="Y20" i="3"/>
  <c r="Y88" i="3"/>
  <c r="Y41" i="3"/>
  <c r="Y63" i="3"/>
  <c r="Y68" i="3"/>
  <c r="Y53" i="3"/>
  <c r="W15" i="3"/>
  <c r="W112" i="3"/>
  <c r="W35" i="3"/>
  <c r="W62" i="3"/>
  <c r="W100" i="3"/>
  <c r="W43" i="3"/>
  <c r="W40" i="3"/>
  <c r="W30" i="3"/>
  <c r="W109" i="3"/>
  <c r="W122" i="3"/>
  <c r="W87" i="3"/>
  <c r="Y80" i="3"/>
  <c r="Y47" i="3"/>
  <c r="Y58" i="3"/>
  <c r="Y50" i="3"/>
  <c r="Y110" i="3"/>
  <c r="Y109" i="3"/>
  <c r="Y43" i="3"/>
  <c r="Y103" i="3"/>
  <c r="W95" i="3"/>
  <c r="Y54" i="3"/>
  <c r="W34" i="3"/>
  <c r="W44" i="3"/>
  <c r="W78" i="3"/>
  <c r="W61" i="3"/>
  <c r="W79" i="3"/>
  <c r="W108" i="3"/>
  <c r="W10" i="3"/>
  <c r="W70" i="3"/>
  <c r="Y39" i="3"/>
  <c r="W99" i="3"/>
  <c r="Y118" i="3"/>
  <c r="AV534" i="2"/>
  <c r="AV136" i="2"/>
  <c r="AV45" i="2"/>
  <c r="AV619" i="2"/>
  <c r="AV631" i="2"/>
  <c r="AV702" i="2"/>
  <c r="AV644" i="2"/>
  <c r="AV707" i="2"/>
  <c r="AV278" i="2"/>
  <c r="AV480" i="2"/>
  <c r="AV696" i="2"/>
  <c r="AV14" i="2"/>
  <c r="AV57" i="2"/>
  <c r="AV6" i="2"/>
  <c r="AV281" i="2"/>
  <c r="AV469" i="2"/>
  <c r="AV416" i="2"/>
  <c r="AV132" i="2"/>
  <c r="AV27" i="2"/>
  <c r="AV451" i="2"/>
  <c r="AV598" i="2"/>
  <c r="AV293" i="2"/>
  <c r="AV634" i="2"/>
  <c r="AV396" i="2"/>
  <c r="AV189" i="2"/>
  <c r="AV286" i="2"/>
  <c r="AV385" i="2"/>
  <c r="AV100" i="2"/>
  <c r="AV706" i="2"/>
  <c r="AV316" i="2"/>
  <c r="AV151" i="2"/>
  <c r="AV253" i="2"/>
  <c r="AV599" i="2"/>
  <c r="AV442" i="2"/>
  <c r="AV600" i="2"/>
  <c r="AV90" i="2"/>
  <c r="AV512" i="2"/>
  <c r="AV536" i="2"/>
  <c r="AV279" i="2"/>
  <c r="AV54" i="2"/>
  <c r="AV532" i="2"/>
  <c r="AV402" i="2"/>
  <c r="AV620" i="2"/>
  <c r="Y92" i="3"/>
  <c r="W63" i="3"/>
  <c r="Y73" i="3"/>
  <c r="Y14" i="3"/>
  <c r="Y22" i="3"/>
  <c r="Y90" i="3"/>
  <c r="W116" i="3"/>
  <c r="Y82" i="3"/>
  <c r="Y12" i="3"/>
  <c r="W17" i="3"/>
  <c r="W4" i="3"/>
  <c r="W33" i="3"/>
  <c r="W51" i="3"/>
  <c r="W58" i="3"/>
  <c r="W57" i="3"/>
  <c r="W45" i="3"/>
  <c r="W7" i="3"/>
  <c r="W42" i="3"/>
  <c r="W56" i="3"/>
  <c r="Y78" i="3"/>
  <c r="W111" i="3"/>
  <c r="Y36" i="3"/>
  <c r="W104" i="3"/>
  <c r="Y89" i="3"/>
  <c r="Y5" i="3"/>
  <c r="Y32" i="3"/>
  <c r="Y33" i="3"/>
  <c r="Y87" i="3"/>
  <c r="Y24" i="3"/>
  <c r="Y86" i="3"/>
  <c r="Y94" i="3"/>
  <c r="Y48" i="3"/>
  <c r="W101" i="3"/>
  <c r="Y16" i="3"/>
  <c r="Y65" i="3"/>
  <c r="W14" i="3"/>
  <c r="W82" i="3"/>
  <c r="W107" i="3"/>
  <c r="W47" i="3"/>
  <c r="W18" i="3"/>
  <c r="W94" i="3"/>
  <c r="W80" i="3"/>
  <c r="W96" i="3"/>
  <c r="W110" i="3"/>
  <c r="W27" i="3"/>
  <c r="W103" i="3"/>
  <c r="Y100" i="3"/>
  <c r="Y72" i="3"/>
  <c r="Y98" i="3"/>
  <c r="Y84" i="3"/>
  <c r="Y67" i="3"/>
  <c r="Y27" i="3"/>
  <c r="Y2" i="3"/>
  <c r="Y28" i="3"/>
  <c r="Y25" i="3"/>
  <c r="W93" i="3"/>
  <c r="Y93" i="3"/>
  <c r="W54" i="3"/>
  <c r="W89" i="3"/>
  <c r="W118" i="3"/>
  <c r="W52" i="3"/>
  <c r="W5" i="3"/>
  <c r="W92" i="3"/>
  <c r="W84" i="3"/>
  <c r="W50" i="3"/>
  <c r="W26" i="3"/>
  <c r="W20" i="3"/>
  <c r="AV208" i="2"/>
  <c r="Y17" i="3"/>
  <c r="Y60" i="3"/>
  <c r="Y4" i="3"/>
  <c r="Y101" i="3"/>
  <c r="Y76" i="3"/>
  <c r="Y70" i="3"/>
  <c r="Y55" i="3"/>
  <c r="Y29" i="3"/>
  <c r="Y108" i="3"/>
  <c r="Y121" i="3"/>
  <c r="Y61" i="3"/>
  <c r="Y51" i="3"/>
  <c r="W24" i="3"/>
  <c r="W59" i="3"/>
  <c r="W97" i="3"/>
  <c r="W16" i="3"/>
  <c r="W3" i="3"/>
  <c r="W8" i="3"/>
  <c r="Y8" i="3"/>
  <c r="W121" i="3"/>
  <c r="Y11" i="3"/>
  <c r="Y64" i="3"/>
  <c r="Y75" i="3"/>
  <c r="Y13" i="3"/>
  <c r="Y115" i="3"/>
  <c r="Y46" i="3"/>
  <c r="W113" i="3"/>
  <c r="Y3" i="3"/>
  <c r="Y30" i="3"/>
  <c r="Y112" i="3"/>
  <c r="W102" i="3"/>
  <c r="Y49" i="3"/>
  <c r="W39" i="3"/>
  <c r="W114" i="3"/>
  <c r="W46" i="3"/>
  <c r="W72" i="3"/>
  <c r="W60" i="3"/>
  <c r="Y83" i="3"/>
  <c r="W115" i="3"/>
  <c r="Y111" i="3"/>
  <c r="Y99" i="3"/>
  <c r="Y79" i="3"/>
  <c r="Y42" i="3"/>
  <c r="Y31" i="3"/>
  <c r="W68" i="3"/>
  <c r="Y59" i="3"/>
  <c r="W31" i="3"/>
  <c r="W48" i="3"/>
  <c r="Y104" i="3"/>
  <c r="W2" i="3"/>
  <c r="Y91" i="3"/>
  <c r="Y21" i="3"/>
  <c r="W28" i="3"/>
  <c r="W117" i="3"/>
  <c r="W32" i="3"/>
  <c r="W83" i="3"/>
  <c r="Y71" i="3"/>
  <c r="W120" i="3"/>
  <c r="W105" i="3"/>
  <c r="Y19" i="3"/>
  <c r="W38" i="3"/>
  <c r="Y77" i="3"/>
  <c r="Y97" i="3"/>
  <c r="Y44" i="3"/>
  <c r="Y119" i="3"/>
  <c r="Y37" i="3"/>
  <c r="Y106" i="3"/>
  <c r="W106" i="3"/>
  <c r="Y38" i="3"/>
  <c r="W86" i="3"/>
  <c r="W77" i="3"/>
  <c r="W98" i="3"/>
  <c r="Y96" i="3"/>
  <c r="Y85" i="3"/>
  <c r="Y45" i="3"/>
  <c r="W81" i="3"/>
  <c r="W67" i="3"/>
  <c r="W6" i="3"/>
  <c r="Y34" i="3"/>
  <c r="W25" i="3"/>
  <c r="W36" i="3"/>
  <c r="Y40" i="3"/>
  <c r="W91" i="3"/>
  <c r="AV404" i="2"/>
  <c r="AV49" i="2"/>
  <c r="AV478" i="2"/>
  <c r="AV185" i="2"/>
  <c r="AV398" i="2"/>
  <c r="AV242" i="2"/>
  <c r="AV683" i="2"/>
  <c r="AV332" i="2"/>
  <c r="AV520" i="2"/>
  <c r="AV135" i="2"/>
  <c r="AV365" i="2"/>
  <c r="AV59" i="2"/>
  <c r="AV588" i="2"/>
  <c r="AV249" i="2"/>
  <c r="AV52" i="2"/>
  <c r="AV730" i="2"/>
  <c r="AV370" i="2"/>
  <c r="AV348" i="2"/>
  <c r="AV689" i="2"/>
  <c r="AV660" i="2"/>
  <c r="AV167" i="2"/>
  <c r="AV256" i="2"/>
  <c r="AV234" i="2"/>
  <c r="AV35" i="2"/>
  <c r="AV383" i="2"/>
  <c r="AV80" i="2"/>
  <c r="AV85" i="2"/>
  <c r="AV513" i="2"/>
  <c r="AV413" i="2"/>
  <c r="AV108" i="2"/>
  <c r="AV225" i="2"/>
  <c r="AV671" i="2"/>
  <c r="AV485" i="2"/>
  <c r="AV374" i="2"/>
  <c r="AV102" i="2"/>
  <c r="AV245" i="2"/>
  <c r="AV188" i="2"/>
  <c r="AV540" i="2"/>
  <c r="AV699" i="2"/>
  <c r="AV695" i="2"/>
  <c r="AV169" i="2"/>
  <c r="AV522" i="2"/>
  <c r="AV275" i="2"/>
  <c r="AV306" i="2"/>
  <c r="AV514" i="2"/>
  <c r="AV526" i="2"/>
  <c r="AV643" i="2"/>
  <c r="AV378" i="2"/>
  <c r="AV505" i="2"/>
  <c r="AV302" i="2"/>
  <c r="AV324" i="2"/>
  <c r="AV429" i="2"/>
  <c r="AV659" i="2"/>
  <c r="AV33" i="2"/>
  <c r="AV585" i="2"/>
  <c r="AV720" i="2"/>
  <c r="AV475" i="2"/>
  <c r="AV486" i="2"/>
  <c r="AV162" i="2"/>
  <c r="AV107" i="2"/>
  <c r="AV504" i="2"/>
  <c r="AV606" i="2"/>
  <c r="AV719" i="2"/>
  <c r="AV452" i="2"/>
  <c r="AV574" i="2"/>
  <c r="AV551" i="2"/>
  <c r="AV552" i="2"/>
  <c r="AV518" i="2"/>
  <c r="AV117" i="2"/>
  <c r="AV23" i="2"/>
  <c r="AV71" i="2"/>
  <c r="AV484" i="2"/>
  <c r="AV161" i="2"/>
  <c r="AV545" i="2"/>
  <c r="AV39" i="2"/>
  <c r="AV509" i="2"/>
  <c r="AV498" i="2"/>
  <c r="AV594" i="2"/>
  <c r="AV177" i="2"/>
  <c r="AV24" i="2"/>
  <c r="AV114" i="2"/>
  <c r="AV718" i="2"/>
  <c r="AV164" i="2"/>
  <c r="AV351" i="2"/>
  <c r="AV567" i="2"/>
  <c r="AV284" i="2"/>
  <c r="AV43" i="2"/>
  <c r="AV539" i="2"/>
  <c r="AV406" i="2"/>
  <c r="AV711" i="2"/>
  <c r="AV2" i="2"/>
  <c r="AV682" i="2"/>
  <c r="AV295" i="2"/>
  <c r="AV397" i="2"/>
  <c r="AV710" i="2"/>
  <c r="AV609" i="2"/>
  <c r="AV215" i="2"/>
  <c r="AV353" i="2"/>
  <c r="AV668" i="2"/>
  <c r="AV553" i="2"/>
  <c r="AV74" i="2"/>
  <c r="AV220" i="2"/>
  <c r="AV178" i="2"/>
  <c r="AV635" i="2"/>
  <c r="AV247" i="2"/>
  <c r="AV131" i="2"/>
  <c r="AV338" i="2"/>
  <c r="AV251" i="2"/>
  <c r="AV395" i="2"/>
  <c r="AV420" i="2"/>
  <c r="AV525" i="2"/>
  <c r="AV333" i="2"/>
  <c r="AV92" i="2"/>
  <c r="AV56" i="2"/>
  <c r="AV192" i="2"/>
  <c r="AV580" i="2"/>
  <c r="AV67" i="2"/>
  <c r="AV271" i="2"/>
  <c r="AV122" i="2"/>
  <c r="AV399" i="2"/>
  <c r="AV344" i="2"/>
  <c r="AV233" i="2"/>
  <c r="AV409" i="2"/>
  <c r="AV264" i="2"/>
  <c r="AV506" i="2"/>
  <c r="AV665" i="2"/>
  <c r="AV725" i="2"/>
  <c r="AV31" i="2"/>
  <c r="AV528" i="2"/>
  <c r="AV259" i="2"/>
  <c r="AV454" i="2"/>
  <c r="AV304" i="2"/>
  <c r="AV556" i="2"/>
  <c r="AV355" i="2"/>
  <c r="AV29" i="2"/>
  <c r="AV206" i="2"/>
  <c r="AV419" i="2"/>
  <c r="AV182" i="2"/>
  <c r="AV592" i="2"/>
  <c r="AV716" i="2"/>
  <c r="AV174" i="2"/>
  <c r="AV667" i="2"/>
  <c r="AV179" i="2"/>
  <c r="AV680" i="2"/>
  <c r="AV508" i="2"/>
  <c r="AV471" i="2"/>
  <c r="AV68" i="2"/>
  <c r="AV386" i="2"/>
  <c r="AV226" i="2"/>
  <c r="AV292" i="2"/>
  <c r="AV604" i="2"/>
  <c r="AV260" i="2"/>
  <c r="AV111" i="2"/>
  <c r="AV60" i="2"/>
  <c r="AV645" i="2"/>
  <c r="AV488" i="2"/>
  <c r="AV194" i="2"/>
  <c r="AV390" i="2"/>
  <c r="AV647" i="2"/>
  <c r="AV184" i="2"/>
  <c r="AV687" i="2"/>
  <c r="AV227" i="2"/>
  <c r="AV217" i="2"/>
  <c r="AV589" i="2"/>
  <c r="AV638" i="2"/>
  <c r="AV503" i="2"/>
  <c r="AV434" i="2"/>
  <c r="AV367" i="2"/>
  <c r="AV492" i="2"/>
  <c r="AV148" i="2"/>
  <c r="AV28" i="2"/>
  <c r="AV569" i="2"/>
  <c r="AV97" i="2"/>
  <c r="AV268" i="2"/>
  <c r="AV493" i="2"/>
  <c r="AV357" i="2"/>
  <c r="AV127" i="2"/>
  <c r="AV166" i="2"/>
  <c r="AV250" i="2"/>
  <c r="AV653" i="2"/>
  <c r="AV270" i="2"/>
  <c r="AV438" i="2"/>
  <c r="AV544" i="2"/>
  <c r="AV123" i="2"/>
  <c r="AV408" i="2"/>
  <c r="AV443" i="2"/>
  <c r="AV656" i="2"/>
  <c r="AV322" i="2"/>
  <c r="AV213" i="2"/>
  <c r="AV223" i="2"/>
  <c r="AV296" i="2"/>
  <c r="AV417" i="2"/>
  <c r="AV70" i="2"/>
  <c r="AV423" i="2"/>
  <c r="AV120" i="2"/>
  <c r="AV654" i="2"/>
  <c r="AV204" i="2"/>
  <c r="AV698" i="2"/>
  <c r="AV418" i="2"/>
  <c r="AV153" i="2"/>
  <c r="AV267" i="2"/>
  <c r="AV287" i="2"/>
  <c r="AV89" i="2"/>
  <c r="AV596" i="2"/>
  <c r="AV714" i="2"/>
  <c r="AV181" i="2"/>
  <c r="AV82" i="2"/>
  <c r="AV32" i="2"/>
  <c r="AV677" i="2"/>
  <c r="AV91" i="2"/>
  <c r="AV195" i="2"/>
  <c r="AV697" i="2"/>
  <c r="AV377" i="2"/>
  <c r="AV650" i="2"/>
  <c r="AV16" i="2"/>
  <c r="AV246" i="2"/>
  <c r="AV197" i="2"/>
  <c r="AV548" i="2"/>
  <c r="AV449" i="2"/>
  <c r="AV384" i="2"/>
  <c r="AV510" i="2"/>
  <c r="AV10" i="2"/>
  <c r="AV288" i="2"/>
  <c r="AV527" i="2"/>
  <c r="AV224" i="2"/>
  <c r="AV561" i="2"/>
  <c r="AV262" i="2"/>
  <c r="AV453" i="2"/>
  <c r="AV427" i="2"/>
  <c r="AV393" i="2"/>
  <c r="AV686" i="2"/>
  <c r="AV564" i="2"/>
  <c r="AV499" i="2"/>
  <c r="AV327" i="2"/>
  <c r="AV375" i="2"/>
  <c r="AV11" i="2"/>
  <c r="AV81" i="2"/>
  <c r="AV150" i="2"/>
  <c r="AV140" i="2"/>
  <c r="AV724" i="2"/>
  <c r="AV664" i="2"/>
  <c r="AV137" i="2"/>
  <c r="AV229" i="2"/>
  <c r="AV412" i="2"/>
  <c r="AV465" i="2"/>
  <c r="AV298" i="2"/>
  <c r="AV501" i="2"/>
  <c r="AV632" i="2"/>
  <c r="AV307" i="2"/>
  <c r="AV411" i="2"/>
  <c r="AV658" i="2"/>
  <c r="AV625" i="2"/>
  <c r="AV590" i="2"/>
  <c r="AV410" i="2"/>
  <c r="AV83" i="2"/>
  <c r="AV138" i="2"/>
  <c r="AV622" i="2"/>
  <c r="AV17" i="2"/>
  <c r="AV104" i="2"/>
  <c r="AV435" i="2"/>
  <c r="AV26" i="2"/>
  <c r="AV99" i="2"/>
  <c r="AV141" i="2"/>
  <c r="AV614" i="2"/>
  <c r="AV79" i="2"/>
  <c r="AV78" i="2"/>
  <c r="AV44" i="2"/>
  <c r="AV211" i="2"/>
  <c r="AV662" i="2"/>
  <c r="AV708" i="2"/>
  <c r="AV558" i="2"/>
  <c r="AV633" i="2"/>
  <c r="AV476" i="2"/>
  <c r="AV491" i="2"/>
  <c r="AV255" i="2"/>
  <c r="AV563" i="2"/>
  <c r="AV554" i="2"/>
  <c r="AV101" i="2"/>
  <c r="AV601" i="2"/>
  <c r="AV521" i="2"/>
  <c r="AV700" i="2"/>
  <c r="AV20" i="2"/>
  <c r="AV425" i="2"/>
  <c r="AV109" i="2"/>
  <c r="AV222" i="2"/>
  <c r="AV401" i="2"/>
  <c r="AV283" i="2"/>
  <c r="AV576" i="2"/>
  <c r="AV241" i="2"/>
  <c r="AV613" i="2"/>
  <c r="AV221" i="2"/>
  <c r="AV13" i="2"/>
  <c r="AV116" i="2"/>
  <c r="AV230" i="2"/>
  <c r="AV290" i="2"/>
  <c r="AV494" i="2"/>
  <c r="AV25" i="2"/>
  <c r="AV238" i="2"/>
  <c r="AV415" i="2"/>
  <c r="AV663" i="2"/>
  <c r="AV145" i="2"/>
  <c r="AV675" i="2"/>
  <c r="AV125" i="2"/>
  <c r="AV550" i="2"/>
  <c r="AV431" i="2"/>
  <c r="AV93" i="2"/>
  <c r="AV76" i="2"/>
  <c r="AV176" i="2"/>
  <c r="AV369" i="2"/>
  <c r="AV209" i="2"/>
  <c r="AV160" i="2"/>
  <c r="AV263" i="2"/>
  <c r="AV717" i="2"/>
  <c r="AV373" i="2"/>
  <c r="AV477" i="2"/>
  <c r="AV96" i="2"/>
  <c r="AV235" i="2"/>
  <c r="AV193" i="2"/>
  <c r="AV285" i="2"/>
  <c r="AV432" i="2"/>
  <c r="AV497" i="2"/>
  <c r="AV500" i="2"/>
  <c r="AV581" i="2"/>
  <c r="AV252" i="2"/>
  <c r="AV382" i="2"/>
  <c r="AV464" i="2"/>
  <c r="AV363" i="2"/>
  <c r="AV636" i="2"/>
  <c r="AV381" i="2"/>
  <c r="AV618" i="2"/>
  <c r="AV626" i="2"/>
  <c r="AV439" i="2"/>
  <c r="AV570" i="2"/>
  <c r="AV584" i="2"/>
  <c r="AV495" i="2"/>
  <c r="AV591" i="2"/>
  <c r="AV165" i="2"/>
  <c r="AV481" i="2"/>
  <c r="AV103" i="2"/>
  <c r="AV218" i="2"/>
  <c r="AV366" i="2"/>
  <c r="AV511" i="2"/>
  <c r="AV359" i="2"/>
  <c r="AV727" i="2"/>
  <c r="AV172" i="2"/>
  <c r="AV34" i="2"/>
  <c r="AV450" i="2"/>
  <c r="AV565" i="2"/>
  <c r="AV130" i="2"/>
  <c r="AV240" i="2"/>
  <c r="AV72" i="2"/>
  <c r="AV575" i="2"/>
  <c r="AV595" i="2"/>
  <c r="AV143" i="2"/>
  <c r="AV371" i="2"/>
  <c r="AV530" i="2"/>
  <c r="AV456" i="2"/>
  <c r="AV621" i="2"/>
  <c r="AV4" i="2"/>
  <c r="AV496" i="2"/>
  <c r="AV186" i="2"/>
  <c r="AV319" i="2"/>
  <c r="AV414" i="2"/>
  <c r="AV339" i="2"/>
  <c r="AV446" i="2"/>
  <c r="AV610" i="2"/>
  <c r="AV36" i="2"/>
  <c r="AV313" i="2"/>
  <c r="AV149" i="2"/>
  <c r="AV421" i="2"/>
  <c r="AV577" i="2"/>
  <c r="AV119" i="2"/>
  <c r="AV244" i="2"/>
  <c r="AV703" i="2"/>
  <c r="AV171" i="2"/>
  <c r="AV424" i="2"/>
  <c r="AV110" i="2"/>
  <c r="AV649" i="2"/>
  <c r="AV623" i="2"/>
  <c r="AV317" i="2"/>
  <c r="AV472" i="2"/>
  <c r="AV524" i="2"/>
  <c r="AV701" i="2"/>
  <c r="AV597" i="2"/>
  <c r="AV98" i="2"/>
  <c r="AV547" i="2"/>
  <c r="AV124" i="2"/>
  <c r="AV461" i="2"/>
  <c r="AV712" i="2"/>
  <c r="AV22" i="2"/>
  <c r="AV15" i="2"/>
  <c r="AV112" i="2"/>
  <c r="AV330" i="2"/>
  <c r="AV314" i="2"/>
  <c r="AV180" i="2"/>
  <c r="AV156" i="2"/>
  <c r="AV173" i="2"/>
  <c r="AV129" i="2"/>
  <c r="AV673" i="2"/>
  <c r="AV73" i="2"/>
  <c r="AV694" i="2"/>
  <c r="AV345" i="2"/>
  <c r="AV560" i="2"/>
  <c r="AV407" i="2"/>
  <c r="AV428" i="2"/>
  <c r="AV300" i="2"/>
  <c r="AV559" i="2"/>
  <c r="AV69" i="2"/>
  <c r="AV661" i="2"/>
  <c r="AV144" i="2"/>
  <c r="AV579" i="2"/>
  <c r="AV721" i="2"/>
  <c r="AV159" i="2"/>
  <c r="AV392" i="2"/>
  <c r="AV639" i="2"/>
  <c r="AV715" i="2"/>
  <c r="AV320" i="2"/>
  <c r="AV146" i="2"/>
  <c r="AV118" i="2"/>
  <c r="AV64" i="2"/>
  <c r="AV19" i="2"/>
  <c r="AV3" i="2"/>
  <c r="AV331" i="2"/>
  <c r="AV61" i="2"/>
  <c r="AV387" i="2"/>
  <c r="AV666" i="2"/>
  <c r="AV376" i="2"/>
  <c r="AV692" i="2"/>
  <c r="AV346" i="2"/>
  <c r="AV731" i="2"/>
  <c r="AV342" i="2"/>
  <c r="AV258" i="2"/>
  <c r="AV487" i="2"/>
  <c r="AV147" i="2"/>
  <c r="AV106" i="2"/>
  <c r="AV231" i="2"/>
  <c r="AV134" i="2"/>
  <c r="AV163" i="2"/>
  <c r="AV294" i="2"/>
  <c r="AV53" i="2"/>
  <c r="AV105" i="2"/>
  <c r="AV354" i="2"/>
  <c r="AV572" i="2"/>
  <c r="AV152" i="2"/>
  <c r="AV603" i="2"/>
  <c r="AV325" i="2"/>
  <c r="AV430" i="2"/>
  <c r="AV648" i="2"/>
  <c r="AV87" i="2"/>
  <c r="AV380" i="2"/>
  <c r="AV457" i="2"/>
  <c r="AV388" i="2"/>
  <c r="AV190" i="2"/>
  <c r="AV444" i="2"/>
  <c r="AV340" i="2"/>
  <c r="AV462" i="2"/>
  <c r="AV583" i="2"/>
  <c r="AV433" i="2"/>
  <c r="AV128" i="2"/>
  <c r="AV187" i="2"/>
  <c r="AV334" i="2"/>
  <c r="AV75" i="2"/>
  <c r="AV515" i="2"/>
  <c r="AV519" i="2"/>
  <c r="AV7" i="2"/>
  <c r="AV448" i="2"/>
  <c r="AV308" i="2"/>
  <c r="AV640" i="2"/>
  <c r="AV629" i="2"/>
  <c r="AV405" i="2"/>
  <c r="AV474" i="2"/>
  <c r="AV489" i="2"/>
  <c r="AV389" i="2"/>
  <c r="AV199" i="2"/>
  <c r="AV200" i="2"/>
  <c r="AV709" i="2"/>
  <c r="AV543" i="2"/>
  <c r="AV155" i="2"/>
  <c r="AV713" i="2"/>
  <c r="AV362" i="2"/>
  <c r="AV627" i="2"/>
  <c r="AV607" i="2"/>
  <c r="AV445" i="2"/>
  <c r="AV55" i="2"/>
  <c r="AV291" i="2"/>
  <c r="AV289" i="2"/>
  <c r="AV470" i="2"/>
  <c r="AV516" i="2"/>
  <c r="AV254" i="2"/>
  <c r="AV257" i="2"/>
  <c r="AV142" i="2"/>
  <c r="AV466" i="2"/>
  <c r="AV12" i="2"/>
  <c r="AV440" i="2"/>
  <c r="AV705" i="2"/>
  <c r="AV154" i="2"/>
  <c r="AV460" i="2"/>
  <c r="AV679" i="2"/>
  <c r="AV651" i="2"/>
  <c r="AV133" i="2"/>
  <c r="AV113" i="2"/>
  <c r="AV115" i="2"/>
  <c r="AV459" i="2"/>
  <c r="AV88" i="2"/>
  <c r="AV624" i="2"/>
  <c r="AV523" i="2"/>
  <c r="AV473" i="2"/>
  <c r="AV58" i="2"/>
  <c r="AV611" i="2"/>
  <c r="AV237" i="2"/>
  <c r="AV617" i="2"/>
  <c r="AV337" i="2"/>
  <c r="AV538" i="2"/>
  <c r="AV216" i="2"/>
  <c r="AV426" i="2"/>
  <c r="AV198" i="2"/>
  <c r="AV94" i="2"/>
  <c r="AV312" i="2"/>
  <c r="AV555" i="2"/>
  <c r="AV652" i="2"/>
  <c r="AV441" i="2"/>
  <c r="AV239" i="2"/>
  <c r="AV139" i="2"/>
  <c r="AV685" i="2"/>
  <c r="AV681" i="2"/>
  <c r="AV236" i="2"/>
  <c r="AV214" i="2"/>
  <c r="AV62" i="2"/>
  <c r="AV447" i="2"/>
  <c r="AV277" i="2"/>
  <c r="AV628" i="2"/>
  <c r="AV243" i="2"/>
  <c r="AV66" i="2"/>
  <c r="AV18" i="2"/>
  <c r="AV641" i="2"/>
  <c r="AV276" i="2"/>
  <c r="AV722" i="2"/>
  <c r="AV400" i="2"/>
  <c r="AV593" i="2"/>
  <c r="AV41" i="2"/>
  <c r="AV394" i="2"/>
  <c r="AV704" i="2"/>
  <c r="AV183" i="2"/>
  <c r="AV586" i="2"/>
  <c r="AV311" i="2"/>
  <c r="AV467" i="2"/>
  <c r="AV46" i="2"/>
  <c r="AV535" i="2"/>
  <c r="AV274" i="2"/>
  <c r="AV557" i="2"/>
  <c r="AV372" i="2"/>
  <c r="AV566" i="2"/>
  <c r="AV546" i="2"/>
  <c r="AV158" i="2"/>
  <c r="AV95" i="2"/>
  <c r="AV490" i="2"/>
  <c r="AV336" i="2"/>
  <c r="AV657" i="2"/>
  <c r="AV562" i="2"/>
  <c r="AV507" i="2"/>
  <c r="AV693" i="2"/>
  <c r="AV280" i="2"/>
  <c r="AV630" i="2"/>
  <c r="AV436" i="2"/>
  <c r="AV157" i="2"/>
  <c r="AV202" i="2"/>
  <c r="AV305" i="2"/>
  <c r="AV328" i="2"/>
  <c r="AV77" i="2"/>
  <c r="AV573" i="2"/>
  <c r="AV318" i="2"/>
  <c r="AV212" i="2"/>
  <c r="AV587" i="2"/>
  <c r="AV541" i="2"/>
  <c r="AV615" i="2"/>
  <c r="AV310" i="2"/>
  <c r="AV688" i="2"/>
  <c r="AV678" i="2"/>
  <c r="AV121" i="2"/>
  <c r="AV297" i="2"/>
  <c r="AV315" i="2"/>
  <c r="AV672" i="2"/>
  <c r="AV690" i="2"/>
  <c r="AV571" i="2"/>
  <c r="AV616" i="2"/>
  <c r="AV358" i="2"/>
  <c r="AV568" i="2"/>
  <c r="AV391" i="2"/>
  <c r="AV642" i="2"/>
  <c r="AV723" i="2"/>
  <c r="AV646" i="2"/>
  <c r="AV517" i="2"/>
  <c r="AV232" i="2"/>
  <c r="AV86" i="2"/>
  <c r="AV269" i="2"/>
  <c r="AV261" i="2"/>
  <c r="AV637" i="2"/>
  <c r="AV676" i="2"/>
  <c r="AV669" i="2"/>
  <c r="AV205" i="2"/>
  <c r="AV455" i="2"/>
  <c r="AV273" i="2"/>
  <c r="AV248" i="2"/>
  <c r="AV691" i="2"/>
  <c r="AV266" i="2"/>
  <c r="AV341" i="2"/>
  <c r="AV84" i="2"/>
  <c r="AV684" i="2"/>
  <c r="AV30" i="2"/>
  <c r="AV37" i="2"/>
  <c r="AV21" i="2"/>
  <c r="AV63" i="2"/>
  <c r="AV168" i="2"/>
  <c r="AV40" i="2"/>
  <c r="AV321" i="2"/>
  <c r="AV196" i="2"/>
  <c r="AV65" i="2"/>
  <c r="AV282" i="2"/>
  <c r="AV468" i="2"/>
  <c r="AV329" i="2"/>
  <c r="AV655" i="2"/>
  <c r="AV542" i="2"/>
  <c r="AV347" i="2"/>
  <c r="AV361" i="2"/>
  <c r="AV309" i="2"/>
  <c r="AV38" i="2"/>
  <c r="AV170" i="2"/>
  <c r="AV403" i="2"/>
  <c r="AV5" i="2"/>
  <c r="AV368" i="2"/>
  <c r="AV605" i="2"/>
  <c r="AV463" i="2"/>
  <c r="AV537" i="2"/>
  <c r="AV352" i="2"/>
  <c r="AV356" i="2"/>
  <c r="AV207" i="2"/>
  <c r="AV175" i="2"/>
  <c r="AV529" i="2"/>
  <c r="AV323" i="2"/>
  <c r="AV301" i="2"/>
  <c r="AV8" i="2"/>
  <c r="AV48" i="2"/>
  <c r="AV582" i="2"/>
  <c r="AV299" i="2"/>
  <c r="AV726" i="2"/>
  <c r="AV422" i="2"/>
  <c r="AV482" i="2"/>
  <c r="AV349" i="2"/>
  <c r="AV272" i="2"/>
  <c r="AV228" i="2"/>
  <c r="AV612" i="2"/>
  <c r="AV42" i="2"/>
  <c r="AV670" i="2"/>
  <c r="AV343" i="2"/>
  <c r="AV265" i="2"/>
  <c r="AV531" i="2"/>
  <c r="AV51" i="2"/>
  <c r="AV47" i="2"/>
  <c r="AV728" i="2"/>
  <c r="AV350" i="2"/>
  <c r="AV9" i="2"/>
  <c r="AV602" i="2"/>
  <c r="AV219" i="2"/>
  <c r="AV203" i="2"/>
  <c r="AV533" i="2"/>
  <c r="AV379" i="2"/>
  <c r="AV729" i="2"/>
  <c r="AV608" i="2"/>
  <c r="AV578" i="2"/>
  <c r="AV126" i="2"/>
  <c r="AV335" i="2"/>
  <c r="AV303" i="2"/>
  <c r="AV201" i="2"/>
  <c r="AV458" i="2"/>
  <c r="AV502" i="2"/>
  <c r="AV326" i="2"/>
  <c r="AV483" i="2"/>
  <c r="AV549" i="2"/>
  <c r="AV210" i="2"/>
  <c r="AV191" i="2"/>
  <c r="AV479" i="2"/>
  <c r="AV50" i="2"/>
  <c r="AV437" i="2"/>
  <c r="AV674" i="2"/>
  <c r="AV360" i="2"/>
  <c r="AV364" i="2"/>
  <c r="Z115" i="3" l="1"/>
  <c r="Z93" i="3"/>
  <c r="Z104" i="3"/>
  <c r="X24" i="3"/>
  <c r="Z26" i="3"/>
  <c r="X60" i="3"/>
  <c r="X38" i="3"/>
  <c r="X101" i="3"/>
  <c r="X78" i="3"/>
  <c r="X75" i="3"/>
  <c r="Z105" i="3"/>
  <c r="X98" i="3"/>
  <c r="Z19" i="3"/>
  <c r="X48" i="3"/>
  <c r="X72" i="3"/>
  <c r="Z13" i="3"/>
  <c r="Z51" i="3"/>
  <c r="X93" i="3"/>
  <c r="X110" i="3"/>
  <c r="Z48" i="3"/>
  <c r="Z78" i="3"/>
  <c r="Z82" i="3"/>
  <c r="X44" i="3"/>
  <c r="X87" i="3"/>
  <c r="Z68" i="3"/>
  <c r="X90" i="3"/>
  <c r="Z81" i="3"/>
  <c r="X21" i="3"/>
  <c r="X9" i="3"/>
  <c r="X27" i="3"/>
  <c r="Z12" i="3"/>
  <c r="Z53" i="3"/>
  <c r="Z117" i="3"/>
  <c r="X91" i="3"/>
  <c r="X77" i="3"/>
  <c r="X105" i="3"/>
  <c r="X31" i="3"/>
  <c r="X46" i="3"/>
  <c r="Z75" i="3"/>
  <c r="Z61" i="3"/>
  <c r="X20" i="3"/>
  <c r="Z25" i="3"/>
  <c r="X96" i="3"/>
  <c r="Z94" i="3"/>
  <c r="X56" i="3"/>
  <c r="X116" i="3"/>
  <c r="X34" i="3"/>
  <c r="X122" i="3"/>
  <c r="Z63" i="3"/>
  <c r="X71" i="3"/>
  <c r="X119" i="3"/>
  <c r="X13" i="3"/>
  <c r="Z56" i="3"/>
  <c r="Z96" i="3"/>
  <c r="X111" i="3"/>
  <c r="Z80" i="3"/>
  <c r="X53" i="3"/>
  <c r="Z40" i="3"/>
  <c r="X86" i="3"/>
  <c r="X120" i="3"/>
  <c r="Z59" i="3"/>
  <c r="X114" i="3"/>
  <c r="Z64" i="3"/>
  <c r="Z121" i="3"/>
  <c r="X26" i="3"/>
  <c r="Z28" i="3"/>
  <c r="X80" i="3"/>
  <c r="Z86" i="3"/>
  <c r="X42" i="3"/>
  <c r="Z90" i="3"/>
  <c r="Z54" i="3"/>
  <c r="X109" i="3"/>
  <c r="Z41" i="3"/>
  <c r="X23" i="3"/>
  <c r="X69" i="3"/>
  <c r="Z52" i="3"/>
  <c r="X65" i="3"/>
  <c r="X36" i="3"/>
  <c r="X94" i="3"/>
  <c r="X7" i="3"/>
  <c r="Z118" i="3"/>
  <c r="X30" i="3"/>
  <c r="X12" i="3"/>
  <c r="Z69" i="3"/>
  <c r="Z9" i="3"/>
  <c r="X22" i="3"/>
  <c r="Z108" i="3"/>
  <c r="Z2" i="3"/>
  <c r="Z24" i="3"/>
  <c r="Z22" i="3"/>
  <c r="X95" i="3"/>
  <c r="Z88" i="3"/>
  <c r="X25" i="3"/>
  <c r="X106" i="3"/>
  <c r="X83" i="3"/>
  <c r="Z31" i="3"/>
  <c r="Z49" i="3"/>
  <c r="X121" i="3"/>
  <c r="Z29" i="3"/>
  <c r="X84" i="3"/>
  <c r="Z27" i="3"/>
  <c r="X18" i="3"/>
  <c r="Z87" i="3"/>
  <c r="X45" i="3"/>
  <c r="Z14" i="3"/>
  <c r="X99" i="3"/>
  <c r="Z103" i="3"/>
  <c r="X40" i="3"/>
  <c r="Z20" i="3"/>
  <c r="Z102" i="3"/>
  <c r="Z18" i="3"/>
  <c r="Z10" i="3"/>
  <c r="Z6" i="3"/>
  <c r="Z17" i="3"/>
  <c r="Z38" i="3"/>
  <c r="X47" i="3"/>
  <c r="X43" i="3"/>
  <c r="Z114" i="3"/>
  <c r="Z116" i="3"/>
  <c r="X73" i="3"/>
  <c r="Z113" i="3"/>
  <c r="Z35" i="3"/>
  <c r="X39" i="3"/>
  <c r="Z106" i="3"/>
  <c r="Z8" i="3"/>
  <c r="Z33" i="3"/>
  <c r="X6" i="3"/>
  <c r="Z37" i="3"/>
  <c r="X117" i="3"/>
  <c r="Z79" i="3"/>
  <c r="Z112" i="3"/>
  <c r="X8" i="3"/>
  <c r="Z70" i="3"/>
  <c r="X5" i="3"/>
  <c r="Z84" i="3"/>
  <c r="X107" i="3"/>
  <c r="Z32" i="3"/>
  <c r="X58" i="3"/>
  <c r="X63" i="3"/>
  <c r="X70" i="3"/>
  <c r="Z109" i="3"/>
  <c r="X100" i="3"/>
  <c r="X49" i="3"/>
  <c r="Z7" i="3"/>
  <c r="X76" i="3"/>
  <c r="Z23" i="3"/>
  <c r="Z95" i="3"/>
  <c r="X50" i="3"/>
  <c r="Z34" i="3"/>
  <c r="X92" i="3"/>
  <c r="Z39" i="3"/>
  <c r="X67" i="3"/>
  <c r="Z119" i="3"/>
  <c r="X28" i="3"/>
  <c r="Z99" i="3"/>
  <c r="Z30" i="3"/>
  <c r="X3" i="3"/>
  <c r="Z76" i="3"/>
  <c r="X52" i="3"/>
  <c r="Z98" i="3"/>
  <c r="X82" i="3"/>
  <c r="Z5" i="3"/>
  <c r="X51" i="3"/>
  <c r="Z92" i="3"/>
  <c r="X10" i="3"/>
  <c r="Z110" i="3"/>
  <c r="X62" i="3"/>
  <c r="X74" i="3"/>
  <c r="Z57" i="3"/>
  <c r="X85" i="3"/>
  <c r="Z107" i="3"/>
  <c r="Z11" i="3"/>
  <c r="X32" i="3"/>
  <c r="Z55" i="3"/>
  <c r="Z43" i="3"/>
  <c r="X81" i="3"/>
  <c r="Z44" i="3"/>
  <c r="Z21" i="3"/>
  <c r="Z111" i="3"/>
  <c r="Z3" i="3"/>
  <c r="X16" i="3"/>
  <c r="Z101" i="3"/>
  <c r="X118" i="3"/>
  <c r="Z72" i="3"/>
  <c r="X14" i="3"/>
  <c r="Z89" i="3"/>
  <c r="X33" i="3"/>
  <c r="X108" i="3"/>
  <c r="Z50" i="3"/>
  <c r="X35" i="3"/>
  <c r="X88" i="3"/>
  <c r="Z62" i="3"/>
  <c r="Z66" i="3"/>
  <c r="Z15" i="3"/>
  <c r="X19" i="3"/>
  <c r="Z71" i="3"/>
  <c r="X102" i="3"/>
  <c r="Z67" i="3"/>
  <c r="Z73" i="3"/>
  <c r="Z45" i="3"/>
  <c r="Z97" i="3"/>
  <c r="Z91" i="3"/>
  <c r="X115" i="3"/>
  <c r="X113" i="3"/>
  <c r="X97" i="3"/>
  <c r="Z4" i="3"/>
  <c r="X89" i="3"/>
  <c r="Z100" i="3"/>
  <c r="Z65" i="3"/>
  <c r="X104" i="3"/>
  <c r="X4" i="3"/>
  <c r="X79" i="3"/>
  <c r="Z58" i="3"/>
  <c r="X112" i="3"/>
  <c r="Z122" i="3"/>
  <c r="X37" i="3"/>
  <c r="X55" i="3"/>
  <c r="Z74" i="3"/>
  <c r="X11" i="3"/>
  <c r="X68" i="3"/>
  <c r="Z42" i="3"/>
  <c r="X57" i="3"/>
  <c r="Z85" i="3"/>
  <c r="Z77" i="3"/>
  <c r="X2" i="3"/>
  <c r="Z83" i="3"/>
  <c r="Z46" i="3"/>
  <c r="X59" i="3"/>
  <c r="Z60" i="3"/>
  <c r="X54" i="3"/>
  <c r="X103" i="3"/>
  <c r="Z16" i="3"/>
  <c r="Z36" i="3"/>
  <c r="X17" i="3"/>
  <c r="X61" i="3"/>
  <c r="Z47" i="3"/>
  <c r="X15" i="3"/>
  <c r="X41" i="3"/>
  <c r="Z120" i="3"/>
  <c r="X64" i="3"/>
  <c r="X66" i="3"/>
  <c r="X29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</calcChain>
</file>

<file path=xl/sharedStrings.xml><?xml version="1.0" encoding="utf-8"?>
<sst xmlns="http://schemas.openxmlformats.org/spreadsheetml/2006/main" count="18811" uniqueCount="10218">
  <si>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</si>
  <si>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</si>
  <si>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</si>
  <si>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</si>
  <si>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</si>
  <si>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</si>
  <si>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</si>
  <si>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</si>
  <si>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</si>
  <si>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</si>
  <si>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</si>
  <si>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</si>
  <si>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</si>
  <si>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</si>
  <si>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</si>
  <si>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</si>
  <si>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</si>
  <si>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</si>
  <si>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</si>
  <si>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</si>
  <si>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</si>
  <si>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</si>
  <si>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</si>
  <si>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</si>
  <si>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</si>
  <si>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</si>
  <si>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</si>
  <si>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</si>
  <si>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</si>
  <si>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</si>
  <si>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</si>
  <si>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</si>
  <si>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</si>
  <si>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</si>
  <si>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</si>
  <si>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</si>
  <si>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</si>
  <si>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</si>
  <si>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</si>
  <si>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</si>
  <si>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</si>
  <si>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</si>
  <si>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</si>
  <si>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</si>
  <si>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</si>
  <si>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</si>
  <si>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</si>
  <si>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</si>
  <si>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</si>
  <si>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</si>
  <si>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</si>
  <si>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</si>
  <si>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</si>
  <si>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</si>
  <si>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</si>
  <si>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</si>
  <si>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</si>
  <si>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</si>
  <si>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Tata Motors Ltd</t>
  </si>
  <si>
    <t>TATAMOTORS</t>
  </si>
  <si>
    <t>Four Wheelers</t>
  </si>
  <si>
    <t>Maruti Suzuki India Ltd</t>
  </si>
  <si>
    <t>MARUTI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</si>
  <si>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</si>
  <si>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</si>
  <si>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</si>
  <si>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</si>
  <si>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</si>
  <si>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</si>
  <si>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</si>
  <si>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</si>
  <si>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</si>
  <si>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</si>
  <si>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</si>
  <si>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</si>
  <si>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</si>
  <si>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</si>
  <si>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</si>
  <si>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</si>
  <si>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</si>
  <si>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</si>
  <si>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</si>
  <si>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</si>
  <si>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</si>
  <si>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</si>
  <si>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</si>
  <si>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</si>
  <si>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</si>
  <si>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</si>
  <si>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</si>
  <si>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</si>
  <si>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</si>
  <si>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</si>
  <si>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</si>
  <si>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</si>
  <si>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</si>
  <si>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</si>
  <si>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</si>
  <si>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</si>
  <si>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</si>
  <si>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</si>
  <si>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</si>
  <si>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Adani Power Ltd</t>
  </si>
  <si>
    <t>ADANIPOWER</t>
  </si>
  <si>
    <t>Wipro Ltd</t>
  </si>
  <si>
    <t>WIPRO</t>
  </si>
  <si>
    <t>Hindustan Zinc Ltd</t>
  </si>
  <si>
    <t>HINDZINC</t>
  </si>
  <si>
    <t>Mining - Diversified</t>
  </si>
  <si>
    <t>Bajaj Auto Ltd</t>
  </si>
  <si>
    <t>BAJAJ-AUTO</t>
  </si>
  <si>
    <t>Two Wheelers</t>
  </si>
  <si>
    <t>Bajaj Finserv Ltd</t>
  </si>
  <si>
    <t>BAJAJFINSV</t>
  </si>
  <si>
    <t>Indian Railway Finance Corp Ltd</t>
  </si>
  <si>
    <t>IRFC</t>
  </si>
  <si>
    <t>Specialized Finance</t>
  </si>
  <si>
    <t>Indian Oil Corporation Ltd</t>
  </si>
  <si>
    <t>IOC</t>
  </si>
  <si>
    <t>Siemens Ltd</t>
  </si>
  <si>
    <t>SIEMENS</t>
  </si>
  <si>
    <t>Conglomerates</t>
  </si>
  <si>
    <t>Nestle India Ltd</t>
  </si>
  <si>
    <t>NESTLEIND</t>
  </si>
  <si>
    <t>FMCG - Foods</t>
  </si>
  <si>
    <t>Bharat Electronics Ltd</t>
  </si>
  <si>
    <t>BEL</t>
  </si>
  <si>
    <t>Electronic Equipments</t>
  </si>
  <si>
    <t>Varun Beverages Ltd</t>
  </si>
  <si>
    <t>VBL</t>
  </si>
  <si>
    <t>Soft Drinks</t>
  </si>
  <si>
    <t>JSW Steel Ltd</t>
  </si>
  <si>
    <t>JSWSTEEL</t>
  </si>
  <si>
    <t>Iron &amp; Steel</t>
  </si>
  <si>
    <t>DLF Ltd</t>
  </si>
  <si>
    <t>DLF</t>
  </si>
  <si>
    <t>Real Estate</t>
  </si>
  <si>
    <t>Jio Financial Services Ltd</t>
  </si>
  <si>
    <t>JIOFIN</t>
  </si>
  <si>
    <t>Tata Steel Ltd</t>
  </si>
  <si>
    <t>TATASTEEL</t>
  </si>
  <si>
    <t>Zomato Ltd</t>
  </si>
  <si>
    <t>ZOMATO</t>
  </si>
  <si>
    <t>Online Services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</si>
  <si>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</si>
  <si>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</si>
  <si>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</si>
  <si>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</si>
  <si>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</si>
  <si>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</si>
  <si>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</si>
  <si>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Vedanta Ltd</t>
  </si>
  <si>
    <t>VEDL</t>
  </si>
  <si>
    <t>Metals - Diversified</t>
  </si>
  <si>
    <t>SBI Life Insurance Company Ltd</t>
  </si>
  <si>
    <t>SBILIFE</t>
  </si>
  <si>
    <t>Interglobe Aviation Ltd</t>
  </si>
  <si>
    <t>INDIGO</t>
  </si>
  <si>
    <t>Airlines</t>
  </si>
  <si>
    <t>LTIMindtree Ltd</t>
  </si>
  <si>
    <t>LTIM</t>
  </si>
  <si>
    <t>REC Limited</t>
  </si>
  <si>
    <t>RECLTD</t>
  </si>
  <si>
    <t>ABB India Ltd</t>
  </si>
  <si>
    <t>ABB</t>
  </si>
  <si>
    <t>Heavy Electrical Equipments</t>
  </si>
  <si>
    <t>Ambuja Cements Ltd</t>
  </si>
  <si>
    <t>AMBUJACEM</t>
  </si>
  <si>
    <t>Pidilite Industries Ltd</t>
  </si>
  <si>
    <t>PIDILITIND</t>
  </si>
  <si>
    <t>Diversified Chemicals</t>
  </si>
  <si>
    <t>Gail (India) Ltd</t>
  </si>
  <si>
    <t>GAIL</t>
  </si>
  <si>
    <t>Gas Distribution</t>
  </si>
  <si>
    <t>TATAMTRDVR</t>
  </si>
  <si>
    <t>Godrej Consumer Products Ltd</t>
  </si>
  <si>
    <t>GODREJCP</t>
  </si>
  <si>
    <t>FMCG - Personal Products</t>
  </si>
  <si>
    <t>HDFC Life Insurance Company Ltd</t>
  </si>
  <si>
    <t>HDFCLIFE</t>
  </si>
  <si>
    <t>Tech Mahindra Ltd</t>
  </si>
  <si>
    <t>TECHM</t>
  </si>
  <si>
    <t>Hindalco Industries Ltd</t>
  </si>
  <si>
    <t>HINDALCO</t>
  </si>
  <si>
    <t>Metals - Aluminium</t>
  </si>
  <si>
    <t>Bharat Petroleum Corporation Ltd</t>
  </si>
  <si>
    <t>BPCL</t>
  </si>
  <si>
    <t>Britannia Industries Ltd</t>
  </si>
  <si>
    <t>BRITANNIA</t>
  </si>
  <si>
    <t>Tata Power Company Ltd</t>
  </si>
  <si>
    <t>TATAPOWER</t>
  </si>
  <si>
    <t>Punjab National Bank</t>
  </si>
  <si>
    <t>PNB</t>
  </si>
  <si>
    <t>Eicher Motors Ltd</t>
  </si>
  <si>
    <t>EICHERMOT</t>
  </si>
  <si>
    <t>Trucks &amp; Buses</t>
  </si>
  <si>
    <t>Macrotech Developers Ltd</t>
  </si>
  <si>
    <t>LODHA</t>
  </si>
  <si>
    <t>Samvardhana Motherson International Ltd</t>
  </si>
  <si>
    <t>MOTHERSON</t>
  </si>
  <si>
    <t>Auto Parts</t>
  </si>
  <si>
    <t>Bank of Baroda Ltd</t>
  </si>
  <si>
    <t>BANKBARODA</t>
  </si>
  <si>
    <t>Divi's Laboratories Ltd</t>
  </si>
  <si>
    <t>DIVISLAB</t>
  </si>
  <si>
    <t>Labs &amp; Life Sciences Services</t>
  </si>
  <si>
    <t>Indian Overseas Bank</t>
  </si>
  <si>
    <t>IOB</t>
  </si>
  <si>
    <t>Rail Vikas Nigam Ltd</t>
  </si>
  <si>
    <t>RVNL</t>
  </si>
  <si>
    <t>Cipla Ltd</t>
  </si>
  <si>
    <t>CIPLA</t>
  </si>
  <si>
    <t>Zydus Lifesciences Ltd</t>
  </si>
  <si>
    <t>ZYDUSLIFE</t>
  </si>
  <si>
    <t>JSW Energy Ltd</t>
  </si>
  <si>
    <t>JSWENERGY</t>
  </si>
  <si>
    <t>Cholamandalam Investment and Finance Company Ltd</t>
  </si>
  <si>
    <t>CHOLAFIN</t>
  </si>
  <si>
    <t>Indus Towers Ltd</t>
  </si>
  <si>
    <t>INDUSTOWER</t>
  </si>
  <si>
    <t>Telecom Infrastructure</t>
  </si>
  <si>
    <t>Tata Consumer Products Ltd</t>
  </si>
  <si>
    <t>TATACONSUM</t>
  </si>
  <si>
    <t>Tea &amp; Coffee</t>
  </si>
  <si>
    <t>TVS Motor Company Ltd</t>
  </si>
  <si>
    <t>TVSMOTOR</t>
  </si>
  <si>
    <t>Adani Energy Solutions Ltd</t>
  </si>
  <si>
    <t>ADANIENSOL</t>
  </si>
  <si>
    <t>Power Infrastructure</t>
  </si>
  <si>
    <t>Havells India Ltd</t>
  </si>
  <si>
    <t>HAVELLS</t>
  </si>
  <si>
    <t>Electrical Components &amp; Equipments</t>
  </si>
  <si>
    <t>Dr Reddy's Laboratories Ltd</t>
  </si>
  <si>
    <t>DRREDDY</t>
  </si>
  <si>
    <t>Dabur India Ltd</t>
  </si>
  <si>
    <t>DABUR</t>
  </si>
  <si>
    <t>CG Power and Industrial Solutions Ltd</t>
  </si>
  <si>
    <t>CGPOWER</t>
  </si>
  <si>
    <t>Bharat Heavy Electricals Ltd</t>
  </si>
  <si>
    <t>BHEL</t>
  </si>
  <si>
    <t>IDBI Bank Ltd</t>
  </si>
  <si>
    <t>IDBI</t>
  </si>
  <si>
    <t>Private Bank</t>
  </si>
  <si>
    <t>Vodafone Idea Ltd</t>
  </si>
  <si>
    <t>IDEA</t>
  </si>
  <si>
    <t>Shriram Finance Ltd</t>
  </si>
  <si>
    <t>SHRIRAMFIN</t>
  </si>
  <si>
    <t>Indusind Bank Ltd</t>
  </si>
  <si>
    <t>INDUSINDBK</t>
  </si>
  <si>
    <t>Hero MotoCorp Ltd</t>
  </si>
  <si>
    <t>HEROMOTOCO</t>
  </si>
  <si>
    <t>Torrent Pharmaceuticals Ltd</t>
  </si>
  <si>
    <t>TORNTPHARM</t>
  </si>
  <si>
    <t>Mazagon Dock Shipbuilders Ltd</t>
  </si>
  <si>
    <t>MAZDOCK</t>
  </si>
  <si>
    <t>Shipbuilding</t>
  </si>
  <si>
    <t>Bajaj Holdings and Investment Ltd</t>
  </si>
  <si>
    <t>BAJAJHLDNG</t>
  </si>
  <si>
    <t>Asset Management</t>
  </si>
  <si>
    <t>NHPC Ltd</t>
  </si>
  <si>
    <t>NHPC</t>
  </si>
  <si>
    <t>Canara Bank Ltd</t>
  </si>
  <si>
    <t>CANBK</t>
  </si>
  <si>
    <t>Cummins India Ltd</t>
  </si>
  <si>
    <t>CUMMINSIND</t>
  </si>
  <si>
    <t>Industrial Machinery</t>
  </si>
  <si>
    <t>Union Bank of India Ltd</t>
  </si>
  <si>
    <t>UNIONBANK</t>
  </si>
  <si>
    <t>ICICI Prudential Life Insurance Company Ltd</t>
  </si>
  <si>
    <t>ICICIPRULI</t>
  </si>
  <si>
    <t>United Spirits Ltd</t>
  </si>
  <si>
    <t>UNITDSPR</t>
  </si>
  <si>
    <t>Alcoholic Beverages</t>
  </si>
  <si>
    <t>Bosch Ltd</t>
  </si>
  <si>
    <t>BOSCHLTD</t>
  </si>
  <si>
    <t>Polycab India Ltd</t>
  </si>
  <si>
    <t>POLYCAB</t>
  </si>
  <si>
    <t>Solar Industries India Ltd</t>
  </si>
  <si>
    <t>SOLARINDS</t>
  </si>
  <si>
    <t>Commodity Chemicals</t>
  </si>
  <si>
    <t>Shree Cement Ltd</t>
  </si>
  <si>
    <t>SHREECEM</t>
  </si>
  <si>
    <t>Adani Total Gas Ltd</t>
  </si>
  <si>
    <t>ATGL</t>
  </si>
  <si>
    <t>Oracle Financial Services Software Ltd</t>
  </si>
  <si>
    <t>OFSS</t>
  </si>
  <si>
    <t>Software Services</t>
  </si>
  <si>
    <t>Jindal Steel And Power Ltd</t>
  </si>
  <si>
    <t>JINDALSTEL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</si>
  <si>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</si>
  <si>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</si>
  <si>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</si>
  <si>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</si>
  <si>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</si>
  <si>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Oil India Ltd</t>
  </si>
  <si>
    <t>OIL</t>
  </si>
  <si>
    <t>Indian Hotels Company Ltd</t>
  </si>
  <si>
    <t>INDHOTEL</t>
  </si>
  <si>
    <t>Hotels, Resorts &amp; Cruise Lines</t>
  </si>
  <si>
    <t>Info Edge (India) Ltd</t>
  </si>
  <si>
    <t>NAUKRI</t>
  </si>
  <si>
    <t>Max Healthcare Institute Ltd</t>
  </si>
  <si>
    <t>MAXHEALTH</t>
  </si>
  <si>
    <t>Suzlon Energy Ltd</t>
  </si>
  <si>
    <t>SUZLON</t>
  </si>
  <si>
    <t>Renewable Energy Equipment &amp; Services</t>
  </si>
  <si>
    <t>HDFC Asset Management Company Ltd</t>
  </si>
  <si>
    <t>HDFCAMC</t>
  </si>
  <si>
    <t>Marico Ltd</t>
  </si>
  <si>
    <t>MARICO</t>
  </si>
  <si>
    <t>Colgate-Palmolive (India) Ltd</t>
  </si>
  <si>
    <t>COLPAL</t>
  </si>
  <si>
    <t>Godrej Properties Ltd</t>
  </si>
  <si>
    <t>GODREJPROP</t>
  </si>
  <si>
    <t>Lupin Ltd</t>
  </si>
  <si>
    <t>LUPIN</t>
  </si>
  <si>
    <t>Mankind Pharma Ltd</t>
  </si>
  <si>
    <t>MANKIND</t>
  </si>
  <si>
    <t>Aurobindo Pharma Ltd</t>
  </si>
  <si>
    <t>AUROPHARMA</t>
  </si>
  <si>
    <t>Hindustan Petroleum Corp Ltd</t>
  </si>
  <si>
    <t>HINDPETRO</t>
  </si>
  <si>
    <t>Bharat Forge Ltd</t>
  </si>
  <si>
    <t>BHARATFORG</t>
  </si>
  <si>
    <t>Tube Investments of India Ltd</t>
  </si>
  <si>
    <t>TIINDIA</t>
  </si>
  <si>
    <t>Cycles</t>
  </si>
  <si>
    <t>Indian Railway Catering and Tourism Corporation Ltd</t>
  </si>
  <si>
    <t>IRCTC</t>
  </si>
  <si>
    <t>Indian Bank</t>
  </si>
  <si>
    <t>INDIANB</t>
  </si>
  <si>
    <t>Yes Bank Ltd</t>
  </si>
  <si>
    <t>YESBANK</t>
  </si>
  <si>
    <t>Torrent Power Ltd</t>
  </si>
  <si>
    <t>TORNTPOWER</t>
  </si>
  <si>
    <t>Prestige Estates Projects Ltd</t>
  </si>
  <si>
    <t>PRESTIGE</t>
  </si>
  <si>
    <t>Ashok Leyland Ltd</t>
  </si>
  <si>
    <t>ASHOKLEY</t>
  </si>
  <si>
    <t>SRF Ltd</t>
  </si>
  <si>
    <t>SRF</t>
  </si>
  <si>
    <t>Persistent Systems Ltd</t>
  </si>
  <si>
    <t>PERSISTENT</t>
  </si>
  <si>
    <t>NMDC Ltd</t>
  </si>
  <si>
    <t>NMDC</t>
  </si>
  <si>
    <t>Mining - Iron Ore</t>
  </si>
  <si>
    <t>Muthoot Finance Ltd</t>
  </si>
  <si>
    <t>MUTHOOTFIN</t>
  </si>
  <si>
    <t>Indian Renewable Energy Development Agency Ltd</t>
  </si>
  <si>
    <t>IREDA</t>
  </si>
  <si>
    <t>General Insurance Corporation of India</t>
  </si>
  <si>
    <t>GICRE</t>
  </si>
  <si>
    <t>JSW Infrastructure Ltd</t>
  </si>
  <si>
    <t>JSWINFRA</t>
  </si>
  <si>
    <t>Dixon Technologies (India) Ltd</t>
  </si>
  <si>
    <t>DIXON</t>
  </si>
  <si>
    <t>Home Electronics &amp; Appliances</t>
  </si>
  <si>
    <t>GMR Airports Infrastructure Ltd</t>
  </si>
  <si>
    <t>GMRINFRA</t>
  </si>
  <si>
    <t>UCO Bank</t>
  </si>
  <si>
    <t>UCOBANK</t>
  </si>
  <si>
    <t>Cochin Shipyard Ltd</t>
  </si>
  <si>
    <t>COCHINSHIP</t>
  </si>
  <si>
    <t>Supreme Industries Ltd</t>
  </si>
  <si>
    <t>SUPREMEIND</t>
  </si>
  <si>
    <t>Plastic Products</t>
  </si>
  <si>
    <t>PB Fintech Ltd</t>
  </si>
  <si>
    <t>POLICYBZR</t>
  </si>
  <si>
    <t>Linde India Ltd</t>
  </si>
  <si>
    <t>LINDEINDIA</t>
  </si>
  <si>
    <t>SBI Cards and Payment Services Ltd</t>
  </si>
  <si>
    <t>SBICARD</t>
  </si>
  <si>
    <t>Payment Infrastructure</t>
  </si>
  <si>
    <t>PI Industries Ltd</t>
  </si>
  <si>
    <t>PIIND</t>
  </si>
  <si>
    <t>Fertilisers And Chemicals Travancore Ltd</t>
  </si>
  <si>
    <t>FACT</t>
  </si>
  <si>
    <t>Fertilizers &amp; Agro Chemicals</t>
  </si>
  <si>
    <t>Oberoi Realty Ltd</t>
  </si>
  <si>
    <t>OBEROIRLTY</t>
  </si>
  <si>
    <t>Schaeffler India Ltd</t>
  </si>
  <si>
    <t>SCHAEFFLER</t>
  </si>
  <si>
    <t>Phoenix Mills Ltd</t>
  </si>
  <si>
    <t>PHOENIXLTD</t>
  </si>
  <si>
    <t>Balkrishna Industries Ltd</t>
  </si>
  <si>
    <t>BALKRISIND</t>
  </si>
  <si>
    <t>Tires &amp; Rubber</t>
  </si>
  <si>
    <t>Housing and Urban Development Corporation Ltd</t>
  </si>
  <si>
    <t>HUDCO</t>
  </si>
  <si>
    <t>Container Corporation of India Ltd</t>
  </si>
  <si>
    <t>CONCOR</t>
  </si>
  <si>
    <t>Logistics</t>
  </si>
  <si>
    <t>Berger Paints India Ltd</t>
  </si>
  <si>
    <t>BERGEPAINT</t>
  </si>
  <si>
    <t>Alkem Laboratories Ltd</t>
  </si>
  <si>
    <t>ALKEM</t>
  </si>
  <si>
    <t>Patanjali Foods Ltd</t>
  </si>
  <si>
    <t>PATANJALI</t>
  </si>
  <si>
    <t>Packaged Foods &amp; Meats</t>
  </si>
  <si>
    <t>Steel Authority of India Ltd</t>
  </si>
  <si>
    <t>SAIL</t>
  </si>
  <si>
    <t>Jindal Stainless Ltd</t>
  </si>
  <si>
    <t>JSL</t>
  </si>
  <si>
    <t>UNO Minda Ltd</t>
  </si>
  <si>
    <t>UNOMINDA</t>
  </si>
  <si>
    <t>Abbott India Ltd</t>
  </si>
  <si>
    <t>ABBOTINDIA</t>
  </si>
  <si>
    <t>SJVN Ltd</t>
  </si>
  <si>
    <t>SJVN</t>
  </si>
  <si>
    <t>Astral Ltd</t>
  </si>
  <si>
    <t>ASTRAL</t>
  </si>
  <si>
    <t>Building Products - Pipes</t>
  </si>
  <si>
    <t>MRF Ltd</t>
  </si>
  <si>
    <t>MRF</t>
  </si>
  <si>
    <t>Kalyan Jewellers India Ltd</t>
  </si>
  <si>
    <t>KALYANKJIL</t>
  </si>
  <si>
    <t>Bharti Hexacom Ltd</t>
  </si>
  <si>
    <t>BHARTIHEXA</t>
  </si>
  <si>
    <t>Aditya Birla Capital Ltd</t>
  </si>
  <si>
    <t>ABCAPITAL</t>
  </si>
  <si>
    <t>Diversified Financials</t>
  </si>
  <si>
    <t>Bank of India Ltd</t>
  </si>
  <si>
    <t>BANKINDIA</t>
  </si>
  <si>
    <t>Thermax Limited</t>
  </si>
  <si>
    <t>THERMAX</t>
  </si>
  <si>
    <t>IDFC First Bank Ltd</t>
  </si>
  <si>
    <t>IDFCFIRSTB</t>
  </si>
  <si>
    <t>Central Bank of India Ltd</t>
  </si>
  <si>
    <t>CENTRALBK</t>
  </si>
  <si>
    <t>Procter &amp; Gamble Hygiene and Health Care Ltd</t>
  </si>
  <si>
    <t>PGHH</t>
  </si>
  <si>
    <t>Petronet LNG Ltd</t>
  </si>
  <si>
    <t>PETRONET</t>
  </si>
  <si>
    <t>Oil &amp; Gas - Storage &amp; Transportation</t>
  </si>
  <si>
    <t>Mphasis Ltd</t>
  </si>
  <si>
    <t>MPHASIS</t>
  </si>
  <si>
    <t>L&amp;T Technology Services Ltd</t>
  </si>
  <si>
    <t>LTTS</t>
  </si>
  <si>
    <t>Bharat Dynamics Ltd</t>
  </si>
  <si>
    <t>BDL</t>
  </si>
  <si>
    <t>Tata Communications Ltd</t>
  </si>
  <si>
    <t>TATACOMM</t>
  </si>
  <si>
    <t>United Breweries Ltd</t>
  </si>
  <si>
    <t>UBL</t>
  </si>
  <si>
    <t>Fsn E-Commerce Ventures Ltd</t>
  </si>
  <si>
    <t>NYKAA</t>
  </si>
  <si>
    <t>Wellness Services</t>
  </si>
  <si>
    <t>Hitachi Energy India Ltd</t>
  </si>
  <si>
    <t>POWERINDIA</t>
  </si>
  <si>
    <t>Voltas Ltd</t>
  </si>
  <si>
    <t>VOLTAS</t>
  </si>
  <si>
    <t>Coromandel International Ltd</t>
  </si>
  <si>
    <t>COROMANDEL</t>
  </si>
  <si>
    <t>Federal Bank Ltd</t>
  </si>
  <si>
    <t>FEDERALBNK</t>
  </si>
  <si>
    <t>ACC Ltd</t>
  </si>
  <si>
    <t>ACC</t>
  </si>
  <si>
    <t>KPIT Technologies Ltd</t>
  </si>
  <si>
    <t>KPITTECH</t>
  </si>
  <si>
    <t>AU Small Finance Bank Ltd</t>
  </si>
  <si>
    <t>AUBANK</t>
  </si>
  <si>
    <t>Bank of Maharashtra Ltd</t>
  </si>
  <si>
    <t>MAHABANK</t>
  </si>
  <si>
    <t>Honeywell Automation India Ltd</t>
  </si>
  <si>
    <t>HONAUT</t>
  </si>
  <si>
    <t>Sundaram Finance Ltd</t>
  </si>
  <si>
    <t>SUNDARMFIN</t>
  </si>
  <si>
    <t>Exide Industries Ltd</t>
  </si>
  <si>
    <t>EXIDEIND</t>
  </si>
  <si>
    <t>Batteries</t>
  </si>
  <si>
    <t>Punjab &amp; Sind Bank</t>
  </si>
  <si>
    <t>PSB</t>
  </si>
  <si>
    <t>GlaxoSmithKline Pharmaceuticals Ltd</t>
  </si>
  <si>
    <t>GLAXO</t>
  </si>
  <si>
    <t>New India Assurance Company Ltd</t>
  </si>
  <si>
    <t>NIACL</t>
  </si>
  <si>
    <t>Gujarat Gas Ltd</t>
  </si>
  <si>
    <t>GUJGASLTD</t>
  </si>
  <si>
    <t>Page Industries Ltd</t>
  </si>
  <si>
    <t>PAGEIND</t>
  </si>
  <si>
    <t>Apparel &amp; Accessories</t>
  </si>
  <si>
    <t>Escorts Kubota Ltd</t>
  </si>
  <si>
    <t>ESCORTS</t>
  </si>
  <si>
    <t>Tractors</t>
  </si>
  <si>
    <t>Adani Wilmar Ltd</t>
  </si>
  <si>
    <t>AWL</t>
  </si>
  <si>
    <t>L&amp;T Finance Ltd</t>
  </si>
  <si>
    <t>LTF</t>
  </si>
  <si>
    <t>3M India Ltd</t>
  </si>
  <si>
    <t>3MINDIA</t>
  </si>
  <si>
    <t>Stationery</t>
  </si>
  <si>
    <t>LIC Housing Finance Ltd</t>
  </si>
  <si>
    <t>LICHSGFIN</t>
  </si>
  <si>
    <t>Home Financing</t>
  </si>
  <si>
    <t>Biocon Ltd</t>
  </si>
  <si>
    <t>BIOCON</t>
  </si>
  <si>
    <t>Biotechnology</t>
  </si>
  <si>
    <t>Tata Elxsi Ltd</t>
  </si>
  <si>
    <t>TATAELXSI</t>
  </si>
  <si>
    <t>AIA Engineering Ltd</t>
  </si>
  <si>
    <t>AIAENG</t>
  </si>
  <si>
    <t>Coforge Ltd</t>
  </si>
  <si>
    <t>COFORGE</t>
  </si>
  <si>
    <t>APL Apollo Tubes Ltd</t>
  </si>
  <si>
    <t>APLAPOLLO</t>
  </si>
  <si>
    <t>UPL Ltd</t>
  </si>
  <si>
    <t>UPL</t>
  </si>
  <si>
    <t>Nippon Life India Asset Management Ltd</t>
  </si>
  <si>
    <t>NAM-INDIA</t>
  </si>
  <si>
    <t>Deepak Nitrite Ltd</t>
  </si>
  <si>
    <t>DEEPAKNTR</t>
  </si>
  <si>
    <t>Glenmark Pharmaceuticals Ltd</t>
  </si>
  <si>
    <t>GLENMARK</t>
  </si>
  <si>
    <t>Tata Technologies Ltd</t>
  </si>
  <si>
    <t>TATATECH</t>
  </si>
  <si>
    <t>IRB Infrastructure Developers Ltd</t>
  </si>
  <si>
    <t>IRB</t>
  </si>
  <si>
    <t>Ge T&amp;D India Ltd</t>
  </si>
  <si>
    <t>GET&amp;D</t>
  </si>
  <si>
    <t>Sona BLW Precision Forgings Ltd</t>
  </si>
  <si>
    <t>SONACOMS</t>
  </si>
  <si>
    <t>NLC India Ltd</t>
  </si>
  <si>
    <t>NLCINDIA</t>
  </si>
  <si>
    <t>KEI Industries Ltd</t>
  </si>
  <si>
    <t>KEI</t>
  </si>
  <si>
    <t>Cables</t>
  </si>
  <si>
    <t>Jubilant Foodworks Ltd</t>
  </si>
  <si>
    <t>JUBLFOOD</t>
  </si>
  <si>
    <t>Restaurants &amp; Cafes</t>
  </si>
  <si>
    <t>360 One Wam Ltd</t>
  </si>
  <si>
    <t>360ONE</t>
  </si>
  <si>
    <t>Investment Banking &amp; Brokerage</t>
  </si>
  <si>
    <t>Lloyds Metals And Energy Ltd</t>
  </si>
  <si>
    <t>LLOYDSME</t>
  </si>
  <si>
    <t>Mangalore Refinery and Petrochemicals Ltd</t>
  </si>
  <si>
    <t>MRPL</t>
  </si>
  <si>
    <t>Indraprastha Gas Ltd</t>
  </si>
  <si>
    <t>IGL</t>
  </si>
  <si>
    <t>Max Financial Services Ltd</t>
  </si>
  <si>
    <t>MFSL</t>
  </si>
  <si>
    <t>Fortis Healthcare Ltd</t>
  </si>
  <si>
    <t>FORTIS</t>
  </si>
  <si>
    <t>Mahindra and Mahindra Financial Services Ltd</t>
  </si>
  <si>
    <t>M&amp;MFIN</t>
  </si>
  <si>
    <t>Metro Brands Ltd</t>
  </si>
  <si>
    <t>METROBRAND</t>
  </si>
  <si>
    <t>Footwear</t>
  </si>
  <si>
    <t>Motilal Oswal Financial Services Ltd</t>
  </si>
  <si>
    <t>MOTILALOFS</t>
  </si>
  <si>
    <t>Gujarat Fluorochemicals Ltd</t>
  </si>
  <si>
    <t>FLUOROCHEM</t>
  </si>
  <si>
    <t>Specialty Chemicals</t>
  </si>
  <si>
    <t>Star Health and Allied Insurance Company Ltd</t>
  </si>
  <si>
    <t>STARHEALTH</t>
  </si>
  <si>
    <t>Endurance Technologies Ltd</t>
  </si>
  <si>
    <t>ENDURANCE</t>
  </si>
  <si>
    <t>Blue Star Ltd</t>
  </si>
  <si>
    <t>BLUESTARCO</t>
  </si>
  <si>
    <t>Bandhan Bank Ltd</t>
  </si>
  <si>
    <t>BANDHANBNK</t>
  </si>
  <si>
    <t>National Aluminium Co Ltd</t>
  </si>
  <si>
    <t>NATIONALUM</t>
  </si>
  <si>
    <t>Apollo Tyres Ltd</t>
  </si>
  <si>
    <t>APOLLOTYRE</t>
  </si>
  <si>
    <t>Emami Ltd</t>
  </si>
  <si>
    <t>EMAMILTD</t>
  </si>
  <si>
    <t>Apar Industries Ltd</t>
  </si>
  <si>
    <t>APARINDS</t>
  </si>
  <si>
    <t>Dalmia Bharat Ltd</t>
  </si>
  <si>
    <t>DALBHARAT</t>
  </si>
  <si>
    <t>Aditya Birla Fashion and Retail Ltd</t>
  </si>
  <si>
    <t>ABFRL</t>
  </si>
  <si>
    <t>Sun Tv Network Ltd</t>
  </si>
  <si>
    <t>SUNTV</t>
  </si>
  <si>
    <t>TV Channels &amp; Broadcasters</t>
  </si>
  <si>
    <t>J K Cement Ltd</t>
  </si>
  <si>
    <t>JKCEMENT</t>
  </si>
  <si>
    <t>NBCC (India) Ltd</t>
  </si>
  <si>
    <t>NBCC</t>
  </si>
  <si>
    <t>Gland Pharma Ltd</t>
  </si>
  <si>
    <t>GLAND</t>
  </si>
  <si>
    <t>Motherson Sumi Wiring India Ltd</t>
  </si>
  <si>
    <t>MSUMI</t>
  </si>
  <si>
    <t>Carborundum Universal Ltd</t>
  </si>
  <si>
    <t>CARBORUNIV</t>
  </si>
  <si>
    <t>BSE Ltd</t>
  </si>
  <si>
    <t>BSE</t>
  </si>
  <si>
    <t>Stock Exchanges &amp; Ratings</t>
  </si>
  <si>
    <t>Global Health Ltd</t>
  </si>
  <si>
    <t>MEDANTA</t>
  </si>
  <si>
    <t>IPCA Laboratories Ltd</t>
  </si>
  <si>
    <t>IPCALAB</t>
  </si>
  <si>
    <t>Go Digit General Insurance Ltd</t>
  </si>
  <si>
    <t>GODIGIT</t>
  </si>
  <si>
    <t>Embassy Office Parks REIT</t>
  </si>
  <si>
    <t>EMBASSY</t>
  </si>
  <si>
    <t>Tata Investment Corporation Ltd</t>
  </si>
  <si>
    <t>TATAINVEST</t>
  </si>
  <si>
    <t>Syngene International Ltd</t>
  </si>
  <si>
    <t>SYNGENE</t>
  </si>
  <si>
    <t>CRISIL Ltd</t>
  </si>
  <si>
    <t>CRISIL</t>
  </si>
  <si>
    <t>One 97 Communications Ltd</t>
  </si>
  <si>
    <t>PAYTM</t>
  </si>
  <si>
    <t>Business Support Services</t>
  </si>
  <si>
    <t>Timken India Ltd</t>
  </si>
  <si>
    <t>TIMKEN</t>
  </si>
  <si>
    <t>Bayer Cropscience Ltd</t>
  </si>
  <si>
    <t>BAYERCROP</t>
  </si>
  <si>
    <t>Aegis Logistics Ltd</t>
  </si>
  <si>
    <t>AEGISLOG</t>
  </si>
  <si>
    <t>Hindustan Copper Ltd</t>
  </si>
  <si>
    <t>HINDCOPPER</t>
  </si>
  <si>
    <t>Mining - Copper</t>
  </si>
  <si>
    <t>TVS Holdings Ltd</t>
  </si>
  <si>
    <t>TVSHLTD</t>
  </si>
  <si>
    <t>Delhivery Ltd</t>
  </si>
  <si>
    <t>DELHIVERY</t>
  </si>
  <si>
    <t>Godrej Industries Ltd</t>
  </si>
  <si>
    <t>GODREJIND</t>
  </si>
  <si>
    <t>Grindwell Norton Ltd</t>
  </si>
  <si>
    <t>GRINDWELL</t>
  </si>
  <si>
    <t>Ajanta Pharma Ltd</t>
  </si>
  <si>
    <t>AJANTPHARM</t>
  </si>
  <si>
    <t>ZF Commercial Vehicle Control Systems India Ltd</t>
  </si>
  <si>
    <t>ZFCVINDIA</t>
  </si>
  <si>
    <t>KPR Mill Ltd</t>
  </si>
  <si>
    <t>KPRMILL</t>
  </si>
  <si>
    <t>Textiles</t>
  </si>
  <si>
    <t>Amara Raja Energy &amp; Mobility Ltd</t>
  </si>
  <si>
    <t>ARE&amp;M</t>
  </si>
  <si>
    <t>Sundram Fasteners Ltd</t>
  </si>
  <si>
    <t>SUNDRMFAST</t>
  </si>
  <si>
    <t>J B Chemicals and Pharmaceuticals Ltd</t>
  </si>
  <si>
    <t>JBCHEPHARM</t>
  </si>
  <si>
    <t>ITI Ltd</t>
  </si>
  <si>
    <t>ITI</t>
  </si>
  <si>
    <t>Telecom Equipments</t>
  </si>
  <si>
    <t>Brigade Enterprises Ltd</t>
  </si>
  <si>
    <t>BRIGADE</t>
  </si>
  <si>
    <t>Kaynes Technology India Ltd</t>
  </si>
  <si>
    <t>KAYNES</t>
  </si>
  <si>
    <t>Poonawalla Fincorp Ltd</t>
  </si>
  <si>
    <t>POONAWALLA</t>
  </si>
  <si>
    <t>Cholamandalam Financial Holdings Ltd</t>
  </si>
  <si>
    <t>CHOLAHLDNG</t>
  </si>
  <si>
    <t>Ircon International Ltd</t>
  </si>
  <si>
    <t>IRCON</t>
  </si>
  <si>
    <t>KIOCL Ltd</t>
  </si>
  <si>
    <t>KIOCL</t>
  </si>
  <si>
    <t>Tata Chemicals Ltd</t>
  </si>
  <si>
    <t>TATACHEM</t>
  </si>
  <si>
    <t>Crompton Greaves Consumer Electricals Ltd</t>
  </si>
  <si>
    <t>CROMPTON</t>
  </si>
  <si>
    <t>Whirlpool of India Ltd</t>
  </si>
  <si>
    <t>WHIRLPOOL</t>
  </si>
  <si>
    <t>SKF India Ltd</t>
  </si>
  <si>
    <t>SKFINDIA</t>
  </si>
  <si>
    <t>EIH Ltd</t>
  </si>
  <si>
    <t>EIHOTEL</t>
  </si>
  <si>
    <t>Hatsun Agro Product Ltd</t>
  </si>
  <si>
    <t>HATSUN</t>
  </si>
  <si>
    <t>Sumitomo Chemical India Ltd</t>
  </si>
  <si>
    <t>SUMICHEM</t>
  </si>
  <si>
    <t>Garden Reach Shipbuilders &amp; Engineers Ltd</t>
  </si>
  <si>
    <t>GRSE</t>
  </si>
  <si>
    <t>Vedant Fashions Ltd</t>
  </si>
  <si>
    <t>MANYAVAR</t>
  </si>
  <si>
    <t>Castrol India Ltd</t>
  </si>
  <si>
    <t>CASTROLIND</t>
  </si>
  <si>
    <t>Jupiter Wagons Ltd</t>
  </si>
  <si>
    <t>JWL</t>
  </si>
  <si>
    <t>Rail</t>
  </si>
  <si>
    <t>Narayana Hrudayalaya Ltd</t>
  </si>
  <si>
    <t>NH</t>
  </si>
  <si>
    <t>Aarti Industries Ltd</t>
  </si>
  <si>
    <t>AARTIIND</t>
  </si>
  <si>
    <t>BASF India Ltd</t>
  </si>
  <si>
    <t>BASF</t>
  </si>
  <si>
    <t>Century Textiles and Industries Ltd</t>
  </si>
  <si>
    <t>CENTURYTEX</t>
  </si>
  <si>
    <t>Paper Products</t>
  </si>
  <si>
    <t>Dr. Lal PathLabs Ltd</t>
  </si>
  <si>
    <t>LALPATHLAB</t>
  </si>
  <si>
    <t>Central Depository Services (India) Ltd</t>
  </si>
  <si>
    <t>CDSL</t>
  </si>
  <si>
    <t>Jyoti CNC Automation Ltd</t>
  </si>
  <si>
    <t>JYOTICNC</t>
  </si>
  <si>
    <t>Computer Hardware</t>
  </si>
  <si>
    <t>Gillette India Ltd</t>
  </si>
  <si>
    <t>GILLETTE</t>
  </si>
  <si>
    <t>Ratnamani Metals and Tubes Ltd</t>
  </si>
  <si>
    <t>RATNAMANI</t>
  </si>
  <si>
    <t>ICICI Securities Ltd</t>
  </si>
  <si>
    <t>ISEC</t>
  </si>
  <si>
    <t>JBM Auto Ltd</t>
  </si>
  <si>
    <t>JBMA</t>
  </si>
  <si>
    <t>Pfizer Ltd</t>
  </si>
  <si>
    <t>PFIZER</t>
  </si>
  <si>
    <t>Emcure Pharmaceuticals Ltd</t>
  </si>
  <si>
    <t>EMCURE</t>
  </si>
  <si>
    <t>Alembic Pharmaceuticals Ltd</t>
  </si>
  <si>
    <t>APLLTD</t>
  </si>
  <si>
    <t>Laurus Labs Ltd</t>
  </si>
  <si>
    <t>LAURUSLABS</t>
  </si>
  <si>
    <t>Finolex Cables Ltd</t>
  </si>
  <si>
    <t>FINCABLES</t>
  </si>
  <si>
    <t>Natco Pharma Ltd</t>
  </si>
  <si>
    <t>NATCOPHARM</t>
  </si>
  <si>
    <t>Kajaria Ceramics Ltd</t>
  </si>
  <si>
    <t>KAJARIACER</t>
  </si>
  <si>
    <t>Building Products - Ceramics</t>
  </si>
  <si>
    <t>Atul Ltd</t>
  </si>
  <si>
    <t>ATUL</t>
  </si>
  <si>
    <t>Piramal Enterprises Ltd</t>
  </si>
  <si>
    <t>PEL</t>
  </si>
  <si>
    <t>Swan Energy Ltd</t>
  </si>
  <si>
    <t>SWANENERGY</t>
  </si>
  <si>
    <t>CPSE ETF</t>
  </si>
  <si>
    <t>CPSEETF</t>
  </si>
  <si>
    <t>Equity</t>
  </si>
  <si>
    <t>Radico Khaitan Ltd</t>
  </si>
  <si>
    <t>RADICO</t>
  </si>
  <si>
    <t>Suven Pharmaceuticals Ltd</t>
  </si>
  <si>
    <t>SUVENPHAR</t>
  </si>
  <si>
    <t>Kansai Nerolac Paints Ltd</t>
  </si>
  <si>
    <t>KANSAINER</t>
  </si>
  <si>
    <t>Titagarh Rail Systems Ltd</t>
  </si>
  <si>
    <t>TITAGARH</t>
  </si>
  <si>
    <t>Inox Wind Ltd</t>
  </si>
  <si>
    <t>INOXWIND</t>
  </si>
  <si>
    <t>Elgi Equipments Ltd</t>
  </si>
  <si>
    <t>ELGIEQUIP</t>
  </si>
  <si>
    <t>Five-Star Business Finance Ltd</t>
  </si>
  <si>
    <t>FIVESTAR</t>
  </si>
  <si>
    <t>KEC International Ltd</t>
  </si>
  <si>
    <t>KEC</t>
  </si>
  <si>
    <t>Piramal Pharma Ltd</t>
  </si>
  <si>
    <t>PPLPHARMA</t>
  </si>
  <si>
    <t>CESC Ltd</t>
  </si>
  <si>
    <t>CESC</t>
  </si>
  <si>
    <t>Godfrey Phillips India Ltd</t>
  </si>
  <si>
    <t>GODFRYPHLP</t>
  </si>
  <si>
    <t>Vinati Organics Ltd</t>
  </si>
  <si>
    <t>VINATIORGA</t>
  </si>
  <si>
    <t>CIE Automotive India Ltd</t>
  </si>
  <si>
    <t>CIEINDIA</t>
  </si>
  <si>
    <t>Tejas Networks Ltd</t>
  </si>
  <si>
    <t>TEJASNET</t>
  </si>
  <si>
    <t>Kalpataru Projects International Ltd</t>
  </si>
  <si>
    <t>KPIL</t>
  </si>
  <si>
    <t>IFCI Ltd</t>
  </si>
  <si>
    <t>IFCI</t>
  </si>
  <si>
    <t>Devyani International Ltd</t>
  </si>
  <si>
    <t>DEVYANI</t>
  </si>
  <si>
    <t>Relaxo Footwears Ltd</t>
  </si>
  <si>
    <t>RELAXO</t>
  </si>
  <si>
    <t>NCC Ltd</t>
  </si>
  <si>
    <t>NCC</t>
  </si>
  <si>
    <t>Multi Commodity Exchange of India Ltd</t>
  </si>
  <si>
    <t>MCX</t>
  </si>
  <si>
    <t>Cello World Ltd</t>
  </si>
  <si>
    <t>CELLO</t>
  </si>
  <si>
    <t>Nuvama Wealth Management Ltd</t>
  </si>
  <si>
    <t>NUVAMA</t>
  </si>
  <si>
    <t>Signatureglobal (India) Ltd</t>
  </si>
  <si>
    <t>SIGNATURE</t>
  </si>
  <si>
    <t>Computer Age Management Services Ltd</t>
  </si>
  <si>
    <t>CAMS</t>
  </si>
  <si>
    <t>Affle (India) Ltd</t>
  </si>
  <si>
    <t>AFFLE</t>
  </si>
  <si>
    <t>Advertising</t>
  </si>
  <si>
    <t>CreditAccess Grameen Ltd</t>
  </si>
  <si>
    <t>CREDITACC</t>
  </si>
  <si>
    <t>Bata India Ltd</t>
  </si>
  <si>
    <t>BATAINDIA</t>
  </si>
  <si>
    <t>PNB Housing Finance Ltd</t>
  </si>
  <si>
    <t>PNBHOUSING</t>
  </si>
  <si>
    <t>Himadri Speciality Chemical Ltd</t>
  </si>
  <si>
    <t>HSCL</t>
  </si>
  <si>
    <t>Aditya Birla Sun Life Amc Ltd</t>
  </si>
  <si>
    <t>ABSLAMC</t>
  </si>
  <si>
    <t>Finolex Industries Ltd</t>
  </si>
  <si>
    <t>FINPIPE</t>
  </si>
  <si>
    <t>Sobha Ltd</t>
  </si>
  <si>
    <t>SOBHA</t>
  </si>
  <si>
    <t>R R Kabel Ltd</t>
  </si>
  <si>
    <t>RRKABEL</t>
  </si>
  <si>
    <t>Sonata Software Ltd</t>
  </si>
  <si>
    <t>SONATSOFTW</t>
  </si>
  <si>
    <t>Chambal Fertilisers and Chemicals Ltd</t>
  </si>
  <si>
    <t>CHAMBLFERT</t>
  </si>
  <si>
    <t>Nexus Select Trust</t>
  </si>
  <si>
    <t>NXST</t>
  </si>
  <si>
    <t>Mindspace Business Parks REIT</t>
  </si>
  <si>
    <t>MINDSPACE</t>
  </si>
  <si>
    <t>PTC Industries Ltd</t>
  </si>
  <si>
    <t>PTCIL</t>
  </si>
  <si>
    <t>V Guard Industries Ltd</t>
  </si>
  <si>
    <t>VGUARD</t>
  </si>
  <si>
    <t>Birlasoft Ltd</t>
  </si>
  <si>
    <t>BSOFT</t>
  </si>
  <si>
    <t>Shyam Metalics and Energy Ltd</t>
  </si>
  <si>
    <t>SHYAMMETL</t>
  </si>
  <si>
    <t>Jyothy Labs Ltd</t>
  </si>
  <si>
    <t>JYOTHYLAB</t>
  </si>
  <si>
    <t>Great Eastern Shipping Company Ltd</t>
  </si>
  <si>
    <t>GESHIP</t>
  </si>
  <si>
    <t>Aadhar Housing Finance Ltd</t>
  </si>
  <si>
    <t>AADHARHFC</t>
  </si>
  <si>
    <t>Ramco Cements Limited</t>
  </si>
  <si>
    <t>RAMCOCEM</t>
  </si>
  <si>
    <t>BEML Ltd</t>
  </si>
  <si>
    <t>BEML</t>
  </si>
  <si>
    <t>Triveni Turbine Ltd</t>
  </si>
  <si>
    <t>TRITURBINE</t>
  </si>
  <si>
    <t>Tata Teleservices (Maharashtra) Ltd</t>
  </si>
  <si>
    <t>TTML</t>
  </si>
  <si>
    <t>Angel One Ltd</t>
  </si>
  <si>
    <t>ANGELONE</t>
  </si>
  <si>
    <t>Trident Ltd</t>
  </si>
  <si>
    <t>TRIDENT</t>
  </si>
  <si>
    <t>Cyient Ltd</t>
  </si>
  <si>
    <t>CYIENT</t>
  </si>
  <si>
    <t>Techno Electric &amp; Engineering Company Ltd</t>
  </si>
  <si>
    <t>TECHNOE</t>
  </si>
  <si>
    <t>Jindal SAW Ltd</t>
  </si>
  <si>
    <t>JINDALSAW</t>
  </si>
  <si>
    <t>Anant Raj Ltd</t>
  </si>
  <si>
    <t>ANANTRAJ</t>
  </si>
  <si>
    <t>Schneider Electric Infrastructure Ltd</t>
  </si>
  <si>
    <t>SCHNEIDER</t>
  </si>
  <si>
    <t>Gujarat State Petronet Ltd</t>
  </si>
  <si>
    <t>GSPL</t>
  </si>
  <si>
    <t>IIFL Finance Ltd</t>
  </si>
  <si>
    <t>IIFL</t>
  </si>
  <si>
    <t>Poly Medicure Ltd</t>
  </si>
  <si>
    <t>POLYMED</t>
  </si>
  <si>
    <t>Health Care Equipment &amp; Supplies</t>
  </si>
  <si>
    <t>Data Patterns (India) Ltd</t>
  </si>
  <si>
    <t>DATAPATTNS</t>
  </si>
  <si>
    <t>HFCL Ltd</t>
  </si>
  <si>
    <t>HFCL</t>
  </si>
  <si>
    <t>Tbo Tek Ltd</t>
  </si>
  <si>
    <t>TBOTEK</t>
  </si>
  <si>
    <t>Tour &amp; Travel Services</t>
  </si>
  <si>
    <t>Zensar Technologies Ltd</t>
  </si>
  <si>
    <t>ZENSARTECH</t>
  </si>
  <si>
    <t>Firstsource Solutions Ltd</t>
  </si>
  <si>
    <t>FSL</t>
  </si>
  <si>
    <t>Outsourced services</t>
  </si>
  <si>
    <t>Karur Vysya Bank Ltd</t>
  </si>
  <si>
    <t>KARURVYSYA</t>
  </si>
  <si>
    <t>Kirloskar Brothers Ltd</t>
  </si>
  <si>
    <t>KIRLOSBROS</t>
  </si>
  <si>
    <t>Indiamart Intermesh Ltd</t>
  </si>
  <si>
    <t>INDIAMART</t>
  </si>
  <si>
    <t>Blue Dart Express Ltd</t>
  </si>
  <si>
    <t>BLUEDART</t>
  </si>
  <si>
    <t>RITES Ltd</t>
  </si>
  <si>
    <t>RITES</t>
  </si>
  <si>
    <t>Welspun Living Ltd</t>
  </si>
  <si>
    <t>WELSPUNLIV</t>
  </si>
  <si>
    <t>Mahanagar Gas Ltd</t>
  </si>
  <si>
    <t>MGL</t>
  </si>
  <si>
    <t>Manappuram Finance Ltd</t>
  </si>
  <si>
    <t>MANAPPURAM</t>
  </si>
  <si>
    <t>Chalet Hotels Ltd</t>
  </si>
  <si>
    <t>CHALET</t>
  </si>
  <si>
    <t>IDFC Ltd</t>
  </si>
  <si>
    <t>IDFC</t>
  </si>
  <si>
    <t>Kirloskar Oil Engines Ltd</t>
  </si>
  <si>
    <t>KIRLOSENG</t>
  </si>
  <si>
    <t>Bikaji Foods International Ltd</t>
  </si>
  <si>
    <t>BIKAJI</t>
  </si>
  <si>
    <t>Navin Fluorine International Ltd</t>
  </si>
  <si>
    <t>NAVINFLUOR</t>
  </si>
  <si>
    <t>Concord Biotech Ltd</t>
  </si>
  <si>
    <t>CONCORDBIO</t>
  </si>
  <si>
    <t>Astrazeneca Pharma India Ltd</t>
  </si>
  <si>
    <t>ASTRAZEN</t>
  </si>
  <si>
    <t>Capri Global Capital Ltd</t>
  </si>
  <si>
    <t>CGCL</t>
  </si>
  <si>
    <t>Krishna Institute of Medical Sciences Ltd</t>
  </si>
  <si>
    <t>KIMS</t>
  </si>
  <si>
    <t>Waaree Renewable Technologies Ltd</t>
  </si>
  <si>
    <t>WAAREERTL</t>
  </si>
  <si>
    <t>HBL Power Systems Ltd</t>
  </si>
  <si>
    <t>HBLPOWER</t>
  </si>
  <si>
    <t>KSB Ltd</t>
  </si>
  <si>
    <t>KSB</t>
  </si>
  <si>
    <t>Aster DM Healthcare Ltd</t>
  </si>
  <si>
    <t>ASTERDM</t>
  </si>
  <si>
    <t>Authum Investment &amp; Infrastructure Ltd</t>
  </si>
  <si>
    <t>AIIL</t>
  </si>
  <si>
    <t>NMDC Steel Ltd</t>
  </si>
  <si>
    <t>NSLNISP</t>
  </si>
  <si>
    <t>Jai Balaji Industries Ltd</t>
  </si>
  <si>
    <t>JAIBALAJI</t>
  </si>
  <si>
    <t>Welspun Corp Ltd</t>
  </si>
  <si>
    <t>WELCORP</t>
  </si>
  <si>
    <t>Lakshmi Machine Works Ltd</t>
  </si>
  <si>
    <t>LAXMIMACH</t>
  </si>
  <si>
    <t>Redington Ltd</t>
  </si>
  <si>
    <t>REDINGTON</t>
  </si>
  <si>
    <t>Technology Hardware</t>
  </si>
  <si>
    <t>Indian Energy Exchange Ltd</t>
  </si>
  <si>
    <t>IEX</t>
  </si>
  <si>
    <t>Power Trading &amp; Consultancy</t>
  </si>
  <si>
    <t>G R Infraprojects Ltd</t>
  </si>
  <si>
    <t>GRINFRA</t>
  </si>
  <si>
    <t>Asahi India Glass Ltd</t>
  </si>
  <si>
    <t>ASAHIINDIA</t>
  </si>
  <si>
    <t>Action Construction Equipment Ltd</t>
  </si>
  <si>
    <t>ACE</t>
  </si>
  <si>
    <t>Heavy Machinery</t>
  </si>
  <si>
    <t>Fine Organic Industries Ltd</t>
  </si>
  <si>
    <t>FINEORG</t>
  </si>
  <si>
    <t>Vardhman Textiles Ltd</t>
  </si>
  <si>
    <t>VTL</t>
  </si>
  <si>
    <t>Railtel Corporation of India Ltd</t>
  </si>
  <si>
    <t>RAILTEL</t>
  </si>
  <si>
    <t>Communication &amp; Networking</t>
  </si>
  <si>
    <t>Godrej Agrovet Ltd</t>
  </si>
  <si>
    <t>GODREJAGRO</t>
  </si>
  <si>
    <t>Agro Products</t>
  </si>
  <si>
    <t>Supreme Petrochem Ltd</t>
  </si>
  <si>
    <t>SPLPETRO</t>
  </si>
  <si>
    <t>DCM Shriram Ltd</t>
  </si>
  <si>
    <t>DCMSHRIRAM</t>
  </si>
  <si>
    <t>Clean Science and Technology Ltd</t>
  </si>
  <si>
    <t>CLEAN</t>
  </si>
  <si>
    <t>Bombay Burmah Trading Corporation Ltd</t>
  </si>
  <si>
    <t>BBTC</t>
  </si>
  <si>
    <t>Aptus Value Housing Finance India Ltd</t>
  </si>
  <si>
    <t>APTUS</t>
  </si>
  <si>
    <t>Sterling and Wilson Renewable Energy Ltd</t>
  </si>
  <si>
    <t>SWSOLAR</t>
  </si>
  <si>
    <t>MMTC Ltd</t>
  </si>
  <si>
    <t>MMTC</t>
  </si>
  <si>
    <t>Century Plyboards (India) Ltd</t>
  </si>
  <si>
    <t>CENTURYPLY</t>
  </si>
  <si>
    <t>Wood Products</t>
  </si>
  <si>
    <t>UTI S&amp;P BSE Sensex ETF</t>
  </si>
  <si>
    <t>UTISENSETF</t>
  </si>
  <si>
    <t>Anand Rathi Wealth Ltd</t>
  </si>
  <si>
    <t>ANANDRATHI</t>
  </si>
  <si>
    <t>Ramkrishna Forgings Ltd</t>
  </si>
  <si>
    <t>RKFORGE</t>
  </si>
  <si>
    <t>Zydus Wellness Ltd</t>
  </si>
  <si>
    <t>ZYDUSWELL</t>
  </si>
  <si>
    <t>Indegene Ltd</t>
  </si>
  <si>
    <t>INDGN</t>
  </si>
  <si>
    <t>Sanofi India Ltd</t>
  </si>
  <si>
    <t>SANOFI</t>
  </si>
  <si>
    <t>Chennai Petroleum Corporation Ltd</t>
  </si>
  <si>
    <t>CHENNPETRO</t>
  </si>
  <si>
    <t>Honasa Consumer Ltd</t>
  </si>
  <si>
    <t>HONASA</t>
  </si>
  <si>
    <t>E I D-Parry (India) Ltd</t>
  </si>
  <si>
    <t>EIDPARRY</t>
  </si>
  <si>
    <t>Sugar</t>
  </si>
  <si>
    <t>Newgen Software Technologies Ltd</t>
  </si>
  <si>
    <t>NEWGEN</t>
  </si>
  <si>
    <t>Eris Lifesciences Ltd</t>
  </si>
  <si>
    <t>ERIS</t>
  </si>
  <si>
    <t>PVR INOX Ltd</t>
  </si>
  <si>
    <t>PVRINOX</t>
  </si>
  <si>
    <t>Theatres</t>
  </si>
  <si>
    <t>Engineers India Ltd</t>
  </si>
  <si>
    <t>ENGINERSIN</t>
  </si>
  <si>
    <t>Amber Enterprises India Ltd</t>
  </si>
  <si>
    <t>AMBER</t>
  </si>
  <si>
    <t>Doms Industries Ltd</t>
  </si>
  <si>
    <t>DOMS</t>
  </si>
  <si>
    <t>Office Supplies</t>
  </si>
  <si>
    <t>Bls International Services Ltd</t>
  </si>
  <si>
    <t>BLS</t>
  </si>
  <si>
    <t>Godawari Power and Ispat Ltd</t>
  </si>
  <si>
    <t>GPIL</t>
  </si>
  <si>
    <t>Elecon Engineering Company Ltd</t>
  </si>
  <si>
    <t>ELECON</t>
  </si>
  <si>
    <t>Voltamp Transformers Ltd</t>
  </si>
  <si>
    <t>VOLTAMP</t>
  </si>
  <si>
    <t>RBL Bank Ltd</t>
  </si>
  <si>
    <t>RBLBANK</t>
  </si>
  <si>
    <t>Olectra Greentech Ltd</t>
  </si>
  <si>
    <t>OLECTRA</t>
  </si>
  <si>
    <t>Zee Entertainment Enterprises Ltd</t>
  </si>
  <si>
    <t>ZEEL</t>
  </si>
  <si>
    <t>Intellect Design Arena Ltd</t>
  </si>
  <si>
    <t>INTELLECT</t>
  </si>
  <si>
    <t>Ingersoll-Rand (India) Ltd</t>
  </si>
  <si>
    <t>INGERRAND</t>
  </si>
  <si>
    <t>Aavas Financiers Ltd</t>
  </si>
  <si>
    <t>AAVAS</t>
  </si>
  <si>
    <t>Granules India Ltd</t>
  </si>
  <si>
    <t>GRANULES</t>
  </si>
  <si>
    <t>Kfin Technologies Ltd</t>
  </si>
  <si>
    <t>KFINTECH</t>
  </si>
  <si>
    <t>Raymond Ltd</t>
  </si>
  <si>
    <t>RAYMOND</t>
  </si>
  <si>
    <t>Zen Technologies Ltd</t>
  </si>
  <si>
    <t>ZENTEC</t>
  </si>
  <si>
    <t>Akzo Nobel India Ltd</t>
  </si>
  <si>
    <t>AKZOINDIA</t>
  </si>
  <si>
    <t>UTI Asset Management Company Ltd</t>
  </si>
  <si>
    <t>UTIAMC</t>
  </si>
  <si>
    <t>Alok Industries Ltd</t>
  </si>
  <si>
    <t>ALOKINDS</t>
  </si>
  <si>
    <t>Jaiprakash Power Ventures Ltd</t>
  </si>
  <si>
    <t>JPPOWER</t>
  </si>
  <si>
    <t>PNC Infratech Ltd</t>
  </si>
  <si>
    <t>PNCINFRA</t>
  </si>
  <si>
    <t>Netweb Technologies India Ltd</t>
  </si>
  <si>
    <t>NETWEB</t>
  </si>
  <si>
    <t>shipping corporation of India Ltd</t>
  </si>
  <si>
    <t>SCI</t>
  </si>
  <si>
    <t>Wockhardt Ltd</t>
  </si>
  <si>
    <t>WOCKPHARMA</t>
  </si>
  <si>
    <t>Westlife Foodworld Ltd</t>
  </si>
  <si>
    <t>WESTLIFE</t>
  </si>
  <si>
    <t>Electrosteel Castings Ltd</t>
  </si>
  <si>
    <t>ELECTCAST</t>
  </si>
  <si>
    <t>Praj Industries Ltd</t>
  </si>
  <si>
    <t>PRAJIND</t>
  </si>
  <si>
    <t>Tanla Platforms Ltd</t>
  </si>
  <si>
    <t>TANLA</t>
  </si>
  <si>
    <t>Nava Limited</t>
  </si>
  <si>
    <t>NAVA</t>
  </si>
  <si>
    <t>Cube Highways Trust</t>
  </si>
  <si>
    <t>CUBEINVIT</t>
  </si>
  <si>
    <t>Roads</t>
  </si>
  <si>
    <t>Craftsman Automation Ltd</t>
  </si>
  <si>
    <t>CRAFTSMAN</t>
  </si>
  <si>
    <t>CE Info Systems Ltd</t>
  </si>
  <si>
    <t>MAPMYINDIA</t>
  </si>
  <si>
    <t>Nuvoco Vistas Corporation Ltd</t>
  </si>
  <si>
    <t>NUVOCO</t>
  </si>
  <si>
    <t>RHI Magnesita India Ltd</t>
  </si>
  <si>
    <t>RHIM</t>
  </si>
  <si>
    <t>Gujarat Mineral Development Corporation Ltd</t>
  </si>
  <si>
    <t>GMDCLTD</t>
  </si>
  <si>
    <t>Reliance Power Ltd</t>
  </si>
  <si>
    <t>RPOWER</t>
  </si>
  <si>
    <t>TTK Prestige Ltd</t>
  </si>
  <si>
    <t>TTKPRESTIG</t>
  </si>
  <si>
    <t>City Union Bank Ltd</t>
  </si>
  <si>
    <t>CUB</t>
  </si>
  <si>
    <t>Jammu and Kashmir Bank Ltd</t>
  </si>
  <si>
    <t>J&amp;KBANK</t>
  </si>
  <si>
    <t>Happiest Minds Technologies Ltd</t>
  </si>
  <si>
    <t>HAPPSTMNDS</t>
  </si>
  <si>
    <t>Aether Industries Ltd</t>
  </si>
  <si>
    <t>AETHER</t>
  </si>
  <si>
    <t>PG Electroplast Ltd</t>
  </si>
  <si>
    <t>PGEL</t>
  </si>
  <si>
    <t>Rainbow Children's Medicare Ltd</t>
  </si>
  <si>
    <t>RAINBOW</t>
  </si>
  <si>
    <t>Thomas Cook (India) Ltd</t>
  </si>
  <si>
    <t>THOMASCOOK</t>
  </si>
  <si>
    <t>Rashtriya Chemicals and Fertilizers Ltd</t>
  </si>
  <si>
    <t>RCF</t>
  </si>
  <si>
    <t>Happy Forgings Ltd</t>
  </si>
  <si>
    <t>HAPPYFORGE</t>
  </si>
  <si>
    <t>Auto, Truck &amp; Motorcycle Parts</t>
  </si>
  <si>
    <t>Caplin Point Laboratories Ltd</t>
  </si>
  <si>
    <t>CAPLIPOINT</t>
  </si>
  <si>
    <t>Tega Industries Ltd</t>
  </si>
  <si>
    <t>TEGA</t>
  </si>
  <si>
    <t>Birla Corporation Ltd</t>
  </si>
  <si>
    <t>BIRLACORPN</t>
  </si>
  <si>
    <t>Inox India Ltd</t>
  </si>
  <si>
    <t>INOXINDIA</t>
  </si>
  <si>
    <t>Sea-Borne Tankers</t>
  </si>
  <si>
    <t>Bajaj Electricals Ltd</t>
  </si>
  <si>
    <t>BAJAJELEC</t>
  </si>
  <si>
    <t>Cera Sanitaryware Ltd</t>
  </si>
  <si>
    <t>CERA</t>
  </si>
  <si>
    <t>Deepak Fertilisers and Petrochemicals Corp Ltd</t>
  </si>
  <si>
    <t>DEEPAKFERT</t>
  </si>
  <si>
    <t>Lemon Tree Hotels Ltd</t>
  </si>
  <si>
    <t>LEMONTREE</t>
  </si>
  <si>
    <t>India Cements Ltd</t>
  </si>
  <si>
    <t>INDIACEM</t>
  </si>
  <si>
    <t>Force Motors Ltd</t>
  </si>
  <si>
    <t>FORCEMOT</t>
  </si>
  <si>
    <t>JK Tyre &amp; Industries Ltd</t>
  </si>
  <si>
    <t>JKTYRE</t>
  </si>
  <si>
    <t>Powergrid Infrastructure Investment Trust</t>
  </si>
  <si>
    <t>PGINVIT</t>
  </si>
  <si>
    <t>Gravita India Ltd</t>
  </si>
  <si>
    <t>GRAVITA</t>
  </si>
  <si>
    <t>Metals - Lead</t>
  </si>
  <si>
    <t>Jubilant Pharmova Ltd</t>
  </si>
  <si>
    <t>JUBLPHARMA</t>
  </si>
  <si>
    <t>Eclerx Services Ltd</t>
  </si>
  <si>
    <t>ECLERX</t>
  </si>
  <si>
    <t>Valor Estate Ltd</t>
  </si>
  <si>
    <t>DBREALTY</t>
  </si>
  <si>
    <t>Can Fin Homes Ltd</t>
  </si>
  <si>
    <t>CANFINHOME</t>
  </si>
  <si>
    <t>Minda Corporation Ltd</t>
  </si>
  <si>
    <t>MINDACORP</t>
  </si>
  <si>
    <t>KPI Green Energy Ltd</t>
  </si>
  <si>
    <t>KPIGREEN</t>
  </si>
  <si>
    <t>Transformers and Rectifiers (India) Ltd</t>
  </si>
  <si>
    <t>TRIL</t>
  </si>
  <si>
    <t>PCBL Ltd</t>
  </si>
  <si>
    <t>PCBL</t>
  </si>
  <si>
    <t>Usha Martin Ltd</t>
  </si>
  <si>
    <t>USHAMART</t>
  </si>
  <si>
    <t>Genus Power Infrastructures Ltd</t>
  </si>
  <si>
    <t>GENUSPOWER</t>
  </si>
  <si>
    <t>Gujarat Pipavav Port Ltd</t>
  </si>
  <si>
    <t>GPPL</t>
  </si>
  <si>
    <t>Sheela Foam Ltd</t>
  </si>
  <si>
    <t>SFL</t>
  </si>
  <si>
    <t>Home Furnishing</t>
  </si>
  <si>
    <t>Kirloskar Ferrous Industries Ltd</t>
  </si>
  <si>
    <t>KIRLFER</t>
  </si>
  <si>
    <t>Puravankara Ltd</t>
  </si>
  <si>
    <t>PURVA</t>
  </si>
  <si>
    <t>KNR Constructions Ltd</t>
  </si>
  <si>
    <t>KNRCON</t>
  </si>
  <si>
    <t>Just Dial Ltd</t>
  </si>
  <si>
    <t>JUSTDIAL</t>
  </si>
  <si>
    <t>Shree Renuka Sugars Ltd</t>
  </si>
  <si>
    <t>RENUKA</t>
  </si>
  <si>
    <t>HG Infra Engineering Ltd</t>
  </si>
  <si>
    <t>HGINFRA</t>
  </si>
  <si>
    <t>Metropolis Healthcare Ltd</t>
  </si>
  <si>
    <t>METROPOLIS</t>
  </si>
  <si>
    <t>CEAT Ltd</t>
  </si>
  <si>
    <t>CEATLTD</t>
  </si>
  <si>
    <t>Neuland Laboratories Ltd</t>
  </si>
  <si>
    <t>NEULANDLAB</t>
  </si>
  <si>
    <t>Bharat 22 ETF</t>
  </si>
  <si>
    <t>ICICIB22</t>
  </si>
  <si>
    <t>Latent View Analytics Ltd</t>
  </si>
  <si>
    <t>LATENTVIEW</t>
  </si>
  <si>
    <t>Isgec Heavy Engineering Ltd</t>
  </si>
  <si>
    <t>ISGEC</t>
  </si>
  <si>
    <t>Vesuvius India Ltd</t>
  </si>
  <si>
    <t>VESUVIUS</t>
  </si>
  <si>
    <t>Glenmark Life Sciences Ltd</t>
  </si>
  <si>
    <t>GLS</t>
  </si>
  <si>
    <t>Saregama India Ltd</t>
  </si>
  <si>
    <t>SAREGAMA</t>
  </si>
  <si>
    <t>Movies &amp; TV Serials</t>
  </si>
  <si>
    <t>Quess Corp Ltd</t>
  </si>
  <si>
    <t>QUESS</t>
  </si>
  <si>
    <t>Employment Services</t>
  </si>
  <si>
    <t>Nippon India ETF Nifty Bank BeES</t>
  </si>
  <si>
    <t>BANKBEES</t>
  </si>
  <si>
    <t>Maharashtra Scooters Ltd</t>
  </si>
  <si>
    <t>MAHSCOOTER</t>
  </si>
  <si>
    <t>Rattanindia Enterprises Ltd</t>
  </si>
  <si>
    <t>RTNINDIA</t>
  </si>
  <si>
    <t>Alkyl Amines Chemicals Ltd</t>
  </si>
  <si>
    <t>ALKYLAMINE</t>
  </si>
  <si>
    <t>Lloyds Engineering Works Ltd</t>
  </si>
  <si>
    <t>LLOYDSENGG</t>
  </si>
  <si>
    <t>Bengal &amp; Assam Company Ltd</t>
  </si>
  <si>
    <t>BENGALASM</t>
  </si>
  <si>
    <t>JK Lakshmi Cement Ltd</t>
  </si>
  <si>
    <t>JKLAKSHMI</t>
  </si>
  <si>
    <t>Galaxy Surfactants Ltd</t>
  </si>
  <si>
    <t>GALAXYSURF</t>
  </si>
  <si>
    <t>Graphite India Ltd</t>
  </si>
  <si>
    <t>GRAPHITE</t>
  </si>
  <si>
    <t>RedTape</t>
  </si>
  <si>
    <t>REDTAPE</t>
  </si>
  <si>
    <t>Route Mobile Ltd</t>
  </si>
  <si>
    <t>ROUTE</t>
  </si>
  <si>
    <t>Gujarat Narmada Valley Fertilizers &amp; Chemicals Ltd</t>
  </si>
  <si>
    <t>GNFC</t>
  </si>
  <si>
    <t>HMT Ltd</t>
  </si>
  <si>
    <t>HMT</t>
  </si>
  <si>
    <t>Safari Industries (India) Ltd</t>
  </si>
  <si>
    <t>SAFARI</t>
  </si>
  <si>
    <t>Power Mech Projects Ltd</t>
  </si>
  <si>
    <t>POWERMECH</t>
  </si>
  <si>
    <t>Inox Wind Energy Ltd</t>
  </si>
  <si>
    <t>IWEL</t>
  </si>
  <si>
    <t>Sapphire Foods India Ltd</t>
  </si>
  <si>
    <t>SAPPHIRE</t>
  </si>
  <si>
    <t>Moil Ltd</t>
  </si>
  <si>
    <t>MOIL</t>
  </si>
  <si>
    <t>Mining - Manganese</t>
  </si>
  <si>
    <t>ELANTAS Beck India Ltd</t>
  </si>
  <si>
    <t>ELANTAS</t>
  </si>
  <si>
    <t>ESAB India Ltd</t>
  </si>
  <si>
    <t>ESABINDIA</t>
  </si>
  <si>
    <t>LT Foods Ltd</t>
  </si>
  <si>
    <t>LTFOODS</t>
  </si>
  <si>
    <t>Prudent Corporate Advisory Services Ltd</t>
  </si>
  <si>
    <t>PRUDENT</t>
  </si>
  <si>
    <t>Sammaan Capital Ltd</t>
  </si>
  <si>
    <t>SAMMAANCAP</t>
  </si>
  <si>
    <t>Sarda Energy &amp; Minerals Ltd</t>
  </si>
  <si>
    <t>SARDAEN</t>
  </si>
  <si>
    <t>Network18 Media &amp; Investments Ltd</t>
  </si>
  <si>
    <t>NETWORK18</t>
  </si>
  <si>
    <t>Arvind Ltd</t>
  </si>
  <si>
    <t>ARVIND</t>
  </si>
  <si>
    <t>JM Financial Ltd</t>
  </si>
  <si>
    <t>JMFINANCIL</t>
  </si>
  <si>
    <t>Brookfield India Real Estate Trust</t>
  </si>
  <si>
    <t>BIRET</t>
  </si>
  <si>
    <t>Azad Engineering Ltd</t>
  </si>
  <si>
    <t>AZAD</t>
  </si>
  <si>
    <t>Juniper Hotels Ltd</t>
  </si>
  <si>
    <t>JUNIPER</t>
  </si>
  <si>
    <t>Varroc Engineering Ltd</t>
  </si>
  <si>
    <t>VARROC</t>
  </si>
  <si>
    <t>Rategain Travel Technologies Ltd</t>
  </si>
  <si>
    <t>RATEGAIN</t>
  </si>
  <si>
    <t>India Grid Trust</t>
  </si>
  <si>
    <t>INDIGRID</t>
  </si>
  <si>
    <t>Home First Finance Company India Ltd</t>
  </si>
  <si>
    <t>HOMEFIRST</t>
  </si>
  <si>
    <t>Jubilant Ingrevia Ltd</t>
  </si>
  <si>
    <t>JUBLINGREA</t>
  </si>
  <si>
    <t>Avanti Feeds Ltd</t>
  </si>
  <si>
    <t>AVANTIFEED</t>
  </si>
  <si>
    <t>CMS Info Systems Ltd</t>
  </si>
  <si>
    <t>CMSINFO</t>
  </si>
  <si>
    <t>Archean Chemical Industries Ltd</t>
  </si>
  <si>
    <t>ACI</t>
  </si>
  <si>
    <t>Mahindra Lifespace Developers Ltd</t>
  </si>
  <si>
    <t>MAHLIFE</t>
  </si>
  <si>
    <t>Balrampur Chini Mills Ltd</t>
  </si>
  <si>
    <t>BALRAMCHIN</t>
  </si>
  <si>
    <t>Gujarat State Fertilizers &amp; Chemicals Ltd</t>
  </si>
  <si>
    <t>GSFC</t>
  </si>
  <si>
    <t>Strides Pharma Science Ltd</t>
  </si>
  <si>
    <t>STAR</t>
  </si>
  <si>
    <t>Eureka Forbes Ltd</t>
  </si>
  <si>
    <t>EUREKAFORBE</t>
  </si>
  <si>
    <t>Campus Activewear Ltd</t>
  </si>
  <si>
    <t>CAMPUS</t>
  </si>
  <si>
    <t>Equitas Small Finance Bank Ltd</t>
  </si>
  <si>
    <t>EQUITASBNK</t>
  </si>
  <si>
    <t>Mahindra Holidays and Resorts India Ltd</t>
  </si>
  <si>
    <t>MHRIL</t>
  </si>
  <si>
    <t>Aurionpro Solutions Ltd</t>
  </si>
  <si>
    <t>AURIONPRO</t>
  </si>
  <si>
    <t>Ahluwalia Contracts (India) Ltd</t>
  </si>
  <si>
    <t>AHLUCONT</t>
  </si>
  <si>
    <t>Rajesh Exports Ltd</t>
  </si>
  <si>
    <t>RAJESHEXPO</t>
  </si>
  <si>
    <t>National Standard (India) Ltd</t>
  </si>
  <si>
    <t>NATIONSTD</t>
  </si>
  <si>
    <t>Mishra Dhatu Nigam Ltd</t>
  </si>
  <si>
    <t>MIDHANI</t>
  </si>
  <si>
    <t>Hindustan Construction Company Ltd</t>
  </si>
  <si>
    <t>HCC</t>
  </si>
  <si>
    <t>Karnataka Bank Ltd</t>
  </si>
  <si>
    <t>KTKBANK</t>
  </si>
  <si>
    <t>Sandur Manganese and Iron Ores Ltd</t>
  </si>
  <si>
    <t>SANDUMA</t>
  </si>
  <si>
    <t>Marksans Pharma Ltd</t>
  </si>
  <si>
    <t>MARKSANS</t>
  </si>
  <si>
    <t>Texmaco Rail &amp; Engineering Ltd</t>
  </si>
  <si>
    <t>TEXRAIL</t>
  </si>
  <si>
    <t>Kama Holdings Ltd</t>
  </si>
  <si>
    <t>KAMAHOLD</t>
  </si>
  <si>
    <t>Triveni Engineering and Industries Ltd</t>
  </si>
  <si>
    <t>TRIVENI</t>
  </si>
  <si>
    <t>Ion Exchange (India) Ltd</t>
  </si>
  <si>
    <t>IONEXCHANG</t>
  </si>
  <si>
    <t>Environmental Services</t>
  </si>
  <si>
    <t>SBFC Finance Ltd</t>
  </si>
  <si>
    <t>SBFC</t>
  </si>
  <si>
    <t>Maharashtra Seamless Ltd</t>
  </si>
  <si>
    <t>MAHSEAMLES</t>
  </si>
  <si>
    <t>RattanIndia Power Ltd</t>
  </si>
  <si>
    <t>RTNPOWER</t>
  </si>
  <si>
    <t>Keystone Realtors Ltd</t>
  </si>
  <si>
    <t>RUSTOMJEE</t>
  </si>
  <si>
    <t>Sunteck Realty Ltd</t>
  </si>
  <si>
    <t>SUNTECK</t>
  </si>
  <si>
    <t>ITD Cementation India Ltd</t>
  </si>
  <si>
    <t>ITDCEM</t>
  </si>
  <si>
    <t>Allied Blenders and Distillers Ltd</t>
  </si>
  <si>
    <t>ABDL</t>
  </si>
  <si>
    <t>Kirloskar Pneumatic Company Ltd</t>
  </si>
  <si>
    <t>KIRLPNU</t>
  </si>
  <si>
    <t>JK Paper Ltd</t>
  </si>
  <si>
    <t>JKPAPER</t>
  </si>
  <si>
    <t>Shakti Pumps (India) Ltd</t>
  </si>
  <si>
    <t>SHAKTIPUMP</t>
  </si>
  <si>
    <t>Equinox India Developments Ltd</t>
  </si>
  <si>
    <t>EMBDL</t>
  </si>
  <si>
    <t>Electronics Mart India Ltd</t>
  </si>
  <si>
    <t>EMIL</t>
  </si>
  <si>
    <t>Jupiter Life Line Hospitals Ltd</t>
  </si>
  <si>
    <t>JLHL</t>
  </si>
  <si>
    <t>Kotak Nifty Bank ETF</t>
  </si>
  <si>
    <t>BANKNIFTY1</t>
  </si>
  <si>
    <t>Infibeam Avenues Ltd</t>
  </si>
  <si>
    <t>INFIBEAM</t>
  </si>
  <si>
    <t>F D C Ltd</t>
  </si>
  <si>
    <t>FDC</t>
  </si>
  <si>
    <t>Star Cement Ltd</t>
  </si>
  <si>
    <t>STARCEMENT</t>
  </si>
  <si>
    <t>Anupam Rasayan India Ltd</t>
  </si>
  <si>
    <t>ANURAS</t>
  </si>
  <si>
    <t>TVS Supply Chain Solutions Ltd</t>
  </si>
  <si>
    <t>TVSSCS</t>
  </si>
  <si>
    <t>Procter &amp; Gamble Health Ltd</t>
  </si>
  <si>
    <t>PGHL</t>
  </si>
  <si>
    <t>Mastek Ltd</t>
  </si>
  <si>
    <t>MASTEK</t>
  </si>
  <si>
    <t>Syrma SGS Technology Ltd</t>
  </si>
  <si>
    <t>SYRMA</t>
  </si>
  <si>
    <t>Ujjivan Small Finance Bank Ltd</t>
  </si>
  <si>
    <t>UJJIVANSFB</t>
  </si>
  <si>
    <t>Religare Enterprises Ltd</t>
  </si>
  <si>
    <t>RELIGARE</t>
  </si>
  <si>
    <t>Astra Microwave Products Ltd</t>
  </si>
  <si>
    <t>ASTRAMICRO</t>
  </si>
  <si>
    <t>Shoppers Stop Ltd</t>
  </si>
  <si>
    <t>SHOPERSTOP</t>
  </si>
  <si>
    <t>Chemplast Sanmar Ltd</t>
  </si>
  <si>
    <t>CHEMPLASTS</t>
  </si>
  <si>
    <t>SBI Nifty 50 ETF</t>
  </si>
  <si>
    <t>SETFNIF50</t>
  </si>
  <si>
    <t>BHARAT Bond ETF-April 2023-Growth</t>
  </si>
  <si>
    <t>EBBETF0423</t>
  </si>
  <si>
    <t>Debt</t>
  </si>
  <si>
    <t>Mrs. Bectors Food Specialities Ltd</t>
  </si>
  <si>
    <t>BECTORFOOD</t>
  </si>
  <si>
    <t>Max Estates Ltd</t>
  </si>
  <si>
    <t>MAXESTATES</t>
  </si>
  <si>
    <t>Indo Count Industries Ltd</t>
  </si>
  <si>
    <t>ICIL</t>
  </si>
  <si>
    <t>Shriram Pistons &amp; Rings Ltd</t>
  </si>
  <si>
    <t>SHRIPISTON</t>
  </si>
  <si>
    <t>ASK Automotive Ltd</t>
  </si>
  <si>
    <t>ASKAUTOLTD</t>
  </si>
  <si>
    <t>CCL Products (India) Ltd</t>
  </si>
  <si>
    <t>CCL</t>
  </si>
  <si>
    <t>Va Tech Wabag Ltd</t>
  </si>
  <si>
    <t>WABAG</t>
  </si>
  <si>
    <t>Water Management</t>
  </si>
  <si>
    <t>Technocraft Industries (India) Ltd</t>
  </si>
  <si>
    <t>TIIL</t>
  </si>
  <si>
    <t>Vijaya Diagnostic Centre Ltd</t>
  </si>
  <si>
    <t>VIJAYA</t>
  </si>
  <si>
    <t>HEG Ltd</t>
  </si>
  <si>
    <t>HEG</t>
  </si>
  <si>
    <t>Symphony Ltd</t>
  </si>
  <si>
    <t>SYMPHONY</t>
  </si>
  <si>
    <t>Magellanic Cloud Ltd</t>
  </si>
  <si>
    <t>MCLOUD</t>
  </si>
  <si>
    <t>MedPlus Health Services Ltd</t>
  </si>
  <si>
    <t>MEDPLUS</t>
  </si>
  <si>
    <t>TV18 Broadcast Ltd</t>
  </si>
  <si>
    <t>TV18BRDCST</t>
  </si>
  <si>
    <t>Prism Johnson Ltd</t>
  </si>
  <si>
    <t>PRSMJOHNSN</t>
  </si>
  <si>
    <t>Black Box Ltd</t>
  </si>
  <si>
    <t>BBOX</t>
  </si>
  <si>
    <t>India Shelter Finance Corporation Ltd</t>
  </si>
  <si>
    <t>INDIASHLTR</t>
  </si>
  <si>
    <t>Reliance Infrastructure Ltd</t>
  </si>
  <si>
    <t>RELINFRA</t>
  </si>
  <si>
    <t>Balaji Amines Ltd</t>
  </si>
  <si>
    <t>BALAMINES</t>
  </si>
  <si>
    <t>Choice International Ltd</t>
  </si>
  <si>
    <t>CHOICEIN</t>
  </si>
  <si>
    <t>Responsive Industries Ltd</t>
  </si>
  <si>
    <t>RESPONIND</t>
  </si>
  <si>
    <t>Building Products - Granite</t>
  </si>
  <si>
    <t>JSW Holdings Ltd</t>
  </si>
  <si>
    <t>JSWHL</t>
  </si>
  <si>
    <t>Ethos Ltd</t>
  </si>
  <si>
    <t>ETHOSLTD</t>
  </si>
  <si>
    <t>Dhanuka Agritech Ltd</t>
  </si>
  <si>
    <t>DHANUKA</t>
  </si>
  <si>
    <t>Transport Corporation of India Ltd</t>
  </si>
  <si>
    <t>TCI</t>
  </si>
  <si>
    <t>Man Infraconstruction Ltd</t>
  </si>
  <si>
    <t>MANINFRA</t>
  </si>
  <si>
    <t>Ganesh Housing Corp Ltd</t>
  </si>
  <si>
    <t>GANESHHOUC</t>
  </si>
  <si>
    <t>Garware Technical Fibres Ltd</t>
  </si>
  <si>
    <t>GARFIBRES</t>
  </si>
  <si>
    <t>Blue Jet Healthcare Ltd</t>
  </si>
  <si>
    <t>BLUEJET</t>
  </si>
  <si>
    <t>Time Technoplast Ltd</t>
  </si>
  <si>
    <t>TIMETECHNO</t>
  </si>
  <si>
    <t>Sansera Engineering Ltd</t>
  </si>
  <si>
    <t>SANSERA</t>
  </si>
  <si>
    <t>Tips Industries Ltd</t>
  </si>
  <si>
    <t>TIPSINDLTD</t>
  </si>
  <si>
    <t>Jindal Worldwide Ltd</t>
  </si>
  <si>
    <t>JINDWORLD</t>
  </si>
  <si>
    <t>Gallantt Ispat Ltd</t>
  </si>
  <si>
    <t>GALLANTT</t>
  </si>
  <si>
    <t>PDS Limited</t>
  </si>
  <si>
    <t>PDSL</t>
  </si>
  <si>
    <t>Dilip Buildcon Ltd</t>
  </si>
  <si>
    <t>DBL</t>
  </si>
  <si>
    <t>Suprajit Engineering Ltd</t>
  </si>
  <si>
    <t>SUPRAJIT</t>
  </si>
  <si>
    <t>Kennametal India Ltd</t>
  </si>
  <si>
    <t>KENNAMET</t>
  </si>
  <si>
    <t>Piccadily Agro Industries Ltd</t>
  </si>
  <si>
    <t>PICCADIL</t>
  </si>
  <si>
    <t>eMudhra Ltd</t>
  </si>
  <si>
    <t>EMUDHRA</t>
  </si>
  <si>
    <t>Easy Trip Planners Ltd</t>
  </si>
  <si>
    <t>EASEMYTRIP</t>
  </si>
  <si>
    <t>Prince Pipes and Fittings Ltd</t>
  </si>
  <si>
    <t>PRINCEPIPE</t>
  </si>
  <si>
    <t>Senco Gold Ltd</t>
  </si>
  <si>
    <t>SENCO</t>
  </si>
  <si>
    <t>Sun Pharma Advanced Research Co Ltd</t>
  </si>
  <si>
    <t>SPARC</t>
  </si>
  <si>
    <t>Dodla Dairy Ltd</t>
  </si>
  <si>
    <t>DODLA</t>
  </si>
  <si>
    <t>Welspun Enterprises Ltd</t>
  </si>
  <si>
    <t>WELENT</t>
  </si>
  <si>
    <t>IFB Industries Ltd</t>
  </si>
  <si>
    <t>IFBIND</t>
  </si>
  <si>
    <t>Tamilnad Mercantile Bank Ltd</t>
  </si>
  <si>
    <t>TMB</t>
  </si>
  <si>
    <t>Gabriel India Ltd</t>
  </si>
  <si>
    <t>GABRIEL</t>
  </si>
  <si>
    <t>Protean eGov Technologies Ltd</t>
  </si>
  <si>
    <t>PROTEAN</t>
  </si>
  <si>
    <t>National Fertilizers Ltd</t>
  </si>
  <si>
    <t>NFL</t>
  </si>
  <si>
    <t>Sterlite Technologies Ltd</t>
  </si>
  <si>
    <t>STLTECH</t>
  </si>
  <si>
    <t>India Tourism Development Corp Ltd</t>
  </si>
  <si>
    <t>ITDC</t>
  </si>
  <si>
    <t>Greenlam Industries Ltd</t>
  </si>
  <si>
    <t>GREENLAM</t>
  </si>
  <si>
    <t>Building Products - Laminates</t>
  </si>
  <si>
    <t>Diamond Power Infrastructure Ltd</t>
  </si>
  <si>
    <t>DIACABS</t>
  </si>
  <si>
    <t>EPL Ltd</t>
  </si>
  <si>
    <t>EPL</t>
  </si>
  <si>
    <t>Packaging</t>
  </si>
  <si>
    <t>KRBL Ltd</t>
  </si>
  <si>
    <t>KRBL</t>
  </si>
  <si>
    <t>Ashoka Buildcon Ltd</t>
  </si>
  <si>
    <t>ASHOKA</t>
  </si>
  <si>
    <t>Laxmi Organic Industries Ltd</t>
  </si>
  <si>
    <t>LXCHEM</t>
  </si>
  <si>
    <t>South Indian Bank Ltd</t>
  </si>
  <si>
    <t>SOUTHBANK</t>
  </si>
  <si>
    <t>Insolation Energy Ltd</t>
  </si>
  <si>
    <t>INA</t>
  </si>
  <si>
    <t>Indigo Paints Ltd</t>
  </si>
  <si>
    <t>INDIGOPNTS</t>
  </si>
  <si>
    <t>Epigral Ltd</t>
  </si>
  <si>
    <t>EPIGRAL</t>
  </si>
  <si>
    <t>Orient Cement Ltd</t>
  </si>
  <si>
    <t>ORIENTCEM</t>
  </si>
  <si>
    <t>Gokaldas Exports Ltd</t>
  </si>
  <si>
    <t>GOKEX</t>
  </si>
  <si>
    <t>Sharda Motor Industries Ltd</t>
  </si>
  <si>
    <t>SHARDAMOTR</t>
  </si>
  <si>
    <t>Le Travenues Technology Ltd</t>
  </si>
  <si>
    <t>IXIGO</t>
  </si>
  <si>
    <t>Borosil Renewables Ltd</t>
  </si>
  <si>
    <t>BORORENEW</t>
  </si>
  <si>
    <t>Housewares</t>
  </si>
  <si>
    <t>Paradeep Phosphates Ltd</t>
  </si>
  <si>
    <t>PARADEEP</t>
  </si>
  <si>
    <t>Orchid Pharma Ltd</t>
  </si>
  <si>
    <t>ORCHPHARMA</t>
  </si>
  <si>
    <t>Nazara Technologies Ltd</t>
  </si>
  <si>
    <t>NAZARA</t>
  </si>
  <si>
    <t>Theme Parks &amp; Gaming</t>
  </si>
  <si>
    <t>GMR Power and Urban Infra Ltd</t>
  </si>
  <si>
    <t>GMRP&amp;UI</t>
  </si>
  <si>
    <t>Hindustan Foods Ltd</t>
  </si>
  <si>
    <t>HNDFDS</t>
  </si>
  <si>
    <t>Jana Small Finance Bank Ltd</t>
  </si>
  <si>
    <t>JSFB</t>
  </si>
  <si>
    <t>National Highways Infra Trust</t>
  </si>
  <si>
    <t>NHIT</t>
  </si>
  <si>
    <t>V-mart Retail Ltd</t>
  </si>
  <si>
    <t>VMART</t>
  </si>
  <si>
    <t>Kesoram Industries Ltd</t>
  </si>
  <si>
    <t>KESORAMIND</t>
  </si>
  <si>
    <t>Jai Corp Ltd</t>
  </si>
  <si>
    <t>JAICORPLTD</t>
  </si>
  <si>
    <t>VST Industries Ltd</t>
  </si>
  <si>
    <t>VSTIND</t>
  </si>
  <si>
    <t>Rolex Rings Ltd</t>
  </si>
  <si>
    <t>ROLEXRINGS</t>
  </si>
  <si>
    <t>V I P Industries Ltd</t>
  </si>
  <si>
    <t>VIPIND</t>
  </si>
  <si>
    <t>BHARAT Bond ETF-April 2030-Growth</t>
  </si>
  <si>
    <t>EBBETF0430</t>
  </si>
  <si>
    <t>PTC India Ltd</t>
  </si>
  <si>
    <t>PTC</t>
  </si>
  <si>
    <t>Niit Learning Systems Ltd</t>
  </si>
  <si>
    <t>NIITMTS</t>
  </si>
  <si>
    <t>Education Services</t>
  </si>
  <si>
    <t>Rallis India Ltd</t>
  </si>
  <si>
    <t>RALLIS</t>
  </si>
  <si>
    <t>GMM Pfaudler Ltd</t>
  </si>
  <si>
    <t>GMMPFAUDLR</t>
  </si>
  <si>
    <t>MSTC Ltd</t>
  </si>
  <si>
    <t>MSTCLTD</t>
  </si>
  <si>
    <t>Shilpa Medicare Ltd</t>
  </si>
  <si>
    <t>SHILPAMED</t>
  </si>
  <si>
    <t>Arvind Fashions Ltd</t>
  </si>
  <si>
    <t>ARVINDFASN</t>
  </si>
  <si>
    <t>Nesco Ltd</t>
  </si>
  <si>
    <t>NESCO</t>
  </si>
  <si>
    <t>BHARAT Bond ETF-April 2032</t>
  </si>
  <si>
    <t>BBETF0432</t>
  </si>
  <si>
    <t>Surya Roshni Ltd</t>
  </si>
  <si>
    <t>SURYAROSNI</t>
  </si>
  <si>
    <t>Bondada Engineering Ltd</t>
  </si>
  <si>
    <t>BONDADA</t>
  </si>
  <si>
    <t>Cyient DLM Ltd</t>
  </si>
  <si>
    <t>CYIENTDLM</t>
  </si>
  <si>
    <t>Privi Speciality Chemicals Ltd</t>
  </si>
  <si>
    <t>PRIVISCL</t>
  </si>
  <si>
    <t>Gujarat Ambuja Exports Ltd</t>
  </si>
  <si>
    <t>GAEL</t>
  </si>
  <si>
    <t>J Kumar Infraprojects Ltd</t>
  </si>
  <si>
    <t>JKIL</t>
  </si>
  <si>
    <t>Go Fashion (India) Ltd</t>
  </si>
  <si>
    <t>GOCOLORS</t>
  </si>
  <si>
    <t>India Infrastructure Trust</t>
  </si>
  <si>
    <t>INFRATRUST</t>
  </si>
  <si>
    <t>Allcargo Logistics Ltd</t>
  </si>
  <si>
    <t>ALLCARGO</t>
  </si>
  <si>
    <t>Sudarshan Chemical Industries Ltd</t>
  </si>
  <si>
    <t>SUDARSCHEM</t>
  </si>
  <si>
    <t>Share India Securities Ltd</t>
  </si>
  <si>
    <t>SHAREINDIA</t>
  </si>
  <si>
    <t>Indinfravit Trust</t>
  </si>
  <si>
    <t>INDINFR</t>
  </si>
  <si>
    <t>Hemisphere Properties India Ltd</t>
  </si>
  <si>
    <t>HEMIPROP</t>
  </si>
  <si>
    <t>Lux Industries Ltd</t>
  </si>
  <si>
    <t>LUXIND</t>
  </si>
  <si>
    <t>TD Power Systems Ltd</t>
  </si>
  <si>
    <t>TDPOWERSYS</t>
  </si>
  <si>
    <t>Aditya Vision Ltd</t>
  </si>
  <si>
    <t>AVL</t>
  </si>
  <si>
    <t>Retail - Speciality</t>
  </si>
  <si>
    <t>DB Corp Ltd</t>
  </si>
  <si>
    <t>DBCORP</t>
  </si>
  <si>
    <t>Publishing</t>
  </si>
  <si>
    <t>Paisalo Digital Ltd</t>
  </si>
  <si>
    <t>PAISALO</t>
  </si>
  <si>
    <t>Pricol Ltd</t>
  </si>
  <si>
    <t>PRICOLLTD</t>
  </si>
  <si>
    <t>IIFL Securities Ltd</t>
  </si>
  <si>
    <t>IIFLSEC</t>
  </si>
  <si>
    <t>SIS Ltd</t>
  </si>
  <si>
    <t>SIS</t>
  </si>
  <si>
    <t>Sundaram Finance Holdings Ltd</t>
  </si>
  <si>
    <t>SUNDARMHLD</t>
  </si>
  <si>
    <t>Tarc Ltd</t>
  </si>
  <si>
    <t>TARC</t>
  </si>
  <si>
    <t>Edelweiss Financial Services Ltd</t>
  </si>
  <si>
    <t>EDELWEISS</t>
  </si>
  <si>
    <t>MTAR Technologies Ltd</t>
  </si>
  <si>
    <t>MTARTECH</t>
  </si>
  <si>
    <t>Orient Electric Ltd</t>
  </si>
  <si>
    <t>ORIENTELEC</t>
  </si>
  <si>
    <t>Gulf Oil Lubricants India Ltd</t>
  </si>
  <si>
    <t>GULFOILLUB</t>
  </si>
  <si>
    <t>Johnson Controls-Hitachi Air Conditioning India Ltd</t>
  </si>
  <si>
    <t>JCHAC</t>
  </si>
  <si>
    <t>CSB Bank Ltd</t>
  </si>
  <si>
    <t>CSBBANK</t>
  </si>
  <si>
    <t>Gujarat Alkalies And Chemicals Ltd</t>
  </si>
  <si>
    <t>GUJALKALI</t>
  </si>
  <si>
    <t>Mahanagar Telephone Nigam Ltd</t>
  </si>
  <si>
    <t>MTNL</t>
  </si>
  <si>
    <t>Kirloskar Industries Ltd</t>
  </si>
  <si>
    <t>KIRLOSIND</t>
  </si>
  <si>
    <t>TeamLease Services Ltd</t>
  </si>
  <si>
    <t>TEAMLEASE</t>
  </si>
  <si>
    <t>Kaveri Seed Company Ltd</t>
  </si>
  <si>
    <t>KSCL</t>
  </si>
  <si>
    <t>Seeds</t>
  </si>
  <si>
    <t>R Systems International Ltd</t>
  </si>
  <si>
    <t>RSYSTEMS</t>
  </si>
  <si>
    <t>Exicom Tele-Systems Ltd</t>
  </si>
  <si>
    <t>EXICOM</t>
  </si>
  <si>
    <t>Garware Hi-Tech Films Ltd</t>
  </si>
  <si>
    <t>GRWRHITECH</t>
  </si>
  <si>
    <t>Bansal Wire Industries Ltd</t>
  </si>
  <si>
    <t>BANSALWIRE</t>
  </si>
  <si>
    <t>Pilani Investment And Industries Corporation Ltd</t>
  </si>
  <si>
    <t>PILANIINVS</t>
  </si>
  <si>
    <t>Rain Industries Ltd</t>
  </si>
  <si>
    <t>RAIN</t>
  </si>
  <si>
    <t>Gateway Distriparks Ltd</t>
  </si>
  <si>
    <t>GATEWAY</t>
  </si>
  <si>
    <t>Bajaj Hindusthan Sugar Ltd</t>
  </si>
  <si>
    <t>BAJAJHIND</t>
  </si>
  <si>
    <t>Ami Organics Ltd</t>
  </si>
  <si>
    <t>AMIORG</t>
  </si>
  <si>
    <t>Jamna Auto Industries Ltd</t>
  </si>
  <si>
    <t>JAMNAAUTO</t>
  </si>
  <si>
    <t>Vaibhav Global Ltd</t>
  </si>
  <si>
    <t>VAIBHAVGBL</t>
  </si>
  <si>
    <t>ICRA Ltd</t>
  </si>
  <si>
    <t>ICRA</t>
  </si>
  <si>
    <t>Bharat Bijlee Ltd</t>
  </si>
  <si>
    <t>BBL</t>
  </si>
  <si>
    <t>Restaurant Brands Asia Ltd</t>
  </si>
  <si>
    <t>RBA</t>
  </si>
  <si>
    <t>Utkarsh Small Finance Bank Ltd</t>
  </si>
  <si>
    <t>UTKARSHBNK</t>
  </si>
  <si>
    <t>Banco Products (India) Ltd</t>
  </si>
  <si>
    <t>BANCOINDIA</t>
  </si>
  <si>
    <t>Aarti Pharmalabs Ltd</t>
  </si>
  <si>
    <t>AARTIPHARM</t>
  </si>
  <si>
    <t>Heidelbergcement India Ltd</t>
  </si>
  <si>
    <t>HEIDELBERG</t>
  </si>
  <si>
    <t>JTEKT India Ltd</t>
  </si>
  <si>
    <t>JTEKTINDIA</t>
  </si>
  <si>
    <t>Network People Services Technologies Ltd</t>
  </si>
  <si>
    <t>NPST</t>
  </si>
  <si>
    <t>GHCL Ltd</t>
  </si>
  <si>
    <t>GHCL</t>
  </si>
  <si>
    <t>Blue Cloud Softech Solutions Ltd</t>
  </si>
  <si>
    <t>BLUECLOUDS</t>
  </si>
  <si>
    <t>MAS Financial Services Ltd</t>
  </si>
  <si>
    <t>MASFIN</t>
  </si>
  <si>
    <t>Heritage Foods Ltd</t>
  </si>
  <si>
    <t>HERITGFOOD</t>
  </si>
  <si>
    <t>Entero Healthcare Solutions Ltd</t>
  </si>
  <si>
    <t>ENTERO</t>
  </si>
  <si>
    <t>Paras Defence and Space Technologies Ltd</t>
  </si>
  <si>
    <t>PARAS</t>
  </si>
  <si>
    <t>Nippon India ETF Gold BeES</t>
  </si>
  <si>
    <t>GOLDBEES</t>
  </si>
  <si>
    <t>Gold</t>
  </si>
  <si>
    <t>WPIL Ltd</t>
  </si>
  <si>
    <t>WPIL</t>
  </si>
  <si>
    <t>Moschip Technologies Ltd</t>
  </si>
  <si>
    <t>MOSCHIP</t>
  </si>
  <si>
    <t>Nocil Ltd</t>
  </si>
  <si>
    <t>NOCIL</t>
  </si>
  <si>
    <t>Ramky Infrastructure Ltd</t>
  </si>
  <si>
    <t>RAMKY</t>
  </si>
  <si>
    <t>Dynamatic Technologies Ltd</t>
  </si>
  <si>
    <t>DYNAMATECH</t>
  </si>
  <si>
    <t>AGI Greenpac Ltd</t>
  </si>
  <si>
    <t>AGI</t>
  </si>
  <si>
    <t>Wonderla Holidays Ltd</t>
  </si>
  <si>
    <t>WONDERLA</t>
  </si>
  <si>
    <t>Sharda Cropchem Ltd</t>
  </si>
  <si>
    <t>SHARDACROP</t>
  </si>
  <si>
    <t>Thangamayil Jewellery Ltd</t>
  </si>
  <si>
    <t>THANGAMAYL</t>
  </si>
  <si>
    <t>VRL Logistics Ltd</t>
  </si>
  <si>
    <t>VRLLOG</t>
  </si>
  <si>
    <t>Jain Irrigation Systems Ltd</t>
  </si>
  <si>
    <t>JISLJALEQS</t>
  </si>
  <si>
    <t>Agricultural &amp; Farm Machinery</t>
  </si>
  <si>
    <t>Inox Green Energy Services Ltd</t>
  </si>
  <si>
    <t>INOXGREEN</t>
  </si>
  <si>
    <t>Tilaknagar Industries Ltd</t>
  </si>
  <si>
    <t>TI</t>
  </si>
  <si>
    <t>Healthcare Global Enterprises Ltd</t>
  </si>
  <si>
    <t>HCG</t>
  </si>
  <si>
    <t>Shanthi Gears Ltd</t>
  </si>
  <si>
    <t>SHANTIGEAR</t>
  </si>
  <si>
    <t>Balmer Lawrie and Company Ltd</t>
  </si>
  <si>
    <t>BALMLAWRIE</t>
  </si>
  <si>
    <t>Balu Forge Industries Ltd</t>
  </si>
  <si>
    <t>BALUFORGE</t>
  </si>
  <si>
    <t>Sanghvi Movers Ltd</t>
  </si>
  <si>
    <t>SANGHVIMOV</t>
  </si>
  <si>
    <t>Patel Engineering Ltd</t>
  </si>
  <si>
    <t>PATELENG</t>
  </si>
  <si>
    <t>Avantel Ltd</t>
  </si>
  <si>
    <t>AVANTEL</t>
  </si>
  <si>
    <t>Harsha Engineers International Ltd</t>
  </si>
  <si>
    <t>HARSHA</t>
  </si>
  <si>
    <t>Awfis Space Solutions Ltd</t>
  </si>
  <si>
    <t>AWFIS</t>
  </si>
  <si>
    <t>Kovai Medical Center and Hospital Ltd</t>
  </si>
  <si>
    <t>KOVAI</t>
  </si>
  <si>
    <t>Spandana Sphoorty Financial Ltd</t>
  </si>
  <si>
    <t>SPANDANA</t>
  </si>
  <si>
    <t>Bharat Rasayan Ltd</t>
  </si>
  <si>
    <t>BHARATRAS</t>
  </si>
  <si>
    <t>Bombay Dyeing and Mfg Co Ltd</t>
  </si>
  <si>
    <t>BOMDYEING</t>
  </si>
  <si>
    <t>Shipping Corporation of India Land and Assets Ltd</t>
  </si>
  <si>
    <t>SCILAL</t>
  </si>
  <si>
    <t>Advanced Enzyme Technologies Ltd</t>
  </si>
  <si>
    <t>ADVENZYMES</t>
  </si>
  <si>
    <t>Orissa Minerals Development Company Ltd</t>
  </si>
  <si>
    <t>ORISSAMINE</t>
  </si>
  <si>
    <t>Pearl Global Industries Ltd</t>
  </si>
  <si>
    <t>PGIL</t>
  </si>
  <si>
    <t>Styrenix Performance Materials Ltd</t>
  </si>
  <si>
    <t>STYRENIX</t>
  </si>
  <si>
    <t>Shilchar Technologies Ltd</t>
  </si>
  <si>
    <t>SHILCTECH</t>
  </si>
  <si>
    <t>TCI Express Ltd</t>
  </si>
  <si>
    <t>TCIEXP</t>
  </si>
  <si>
    <t>Lloyds Enterprises Ltd</t>
  </si>
  <si>
    <t>LLOYDSENT</t>
  </si>
  <si>
    <t>Subros Ltd</t>
  </si>
  <si>
    <t>SUBROS</t>
  </si>
  <si>
    <t>Aarti Drugs Ltd</t>
  </si>
  <si>
    <t>AARTIDRUGS</t>
  </si>
  <si>
    <t>Rossari Biotech Ltd</t>
  </si>
  <si>
    <t>ROSSARI</t>
  </si>
  <si>
    <t>Spicejet Ltd</t>
  </si>
  <si>
    <t>SPICEJET</t>
  </si>
  <si>
    <t>Hawkins Cookers Ltd</t>
  </si>
  <si>
    <t>HAWKINCOOK</t>
  </si>
  <si>
    <t>Ddev Plastiks Industries Ltd</t>
  </si>
  <si>
    <t>DDEVPLASTIK</t>
  </si>
  <si>
    <t>Fedbank Financial Services Ltd</t>
  </si>
  <si>
    <t>FEDFINA</t>
  </si>
  <si>
    <t>Jayaswal Neco Industries Ltd</t>
  </si>
  <si>
    <t>JAYNECOIND</t>
  </si>
  <si>
    <t>EMS Ltd</t>
  </si>
  <si>
    <t>EMSLIMITED</t>
  </si>
  <si>
    <t>LG Balakrishnan &amp; Bros Ltd</t>
  </si>
  <si>
    <t>LGBBROSLTD</t>
  </si>
  <si>
    <t>Bhagiradha Chemicals and Industries Ltd</t>
  </si>
  <si>
    <t>BHAGCHEM</t>
  </si>
  <si>
    <t>Tinplate Company of India Ltd</t>
  </si>
  <si>
    <t>TINPLATE</t>
  </si>
  <si>
    <t>Imagicaaworld Entertainment Ltd</t>
  </si>
  <si>
    <t>IMAGICAA</t>
  </si>
  <si>
    <t>Venus Pipes and Tubes Ltd</t>
  </si>
  <si>
    <t>VENUSPIPES</t>
  </si>
  <si>
    <t>Tide Water Oil Co India Ltd</t>
  </si>
  <si>
    <t>TIDEWATER</t>
  </si>
  <si>
    <t>Neogen Chemicals Ltd</t>
  </si>
  <si>
    <t>NEOGEN</t>
  </si>
  <si>
    <t>Nippon India ETF Nifty 50 BeES</t>
  </si>
  <si>
    <t>NIFTYBEES</t>
  </si>
  <si>
    <t>Sunflag Iron and Steel Co Ltd</t>
  </si>
  <si>
    <t>SUNFLAG</t>
  </si>
  <si>
    <t>Hikal Ltd</t>
  </si>
  <si>
    <t>HIKAL</t>
  </si>
  <si>
    <t>Fusion Finance Ltd</t>
  </si>
  <si>
    <t>FUSION</t>
  </si>
  <si>
    <t>Prime Focus Ltd</t>
  </si>
  <si>
    <t>PFOCUS</t>
  </si>
  <si>
    <t>Animation</t>
  </si>
  <si>
    <t>Fineotex Chemical Ltd</t>
  </si>
  <si>
    <t>FCL</t>
  </si>
  <si>
    <t>JNK India Ltd</t>
  </si>
  <si>
    <t>JNKINDIA</t>
  </si>
  <si>
    <t>Borosil Ltd</t>
  </si>
  <si>
    <t>BOROLTD</t>
  </si>
  <si>
    <t>DCX Systems Ltd</t>
  </si>
  <si>
    <t>DCXINDIA</t>
  </si>
  <si>
    <t>KDDL Ltd</t>
  </si>
  <si>
    <t>KDDL</t>
  </si>
  <si>
    <t>Savita Oil Technologies Ltd</t>
  </si>
  <si>
    <t>SOTL</t>
  </si>
  <si>
    <t>Hathway Cable and Datacom Ltd</t>
  </si>
  <si>
    <t>HATHWAY</t>
  </si>
  <si>
    <t>Cable &amp; D2H</t>
  </si>
  <si>
    <t>Gopal Snacks Ltd</t>
  </si>
  <si>
    <t>GOPAL</t>
  </si>
  <si>
    <t>Pitti Engineering Ltd</t>
  </si>
  <si>
    <t>PITTIENG</t>
  </si>
  <si>
    <t>Oriana Power Ltd</t>
  </si>
  <si>
    <t>ORIANA</t>
  </si>
  <si>
    <t>Sula Vineyards Ltd</t>
  </si>
  <si>
    <t>SULA</t>
  </si>
  <si>
    <t>Cartrade Tech Ltd</t>
  </si>
  <si>
    <t>CARTRADE</t>
  </si>
  <si>
    <t>ISMT Ltd</t>
  </si>
  <si>
    <t>ISMTLTD</t>
  </si>
  <si>
    <t>Kewal Kiran Clothing Ltd</t>
  </si>
  <si>
    <t>KKCL</t>
  </si>
  <si>
    <t>Thyrocare Technologies Ltd</t>
  </si>
  <si>
    <t>THYROCARE</t>
  </si>
  <si>
    <t>Uflex Ltd</t>
  </si>
  <si>
    <t>UFLEX</t>
  </si>
  <si>
    <t>Zaggle Prepaid Ocean Services Ltd</t>
  </si>
  <si>
    <t>ZAGGLE</t>
  </si>
  <si>
    <t>West Coast Paper Mills Ltd</t>
  </si>
  <si>
    <t>WSTCSTPAPR</t>
  </si>
  <si>
    <t>Samhi Hotels Ltd</t>
  </si>
  <si>
    <t>SAMHI</t>
  </si>
  <si>
    <t>Apeejay Surrendra Park Hotels Ltd</t>
  </si>
  <si>
    <t>PARKHOTELS</t>
  </si>
  <si>
    <t>Greenpanel Industries Ltd</t>
  </si>
  <si>
    <t>GREENPANEL</t>
  </si>
  <si>
    <t>JTL Industries Ltd</t>
  </si>
  <si>
    <t>JTLIND</t>
  </si>
  <si>
    <t>Manorama Industries Ltd</t>
  </si>
  <si>
    <t>MANORAMA</t>
  </si>
  <si>
    <t>Shrem InvIT</t>
  </si>
  <si>
    <t>SHREMINVIT</t>
  </si>
  <si>
    <t>Medi Assist Healthcare Services Ltd</t>
  </si>
  <si>
    <t>MEDIASSIST</t>
  </si>
  <si>
    <t>Bannari Amman Sugars Ltd</t>
  </si>
  <si>
    <t>BANARISUG</t>
  </si>
  <si>
    <t>Ashiana Housing Ltd</t>
  </si>
  <si>
    <t>ASHIANA</t>
  </si>
  <si>
    <t>SG Mart Ltd</t>
  </si>
  <si>
    <t>SGMART</t>
  </si>
  <si>
    <t>Nucleus Software Exports Ltd</t>
  </si>
  <si>
    <t>NUCLEUS</t>
  </si>
  <si>
    <t>Muthoot Microfin Ltd</t>
  </si>
  <si>
    <t>MUTHOOTMF</t>
  </si>
  <si>
    <t>Microfinancing</t>
  </si>
  <si>
    <t>Ganesha Ecosphere Ltd</t>
  </si>
  <si>
    <t>GANECOS</t>
  </si>
  <si>
    <t>Skipper Ltd</t>
  </si>
  <si>
    <t>SKIPPER</t>
  </si>
  <si>
    <t>Honda India Power Products Ltd</t>
  </si>
  <si>
    <t>HONDAPOWER</t>
  </si>
  <si>
    <t>Spright Agro Ltd</t>
  </si>
  <si>
    <t>SPRIGHT</t>
  </si>
  <si>
    <t>Grauer And Weil (India) Ltd</t>
  </si>
  <si>
    <t>GRAUWEIL</t>
  </si>
  <si>
    <t>Yatharth Hospital &amp; Trauma Care Services Ltd</t>
  </si>
  <si>
    <t>YATHARTH</t>
  </si>
  <si>
    <t>Bajaj Consumer Care Ltd</t>
  </si>
  <si>
    <t>BAJAJCON</t>
  </si>
  <si>
    <t>PC Jeweller Ltd</t>
  </si>
  <si>
    <t>PCJEWELLER</t>
  </si>
  <si>
    <t>Seamec Ltd</t>
  </si>
  <si>
    <t>SEAMECLTD</t>
  </si>
  <si>
    <t>Oil &amp; Gas - Equipment &amp; Services</t>
  </si>
  <si>
    <t>Greenply Industries Ltd</t>
  </si>
  <si>
    <t>GREENPLY</t>
  </si>
  <si>
    <t>DCB Bank Ltd</t>
  </si>
  <si>
    <t>DCBBANK</t>
  </si>
  <si>
    <t>Lumax AutoTechnologies Ltd</t>
  </si>
  <si>
    <t>LUMAXTECH</t>
  </si>
  <si>
    <t>Indian Metals and Ferro Alloys Ltd</t>
  </si>
  <si>
    <t>IMFA</t>
  </si>
  <si>
    <t>Kalyani Steels Ltd</t>
  </si>
  <si>
    <t>KSL</t>
  </si>
  <si>
    <t>Sundaram Clayton Ltd</t>
  </si>
  <si>
    <t>SUNCLAY</t>
  </si>
  <si>
    <t>Greaves Cotton Ltd</t>
  </si>
  <si>
    <t>GREAVESCOT</t>
  </si>
  <si>
    <t>Alembic Ltd</t>
  </si>
  <si>
    <t>ALEMBICLTD</t>
  </si>
  <si>
    <t>HPL Electric &amp; Power Ltd</t>
  </si>
  <si>
    <t>HPL</t>
  </si>
  <si>
    <t>Nirlon Ltd</t>
  </si>
  <si>
    <t>NIRLON</t>
  </si>
  <si>
    <t>Optiemus Infracom Ltd</t>
  </si>
  <si>
    <t>OPTIEMUS</t>
  </si>
  <si>
    <t>GTL Infrastructure Ltd</t>
  </si>
  <si>
    <t>GTLINFRA</t>
  </si>
  <si>
    <t>TCNS Clothing Co Ltd</t>
  </si>
  <si>
    <t>TCNSBRANDS</t>
  </si>
  <si>
    <t>Mahindra Logistics Ltd</t>
  </si>
  <si>
    <t>MAHLOG</t>
  </si>
  <si>
    <t>Bhansali Engg Polymers Ltd</t>
  </si>
  <si>
    <t>BEPL</t>
  </si>
  <si>
    <t>Hinduja Global Solutions Ltd</t>
  </si>
  <si>
    <t>HGS</t>
  </si>
  <si>
    <t>Datamatics Global Services Ltd</t>
  </si>
  <si>
    <t>DATAMATICS</t>
  </si>
  <si>
    <t>Sandhar Technologies Ltd</t>
  </si>
  <si>
    <t>SANDHAR</t>
  </si>
  <si>
    <t>Unichem Laboratories Ltd</t>
  </si>
  <si>
    <t>UNICHEMLAB</t>
  </si>
  <si>
    <t>Shivalik Bimetal Controls Ltd</t>
  </si>
  <si>
    <t>SBCL</t>
  </si>
  <si>
    <t>Shaily Engineering Plastics Ltd</t>
  </si>
  <si>
    <t>SHAILY</t>
  </si>
  <si>
    <t>Premier Explosives Ltd</t>
  </si>
  <si>
    <t>PREMEXPLN</t>
  </si>
  <si>
    <t>Apollo Micro Systems Ltd</t>
  </si>
  <si>
    <t>APOLLO</t>
  </si>
  <si>
    <t>IRB InvIT Fund</t>
  </si>
  <si>
    <t>IRBINVIT</t>
  </si>
  <si>
    <t>Motilal Oswal NASDAQ 100 ETF</t>
  </si>
  <si>
    <t>MON100</t>
  </si>
  <si>
    <t>VST Tillers Tractors Ltd</t>
  </si>
  <si>
    <t>VSTTILLERS</t>
  </si>
  <si>
    <t>Cigniti Technologies Ltd</t>
  </si>
  <si>
    <t>CIGNITITEC</t>
  </si>
  <si>
    <t>Steel Strips Wheels Ltd</t>
  </si>
  <si>
    <t>SSWL</t>
  </si>
  <si>
    <t>PTC India Financial Services Ltd</t>
  </si>
  <si>
    <t>PFS</t>
  </si>
  <si>
    <t>India Glycols Ltd</t>
  </si>
  <si>
    <t>INDIAGLYCO</t>
  </si>
  <si>
    <t>ideaForge Technology Ltd</t>
  </si>
  <si>
    <t>IDEAFORGE</t>
  </si>
  <si>
    <t>Navneet Education Ltd</t>
  </si>
  <si>
    <t>NAVNETEDUL</t>
  </si>
  <si>
    <t>Swaraj Engines Ltd</t>
  </si>
  <si>
    <t>SWARAJENG</t>
  </si>
  <si>
    <t>Innova Captab Ltd</t>
  </si>
  <si>
    <t>INNOVACAP</t>
  </si>
  <si>
    <t>Delta Corp Ltd</t>
  </si>
  <si>
    <t>DELTACORP</t>
  </si>
  <si>
    <t>Gujarat Industries Power Company Ltd</t>
  </si>
  <si>
    <t>GIPCL</t>
  </si>
  <si>
    <t>Gujarat Themis Biosyn Ltd</t>
  </si>
  <si>
    <t>GUJTHEM</t>
  </si>
  <si>
    <t>Artemis Medicare Services Ltd</t>
  </si>
  <si>
    <t>ARTEMISMED</t>
  </si>
  <si>
    <t>Anup Engineering Ltd</t>
  </si>
  <si>
    <t>ANUP</t>
  </si>
  <si>
    <t>Vindhya Telelinks Ltd</t>
  </si>
  <si>
    <t>VINDHYATEL</t>
  </si>
  <si>
    <t>Fiem Industries Ltd</t>
  </si>
  <si>
    <t>FIEMIND</t>
  </si>
  <si>
    <t>MPS Ltd</t>
  </si>
  <si>
    <t>MPSLTD</t>
  </si>
  <si>
    <t>La Opala R G Ltd</t>
  </si>
  <si>
    <t>LAOPALA</t>
  </si>
  <si>
    <t>Gensol Engineering Ltd</t>
  </si>
  <si>
    <t>GENSOL</t>
  </si>
  <si>
    <t>Thirumalai Chemicals Ltd</t>
  </si>
  <si>
    <t>TIRUMALCHM</t>
  </si>
  <si>
    <t>SeQuent Scientific Ltd</t>
  </si>
  <si>
    <t>SEQUENT</t>
  </si>
  <si>
    <t>Hindustan Oil Exploration Company Ltd</t>
  </si>
  <si>
    <t>HINDOILEXP</t>
  </si>
  <si>
    <t>Dredging Corporation of India Ltd</t>
  </si>
  <si>
    <t>DREDGECORP</t>
  </si>
  <si>
    <t>Dredging</t>
  </si>
  <si>
    <t>Gufic Biosciences Ltd</t>
  </si>
  <si>
    <t>GUFICBIO</t>
  </si>
  <si>
    <t>Arvind Smartspaces Ltd</t>
  </si>
  <si>
    <t>ARVSMART</t>
  </si>
  <si>
    <t>Ge Power India Ltd</t>
  </si>
  <si>
    <t>GEPIL</t>
  </si>
  <si>
    <t>Jindal Poly Films Ltd</t>
  </si>
  <si>
    <t>JINDALPOLY</t>
  </si>
  <si>
    <t>IndoStar Capital Finance Ltd</t>
  </si>
  <si>
    <t>INDOSTAR</t>
  </si>
  <si>
    <t>Prakash Industries Ltd</t>
  </si>
  <si>
    <t>PRAKASH</t>
  </si>
  <si>
    <t>Avalon Technologies Ltd</t>
  </si>
  <si>
    <t>AVALON</t>
  </si>
  <si>
    <t>Kingfa Science and Technology (India) Ltd</t>
  </si>
  <si>
    <t>KINGFA</t>
  </si>
  <si>
    <t>Polyplex Corp Ltd</t>
  </si>
  <si>
    <t>POLYPLEX</t>
  </si>
  <si>
    <t>Ashapura Minechem Ltd</t>
  </si>
  <si>
    <t>ASHAPURMIN</t>
  </si>
  <si>
    <t>Repco Home Finance Ltd</t>
  </si>
  <si>
    <t>REPCOHOME</t>
  </si>
  <si>
    <t>Bajel Projects Ltd</t>
  </si>
  <si>
    <t>BAJEL</t>
  </si>
  <si>
    <t>Electric Utilities</t>
  </si>
  <si>
    <t>Ujaas Energy Ltd</t>
  </si>
  <si>
    <t>UEL</t>
  </si>
  <si>
    <t>Flair Writing Industries Ltd</t>
  </si>
  <si>
    <t>FLAIR</t>
  </si>
  <si>
    <t>Thejo Engineering Ltd</t>
  </si>
  <si>
    <t>THEJO</t>
  </si>
  <si>
    <t>TVS Srichakra Ltd</t>
  </si>
  <si>
    <t>TVSSRICHAK</t>
  </si>
  <si>
    <t>Stanley Lifestyles Ltd</t>
  </si>
  <si>
    <t>STANLEY</t>
  </si>
  <si>
    <t>Vishnu Prakash R Punglia Ltd</t>
  </si>
  <si>
    <t>VPRPL</t>
  </si>
  <si>
    <t>Dalmia Bharat Sugar and Industries Ltd</t>
  </si>
  <si>
    <t>DALMIASUG</t>
  </si>
  <si>
    <t>Fischer Medical Ventures Ltd</t>
  </si>
  <si>
    <t>FISCHER</t>
  </si>
  <si>
    <t>Supriya Lifescience Ltd</t>
  </si>
  <si>
    <t>SUPRIYA</t>
  </si>
  <si>
    <t>SEPC Ltd</t>
  </si>
  <si>
    <t>SEPC</t>
  </si>
  <si>
    <t>Dhani Services Ltd</t>
  </si>
  <si>
    <t>DHANI</t>
  </si>
  <si>
    <t>KCP Ltd</t>
  </si>
  <si>
    <t>KCP</t>
  </si>
  <si>
    <t>Hindware Home Innovation Ltd</t>
  </si>
  <si>
    <t>HINDWAREAP</t>
  </si>
  <si>
    <t>Stylam Industries Ltd</t>
  </si>
  <si>
    <t>STYLAMIND</t>
  </si>
  <si>
    <t>Maithan Alloys Ltd</t>
  </si>
  <si>
    <t>MAITHANALL</t>
  </si>
  <si>
    <t>Jash Engineering Ltd</t>
  </si>
  <si>
    <t>JASH</t>
  </si>
  <si>
    <t>Sagar Cements Ltd</t>
  </si>
  <si>
    <t>SAGCEM</t>
  </si>
  <si>
    <t>NRB Bearings Ltd</t>
  </si>
  <si>
    <t>NRBBEARING</t>
  </si>
  <si>
    <t>Max Ventures and Industries Ltd</t>
  </si>
  <si>
    <t>MAXVIL</t>
  </si>
  <si>
    <t>Quick Heal Technologies Ltd</t>
  </si>
  <si>
    <t>QUICKHEAL</t>
  </si>
  <si>
    <t>Automotive Axles Ltd</t>
  </si>
  <si>
    <t>AUTOAXLES</t>
  </si>
  <si>
    <t>Somany Ceramics Ltd</t>
  </si>
  <si>
    <t>SOMANYCERA</t>
  </si>
  <si>
    <t>Marine Electricals (India) Ltd</t>
  </si>
  <si>
    <t>MARINE</t>
  </si>
  <si>
    <t>Foseco India Ltd</t>
  </si>
  <si>
    <t>FOSECOIND</t>
  </si>
  <si>
    <t>Spectrum Electrical Industries Ltd</t>
  </si>
  <si>
    <t>SPECTRUM</t>
  </si>
  <si>
    <t>Salasar Techno Engineering Ltd</t>
  </si>
  <si>
    <t>SALASAR</t>
  </si>
  <si>
    <t>Vadilal Industries Ltd</t>
  </si>
  <si>
    <t>VADILALIND</t>
  </si>
  <si>
    <t>Goodluck India Ltd</t>
  </si>
  <si>
    <t>GOODLUCK</t>
  </si>
  <si>
    <t>BF Utilities Ltd</t>
  </si>
  <si>
    <t>BFUTILITIE</t>
  </si>
  <si>
    <t>Marathon Nextgen Realty Ltd</t>
  </si>
  <si>
    <t>MARATHON</t>
  </si>
  <si>
    <t>Suraj Estate Developers Ltd</t>
  </si>
  <si>
    <t>SURAJEST</t>
  </si>
  <si>
    <t>Real Estate Rental, Development &amp; Operations</t>
  </si>
  <si>
    <t>CARE Ratings Ltd</t>
  </si>
  <si>
    <t>CARERATING</t>
  </si>
  <si>
    <t>RPG Life Sciences Limited</t>
  </si>
  <si>
    <t>RPGLIFE</t>
  </si>
  <si>
    <t>Suven Life Sciences Ltd</t>
  </si>
  <si>
    <t>SUVEN</t>
  </si>
  <si>
    <t>Tinna Rubber and Infrastructure Ltd</t>
  </si>
  <si>
    <t>TINNARUBR</t>
  </si>
  <si>
    <t>Eveready Industries India Ltd</t>
  </si>
  <si>
    <t>EVEREADY</t>
  </si>
  <si>
    <t>Sky Gold Ltd</t>
  </si>
  <si>
    <t>SKYGOLD</t>
  </si>
  <si>
    <t>Shalby Ltd</t>
  </si>
  <si>
    <t>SHALBY</t>
  </si>
  <si>
    <t>Rajratan Global Wire Ltd</t>
  </si>
  <si>
    <t>RAJRATAN</t>
  </si>
  <si>
    <t>Morepen Laboratories Ltd</t>
  </si>
  <si>
    <t>MOREPENLAB</t>
  </si>
  <si>
    <t>Wendt (India) Limited</t>
  </si>
  <si>
    <t>WENDT</t>
  </si>
  <si>
    <t>SML Isuzu Ltd</t>
  </si>
  <si>
    <t>SMLISUZU</t>
  </si>
  <si>
    <t>Indoco Remedies Ltd</t>
  </si>
  <si>
    <t>INDOCO</t>
  </si>
  <si>
    <t>Kolte-Patil Developers Ltd</t>
  </si>
  <si>
    <t>KOLTEPATIL</t>
  </si>
  <si>
    <t>Refex Industries Ltd</t>
  </si>
  <si>
    <t>REFEX</t>
  </si>
  <si>
    <t>HLE Glascoat Ltd</t>
  </si>
  <si>
    <t>HLEGLAS</t>
  </si>
  <si>
    <t>Vishnu Chemicals Ltd</t>
  </si>
  <si>
    <t>VISHNU</t>
  </si>
  <si>
    <t>Universal Cables Ltd</t>
  </si>
  <si>
    <t>UNIVCABLES</t>
  </si>
  <si>
    <t>Jeena Sikho Lifecare Ltd</t>
  </si>
  <si>
    <t>JSLL</t>
  </si>
  <si>
    <t>Saksoft Ltd</t>
  </si>
  <si>
    <t>SAKSOFT</t>
  </si>
  <si>
    <t>Man Industries (India) Ltd</t>
  </si>
  <si>
    <t>MANINDS</t>
  </si>
  <si>
    <t>V2 Retail Ltd</t>
  </si>
  <si>
    <t>V2RETAIL</t>
  </si>
  <si>
    <t>Nilkamal Ltd</t>
  </si>
  <si>
    <t>NILKAMAL</t>
  </si>
  <si>
    <t>Novartis India Ltd</t>
  </si>
  <si>
    <t>NOVARTIND</t>
  </si>
  <si>
    <t>Sindhu Trade Links Ltd</t>
  </si>
  <si>
    <t>SINDHUTRAD</t>
  </si>
  <si>
    <t>MM Forgings Ltd</t>
  </si>
  <si>
    <t>MMFL</t>
  </si>
  <si>
    <t>D P Abhushan Ltd</t>
  </si>
  <si>
    <t>DPABHUSHAN</t>
  </si>
  <si>
    <t>Unitech Ltd</t>
  </si>
  <si>
    <t>UNITECH</t>
  </si>
  <si>
    <t>Confidence Petroleum India Ltd</t>
  </si>
  <si>
    <t>CONFIPET</t>
  </si>
  <si>
    <t>Dish TV India Ltd</t>
  </si>
  <si>
    <t>DISHTV</t>
  </si>
  <si>
    <t>John Cockerill India Ltd</t>
  </si>
  <si>
    <t>COCKERILL</t>
  </si>
  <si>
    <t>Dollar Industries Ltd</t>
  </si>
  <si>
    <t>DOLLAR</t>
  </si>
  <si>
    <t>DISA India Ltd</t>
  </si>
  <si>
    <t>DISAQ</t>
  </si>
  <si>
    <t>Vertoz Advertising Ltd</t>
  </si>
  <si>
    <t>VERTOZ</t>
  </si>
  <si>
    <t>EIH Associated Hotels Ltd</t>
  </si>
  <si>
    <t>EIHAHOTELS</t>
  </si>
  <si>
    <t>Precision Wires India Ltd</t>
  </si>
  <si>
    <t>PRECWIRE</t>
  </si>
  <si>
    <t>Huhtamaki India Ltd</t>
  </si>
  <si>
    <t>HUHTAMAKI</t>
  </si>
  <si>
    <t>Tarsons Products Ltd</t>
  </si>
  <si>
    <t>TARSONS</t>
  </si>
  <si>
    <t>Omaxe Ltd</t>
  </si>
  <si>
    <t>OMAXE</t>
  </si>
  <si>
    <t>Abans Holdings Ltd</t>
  </si>
  <si>
    <t>AHL</t>
  </si>
  <si>
    <t>Indian Hume Pipe Company Ltd</t>
  </si>
  <si>
    <t>INDIANHUME</t>
  </si>
  <si>
    <t>Mayur Uniquoters Ltd</t>
  </si>
  <si>
    <t>MAYURUNIQ</t>
  </si>
  <si>
    <t>Genesys International Corporation Ltd</t>
  </si>
  <si>
    <t>GENESYS</t>
  </si>
  <si>
    <t>Geojit Financial Services Ltd</t>
  </si>
  <si>
    <t>GEOJITFSL</t>
  </si>
  <si>
    <t>Andrew Yule &amp; Co Ltd</t>
  </si>
  <si>
    <t>ANDREWYU</t>
  </si>
  <si>
    <t>Veritas (India) Ltd</t>
  </si>
  <si>
    <t>VERITAS</t>
  </si>
  <si>
    <t>Goodyear India Ltd</t>
  </si>
  <si>
    <t>GOODYEAR</t>
  </si>
  <si>
    <t>Lumax Industries Ltd</t>
  </si>
  <si>
    <t>LUMAXIND</t>
  </si>
  <si>
    <t>Accelya Solutions India Ltd</t>
  </si>
  <si>
    <t>ACCELYA</t>
  </si>
  <si>
    <t>S H Kelkar and Company Ltd</t>
  </si>
  <si>
    <t>SHK</t>
  </si>
  <si>
    <t>Venky's (India) Ltd</t>
  </si>
  <si>
    <t>VENKEYS</t>
  </si>
  <si>
    <t>Rashi Peripherals Ltd</t>
  </si>
  <si>
    <t>RPTECH</t>
  </si>
  <si>
    <t>PSP Projects Ltd</t>
  </si>
  <si>
    <t>PSPPROJECT</t>
  </si>
  <si>
    <t>Kalyani Investment Company Ltd</t>
  </si>
  <si>
    <t>KICL</t>
  </si>
  <si>
    <t>DEN Networks Ltd</t>
  </si>
  <si>
    <t>DEN</t>
  </si>
  <si>
    <t>Tasty Bite Eatables Ltd</t>
  </si>
  <si>
    <t>TASTYBITE</t>
  </si>
  <si>
    <t>Capacite Infraprojects Ltd</t>
  </si>
  <si>
    <t>CAPACITE</t>
  </si>
  <si>
    <t>HMA Agro Industries Ltd</t>
  </si>
  <si>
    <t>HMAAGRO</t>
  </si>
  <si>
    <t>Mold-Tek Packaging Ltd</t>
  </si>
  <si>
    <t>MOLDTKPAC</t>
  </si>
  <si>
    <t>KP Green Engineering Ltd</t>
  </si>
  <si>
    <t>KPGEL</t>
  </si>
  <si>
    <t>Gokul Agro Resources Ltd</t>
  </si>
  <si>
    <t>GOKULAGRO</t>
  </si>
  <si>
    <t>Servotech Power Systems Ltd</t>
  </si>
  <si>
    <t>SERVOTECH</t>
  </si>
  <si>
    <t>Panama Petrochem Ltd</t>
  </si>
  <si>
    <t>PANAMAPET</t>
  </si>
  <si>
    <t>Pennar Industries Ltd</t>
  </si>
  <si>
    <t>PENIND</t>
  </si>
  <si>
    <t>Dishman Carbogen Amcis Ltd</t>
  </si>
  <si>
    <t>DCAL</t>
  </si>
  <si>
    <t>K.P. Energy Ltd</t>
  </si>
  <si>
    <t>KPEL</t>
  </si>
  <si>
    <t>SBI Gold ETF</t>
  </si>
  <si>
    <t>SETFGOLD</t>
  </si>
  <si>
    <t>Rajoo Engineers Ltd</t>
  </si>
  <si>
    <t>RAJOOENG</t>
  </si>
  <si>
    <t>NIBE Ltd</t>
  </si>
  <si>
    <t>NIBE</t>
  </si>
  <si>
    <t>DEE Development Engineers Ltd</t>
  </si>
  <si>
    <t>DEEDEV</t>
  </si>
  <si>
    <t>Hester Biosciences Ltd</t>
  </si>
  <si>
    <t>HESTERBIO</t>
  </si>
  <si>
    <t>Hi-Tech Pipes Ltd</t>
  </si>
  <si>
    <t>HITECH</t>
  </si>
  <si>
    <t>Dolphin Offshore Enterprises (India) Ltd</t>
  </si>
  <si>
    <t>DOLPHIN</t>
  </si>
  <si>
    <t>Landmark Cars Ltd</t>
  </si>
  <si>
    <t>LANDMARK</t>
  </si>
  <si>
    <t>Mukand Ltd</t>
  </si>
  <si>
    <t>MUKANDLTD</t>
  </si>
  <si>
    <t>Ajmera Realty &amp; Infra India Ltd</t>
  </si>
  <si>
    <t>AJMERA</t>
  </si>
  <si>
    <t>ESAF Small Finance Bank Limited</t>
  </si>
  <si>
    <t>ESAFSFB</t>
  </si>
  <si>
    <t>SJS Enterprises Ltd</t>
  </si>
  <si>
    <t>SJS</t>
  </si>
  <si>
    <t>Mangalam Cement Ltd</t>
  </si>
  <si>
    <t>MANGLMCEM</t>
  </si>
  <si>
    <t>Nippon India ETF Nifty 1D Rate Liquid BeES</t>
  </si>
  <si>
    <t>LIQUIDBEES</t>
  </si>
  <si>
    <t>Sasken Technologies Ltd</t>
  </si>
  <si>
    <t>SASKEN</t>
  </si>
  <si>
    <t>Epack Durable Ltd</t>
  </si>
  <si>
    <t>EPACK</t>
  </si>
  <si>
    <t>EFC (I) Ltd</t>
  </si>
  <si>
    <t>EFCIL</t>
  </si>
  <si>
    <t>Welspun Specialty Solutions Ltd</t>
  </si>
  <si>
    <t>WELSPLSOL</t>
  </si>
  <si>
    <t>Solara Active Pharma Sciences Ltd</t>
  </si>
  <si>
    <t>SOLARA</t>
  </si>
  <si>
    <t>ADF Foods Ltd</t>
  </si>
  <si>
    <t>ADFFOODS</t>
  </si>
  <si>
    <t>Kody Technolab Ltd</t>
  </si>
  <si>
    <t>KODYTECH</t>
  </si>
  <si>
    <t>Sai Silks (Kalamandir) Ltd</t>
  </si>
  <si>
    <t>KALAMANDIR</t>
  </si>
  <si>
    <t>Apollo Pipes Ltd</t>
  </si>
  <si>
    <t>APOLLOPIPE</t>
  </si>
  <si>
    <t>Rupa &amp; Company Ltd</t>
  </si>
  <si>
    <t>RUPA</t>
  </si>
  <si>
    <t>Globus Spirits Ltd</t>
  </si>
  <si>
    <t>GLOBUSSPR</t>
  </si>
  <si>
    <t>Oriental Hotels Ltd</t>
  </si>
  <si>
    <t>ORIENTHOT</t>
  </si>
  <si>
    <t>E2E Networks Ltd</t>
  </si>
  <si>
    <t>E2E</t>
  </si>
  <si>
    <t>IKIO Lighting Ltd</t>
  </si>
  <si>
    <t>IKIO</t>
  </si>
  <si>
    <t>Sanghi Industries Ltd</t>
  </si>
  <si>
    <t>SANGHIIND</t>
  </si>
  <si>
    <t>India Pesticides Ltd</t>
  </si>
  <si>
    <t>IPL</t>
  </si>
  <si>
    <t>RPSG Ventures Ltd</t>
  </si>
  <si>
    <t>RPSGVENT</t>
  </si>
  <si>
    <t>Fino Payments Bank Ltd</t>
  </si>
  <si>
    <t>FINOPB</t>
  </si>
  <si>
    <t>IOL Chemicals and Pharmaceuticals Ltd</t>
  </si>
  <si>
    <t>IOLCP</t>
  </si>
  <si>
    <t>Websol Energy System Ltd</t>
  </si>
  <si>
    <t>WEBELSOLAR</t>
  </si>
  <si>
    <t>Dreamfolks Services Ltd</t>
  </si>
  <si>
    <t>DREAMFOLKS</t>
  </si>
  <si>
    <t>BF Investment Ltd</t>
  </si>
  <si>
    <t>BFINVEST</t>
  </si>
  <si>
    <t>Astec Lifesciences Ltd</t>
  </si>
  <si>
    <t>ASTEC</t>
  </si>
  <si>
    <t>Indraprastha Medical Corporation Ltd</t>
  </si>
  <si>
    <t>INDRAMEDCO</t>
  </si>
  <si>
    <t>Cupid Ltd</t>
  </si>
  <si>
    <t>CUPID</t>
  </si>
  <si>
    <t>Rane Holdings Ltd</t>
  </si>
  <si>
    <t>RANEHOLDIN</t>
  </si>
  <si>
    <t>B L Kashyap and Sons Ltd</t>
  </si>
  <si>
    <t>BLKASHYAP</t>
  </si>
  <si>
    <t>LS Industries Ltd</t>
  </si>
  <si>
    <t>LSIND</t>
  </si>
  <si>
    <t>Satin Creditcare Network Ltd</t>
  </si>
  <si>
    <t>SATIN</t>
  </si>
  <si>
    <t>Dolat Algotech Ltd</t>
  </si>
  <si>
    <t>DOLATALGO</t>
  </si>
  <si>
    <t>Apcotex Industries Ltd</t>
  </si>
  <si>
    <t>APCOTEXIND</t>
  </si>
  <si>
    <t>Ugro Capital Ltd</t>
  </si>
  <si>
    <t>UGROCAP</t>
  </si>
  <si>
    <t>Federal-Mogul Goetze (India) Ltd</t>
  </si>
  <si>
    <t>FMGOETZE</t>
  </si>
  <si>
    <t>Udaipur Cement Works Ltd</t>
  </si>
  <si>
    <t>UDAICEMENT</t>
  </si>
  <si>
    <t>Agro Tech Foods Ltd</t>
  </si>
  <si>
    <t>ATFL</t>
  </si>
  <si>
    <t>Oriental Rail Infrastructure Ltd</t>
  </si>
  <si>
    <t>ORIRAIL</t>
  </si>
  <si>
    <t>Siyaram Silk Mills Ltd</t>
  </si>
  <si>
    <t>SIYSIL</t>
  </si>
  <si>
    <t>Cantabil Retail India Ltd</t>
  </si>
  <si>
    <t>CANTABIL</t>
  </si>
  <si>
    <t>Nitin Spinners Ltd</t>
  </si>
  <si>
    <t>NITINSPIN</t>
  </si>
  <si>
    <t>Parag Milk Foods Ltd</t>
  </si>
  <si>
    <t>PARAGMILK</t>
  </si>
  <si>
    <t>Paramount Communications Ltd</t>
  </si>
  <si>
    <t>PARACABLES</t>
  </si>
  <si>
    <t>Themis Medicare Ltd</t>
  </si>
  <si>
    <t>THEMISMED</t>
  </si>
  <si>
    <t>Axiscades Technologies Ltd</t>
  </si>
  <si>
    <t>AXISCADES</t>
  </si>
  <si>
    <t>SMS Pharmaceuticals Ltd</t>
  </si>
  <si>
    <t>SMSPHARMA</t>
  </si>
  <si>
    <t>TCPL Packaging Ltd</t>
  </si>
  <si>
    <t>TCPLPACK</t>
  </si>
  <si>
    <t>Owais Metal and Mineral Processing Ltd</t>
  </si>
  <si>
    <t>OWAIS</t>
  </si>
  <si>
    <t>Tatva Chintan Pharma Chem Ltd</t>
  </si>
  <si>
    <t>TATVA</t>
  </si>
  <si>
    <t>Pnb Gilts Ltd</t>
  </si>
  <si>
    <t>PNBGILTS</t>
  </si>
  <si>
    <t>Vardhman Special Steels Ltd</t>
  </si>
  <si>
    <t>VSSL</t>
  </si>
  <si>
    <t>Vakrangee Limited</t>
  </si>
  <si>
    <t>VAKRANGEE</t>
  </si>
  <si>
    <t>63 Moons Technologies Ltd</t>
  </si>
  <si>
    <t>63MOONS</t>
  </si>
  <si>
    <t>Rossell India Ltd</t>
  </si>
  <si>
    <t>ROSSELLIND</t>
  </si>
  <si>
    <t>JITF Infralogistics Ltd</t>
  </si>
  <si>
    <t>JITFINFRA</t>
  </si>
  <si>
    <t>TechNVision Ventures Ltd</t>
  </si>
  <si>
    <t>TECHNVISN</t>
  </si>
  <si>
    <t>Navkar Corporation Ltd</t>
  </si>
  <si>
    <t>NAVKARCORP</t>
  </si>
  <si>
    <t>Antony Waste Handling Cell Ltd</t>
  </si>
  <si>
    <t>AWHCL</t>
  </si>
  <si>
    <t>Andhra Paper Ltd</t>
  </si>
  <si>
    <t>ANDHRAPAP</t>
  </si>
  <si>
    <t>Insecticides (India) Ltd</t>
  </si>
  <si>
    <t>INSECTICID</t>
  </si>
  <si>
    <t>HIL Ltd</t>
  </si>
  <si>
    <t>HIL</t>
  </si>
  <si>
    <t>Jyoti Structures Ltd</t>
  </si>
  <si>
    <t>JYOTISTRUC</t>
  </si>
  <si>
    <t>Xpro India Ltd</t>
  </si>
  <si>
    <t>XPROINDIA</t>
  </si>
  <si>
    <t>Jubilant Industries Ltd</t>
  </si>
  <si>
    <t>JUBLINDS</t>
  </si>
  <si>
    <t>Nalwa Sons Investments Ltd</t>
  </si>
  <si>
    <t>NSIL</t>
  </si>
  <si>
    <t>SG Finserve Ltd</t>
  </si>
  <si>
    <t>SGFIN</t>
  </si>
  <si>
    <t>Cosmo First Ltd</t>
  </si>
  <si>
    <t>COSMOFIRST</t>
  </si>
  <si>
    <t>Pokarna Ltd</t>
  </si>
  <si>
    <t>POKARNA</t>
  </si>
  <si>
    <t>Raghav Productivity Enhancers Ltd</t>
  </si>
  <si>
    <t>RPEL</t>
  </si>
  <si>
    <t>Carysil Ltd</t>
  </si>
  <si>
    <t>CARYSIL</t>
  </si>
  <si>
    <t>Balmer Lawrie Investments Ltd</t>
  </si>
  <si>
    <t>BLIL</t>
  </si>
  <si>
    <t>Uniparts India Ltd</t>
  </si>
  <si>
    <t>UNIPARTS</t>
  </si>
  <si>
    <t>Talbros Automotive Components Ltd</t>
  </si>
  <si>
    <t>TALBROAUTO</t>
  </si>
  <si>
    <t>Monarch Networth Capital Ltd</t>
  </si>
  <si>
    <t>MONARCH</t>
  </si>
  <si>
    <t>IFGL Refractories Ltd</t>
  </si>
  <si>
    <t>IFGLEXPOR</t>
  </si>
  <si>
    <t>Sigachi Industries Ltd</t>
  </si>
  <si>
    <t>SIGACHI</t>
  </si>
  <si>
    <t>PIX Transmissions Ltd</t>
  </si>
  <si>
    <t>PIXTRANS</t>
  </si>
  <si>
    <t>Krsnaa Diagnostics Ltd</t>
  </si>
  <si>
    <t>KRSNAA</t>
  </si>
  <si>
    <t>S.P.Apparels Ltd</t>
  </si>
  <si>
    <t>SPAL</t>
  </si>
  <si>
    <t>Jagran Prakashan Ltd</t>
  </si>
  <si>
    <t>JAGRAN</t>
  </si>
  <si>
    <t>Hariom Pipe Industries Ltd</t>
  </si>
  <si>
    <t>HARIOMPIPE</t>
  </si>
  <si>
    <t>Yasho Industries Ltd</t>
  </si>
  <si>
    <t>YASHO</t>
  </si>
  <si>
    <t>TTK Healthcare Ltd</t>
  </si>
  <si>
    <t>TTKHLTCARE</t>
  </si>
  <si>
    <t>Meghmani Organics Ltd</t>
  </si>
  <si>
    <t>MOL</t>
  </si>
  <si>
    <t>D Link (India) Limited</t>
  </si>
  <si>
    <t>DLINKINDIA</t>
  </si>
  <si>
    <t>ICICI Prudential Nifty 50 ETF</t>
  </si>
  <si>
    <t>NIFTYIETF</t>
  </si>
  <si>
    <t>Som Distilleries and Breweries Ltd</t>
  </si>
  <si>
    <t>SDBL</t>
  </si>
  <si>
    <t>Wheels India Ltd</t>
  </si>
  <si>
    <t>WHEELS</t>
  </si>
  <si>
    <t>Centum Electronics Ltd</t>
  </si>
  <si>
    <t>CENTUM</t>
  </si>
  <si>
    <t>Summit Securities Ltd</t>
  </si>
  <si>
    <t>SUMMITSEC</t>
  </si>
  <si>
    <t>Seshasayee Paper and Boards Ltd</t>
  </si>
  <si>
    <t>SESHAPAPER</t>
  </si>
  <si>
    <t>Amrutanjan Health Care Ltd</t>
  </si>
  <si>
    <t>AMRUTANJAN</t>
  </si>
  <si>
    <t>Madhya Bharat Agro Products Ltd</t>
  </si>
  <si>
    <t>MBAPL</t>
  </si>
  <si>
    <t>Vidhi Specialty Food Ingredients Ltd</t>
  </si>
  <si>
    <t>VIDHIING</t>
  </si>
  <si>
    <t>Prataap Snacks Ltd</t>
  </si>
  <si>
    <t>DIAMONDYD</t>
  </si>
  <si>
    <t>Advait Infratech Ltd</t>
  </si>
  <si>
    <t>ADVAIT</t>
  </si>
  <si>
    <t>TIL Ltd</t>
  </si>
  <si>
    <t>TIL</t>
  </si>
  <si>
    <t>Barbeque-Nation Hospitality Ltd</t>
  </si>
  <si>
    <t>BARBEQUE</t>
  </si>
  <si>
    <t>Updater Services Ltd</t>
  </si>
  <si>
    <t>UDS</t>
  </si>
  <si>
    <t>Gocl Corporation Ltd</t>
  </si>
  <si>
    <t>GOCLCORP</t>
  </si>
  <si>
    <t>India Power Corporation Ltd</t>
  </si>
  <si>
    <t>DPSCLTD</t>
  </si>
  <si>
    <t>Suratwwala Business Group Ltd</t>
  </si>
  <si>
    <t>SBGLP</t>
  </si>
  <si>
    <t>Peninsula Land Ltd</t>
  </si>
  <si>
    <t>PENINLAND</t>
  </si>
  <si>
    <t>Walchandnagar Industries Ltd</t>
  </si>
  <si>
    <t>WALCHANNAG</t>
  </si>
  <si>
    <t>Ramco Industries Ltd</t>
  </si>
  <si>
    <t>RAMCOIND</t>
  </si>
  <si>
    <t>Roto Pumps Ltd</t>
  </si>
  <si>
    <t>ROTO</t>
  </si>
  <si>
    <t>JISLDVREQS</t>
  </si>
  <si>
    <t>TAJ GVK Hotels and Resorts Ltd</t>
  </si>
  <si>
    <t>TAJGVK</t>
  </si>
  <si>
    <t>Indo Tech Transformers Ltd</t>
  </si>
  <si>
    <t>INDOTECH</t>
  </si>
  <si>
    <t>Orient Green Power Company Ltd</t>
  </si>
  <si>
    <t>GREENPOWER</t>
  </si>
  <si>
    <t>Divgi TorqTransfer Systems Ltd</t>
  </si>
  <si>
    <t>DIVGIITTS</t>
  </si>
  <si>
    <t>Sanstar Ltd</t>
  </si>
  <si>
    <t>SANSTAR</t>
  </si>
  <si>
    <t>Tanfac Industries Ltd</t>
  </si>
  <si>
    <t>TANFACIND</t>
  </si>
  <si>
    <t>Om Infra Ltd</t>
  </si>
  <si>
    <t>OMINFRAL</t>
  </si>
  <si>
    <t>Sangam (India) Ltd</t>
  </si>
  <si>
    <t>SANGAMIND</t>
  </si>
  <si>
    <t>Bombay Super Hybrid Seeds Ltd</t>
  </si>
  <si>
    <t>BSHSL</t>
  </si>
  <si>
    <t>Praveg Ltd</t>
  </si>
  <si>
    <t>PRAVEG</t>
  </si>
  <si>
    <t>Gandhar Oil Refinery (INDIA) Ltd</t>
  </si>
  <si>
    <t>GANDHAR</t>
  </si>
  <si>
    <t>GKW Ltd</t>
  </si>
  <si>
    <t>GKWLIMITED</t>
  </si>
  <si>
    <t>Expleo Solutions Ltd</t>
  </si>
  <si>
    <t>EXPLEOSOL</t>
  </si>
  <si>
    <t>Yatra Online Ltd</t>
  </si>
  <si>
    <t>YATRA</t>
  </si>
  <si>
    <t>BLS E-Services Ltd</t>
  </si>
  <si>
    <t>BLSE</t>
  </si>
  <si>
    <t>Stove Kraft Ltd</t>
  </si>
  <si>
    <t>STOVEKRAFT</t>
  </si>
  <si>
    <t>Sadhana Nitro Chem Ltd</t>
  </si>
  <si>
    <t>SADHNANIQ</t>
  </si>
  <si>
    <t>Alicon Castalloy Ltd</t>
  </si>
  <si>
    <t>ALICON</t>
  </si>
  <si>
    <t>GRP Ltd</t>
  </si>
  <si>
    <t>GRPLTD</t>
  </si>
  <si>
    <t>Suryoday Small Finance Bank Ltd</t>
  </si>
  <si>
    <t>SURYODAY</t>
  </si>
  <si>
    <t>Camlin Fine Sciences Ltd</t>
  </si>
  <si>
    <t>CAMLINFINE</t>
  </si>
  <si>
    <t>Forbes Precision Tools and Machine Parts Ltd</t>
  </si>
  <si>
    <t>TOTEM</t>
  </si>
  <si>
    <t>DCW Ltd</t>
  </si>
  <si>
    <t>DCW</t>
  </si>
  <si>
    <t>Aeroflex Industries Ltd</t>
  </si>
  <si>
    <t>AEROFLEX</t>
  </si>
  <si>
    <t>Goldiam International Ltd</t>
  </si>
  <si>
    <t>GOLDIAM</t>
  </si>
  <si>
    <t>Mufin Green Finance Ltd</t>
  </si>
  <si>
    <t>MUFIN</t>
  </si>
  <si>
    <t>Kesar India Ltd</t>
  </si>
  <si>
    <t>KESAR</t>
  </si>
  <si>
    <t>Veranda Learning Solutions Ltd</t>
  </si>
  <si>
    <t>VERANDA</t>
  </si>
  <si>
    <t>Jaiprakash Associates Ltd</t>
  </si>
  <si>
    <t>JPASSOCIAT</t>
  </si>
  <si>
    <t>Hercules Hoists Ltd</t>
  </si>
  <si>
    <t>HERCULES</t>
  </si>
  <si>
    <t>Arman Financial Services Ltd</t>
  </si>
  <si>
    <t>ARMANFIN</t>
  </si>
  <si>
    <t>Atul Auto Ltd</t>
  </si>
  <si>
    <t>ATULAUTO</t>
  </si>
  <si>
    <t>Three Wheelers</t>
  </si>
  <si>
    <t>Kotak Gold Etf</t>
  </si>
  <si>
    <t>GOLD1</t>
  </si>
  <si>
    <t>GPT Infraprojects Ltd</t>
  </si>
  <si>
    <t>GPTINFRA</t>
  </si>
  <si>
    <t>Alpex Solar Ltd</t>
  </si>
  <si>
    <t>ALPEXSOLAR</t>
  </si>
  <si>
    <t>Sirca Paints India Ltd</t>
  </si>
  <si>
    <t>SIRCA</t>
  </si>
  <si>
    <t>Ador Welding Ltd</t>
  </si>
  <si>
    <t>ADORWELD</t>
  </si>
  <si>
    <t>Deep Industries Ltd</t>
  </si>
  <si>
    <t>DEEPINDS</t>
  </si>
  <si>
    <t>Subex Ltd</t>
  </si>
  <si>
    <t>SUBEXLTD</t>
  </si>
  <si>
    <t>Nelco Ltd</t>
  </si>
  <si>
    <t>NELCO</t>
  </si>
  <si>
    <t>Reliance Industrial Infrastructure Ltd</t>
  </si>
  <si>
    <t>RIIL</t>
  </si>
  <si>
    <t>I G Petrochemicals Ltd</t>
  </si>
  <si>
    <t>IGPL</t>
  </si>
  <si>
    <t>Media Matrix Worldwide Ltd</t>
  </si>
  <si>
    <t>MMWL</t>
  </si>
  <si>
    <t>Dcm Shriram Industries Ltd</t>
  </si>
  <si>
    <t>DCMSRIND</t>
  </si>
  <si>
    <t>Deccan Gold Mines Ltd</t>
  </si>
  <si>
    <t>DECNGOLD</t>
  </si>
  <si>
    <t>Eimco Elecon (India) Ltd</t>
  </si>
  <si>
    <t>EIMCOELECO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</si>
  <si>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</si>
  <si>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</si>
  <si>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</si>
  <si>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</si>
  <si>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</si>
  <si>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</si>
  <si>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KKRRAFTON Developers Limited</t>
  </si>
  <si>
    <t>KDL</t>
  </si>
  <si>
    <t>Bigbloc Construction Ltd</t>
  </si>
  <si>
    <t>BIGBLOC</t>
  </si>
  <si>
    <t>Dr Agarwal's Eye Hospital Ltd</t>
  </si>
  <si>
    <t>DRAGARWQ</t>
  </si>
  <si>
    <t>Precision Camshafts Ltd</t>
  </si>
  <si>
    <t>PRECAM</t>
  </si>
  <si>
    <t>Madras Fertilizers Ltd</t>
  </si>
  <si>
    <t>MADRASFERT</t>
  </si>
  <si>
    <t>Irm Energy Ltd</t>
  </si>
  <si>
    <t>IRMENERGY</t>
  </si>
  <si>
    <t>Ram Ratna Wires Ltd</t>
  </si>
  <si>
    <t>RAMRAT</t>
  </si>
  <si>
    <t>Swelect Energy Systems Ltd</t>
  </si>
  <si>
    <t>SWELECTES</t>
  </si>
  <si>
    <t>Everest Industries Ltd</t>
  </si>
  <si>
    <t>EVERESTIND</t>
  </si>
  <si>
    <t>Building Products - Prefab Structures</t>
  </si>
  <si>
    <t>Paushak Ltd</t>
  </si>
  <si>
    <t>PAUSHAKLTD</t>
  </si>
  <si>
    <t>BCL Industries Ltd</t>
  </si>
  <si>
    <t>BCLIND</t>
  </si>
  <si>
    <t>GTPL Hathway Ltd</t>
  </si>
  <si>
    <t>GTPL</t>
  </si>
  <si>
    <t>MIC Electronics Ltd</t>
  </si>
  <si>
    <t>MICEL</t>
  </si>
  <si>
    <t>Hubtown Ltd</t>
  </si>
  <si>
    <t>HUBTOWN</t>
  </si>
  <si>
    <t>Kiri Industries Ltd</t>
  </si>
  <si>
    <t>KIRIINDUS</t>
  </si>
  <si>
    <t>G M Breweries Ltd</t>
  </si>
  <si>
    <t>GMBREW</t>
  </si>
  <si>
    <t>Hi-Tech Gears Ltd</t>
  </si>
  <si>
    <t>HITECHGEAR</t>
  </si>
  <si>
    <t>Kilburn Engineering Ltd</t>
  </si>
  <si>
    <t>KLBRENG-B</t>
  </si>
  <si>
    <t>GNA Axles Ltd</t>
  </si>
  <si>
    <t>GNA</t>
  </si>
  <si>
    <t>ASM Technologies Ltd</t>
  </si>
  <si>
    <t>ASMTEC</t>
  </si>
  <si>
    <t>Fairchem Organics Ltd</t>
  </si>
  <si>
    <t>FAIRCHEMOR</t>
  </si>
  <si>
    <t>India Nippon Electricals Ltd</t>
  </si>
  <si>
    <t>INDNIPPON</t>
  </si>
  <si>
    <t>Shriram Properties Ltd</t>
  </si>
  <si>
    <t>SHRIRAMPPS</t>
  </si>
  <si>
    <t>Mishtann Foods Ltd</t>
  </si>
  <si>
    <t>MISHTANN</t>
  </si>
  <si>
    <t>Tamilnadu Newsprint &amp; Papers Ltd</t>
  </si>
  <si>
    <t>TNPL</t>
  </si>
  <si>
    <t>Bharat Wire Ropes Ltd</t>
  </si>
  <si>
    <t>BHARATWIRE</t>
  </si>
  <si>
    <t>Everest Kanto Cylinder Ltd</t>
  </si>
  <si>
    <t>EKC</t>
  </si>
  <si>
    <t>Master Trust Ltd</t>
  </si>
  <si>
    <t>MASTERTR</t>
  </si>
  <si>
    <t>Rico Auto Industries Ltd</t>
  </si>
  <si>
    <t>RICOAUTO</t>
  </si>
  <si>
    <t>Krishana Phoschem Ltd</t>
  </si>
  <si>
    <t>KRISHANA</t>
  </si>
  <si>
    <t>Texmaco Infrastructure &amp; Holdings Ltd</t>
  </si>
  <si>
    <t>TEXINFRA</t>
  </si>
  <si>
    <t>Tourism Finance Corporation of India Ltd</t>
  </si>
  <si>
    <t>TFCILTD</t>
  </si>
  <si>
    <t>Igarashi Motors India Ltd</t>
  </si>
  <si>
    <t>IGARASHI</t>
  </si>
  <si>
    <t>Vascon Engineers Ltd</t>
  </si>
  <si>
    <t>VASCONEQ</t>
  </si>
  <si>
    <t>Agarwal Industrial Corporation Ltd</t>
  </si>
  <si>
    <t>AGARIND</t>
  </si>
  <si>
    <t>Last Mile Enterprises Ltd</t>
  </si>
  <si>
    <t>LASTMILE</t>
  </si>
  <si>
    <t>Yuken India Ltd</t>
  </si>
  <si>
    <t>YUKEN</t>
  </si>
  <si>
    <t>Jindal Drilling and Industries Ltd</t>
  </si>
  <si>
    <t>JINDRILL</t>
  </si>
  <si>
    <t>Popular Vehicles and Services Ltd</t>
  </si>
  <si>
    <t>PVSL</t>
  </si>
  <si>
    <t>NIIT Ltd</t>
  </si>
  <si>
    <t>NIITLTD</t>
  </si>
  <si>
    <t>Systematix Corporate Services Ltd</t>
  </si>
  <si>
    <t>SYSTMTXC</t>
  </si>
  <si>
    <t>Amines and Plasticizers Ltd</t>
  </si>
  <si>
    <t>AMNPLST</t>
  </si>
  <si>
    <t>Southern Petrochemical Industries Corporation Ltd</t>
  </si>
  <si>
    <t>SPIC</t>
  </si>
  <si>
    <t>Steel Exchange India Ltd</t>
  </si>
  <si>
    <t>STEELXIND</t>
  </si>
  <si>
    <t>Elpro International Ltd</t>
  </si>
  <si>
    <t>ELPROINTL</t>
  </si>
  <si>
    <t>Jyoti Resins and Adhesives Ltd</t>
  </si>
  <si>
    <t>JYOTIRES</t>
  </si>
  <si>
    <t>Borosil Scientific Ltd</t>
  </si>
  <si>
    <t>BOROSCI</t>
  </si>
  <si>
    <t>Likhitha Infrastructure Ltd</t>
  </si>
  <si>
    <t>LIKHITHA</t>
  </si>
  <si>
    <t>Manali Petrochemicals Ltd</t>
  </si>
  <si>
    <t>MANALIPETC</t>
  </si>
  <si>
    <t>India Motor Parts &amp; Accessories Ltd</t>
  </si>
  <si>
    <t>IMPAL</t>
  </si>
  <si>
    <t>Filatex India Ltd</t>
  </si>
  <si>
    <t>FILATEX</t>
  </si>
  <si>
    <t>Cosmic CRF Ltd</t>
  </si>
  <si>
    <t>COSMICCRF</t>
  </si>
  <si>
    <t>Centrum Capital Ltd</t>
  </si>
  <si>
    <t>CENTRUM</t>
  </si>
  <si>
    <t>Timex Group India Ltd</t>
  </si>
  <si>
    <t>TIMEX</t>
  </si>
  <si>
    <t>SMC Global Securities Ltd</t>
  </si>
  <si>
    <t>SMCGLOBAL</t>
  </si>
  <si>
    <t>Ngl Fine Chem Ltd</t>
  </si>
  <si>
    <t>NGLFINE</t>
  </si>
  <si>
    <t>Allsec Technologies Ltd</t>
  </si>
  <si>
    <t>ALLSEC</t>
  </si>
  <si>
    <t>Dynacons Systems and Solutions Ltd</t>
  </si>
  <si>
    <t>DSSL</t>
  </si>
  <si>
    <t>Yamuna Syndicate Ltd</t>
  </si>
  <si>
    <t>YSL</t>
  </si>
  <si>
    <t>Punjab Chemicals and Crop Protection Ltd</t>
  </si>
  <si>
    <t>PUNJABCHEM</t>
  </si>
  <si>
    <t>Wonder Electricals Ltd</t>
  </si>
  <si>
    <t>WEL</t>
  </si>
  <si>
    <t>Shankara Building Products Ltd</t>
  </si>
  <si>
    <t>SHANKARA</t>
  </si>
  <si>
    <t>Rishabh Instruments Ltd</t>
  </si>
  <si>
    <t>RISHABH</t>
  </si>
  <si>
    <t>Salzer Electronics Ltd</t>
  </si>
  <si>
    <t>SALZERELEC</t>
  </si>
  <si>
    <t>Kokuyo Camlin Ltd</t>
  </si>
  <si>
    <t>KOKUYOCMLN</t>
  </si>
  <si>
    <t>Rama Steel Tubes Ltd</t>
  </si>
  <si>
    <t>RAMASTEEL</t>
  </si>
  <si>
    <t>Zota Health Care Ltd</t>
  </si>
  <si>
    <t>ZOTA</t>
  </si>
  <si>
    <t>Windlas Biotech Ltd</t>
  </si>
  <si>
    <t>WINDLAS</t>
  </si>
  <si>
    <t>Wardwizard Innovations &amp; Mobility Ltd</t>
  </si>
  <si>
    <t>WARDINMOBI</t>
  </si>
  <si>
    <t>Heranba Industries Ltd</t>
  </si>
  <si>
    <t>HERANBA</t>
  </si>
  <si>
    <t>Automotive Stampings and Assemblies Ltd</t>
  </si>
  <si>
    <t>ASAL</t>
  </si>
  <si>
    <t>Excel Industries Ltd</t>
  </si>
  <si>
    <t>EXCELINDUS</t>
  </si>
  <si>
    <t>Aaswa Trading and Exports Ltd</t>
  </si>
  <si>
    <t>TCC</t>
  </si>
  <si>
    <t>CFF Fluid Control Ltd</t>
  </si>
  <si>
    <t>CFF</t>
  </si>
  <si>
    <t>Andhra Sugars Ltd</t>
  </si>
  <si>
    <t>ANDHRSUGAR</t>
  </si>
  <si>
    <t>Oriental Aromatics Ltd</t>
  </si>
  <si>
    <t>OAL</t>
  </si>
  <si>
    <t>R K Swamy Ltd</t>
  </si>
  <si>
    <t>RKSWAMY</t>
  </si>
  <si>
    <t>Capital Small Finance Bank Ltd</t>
  </si>
  <si>
    <t>CAPITALSFB</t>
  </si>
  <si>
    <t>Macpower CNC Machines Ltd</t>
  </si>
  <si>
    <t>MACPOWER</t>
  </si>
  <si>
    <t>TV Today Network Limited</t>
  </si>
  <si>
    <t>TVTODAY</t>
  </si>
  <si>
    <t>Polo Queen Industrial and Fintech Ltd</t>
  </si>
  <si>
    <t>PQIF</t>
  </si>
  <si>
    <t>Kirloskar Electric Company Ltd</t>
  </si>
  <si>
    <t>KECL</t>
  </si>
  <si>
    <t>Sportking India Ltd</t>
  </si>
  <si>
    <t>SPORTKING</t>
  </si>
  <si>
    <t>Panorama Studios International Ltd</t>
  </si>
  <si>
    <t>PANORAMA</t>
  </si>
  <si>
    <t>Spacenet Enterprises India Ltd</t>
  </si>
  <si>
    <t>SPCENET</t>
  </si>
  <si>
    <t>Shiva Cement Ltd</t>
  </si>
  <si>
    <t>SHIVACEM</t>
  </si>
  <si>
    <t>Kitex Garments Ltd</t>
  </si>
  <si>
    <t>KITEX</t>
  </si>
  <si>
    <t>Mukka Proteins Ltd</t>
  </si>
  <si>
    <t>MUKKA</t>
  </si>
  <si>
    <t>Taneja Aerospace and Aviation Ltd</t>
  </si>
  <si>
    <t>TANAA</t>
  </si>
  <si>
    <t>Tinna Trade Ltd</t>
  </si>
  <si>
    <t>TINNATFL</t>
  </si>
  <si>
    <t>Kellton Tech Solutions Ltd</t>
  </si>
  <si>
    <t>KELLTONTEC</t>
  </si>
  <si>
    <t>Butterfly Gandhimathi Appliances Ltd</t>
  </si>
  <si>
    <t>BUTTERFLY</t>
  </si>
  <si>
    <t>AMIC Forging Ltd</t>
  </si>
  <si>
    <t>AMIC</t>
  </si>
  <si>
    <t>Motisons Jewellers Ltd</t>
  </si>
  <si>
    <t>MOTISONS</t>
  </si>
  <si>
    <t>Apparel &amp; Accessories Retailers</t>
  </si>
  <si>
    <t>Shree Digvijay Cement Co Ltd</t>
  </si>
  <si>
    <t>SHREDIGCEM</t>
  </si>
  <si>
    <t>5Paisa Capital Ltd</t>
  </si>
  <si>
    <t>5PAISA</t>
  </si>
  <si>
    <t>Platinum Industries Ltd</t>
  </si>
  <si>
    <t>PLATIND</t>
  </si>
  <si>
    <t>Xchanging Solutions Ltd</t>
  </si>
  <si>
    <t>XCHANGING</t>
  </si>
  <si>
    <t>Kotak Nifty 50 ETF</t>
  </si>
  <si>
    <t>NIFTY1</t>
  </si>
  <si>
    <t>One Point One Solutions Ltd</t>
  </si>
  <si>
    <t>ONEPOINT</t>
  </si>
  <si>
    <t>Associated Alcohols &amp; Breweries Ltd</t>
  </si>
  <si>
    <t>ASALCBR</t>
  </si>
  <si>
    <t>Shanti Educational Initiatives Ltd</t>
  </si>
  <si>
    <t>SEIL</t>
  </si>
  <si>
    <t>Eco Recycling Ltd</t>
  </si>
  <si>
    <t>ECORECO</t>
  </si>
  <si>
    <t>Fedders Holding Ltd</t>
  </si>
  <si>
    <t>FEDDERSHOL</t>
  </si>
  <si>
    <t>Mangalore Chemicals and Fertilisers Ltd</t>
  </si>
  <si>
    <t>MANGCHEFER</t>
  </si>
  <si>
    <t>BMW Industries Ltd</t>
  </si>
  <si>
    <t>BMW</t>
  </si>
  <si>
    <t>Brightcom Group Ltd</t>
  </si>
  <si>
    <t>BCG</t>
  </si>
  <si>
    <t>Dhunseri Ventures Ltd</t>
  </si>
  <si>
    <t>DVL</t>
  </si>
  <si>
    <t>Rane (Madras) Ltd</t>
  </si>
  <si>
    <t>RML</t>
  </si>
  <si>
    <t>Suyog Telematics Ltd</t>
  </si>
  <si>
    <t>SUYOG</t>
  </si>
  <si>
    <t>Dhampur Sugar Mills Ltd</t>
  </si>
  <si>
    <t>DHAMPURSUG</t>
  </si>
  <si>
    <t>Automobile Corp Of Goa Ltd</t>
  </si>
  <si>
    <t>ACGL</t>
  </si>
  <si>
    <t>Best Agrolife Ltd</t>
  </si>
  <si>
    <t>BESTAGRO</t>
  </si>
  <si>
    <t>Monte Carlo Fashions Ltd</t>
  </si>
  <si>
    <t>MONTECARLO</t>
  </si>
  <si>
    <t>Vashu Bhagnani Industries Ltd</t>
  </si>
  <si>
    <t>POOJAENT</t>
  </si>
  <si>
    <t>Dynamic Cables Ltd</t>
  </si>
  <si>
    <t>DYCL</t>
  </si>
  <si>
    <t>HLV Ltd</t>
  </si>
  <si>
    <t>HLVLTD</t>
  </si>
  <si>
    <t>KMC Speciality Hospitals (India) Ltd</t>
  </si>
  <si>
    <t>KMCSHIL</t>
  </si>
  <si>
    <t>Syncom Formulations (India) Ltd</t>
  </si>
  <si>
    <t>SYNCOMF</t>
  </si>
  <si>
    <t>Snowman Logistics Ltd</t>
  </si>
  <si>
    <t>SNOWMAN</t>
  </si>
  <si>
    <t>GPT Healthcare Ltd</t>
  </si>
  <si>
    <t>GPTHEALTH</t>
  </si>
  <si>
    <t>New Delhi Television Ltd</t>
  </si>
  <si>
    <t>NDTV</t>
  </si>
  <si>
    <t>ULTRAMARINE &amp; PIGMENTS Ltd</t>
  </si>
  <si>
    <t>ULTRAMAR</t>
  </si>
  <si>
    <t>Allcargo Gati Ltd</t>
  </si>
  <si>
    <t>ACLGATI</t>
  </si>
  <si>
    <t>Kamdhenu Ltd</t>
  </si>
  <si>
    <t>KAMDHENU</t>
  </si>
  <si>
    <t>Kabra Extrusion Technik Ltd</t>
  </si>
  <si>
    <t>KABRAEXTRU</t>
  </si>
  <si>
    <t>Basilic Fly Studio Ltd</t>
  </si>
  <si>
    <t>BASILIC</t>
  </si>
  <si>
    <t>Alphalogic Techsys Ltd</t>
  </si>
  <si>
    <t>ALPHALOGIC</t>
  </si>
  <si>
    <t>Sterling Tools Ltd</t>
  </si>
  <si>
    <t>STERTOOLS</t>
  </si>
  <si>
    <t>Dwarikesh Sugar Industries Ltd</t>
  </si>
  <si>
    <t>DWARKESH</t>
  </si>
  <si>
    <t>Arihant Superstructures Ltd</t>
  </si>
  <si>
    <t>ARIHANTSUP</t>
  </si>
  <si>
    <t>Matrimony.Com Ltd</t>
  </si>
  <si>
    <t>MATRIMONY</t>
  </si>
  <si>
    <t>Control Print Ltd</t>
  </si>
  <si>
    <t>CONTROLPR</t>
  </si>
  <si>
    <t>GIC Housing Finance Ltd</t>
  </si>
  <si>
    <t>GICHSGFIN</t>
  </si>
  <si>
    <t>Kuantum Papers Ltd</t>
  </si>
  <si>
    <t>KUANTUM</t>
  </si>
  <si>
    <t>Asian Energy Services Ltd</t>
  </si>
  <si>
    <t>ASIANENE</t>
  </si>
  <si>
    <t>Saurashtra Cement Ltd</t>
  </si>
  <si>
    <t>SAURASHCEM</t>
  </si>
  <si>
    <t>Ravindra Energy Ltd</t>
  </si>
  <si>
    <t>RELTD</t>
  </si>
  <si>
    <t>Himatsingka Seide Ltd</t>
  </si>
  <si>
    <t>HIMATSEIDE</t>
  </si>
  <si>
    <t>NACL Industries Ltd</t>
  </si>
  <si>
    <t>NACLIND</t>
  </si>
  <si>
    <t>Ganesh Green Bharat Ltd</t>
  </si>
  <si>
    <t>GGBL</t>
  </si>
  <si>
    <t>Solex Energy Ltd</t>
  </si>
  <si>
    <t>SOLEX</t>
  </si>
  <si>
    <t>Beekay Steel Industries Ltd</t>
  </si>
  <si>
    <t>BEEKAY</t>
  </si>
  <si>
    <t>BEML Land Assets Ltd</t>
  </si>
  <si>
    <t>BLAL</t>
  </si>
  <si>
    <t>Max India Ltd</t>
  </si>
  <si>
    <t>MAXIND</t>
  </si>
  <si>
    <t>Ramco Systems Ltd</t>
  </si>
  <si>
    <t>RAMCOSYS</t>
  </si>
  <si>
    <t>Mafatlal Industries Ltd</t>
  </si>
  <si>
    <t>MAFATIND</t>
  </si>
  <si>
    <t>Trident Techlabs Ltd</t>
  </si>
  <si>
    <t>TECHLABS</t>
  </si>
  <si>
    <t>AVT Natural Products Ltd</t>
  </si>
  <si>
    <t>AVTNPL</t>
  </si>
  <si>
    <t>Vinyas Innovative Technologies Ltd</t>
  </si>
  <si>
    <t>VINYAS</t>
  </si>
  <si>
    <t>Knowledge Marine &amp; Engineering Works Ltd</t>
  </si>
  <si>
    <t>KMEW</t>
  </si>
  <si>
    <t>Signpost India Ltd</t>
  </si>
  <si>
    <t>SIGNPOST</t>
  </si>
  <si>
    <t>Lotus Chocolate Company Ltd</t>
  </si>
  <si>
    <t>LOTUSCHO</t>
  </si>
  <si>
    <t>Saint-Gobain Sekurit India Ltd</t>
  </si>
  <si>
    <t>SAINTGOBAIN</t>
  </si>
  <si>
    <t>Asian Star Co Ltd</t>
  </si>
  <si>
    <t>ASTAR</t>
  </si>
  <si>
    <t>Jay Bharat Maruti Ltd</t>
  </si>
  <si>
    <t>JAYBARMARU</t>
  </si>
  <si>
    <t>RIR Power Electronics Ltd</t>
  </si>
  <si>
    <t>RIR</t>
  </si>
  <si>
    <t>Nelcast Ltd</t>
  </si>
  <si>
    <t>NELCAST</t>
  </si>
  <si>
    <t>Lincoln Pharmaceuticals Ltd</t>
  </si>
  <si>
    <t>LINCOLN</t>
  </si>
  <si>
    <t>Aptech Ltd</t>
  </si>
  <si>
    <t>APTECHT</t>
  </si>
  <si>
    <t>Ester Industries Ltd</t>
  </si>
  <si>
    <t>ESTER</t>
  </si>
  <si>
    <t>Steelcast Ltd</t>
  </si>
  <si>
    <t>STEELCAS</t>
  </si>
  <si>
    <t>Vardhman Holdings Ltd</t>
  </si>
  <si>
    <t>VHL</t>
  </si>
  <si>
    <t>Sahana System Ltd</t>
  </si>
  <si>
    <t>SAHANA</t>
  </si>
  <si>
    <t>Ice Make Refrigeration Ltd</t>
  </si>
  <si>
    <t>ICEMAKE</t>
  </si>
  <si>
    <t>Allied Digital Services Ltd</t>
  </si>
  <si>
    <t>ADSL</t>
  </si>
  <si>
    <t>State Trading Corporation of India Ltd</t>
  </si>
  <si>
    <t>STCINDIA</t>
  </si>
  <si>
    <t>Bliss GVS Pharma Ltd</t>
  </si>
  <si>
    <t>BLISSGVS</t>
  </si>
  <si>
    <t>Waaree Technologies Ltd</t>
  </si>
  <si>
    <t>WAAREE</t>
  </si>
  <si>
    <t>Ksolves India Ltd</t>
  </si>
  <si>
    <t>KSOLVES</t>
  </si>
  <si>
    <t>Crest Ventures Ltd</t>
  </si>
  <si>
    <t>CREST</t>
  </si>
  <si>
    <t>Century Enka Ltd</t>
  </si>
  <si>
    <t>CENTENKA</t>
  </si>
  <si>
    <t>Nahar Spinning Mills Ltd</t>
  </si>
  <si>
    <t>NAHARSPING</t>
  </si>
  <si>
    <t>Avadh Sugar &amp; Energy Ltd</t>
  </si>
  <si>
    <t>AVADHSUGAR</t>
  </si>
  <si>
    <t>Uttam Sugar Mills Ltd</t>
  </si>
  <si>
    <t>UTTAMSUGAR</t>
  </si>
  <si>
    <t>Hind Rectifiers Ltd</t>
  </si>
  <si>
    <t>HIRECT</t>
  </si>
  <si>
    <t>Allcargo Terminals Ltd</t>
  </si>
  <si>
    <t>ATL</t>
  </si>
  <si>
    <t>Sunshine Capital Ltd</t>
  </si>
  <si>
    <t>SCL</t>
  </si>
  <si>
    <t>Kamdhenu Ventures Ltd</t>
  </si>
  <si>
    <t>KAMOPAINTS</t>
  </si>
  <si>
    <t>Chemfab Alkalis Ltd</t>
  </si>
  <si>
    <t>CHEMFAB</t>
  </si>
  <si>
    <t>Enkei Wheels (India) Ltd</t>
  </si>
  <si>
    <t>ENKEIWHEL</t>
  </si>
  <si>
    <t>Faze Three Ltd</t>
  </si>
  <si>
    <t>FAZE3Q</t>
  </si>
  <si>
    <t>Kopran Ltd</t>
  </si>
  <si>
    <t>KOPRAN</t>
  </si>
  <si>
    <t>Indo Rama Synthetics (India) Ltd</t>
  </si>
  <si>
    <t>INDORAMA</t>
  </si>
  <si>
    <t>Satia Industries Ltd</t>
  </si>
  <si>
    <t>SATIA</t>
  </si>
  <si>
    <t>Mercury Ev-Tech Ltd</t>
  </si>
  <si>
    <t>MERCURYEV</t>
  </si>
  <si>
    <t>Pondy Oxides and Chemicals Ltd</t>
  </si>
  <si>
    <t>POCL</t>
  </si>
  <si>
    <t>Beta Drugs Ltd</t>
  </si>
  <si>
    <t>BETA</t>
  </si>
  <si>
    <t>Lancer Container Lines Ltd</t>
  </si>
  <si>
    <t>LANCER</t>
  </si>
  <si>
    <t>Meson Valves India Ltd</t>
  </si>
  <si>
    <t>MESON</t>
  </si>
  <si>
    <t>Sandesh Ltd</t>
  </si>
  <si>
    <t>SANDESH</t>
  </si>
  <si>
    <t>Ganesh Benzoplast Ltd</t>
  </si>
  <si>
    <t>GANESHBE</t>
  </si>
  <si>
    <t>Gulshan Polyols Ltd</t>
  </si>
  <si>
    <t>GULPOLY</t>
  </si>
  <si>
    <t>Filatex Fashions Ltd</t>
  </si>
  <si>
    <t>FILATFASH</t>
  </si>
  <si>
    <t>Sika Interplant Systems Ltd</t>
  </si>
  <si>
    <t>SIKA</t>
  </si>
  <si>
    <t>Vilas Transcore Ltd</t>
  </si>
  <si>
    <t>VILAS</t>
  </si>
  <si>
    <t>RACL Geartech Ltd</t>
  </si>
  <si>
    <t>RACLGEAR</t>
  </si>
  <si>
    <t>NDR Auto Components Ltd</t>
  </si>
  <si>
    <t>NDRAUTO</t>
  </si>
  <si>
    <t>Raj Rayon Industries Ltd</t>
  </si>
  <si>
    <t>RAJRILTD</t>
  </si>
  <si>
    <t>Eraaya Lifespaces Ltd</t>
  </si>
  <si>
    <t>ERAAYA</t>
  </si>
  <si>
    <t>Shalimar Paints Ltd</t>
  </si>
  <si>
    <t>SHALPAINTS</t>
  </si>
  <si>
    <t>Entertainment Network (India) Ltd</t>
  </si>
  <si>
    <t>ENIL</t>
  </si>
  <si>
    <t>Radio</t>
  </si>
  <si>
    <t>Selan Exploration Technology Ltd</t>
  </si>
  <si>
    <t>SELAN</t>
  </si>
  <si>
    <t>Vimta Labs Ltd</t>
  </si>
  <si>
    <t>VIMTALABS</t>
  </si>
  <si>
    <t>Prakash Pipes Ltd</t>
  </si>
  <si>
    <t>PPL</t>
  </si>
  <si>
    <t>Manoj Vaibhav Gems N Jewellers Ltd</t>
  </si>
  <si>
    <t>MVGJL</t>
  </si>
  <si>
    <t>Transindia Real Estate Ltd</t>
  </si>
  <si>
    <t>TREL</t>
  </si>
  <si>
    <t>RSWM Ltd</t>
  </si>
  <si>
    <t>RSWM</t>
  </si>
  <si>
    <t>Anuh Pharma Ltd</t>
  </si>
  <si>
    <t>ANUHPHR</t>
  </si>
  <si>
    <t>Essar Shipping Ltd</t>
  </si>
  <si>
    <t>ESSARSHPNG</t>
  </si>
  <si>
    <t>Ambika Cotton Mills Ltd</t>
  </si>
  <si>
    <t>AMBIKCO</t>
  </si>
  <si>
    <t>Pudumjee Paper Products Ltd</t>
  </si>
  <si>
    <t>PDMJEPAPER</t>
  </si>
  <si>
    <t>SPML Infra Ltd</t>
  </si>
  <si>
    <t>SPMLINFRA</t>
  </si>
  <si>
    <t>Alliance Integrated Metaliks Ltd</t>
  </si>
  <si>
    <t>AIML</t>
  </si>
  <si>
    <t>Kriti Industries (India) Limited</t>
  </si>
  <si>
    <t>KRITI</t>
  </si>
  <si>
    <t>Orient Paper and Industries Ltd</t>
  </si>
  <si>
    <t>ORIENTPPR</t>
  </si>
  <si>
    <t>Dharmaj Crop Guard Ltd</t>
  </si>
  <si>
    <t>DHARMAJ</t>
  </si>
  <si>
    <t>Electrotherm (India) Ltd</t>
  </si>
  <si>
    <t>ELECTHERM</t>
  </si>
  <si>
    <t>Urja Global Ltd</t>
  </si>
  <si>
    <t>URJA</t>
  </si>
  <si>
    <t>Zuari Industries Ltd</t>
  </si>
  <si>
    <t>ZUARIIND</t>
  </si>
  <si>
    <t>Uniphos Enterprises Ltd</t>
  </si>
  <si>
    <t>UNIENTER</t>
  </si>
  <si>
    <t>Remus Pharmaceuticals Ltd</t>
  </si>
  <si>
    <t>REMUS</t>
  </si>
  <si>
    <t>Chaman Lal Setia Exports Ltd</t>
  </si>
  <si>
    <t>CLSEL</t>
  </si>
  <si>
    <t>Heubach Colorants India Ltd</t>
  </si>
  <si>
    <t>HEUBACHIND</t>
  </si>
  <si>
    <t>Sat Industries Ltd</t>
  </si>
  <si>
    <t>SATINDLTD</t>
  </si>
  <si>
    <t>CSL Finance Ltd</t>
  </si>
  <si>
    <t>CSLFINANCE</t>
  </si>
  <si>
    <t>Khazanchi Jewellers Ltd</t>
  </si>
  <si>
    <t>KHAZANCHI</t>
  </si>
  <si>
    <t>Krishna Defence &amp; Allied Industries Ltd</t>
  </si>
  <si>
    <t>KRISHNADEF</t>
  </si>
  <si>
    <t>IST Ltd</t>
  </si>
  <si>
    <t>ISTLTD</t>
  </si>
  <si>
    <t>Hexa Tradex Ltd</t>
  </si>
  <si>
    <t>HEXATRADEX</t>
  </si>
  <si>
    <t>MSP Steel &amp; Power Ltd</t>
  </si>
  <si>
    <t>MSPL</t>
  </si>
  <si>
    <t>Aimtron Electronics Ltd</t>
  </si>
  <si>
    <t>AIMTRON</t>
  </si>
  <si>
    <t>Coffee Day Enterprises Ltd</t>
  </si>
  <si>
    <t>COFFEEDAY</t>
  </si>
  <si>
    <t>Magadh Sugar &amp; Energy Ltd</t>
  </si>
  <si>
    <t>MAGADSUGAR</t>
  </si>
  <si>
    <t>Sree Rayalaseema Hi-Strength Hypo Ltd</t>
  </si>
  <si>
    <t>SRHHYPOLTD</t>
  </si>
  <si>
    <t>Shree Ganesh Remedies Ltd</t>
  </si>
  <si>
    <t>SGRL</t>
  </si>
  <si>
    <t>Sutlej Textiles and Industries Ltd</t>
  </si>
  <si>
    <t>SUTLEJTEX</t>
  </si>
  <si>
    <t>Foods and Inns Ltd</t>
  </si>
  <si>
    <t>FOODSIN</t>
  </si>
  <si>
    <t>Windsor Machines Ltd</t>
  </si>
  <si>
    <t>WINDMACHIN</t>
  </si>
  <si>
    <t>Dhanlaxmi Bank Ltd</t>
  </si>
  <si>
    <t>DHANBANK</t>
  </si>
  <si>
    <t>Mindteck (India) Ltd</t>
  </si>
  <si>
    <t>MINDTECK</t>
  </si>
  <si>
    <t>AGS Transact Technologies Ltd</t>
  </si>
  <si>
    <t>AGSTRA</t>
  </si>
  <si>
    <t>Jaykay Enterprises Ltd</t>
  </si>
  <si>
    <t>JAYKAY</t>
  </si>
  <si>
    <t>Pakka Limited</t>
  </si>
  <si>
    <t>PAKKA</t>
  </si>
  <si>
    <t>Valiant Organics Ltd</t>
  </si>
  <si>
    <t>VALIANTORG</t>
  </si>
  <si>
    <t>VLS Finance Ltd</t>
  </si>
  <si>
    <t>VLSFINANCE</t>
  </si>
  <si>
    <t>NCL Industries Ltd</t>
  </si>
  <si>
    <t>NCLIND</t>
  </si>
  <si>
    <t>TGV SRAAC Ltd</t>
  </si>
  <si>
    <t>TGVSL</t>
  </si>
  <si>
    <t>Krystal Integrated Services Ltd</t>
  </si>
  <si>
    <t>KRYSTAL</t>
  </si>
  <si>
    <t>Industrial and Prudential Investment Co Ltd</t>
  </si>
  <si>
    <t>INDPRUD</t>
  </si>
  <si>
    <t>AGI Infra Ltd</t>
  </si>
  <si>
    <t>AGIIL</t>
  </si>
  <si>
    <t>Aurum Proptech Ltd</t>
  </si>
  <si>
    <t>AURUM</t>
  </si>
  <si>
    <t>Infobeans Technologies Ltd</t>
  </si>
  <si>
    <t>INFOBEAN</t>
  </si>
  <si>
    <t>Indo Amines Ltd</t>
  </si>
  <si>
    <t>INDOAMIN</t>
  </si>
  <si>
    <t>Bharat Parenterals Ltd</t>
  </si>
  <si>
    <t>BPLPHARMA</t>
  </si>
  <si>
    <t>Innovana Thinklabs Ltd</t>
  </si>
  <si>
    <t>INNOVANA</t>
  </si>
  <si>
    <t>Voith Paper Fabrics India Ltd</t>
  </si>
  <si>
    <t>VOITHPAPR</t>
  </si>
  <si>
    <t>Jagsonpal Pharmaceuticals Ltd</t>
  </si>
  <si>
    <t>JAGSNPHARM</t>
  </si>
  <si>
    <t>Hardwyn India Ltd</t>
  </si>
  <si>
    <t>HARDWYN</t>
  </si>
  <si>
    <t>Building Products - Glass</t>
  </si>
  <si>
    <t>Veefin Solutions Ltd</t>
  </si>
  <si>
    <t>VEEFIN</t>
  </si>
  <si>
    <t>Benares Hotels Ltd</t>
  </si>
  <si>
    <t>BENARAS</t>
  </si>
  <si>
    <t>Rhetan TMT Ltd</t>
  </si>
  <si>
    <t>RHETAN</t>
  </si>
  <si>
    <t>Tuticorin Alkali Chemicals and Fertilizers Ltd</t>
  </si>
  <si>
    <t>TUTIALKA</t>
  </si>
  <si>
    <t>Kothari Petrochemicals Ltd</t>
  </si>
  <si>
    <t>KOTHARIPET</t>
  </si>
  <si>
    <t>Zodiac Energy Ltd</t>
  </si>
  <si>
    <t>ZODIAC</t>
  </si>
  <si>
    <t>Asian Granito India Ltd</t>
  </si>
  <si>
    <t>ASIANTILES</t>
  </si>
  <si>
    <t>Rajapalayam Mills Ltd</t>
  </si>
  <si>
    <t>RAJPALAYAM</t>
  </si>
  <si>
    <t>Credo Brands Marketing Ltd</t>
  </si>
  <si>
    <t>MUFTI</t>
  </si>
  <si>
    <t>Men's Clothing</t>
  </si>
  <si>
    <t>Creative Newtech Ltd</t>
  </si>
  <si>
    <t>CREATIVE</t>
  </si>
  <si>
    <t>Z F Steering Gear (India) Ltd</t>
  </si>
  <si>
    <t>ZFSTEERING</t>
  </si>
  <si>
    <t>Onward Technologies Ltd</t>
  </si>
  <si>
    <t>ONWARDTEC</t>
  </si>
  <si>
    <t>Bodal Chemicals Ltd</t>
  </si>
  <si>
    <t>BODALCHEM</t>
  </si>
  <si>
    <t>Shivalik Rasayan Ltd</t>
  </si>
  <si>
    <t>SHIVALIK</t>
  </si>
  <si>
    <t>Wealth First Portfolio Managers Ltd</t>
  </si>
  <si>
    <t>WEALTH</t>
  </si>
  <si>
    <t>SPEL Semiconductor Ltd</t>
  </si>
  <si>
    <t>SPELS</t>
  </si>
  <si>
    <t>Bajaj Healthcare Ltd</t>
  </si>
  <si>
    <t>BAJAJHCARE</t>
  </si>
  <si>
    <t>W S Industries (India) Ltd</t>
  </si>
  <si>
    <t>WSI</t>
  </si>
  <si>
    <t>JG Chemicals Ltd</t>
  </si>
  <si>
    <t>JGCHEM</t>
  </si>
  <si>
    <t>Digispice Technologies Ltd</t>
  </si>
  <si>
    <t>DIGISPICE</t>
  </si>
  <si>
    <t>Arrow Greentech Ltd</t>
  </si>
  <si>
    <t>ARROWGREEN</t>
  </si>
  <si>
    <t>Ceinsys Tech Ltd</t>
  </si>
  <si>
    <t>CEINSYSTECH</t>
  </si>
  <si>
    <t>Moneyboxx Finance Ltd</t>
  </si>
  <si>
    <t>MONEYBOXX</t>
  </si>
  <si>
    <t>GVK Power &amp; Infrastructure Ltd</t>
  </si>
  <si>
    <t>GVKPIL</t>
  </si>
  <si>
    <t>Airports</t>
  </si>
  <si>
    <t>Axtel Industries Ltd</t>
  </si>
  <si>
    <t>AXTEL</t>
  </si>
  <si>
    <t>GHCL Textiles Ltd</t>
  </si>
  <si>
    <t>GHCLTEXTIL</t>
  </si>
  <si>
    <t>Royal Orchid Hotels Ltd</t>
  </si>
  <si>
    <t>ROHLTD</t>
  </si>
  <si>
    <t>Kotyark Industries Ltd</t>
  </si>
  <si>
    <t>KOTYARK</t>
  </si>
  <si>
    <t>Sastasundar Ventures Ltd</t>
  </si>
  <si>
    <t>SASTASUNDR</t>
  </si>
  <si>
    <t>Gandhi Special Tubes Ltd</t>
  </si>
  <si>
    <t>GANDHITUBE</t>
  </si>
  <si>
    <t>Repro India Ltd</t>
  </si>
  <si>
    <t>REPRO</t>
  </si>
  <si>
    <t>Silver Touch Technologies Ltd</t>
  </si>
  <si>
    <t>SILVERTUC</t>
  </si>
  <si>
    <t>Tribhovandas Bhimji Zaveri Ltd</t>
  </si>
  <si>
    <t>TBZ</t>
  </si>
  <si>
    <t>Saraswati Commercial (India) Ltd</t>
  </si>
  <si>
    <t>ZSARACOM</t>
  </si>
  <si>
    <t>Elin Electronics Ltd</t>
  </si>
  <si>
    <t>ELIN</t>
  </si>
  <si>
    <t>20 Microns Ltd</t>
  </si>
  <si>
    <t>20MICRONS</t>
  </si>
  <si>
    <t>3B Blackbio DX Ltd</t>
  </si>
  <si>
    <t>3BBLACKBIO</t>
  </si>
  <si>
    <t>Tracxn Technologies Ltd</t>
  </si>
  <si>
    <t>TRACXN</t>
  </si>
  <si>
    <t>EKI Energy Services Ltd</t>
  </si>
  <si>
    <t>EKI</t>
  </si>
  <si>
    <t>Australian Premium Solar (India) Ltd</t>
  </si>
  <si>
    <t>APS</t>
  </si>
  <si>
    <t>Photovoltaic Solar Systems &amp; Equipment</t>
  </si>
  <si>
    <t>Oswal Greentech Ltd</t>
  </si>
  <si>
    <t>OSWALGREEN</t>
  </si>
  <si>
    <t>Transpek Industry Ltd</t>
  </si>
  <si>
    <t>TRANSPEK</t>
  </si>
  <si>
    <t>Algoquant Fintech Ltd</t>
  </si>
  <si>
    <t>AQFINTECH</t>
  </si>
  <si>
    <t>Visaka Industries Ltd</t>
  </si>
  <si>
    <t>VISAKAIND</t>
  </si>
  <si>
    <t>Investment Trust of India Ltd</t>
  </si>
  <si>
    <t>THEINVEST</t>
  </si>
  <si>
    <t>Chemcon Speciality Chemicals Ltd</t>
  </si>
  <si>
    <t>CHEMCON</t>
  </si>
  <si>
    <t>Rushil Decor Ltd</t>
  </si>
  <si>
    <t>RUSHIL</t>
  </si>
  <si>
    <t>Ugar Sugar Works Ltd</t>
  </si>
  <si>
    <t>UGARSUGAR</t>
  </si>
  <si>
    <t>Andhra Petrochemicals Ltd</t>
  </si>
  <si>
    <t>ANDHRAPET</t>
  </si>
  <si>
    <t>Onmobile Global Ltd</t>
  </si>
  <si>
    <t>ONMOBILE</t>
  </si>
  <si>
    <t>Ratnaveer Precision Engineering Ltd</t>
  </si>
  <si>
    <t>RATNAVEER</t>
  </si>
  <si>
    <t>Vikas Lifecare Ltd</t>
  </si>
  <si>
    <t>VIKASLIFE</t>
  </si>
  <si>
    <t>K&amp;R Rail Engineering Ltd</t>
  </si>
  <si>
    <t>KRRAIL</t>
  </si>
  <si>
    <t>Sakuma Exports Ltd</t>
  </si>
  <si>
    <t>SAKUMA</t>
  </si>
  <si>
    <t>Jindal Poly Investment and Finance Company Ltd</t>
  </si>
  <si>
    <t>JPOLYINVST</t>
  </si>
  <si>
    <t>SBC Exports Ltd</t>
  </si>
  <si>
    <t>SBC</t>
  </si>
  <si>
    <t>Deccan Cements Ltd</t>
  </si>
  <si>
    <t>DECCANCE</t>
  </si>
  <si>
    <t>Munjal Auto Industries Ltd</t>
  </si>
  <si>
    <t>MUNJALAU</t>
  </si>
  <si>
    <t>Danlaw Technologies India Ltd</t>
  </si>
  <si>
    <t>DANLAW</t>
  </si>
  <si>
    <t>Vasa Denticity Ltd</t>
  </si>
  <si>
    <t>DENTALKART</t>
  </si>
  <si>
    <t>Hp Adhesives Ltd</t>
  </si>
  <si>
    <t>HPAL</t>
  </si>
  <si>
    <t>Aditya Birla Money Ltd</t>
  </si>
  <si>
    <t>BIRLAMONEY</t>
  </si>
  <si>
    <t>Sarla Performance Fibers Ltd</t>
  </si>
  <si>
    <t>SARLAPOLY</t>
  </si>
  <si>
    <t>Kernex Microsystems (India) Ltd</t>
  </si>
  <si>
    <t>KERNEX</t>
  </si>
  <si>
    <t>Davangere Sugar Company Ltd</t>
  </si>
  <si>
    <t>DAVANGERE</t>
  </si>
  <si>
    <t>Renaissance Global Ltd</t>
  </si>
  <si>
    <t>RGL</t>
  </si>
  <si>
    <t>VL E-Governance &amp; IT Solutions Ltd</t>
  </si>
  <si>
    <t>VLEGOV</t>
  </si>
  <si>
    <t>Ritco Logistics Ltd</t>
  </si>
  <si>
    <t>RITCO</t>
  </si>
  <si>
    <t>Radiant Cash Management Services Ltd</t>
  </si>
  <si>
    <t>RADIANTCMS</t>
  </si>
  <si>
    <t>Tamilnadu Petroproducts Ltd</t>
  </si>
  <si>
    <t>TNPETRO</t>
  </si>
  <si>
    <t>Sar Auto Products Ltd</t>
  </si>
  <si>
    <t>SAPL</t>
  </si>
  <si>
    <t>Jagatjit Industries Ltd</t>
  </si>
  <si>
    <t>JAGAJITIND</t>
  </si>
  <si>
    <t>Primo Chemicals Ltd</t>
  </si>
  <si>
    <t>PRIMO</t>
  </si>
  <si>
    <t>Eldeco Housing and Industries Ltd</t>
  </si>
  <si>
    <t>ELDEHSG</t>
  </si>
  <si>
    <t>Bajaj Steel Industries Ltd</t>
  </si>
  <si>
    <t>BAJAJST</t>
  </si>
  <si>
    <t>Sri Adhikari Brothers Television Network Ltd</t>
  </si>
  <si>
    <t>SABTNL</t>
  </si>
  <si>
    <t>Emkay Taps and Cutting Tools Ltd</t>
  </si>
  <si>
    <t>EMKAYTOOLS</t>
  </si>
  <si>
    <t>Linc Ltd</t>
  </si>
  <si>
    <t>LINC</t>
  </si>
  <si>
    <t>Jayant Agro-Organics Ltd</t>
  </si>
  <si>
    <t>JAYAGROGN</t>
  </si>
  <si>
    <t>Dhampur Bio Organics Ltd</t>
  </si>
  <si>
    <t>DBOL</t>
  </si>
  <si>
    <t>De Nora India Ltd</t>
  </si>
  <si>
    <t>DENORA</t>
  </si>
  <si>
    <t>Career Point Ltd</t>
  </si>
  <si>
    <t>CAREERP</t>
  </si>
  <si>
    <t>Cropster Agro Ltd</t>
  </si>
  <si>
    <t>CROPSTER</t>
  </si>
  <si>
    <t>Sical Logistics Ltd</t>
  </si>
  <si>
    <t>SICALLOG</t>
  </si>
  <si>
    <t>Sarveshwar Foods Ltd</t>
  </si>
  <si>
    <t>SARVESHWAR</t>
  </si>
  <si>
    <t>Andhra Cements Ltd</t>
  </si>
  <si>
    <t>ACL</t>
  </si>
  <si>
    <t>NINtec Systems Ltd</t>
  </si>
  <si>
    <t>NINSYS</t>
  </si>
  <si>
    <t>Vintage Coffee and Beverages Ltd</t>
  </si>
  <si>
    <t>VINCOFE</t>
  </si>
  <si>
    <t>Gloster Ltd</t>
  </si>
  <si>
    <t>GLOSTERLTD</t>
  </si>
  <si>
    <t>Permanent Magnets Ltd</t>
  </si>
  <si>
    <t>PERMAGN</t>
  </si>
  <si>
    <t>Dhunseri Investments Ltd</t>
  </si>
  <si>
    <t>DHUNINV</t>
  </si>
  <si>
    <t>ADC India Communications Ltd</t>
  </si>
  <si>
    <t>ADCINDIA</t>
  </si>
  <si>
    <t>Global Surfaces Ltd</t>
  </si>
  <si>
    <t>GSLSU</t>
  </si>
  <si>
    <t>TAAL Enterprises Ltd</t>
  </si>
  <si>
    <t>TAALENT</t>
  </si>
  <si>
    <t>Prime Securities Ltd</t>
  </si>
  <si>
    <t>PRIMESECU</t>
  </si>
  <si>
    <t>Apex Frozen Foods Ltd</t>
  </si>
  <si>
    <t>APEX</t>
  </si>
  <si>
    <t>Jindal Photo Ltd</t>
  </si>
  <si>
    <t>JINDALPHOT</t>
  </si>
  <si>
    <t>Viceroy Hotels Ltd</t>
  </si>
  <si>
    <t>VHLTD</t>
  </si>
  <si>
    <t>Chembond Chemicals Ltd</t>
  </si>
  <si>
    <t>CHEMBOND</t>
  </si>
  <si>
    <t>Zuari Agro Chemicals Ltd</t>
  </si>
  <si>
    <t>ZUARI</t>
  </si>
  <si>
    <t>Liberty Shoes Ltd</t>
  </si>
  <si>
    <t>LIBERTSHOE</t>
  </si>
  <si>
    <t>HDFC Nifty 50 ETF</t>
  </si>
  <si>
    <t>HDFCNIFTY</t>
  </si>
  <si>
    <t>GFL Ltd</t>
  </si>
  <si>
    <t>GFLLIMITED</t>
  </si>
  <si>
    <t>Mallcom (India) Ltd</t>
  </si>
  <si>
    <t>MALLCOM</t>
  </si>
  <si>
    <t>Drone Destination Ltd</t>
  </si>
  <si>
    <t>DRONE</t>
  </si>
  <si>
    <t>Marsons Ltd</t>
  </si>
  <si>
    <t>MARSONS</t>
  </si>
  <si>
    <t>Finkurve Financial Services Ltd</t>
  </si>
  <si>
    <t>FINKURVE</t>
  </si>
  <si>
    <t>Morganite Crucible (India) Ltd</t>
  </si>
  <si>
    <t>MORGANITE</t>
  </si>
  <si>
    <t>Focus Lighting and Fixtures Ltd</t>
  </si>
  <si>
    <t>FOCUS</t>
  </si>
  <si>
    <t>Integra Engineering India Ltd</t>
  </si>
  <si>
    <t>INTEGRAEN</t>
  </si>
  <si>
    <t>SAR Televenture Ltd</t>
  </si>
  <si>
    <t>SARTELE</t>
  </si>
  <si>
    <t>Birla Cable Ltd</t>
  </si>
  <si>
    <t>BIRLACABLE</t>
  </si>
  <si>
    <t>Hindustan Composites Ltd</t>
  </si>
  <si>
    <t>HINDCOMPOS</t>
  </si>
  <si>
    <t>GRM Overseas Ltd</t>
  </si>
  <si>
    <t>GRMOVER</t>
  </si>
  <si>
    <t>ABS Marine Services Ltd</t>
  </si>
  <si>
    <t>ABSMARINE</t>
  </si>
  <si>
    <t>Ashima Ltd</t>
  </si>
  <si>
    <t>ASHIMASYN</t>
  </si>
  <si>
    <t>Shreyas Shipping and Logistics Ltd</t>
  </si>
  <si>
    <t>SHREYAS</t>
  </si>
  <si>
    <t>MMP Industries Ltd</t>
  </si>
  <si>
    <t>MMP</t>
  </si>
  <si>
    <t>Panacea Biotec Ltd</t>
  </si>
  <si>
    <t>PANACEABIO</t>
  </si>
  <si>
    <t>TPL Plastech Ltd</t>
  </si>
  <si>
    <t>TPLPLASTEH</t>
  </si>
  <si>
    <t>Zee Media Corporation Ltd</t>
  </si>
  <si>
    <t>ZEEMEDIA</t>
  </si>
  <si>
    <t>IND Swift Laboratories Ltd</t>
  </si>
  <si>
    <t>INDSWFTLAB</t>
  </si>
  <si>
    <t>Shankar Lal Rampal Dye-Chem Ltd</t>
  </si>
  <si>
    <t>SRD</t>
  </si>
  <si>
    <t>Arihant Capital Markets Ltd</t>
  </si>
  <si>
    <t>ARIHANTCAP</t>
  </si>
  <si>
    <t>Virtuoso Optoelectronics Ltd</t>
  </si>
  <si>
    <t>VOEPL</t>
  </si>
  <si>
    <t>Newtime Infrastructure Ltd</t>
  </si>
  <si>
    <t>NEWINFRA</t>
  </si>
  <si>
    <t>U. P. Hotels Ltd</t>
  </si>
  <si>
    <t>UPHOT</t>
  </si>
  <si>
    <t>Sukhjit Starch and Chemicals Ltd</t>
  </si>
  <si>
    <t>SUKHJITS</t>
  </si>
  <si>
    <t>Emami Paper Mills Ltd</t>
  </si>
  <si>
    <t>EMAMIPAP</t>
  </si>
  <si>
    <t>Radhika Jeweltech Ltd</t>
  </si>
  <si>
    <t>RADHIKAJWE</t>
  </si>
  <si>
    <t>Race Eco Chain Ltd</t>
  </si>
  <si>
    <t>RACE</t>
  </si>
  <si>
    <t>KSE Ltd</t>
  </si>
  <si>
    <t>KSE</t>
  </si>
  <si>
    <t>Khaitan Chemicals and Fertilizers Ltd</t>
  </si>
  <si>
    <t>KHAICHEM</t>
  </si>
  <si>
    <t>Hampton Sky Realty Ltd</t>
  </si>
  <si>
    <t>HAMPTON</t>
  </si>
  <si>
    <t>Jay Jalaram Technologies Ltd</t>
  </si>
  <si>
    <t>KORE</t>
  </si>
  <si>
    <t>Kisan Mouldings Ltd</t>
  </si>
  <si>
    <t>KISAN</t>
  </si>
  <si>
    <t>Giriraj Civil Developers Ltd</t>
  </si>
  <si>
    <t>GIRIRAJ</t>
  </si>
  <si>
    <t>Speciality Restaurants Ltd</t>
  </si>
  <si>
    <t>SPECIALITY</t>
  </si>
  <si>
    <t>S Chand and Company Ltd</t>
  </si>
  <si>
    <t>SCHAND</t>
  </si>
  <si>
    <t>Simplex Infrastructures Ltd</t>
  </si>
  <si>
    <t>SIMPLEXINF</t>
  </si>
  <si>
    <t>Capital India Finance Ltd</t>
  </si>
  <si>
    <t>CIFL</t>
  </si>
  <si>
    <t>Cheviot Co Ltd</t>
  </si>
  <si>
    <t>CHEVIOT</t>
  </si>
  <si>
    <t>Macfos Ltd</t>
  </si>
  <si>
    <t>ROBU</t>
  </si>
  <si>
    <t>STEL Holdings Ltd</t>
  </si>
  <si>
    <t>STEL</t>
  </si>
  <si>
    <t>Veljan Denison Ltd</t>
  </si>
  <si>
    <t>VELJAN</t>
  </si>
  <si>
    <t>S J Logistics (India) Ltd</t>
  </si>
  <si>
    <t>SJLOGISTIC</t>
  </si>
  <si>
    <t>The Ruby Mills Ltd</t>
  </si>
  <si>
    <t>RUBYMILLS</t>
  </si>
  <si>
    <t>GeeCee Ventures Ltd</t>
  </si>
  <si>
    <t>GEECEE</t>
  </si>
  <si>
    <t>PREVEST DENPRO LTD</t>
  </si>
  <si>
    <t>PREVEST</t>
  </si>
  <si>
    <t>Shree Pushkar Chemicals &amp; Fertilisers Ltd</t>
  </si>
  <si>
    <t>SHREEPUSHK</t>
  </si>
  <si>
    <t>Wim Plast Ltd</t>
  </si>
  <si>
    <t>WIMPLAST</t>
  </si>
  <si>
    <t>Plastiblends India Ltd</t>
  </si>
  <si>
    <t>PLASTIBLEN</t>
  </si>
  <si>
    <t>Mkventures Capital Ltd</t>
  </si>
  <si>
    <t>MKVENTURES</t>
  </si>
  <si>
    <t>Rathi Steel and Power Ltd</t>
  </si>
  <si>
    <t>RATHIST</t>
  </si>
  <si>
    <t>Forbes &amp; Company Ltd</t>
  </si>
  <si>
    <t>FORBESCO</t>
  </si>
  <si>
    <t>N R Agarwal Industries Ltd</t>
  </si>
  <si>
    <t>NRAIL</t>
  </si>
  <si>
    <t>Lokesh Machines Ltd</t>
  </si>
  <si>
    <t>LOKESHMACH</t>
  </si>
  <si>
    <t>Kaya Ltd</t>
  </si>
  <si>
    <t>KAYA</t>
  </si>
  <si>
    <t>Shree Tirupati Balajee FIBC Ltd</t>
  </si>
  <si>
    <t>TIRUPATI</t>
  </si>
  <si>
    <t>Petro Carbon and Chemicals Ltd</t>
  </si>
  <si>
    <t>PCCL</t>
  </si>
  <si>
    <t>Metals - Coke</t>
  </si>
  <si>
    <t>Concord Control Systems Ltd</t>
  </si>
  <si>
    <t>CNCRD</t>
  </si>
  <si>
    <t>Shri Jagdamba Polymers Ltd</t>
  </si>
  <si>
    <t>SHRJAGP</t>
  </si>
  <si>
    <t>Vraj Iron and Steel Ltd</t>
  </si>
  <si>
    <t>VRAJ</t>
  </si>
  <si>
    <t>Sunshield Chemicals Ltd</t>
  </si>
  <si>
    <t>SUNSHIEL</t>
  </si>
  <si>
    <t>Supreme Power Equipment Ltd</t>
  </si>
  <si>
    <t>SUPREMEPWR</t>
  </si>
  <si>
    <t>Heavy Electrical Equipment</t>
  </si>
  <si>
    <t>Maan Aluminium Ltd</t>
  </si>
  <si>
    <t>MAANALU</t>
  </si>
  <si>
    <t>Albert David Ltd</t>
  </si>
  <si>
    <t>ALBERTDAVD</t>
  </si>
  <si>
    <t>Menon Bearings Ltd</t>
  </si>
  <si>
    <t>MENONBE</t>
  </si>
  <si>
    <t>Hazoor Multi Projects Ltd</t>
  </si>
  <si>
    <t>HAZOOR</t>
  </si>
  <si>
    <t>ATMASTCO Ltd</t>
  </si>
  <si>
    <t>ATMASTCO</t>
  </si>
  <si>
    <t>PNGS Gargi Fashion Jewellery Ltd</t>
  </si>
  <si>
    <t>GARGI</t>
  </si>
  <si>
    <t>Nahar Poly Films Ltd</t>
  </si>
  <si>
    <t>NAHARPOLY</t>
  </si>
  <si>
    <t>Khadim India Ltd</t>
  </si>
  <si>
    <t>KHADIM</t>
  </si>
  <si>
    <t>Vinyl Chemicals (India) Ltd</t>
  </si>
  <si>
    <t>VINYLINDIA</t>
  </si>
  <si>
    <t>Modern Insulators Ltd</t>
  </si>
  <si>
    <t>MODINSU</t>
  </si>
  <si>
    <t>Nitta Gelatin India Ltd</t>
  </si>
  <si>
    <t>NITTAGELA</t>
  </si>
  <si>
    <t>RPP Infra Projects Ltd</t>
  </si>
  <si>
    <t>RPPINFRA</t>
  </si>
  <si>
    <t>Haldyn Glass Ltd</t>
  </si>
  <si>
    <t>HALDYNGL</t>
  </si>
  <si>
    <t>Hindustan Media Ventures Ltd</t>
  </si>
  <si>
    <t>HMVL</t>
  </si>
  <si>
    <t>DMCC Speciality Chemicals Ltd</t>
  </si>
  <si>
    <t>DMCC</t>
  </si>
  <si>
    <t>Bhageria Industries Ltd</t>
  </si>
  <si>
    <t>BHAGERIA</t>
  </si>
  <si>
    <t>Alankit Ltd</t>
  </si>
  <si>
    <t>ALANKIT</t>
  </si>
  <si>
    <t>Suraj Products Ltd</t>
  </si>
  <si>
    <t>SURAJ</t>
  </si>
  <si>
    <t>Artemis Electricals and Projects Ltd</t>
  </si>
  <si>
    <t>AEPL</t>
  </si>
  <si>
    <t>Balaji Telefilms Ltd</t>
  </si>
  <si>
    <t>BALAJITELE</t>
  </si>
  <si>
    <t>Pyramid Technoplast Ltd</t>
  </si>
  <si>
    <t>PYRAMID</t>
  </si>
  <si>
    <t>All e Technologies Ltd</t>
  </si>
  <si>
    <t>ALLETEC</t>
  </si>
  <si>
    <t>Mold-Tek Technologies Ltd</t>
  </si>
  <si>
    <t>MOLDTECH</t>
  </si>
  <si>
    <t>Tantia Constructions Ltd</t>
  </si>
  <si>
    <t>TCLCONS</t>
  </si>
  <si>
    <t>Donear Industries Ltd</t>
  </si>
  <si>
    <t>DONEAR</t>
  </si>
  <si>
    <t>Nova Agritech Ltd</t>
  </si>
  <si>
    <t>NOVAAGRI</t>
  </si>
  <si>
    <t>Shivalic Power Control Ltd</t>
  </si>
  <si>
    <t>SPCL</t>
  </si>
  <si>
    <t>Fermenta Biotech Ltd</t>
  </si>
  <si>
    <t>FERMENTA</t>
  </si>
  <si>
    <t>Sakar Healthcare Ltd</t>
  </si>
  <si>
    <t>SAKAR</t>
  </si>
  <si>
    <t>Spencer's Retail Ltd</t>
  </si>
  <si>
    <t>SPENCERS</t>
  </si>
  <si>
    <t>Rane Brake Linings Ltd</t>
  </si>
  <si>
    <t>RBL</t>
  </si>
  <si>
    <t>Nandan Denim Ltd</t>
  </si>
  <si>
    <t>NDL</t>
  </si>
  <si>
    <t>Shriram Asset Management Co Ltd</t>
  </si>
  <si>
    <t>SRAMSET</t>
  </si>
  <si>
    <t>Sreeleathers Ltd</t>
  </si>
  <si>
    <t>SREEL</t>
  </si>
  <si>
    <t>MBL Infrastructure Ltd</t>
  </si>
  <si>
    <t>MBLINFRA</t>
  </si>
  <si>
    <t>Wanbury Ltd</t>
  </si>
  <si>
    <t>WANBURY</t>
  </si>
  <si>
    <t>High Energy Batteries (India) Ltd</t>
  </si>
  <si>
    <t>HIGHENE</t>
  </si>
  <si>
    <t>Bedmutha Industries Ltd</t>
  </si>
  <si>
    <t>BEDMUTHA</t>
  </si>
  <si>
    <t>Nagarjuna Fertilizers and Chemicals Ltd</t>
  </si>
  <si>
    <t>NAGAFERT</t>
  </si>
  <si>
    <t>Megatherm Induction Ltd</t>
  </si>
  <si>
    <t>MEGATHERM</t>
  </si>
  <si>
    <t>Izmo Ltd</t>
  </si>
  <si>
    <t>IZMO</t>
  </si>
  <si>
    <t>Nectar Lifesciences Ltd</t>
  </si>
  <si>
    <t>NECLIFE</t>
  </si>
  <si>
    <t>Nile Ltd</t>
  </si>
  <si>
    <t>NILE</t>
  </si>
  <si>
    <t>SKM Egg Products Export India Ltd</t>
  </si>
  <si>
    <t>SKMEGGPROD</t>
  </si>
  <si>
    <t>Black Rose Industries Ltd</t>
  </si>
  <si>
    <t>BLACKROSE</t>
  </si>
  <si>
    <t>Hindustan Motors Ltd</t>
  </si>
  <si>
    <t>HINDMOTORS</t>
  </si>
  <si>
    <t>Wise Travel India Ltd</t>
  </si>
  <si>
    <t>WTICAB</t>
  </si>
  <si>
    <t>AVG Logistics Ltd</t>
  </si>
  <si>
    <t>AVG</t>
  </si>
  <si>
    <t>TVS Electronics Ltd</t>
  </si>
  <si>
    <t>TVSELECT</t>
  </si>
  <si>
    <t>Nicco Parks &amp; Resorts Ltd</t>
  </si>
  <si>
    <t>NICCOPAR</t>
  </si>
  <si>
    <t>Rudra Ecovation Ltd</t>
  </si>
  <si>
    <t>RUDRAECO</t>
  </si>
  <si>
    <t>R S Software (India) Ltd</t>
  </si>
  <si>
    <t>RSSOFTWARE</t>
  </si>
  <si>
    <t>Brand Concepts Ltd</t>
  </si>
  <si>
    <t>BCONCEPTS</t>
  </si>
  <si>
    <t>Goa Carbon Ltd</t>
  </si>
  <si>
    <t>GOACARBON</t>
  </si>
  <si>
    <t>Nahar Industrial Enterprises Ltd</t>
  </si>
  <si>
    <t>NAHARINDUS</t>
  </si>
  <si>
    <t>Stovec Industries Ltd</t>
  </si>
  <si>
    <t>STOVACQ</t>
  </si>
  <si>
    <t>Sayaji Hotels Ltd</t>
  </si>
  <si>
    <t>SAYAJIHOTL</t>
  </si>
  <si>
    <t>Bartronics India Ltd</t>
  </si>
  <si>
    <t>ASMS</t>
  </si>
  <si>
    <t>PVP Ventures Ltd</t>
  </si>
  <si>
    <t>PVP</t>
  </si>
  <si>
    <t>Supershakti Metaliks Ltd</t>
  </si>
  <si>
    <t>SUPERSHAKT</t>
  </si>
  <si>
    <t>LIC MF S&amp;P BSE Sensex ETF</t>
  </si>
  <si>
    <t>LICNETFSEN</t>
  </si>
  <si>
    <t>A K Capital Services Ltd</t>
  </si>
  <si>
    <t>AKCAPIT</t>
  </si>
  <si>
    <t>RMC Switchgears Ltd</t>
  </si>
  <si>
    <t>RMC</t>
  </si>
  <si>
    <t>Empire Industries Ltd</t>
  </si>
  <si>
    <t>EMPIND</t>
  </si>
  <si>
    <t>D P Wires Ltd</t>
  </si>
  <si>
    <t>DPWIRES</t>
  </si>
  <si>
    <t>Oricon Enterprises Ltd</t>
  </si>
  <si>
    <t>ORICONENT</t>
  </si>
  <si>
    <t>Arfin India Ltd</t>
  </si>
  <si>
    <t>ARFIN</t>
  </si>
  <si>
    <t>FCS Software Solutions Ltd</t>
  </si>
  <si>
    <t>FCSSOFT</t>
  </si>
  <si>
    <t>Balaxi Pharmaceuticals Ltd</t>
  </si>
  <si>
    <t>BALAXI</t>
  </si>
  <si>
    <t>Naperol Investments Ltd</t>
  </si>
  <si>
    <t>NAPEROL</t>
  </si>
  <si>
    <t>Indag Rubber Ltd</t>
  </si>
  <si>
    <t>INDAG</t>
  </si>
  <si>
    <t>Inspirisys Solutions Ltd</t>
  </si>
  <si>
    <t>INSPIRISYS</t>
  </si>
  <si>
    <t>Vikas Ecotech Ltd</t>
  </si>
  <si>
    <t>VIKASECO</t>
  </si>
  <si>
    <t>Remsons Industries Ltd</t>
  </si>
  <si>
    <t>REMSONSIND</t>
  </si>
  <si>
    <t>Kore Digital Ltd</t>
  </si>
  <si>
    <t>Tara Chand Infralogistic Solutions Ltd</t>
  </si>
  <si>
    <t>TARACHAND</t>
  </si>
  <si>
    <t>Niyogin Fintech Ltd</t>
  </si>
  <si>
    <t>NIYOGIN</t>
  </si>
  <si>
    <t>Munjal Showa Ltd</t>
  </si>
  <si>
    <t>MUNJALSHOW</t>
  </si>
  <si>
    <t>UTI Gold Exchange Traded Fund</t>
  </si>
  <si>
    <t>GOLDSHARE</t>
  </si>
  <si>
    <t>Pashupati Cotspin Ltd</t>
  </si>
  <si>
    <t>PASHUPATI</t>
  </si>
  <si>
    <t>Manaksia Ltd</t>
  </si>
  <si>
    <t>MANAKSIA</t>
  </si>
  <si>
    <t>Bright Outdoor Media Ltd</t>
  </si>
  <si>
    <t>BRIGHT</t>
  </si>
  <si>
    <t>Mirza International Ltd</t>
  </si>
  <si>
    <t>MIRZAINT</t>
  </si>
  <si>
    <t>EFFWA Infra &amp; Research Ltd</t>
  </si>
  <si>
    <t>EFFWA</t>
  </si>
  <si>
    <t>Advani Hotels and Resorts (India) Ltd</t>
  </si>
  <si>
    <t>ADVANIHOTR</t>
  </si>
  <si>
    <t>R &amp; B Denims Ltd</t>
  </si>
  <si>
    <t>RNBDENIMS</t>
  </si>
  <si>
    <t>Music Broadcast Ltd</t>
  </si>
  <si>
    <t>RADIOCITY</t>
  </si>
  <si>
    <t>KN Agri Resources Ltd</t>
  </si>
  <si>
    <t>KNAGRI</t>
  </si>
  <si>
    <t>BPL Ltd</t>
  </si>
  <si>
    <t>BPL</t>
  </si>
  <si>
    <t>Uravi T &amp; Wedge Lamps Ltd</t>
  </si>
  <si>
    <t>URAVI</t>
  </si>
  <si>
    <t>Consolidated Finvest &amp; Holdings Ltd</t>
  </si>
  <si>
    <t>CONSOFINVT</t>
  </si>
  <si>
    <t>Mac Charles (India) Ltd</t>
  </si>
  <si>
    <t>MCCHRLS-B</t>
  </si>
  <si>
    <t>3i Infotech Ltd</t>
  </si>
  <si>
    <t>3IINFOLTD</t>
  </si>
  <si>
    <t>Taylormade Renewables Ltd</t>
  </si>
  <si>
    <t>TRL</t>
  </si>
  <si>
    <t>Orient Ceratech Ltd</t>
  </si>
  <si>
    <t>ORIENTCER</t>
  </si>
  <si>
    <t>Aym Syntex Ltd</t>
  </si>
  <si>
    <t>AYMSYNTEX</t>
  </si>
  <si>
    <t>Sil Investments Ltd</t>
  </si>
  <si>
    <t>SILINV</t>
  </si>
  <si>
    <t>Vipul Ltd</t>
  </si>
  <si>
    <t>VIPULLTD</t>
  </si>
  <si>
    <t>Kriti Nutrients Ltd</t>
  </si>
  <si>
    <t>KRITINUT</t>
  </si>
  <si>
    <t>Cellecor Gadgets Ltd</t>
  </si>
  <si>
    <t>CELLECOR</t>
  </si>
  <si>
    <t>Nikhil Adhesives Ltd</t>
  </si>
  <si>
    <t>NIKHILAD</t>
  </si>
  <si>
    <t>Aerpace Industries Ltd</t>
  </si>
  <si>
    <t>AERPACE</t>
  </si>
  <si>
    <t>HT Media Ltd</t>
  </si>
  <si>
    <t>HTMEDIA</t>
  </si>
  <si>
    <t>SRM Contractors Ltd</t>
  </si>
  <si>
    <t>SRM</t>
  </si>
  <si>
    <t>Kothari Products Ltd</t>
  </si>
  <si>
    <t>KOTHARIPRO</t>
  </si>
  <si>
    <t>Genus Paper &amp; Boards Ltd</t>
  </si>
  <si>
    <t>GENUSPAPER</t>
  </si>
  <si>
    <t>Oswal Agro Mills Ltd</t>
  </si>
  <si>
    <t>OSWALAGRO</t>
  </si>
  <si>
    <t>Cybertech Systems and Software Ltd</t>
  </si>
  <si>
    <t>CYBERTECH</t>
  </si>
  <si>
    <t>Laxmi Goldorna House Ltd</t>
  </si>
  <si>
    <t>LGHL</t>
  </si>
  <si>
    <t>Affordable Robotic &amp; Automation Ltd</t>
  </si>
  <si>
    <t>AFFORDABLE</t>
  </si>
  <si>
    <t>Indo Borax and Chemicals Ltd</t>
  </si>
  <si>
    <t>INDOBORAX</t>
  </si>
  <si>
    <t>Sealmatic India Ltd</t>
  </si>
  <si>
    <t>SEALMATIC</t>
  </si>
  <si>
    <t>Kamat Hotels (India) Ltd</t>
  </si>
  <si>
    <t>KAMATHOTEL</t>
  </si>
  <si>
    <t>Nupur Recyclers Ltd</t>
  </si>
  <si>
    <t>NRL</t>
  </si>
  <si>
    <t>UTI Nifty Next 50 Exchange Traded Fund</t>
  </si>
  <si>
    <t>UTINEXT50</t>
  </si>
  <si>
    <t>Axita Cotton Ltd</t>
  </si>
  <si>
    <t>AXITA</t>
  </si>
  <si>
    <t>Harita Seating Systems Ltd</t>
  </si>
  <si>
    <t>HARITASEAT</t>
  </si>
  <si>
    <t>Vishnusurya Projects and Infra Ltd</t>
  </si>
  <si>
    <t>VISHNUINFR</t>
  </si>
  <si>
    <t>Precot Ltd</t>
  </si>
  <si>
    <t>PRECOT</t>
  </si>
  <si>
    <t>Anjani Portland Cement Ltd</t>
  </si>
  <si>
    <t>APCL</t>
  </si>
  <si>
    <t>Pavna Industries Ltd</t>
  </si>
  <si>
    <t>PAVNAIND</t>
  </si>
  <si>
    <t>Valiant Laboratories Ltd</t>
  </si>
  <si>
    <t>VALIANTLAB</t>
  </si>
  <si>
    <t>Teerth Gopicon Ltd</t>
  </si>
  <si>
    <t>TGL</t>
  </si>
  <si>
    <t>Accent Microcell Ltd</t>
  </si>
  <si>
    <t>ACCENTMIC</t>
  </si>
  <si>
    <t>Orient Bell Ltd</t>
  </si>
  <si>
    <t>ORIENTBELL</t>
  </si>
  <si>
    <t>Annapurna Swadisht Ltd</t>
  </si>
  <si>
    <t>ANNAPURNA</t>
  </si>
  <si>
    <t>Bhartiya International Ltd</t>
  </si>
  <si>
    <t>BIL</t>
  </si>
  <si>
    <t>Diamines and Chemicals Ltd</t>
  </si>
  <si>
    <t>DIAMINESQ</t>
  </si>
  <si>
    <t>Remedium Lifecare Ltd</t>
  </si>
  <si>
    <t>REMLIFE</t>
  </si>
  <si>
    <t>KCP Sugar and Industries Corp Ltd</t>
  </si>
  <si>
    <t>KCPSUGIND</t>
  </si>
  <si>
    <t>Vinsys IT Services India Ltd</t>
  </si>
  <si>
    <t>VINSYS</t>
  </si>
  <si>
    <t>Kaycee Industries Ltd</t>
  </si>
  <si>
    <t>KAYCEEI</t>
  </si>
  <si>
    <t>TBI Corn Ltd</t>
  </si>
  <si>
    <t>TBI</t>
  </si>
  <si>
    <t>Asahi Songwon Colors Ltd</t>
  </si>
  <si>
    <t>ASAHISONG</t>
  </si>
  <si>
    <t>Banswara Syntex Ltd</t>
  </si>
  <si>
    <t>BANSWRAS</t>
  </si>
  <si>
    <t>StarlinePS Enterprises Ltd</t>
  </si>
  <si>
    <t>STARLENT</t>
  </si>
  <si>
    <t>Mazda Ltd</t>
  </si>
  <si>
    <t>MAZDA</t>
  </si>
  <si>
    <t>Kilitch Drugs (India) Ltd</t>
  </si>
  <si>
    <t>KILITCH</t>
  </si>
  <si>
    <t>Artson Engineering Ltd</t>
  </si>
  <si>
    <t>ARTSONEN</t>
  </si>
  <si>
    <t>National Peroxide Ltd</t>
  </si>
  <si>
    <t>NPL</t>
  </si>
  <si>
    <t>NBI Industrial Finance Company Ltd</t>
  </si>
  <si>
    <t>NBIFIN</t>
  </si>
  <si>
    <t>Gretex Corporate Services Ltd</t>
  </si>
  <si>
    <t>GCSL</t>
  </si>
  <si>
    <t>Frontier Springs Ltd</t>
  </si>
  <si>
    <t>FRONTSP</t>
  </si>
  <si>
    <t>Dai Ichi Karkaria Ltd</t>
  </si>
  <si>
    <t>DAICHI</t>
  </si>
  <si>
    <t>Vikram Thermo (India) Ltd</t>
  </si>
  <si>
    <t>VIKRAMTH</t>
  </si>
  <si>
    <t>GEM Enviro Management Ltd</t>
  </si>
  <si>
    <t>GEMENVIRO</t>
  </si>
  <si>
    <t>Swaraj Suiting Ltd</t>
  </si>
  <si>
    <t>SWARAJ</t>
  </si>
  <si>
    <t>TRF Ltd</t>
  </si>
  <si>
    <t>TRF</t>
  </si>
  <si>
    <t>Birla Precision Technologies Ltd</t>
  </si>
  <si>
    <t>BIRLAPREC</t>
  </si>
  <si>
    <t>Super Sales India Ltd</t>
  </si>
  <si>
    <t>SUPER</t>
  </si>
  <si>
    <t>PTL Enterprises Ltd</t>
  </si>
  <si>
    <t>PTL</t>
  </si>
  <si>
    <t>Parsvnath Developers Ltd</t>
  </si>
  <si>
    <t>PARSVNATH</t>
  </si>
  <si>
    <t>IRIS Business Services Ltd</t>
  </si>
  <si>
    <t>IRIS</t>
  </si>
  <si>
    <t>Nephro Care India Ltd</t>
  </si>
  <si>
    <t>NEPHROCARE</t>
  </si>
  <si>
    <t>Kronox Lab Sciences Ltd</t>
  </si>
  <si>
    <t>KRONOX</t>
  </si>
  <si>
    <t>Medicamen Biotech Ltd</t>
  </si>
  <si>
    <t>MEDICAMEQ</t>
  </si>
  <si>
    <t>Aarti Surfactants Ltd</t>
  </si>
  <si>
    <t>AARTISURF</t>
  </si>
  <si>
    <t>Comfort Intech Ltd</t>
  </si>
  <si>
    <t>COMFINTE</t>
  </si>
  <si>
    <t>HCL Infosystems Ltd</t>
  </si>
  <si>
    <t>HCL-INSYS</t>
  </si>
  <si>
    <t>MOS Utility Ltd</t>
  </si>
  <si>
    <t>MOS</t>
  </si>
  <si>
    <t>Worth Investment &amp; Trading Co Ltd</t>
  </si>
  <si>
    <t>WORTH</t>
  </si>
  <si>
    <t>Phantom Digital Effects Ltd</t>
  </si>
  <si>
    <t>PHANTOMFX</t>
  </si>
  <si>
    <t>Sinclairs Hotels Ltd</t>
  </si>
  <si>
    <t>SINCLAIR</t>
  </si>
  <si>
    <t>Nahar Capital and Financial Services Ltd</t>
  </si>
  <si>
    <t>NAHARCAP</t>
  </si>
  <si>
    <t>Muthoot Capital Services Ltd</t>
  </si>
  <si>
    <t>MUTHOOTCAP</t>
  </si>
  <si>
    <t>Vantage Knowledge Academy Ltd</t>
  </si>
  <si>
    <t>VKAL</t>
  </si>
  <si>
    <t>Kanoria Chemicals and Industries Ltd</t>
  </si>
  <si>
    <t>KANORICHEM</t>
  </si>
  <si>
    <t>Trucap Finance Ltd</t>
  </si>
  <si>
    <t>TRU</t>
  </si>
  <si>
    <t>Bharat Seats Ltd</t>
  </si>
  <si>
    <t>BHARATSE</t>
  </si>
  <si>
    <t>Vibhor Steel Tubes Ltd</t>
  </si>
  <si>
    <t>VSTL</t>
  </si>
  <si>
    <t>Deep Energy Resources Ltd</t>
  </si>
  <si>
    <t>DEEPENR</t>
  </si>
  <si>
    <t>UFO Moviez India Ltd</t>
  </si>
  <si>
    <t>UFO</t>
  </si>
  <si>
    <t>MIRC Electronics Ltd</t>
  </si>
  <si>
    <t>MIRCELECTR</t>
  </si>
  <si>
    <t>Nila Infrastructures Ltd</t>
  </si>
  <si>
    <t>NILAINFRA</t>
  </si>
  <si>
    <t>International Conveyors Ltd</t>
  </si>
  <si>
    <t>INTLCONV</t>
  </si>
  <si>
    <t>Venus Remedies Ltd</t>
  </si>
  <si>
    <t>VENUSREM</t>
  </si>
  <si>
    <t>Uni-Abex Alloy Products Ltd</t>
  </si>
  <si>
    <t>UNIABEXAL</t>
  </si>
  <si>
    <t>Valiant Communications Ltd</t>
  </si>
  <si>
    <t>VALIANT</t>
  </si>
  <si>
    <t>TAC Infosec Ltd</t>
  </si>
  <si>
    <t>TAC</t>
  </si>
  <si>
    <t>Bharat Agri Fert &amp; Realty Ltd</t>
  </si>
  <si>
    <t>BHARATAGRI</t>
  </si>
  <si>
    <t>Shree Karni Fabcom Ltd</t>
  </si>
  <si>
    <t>SHREEKARNI</t>
  </si>
  <si>
    <t>SRG Housing Finance Ltd</t>
  </si>
  <si>
    <t>SRGHFL</t>
  </si>
  <si>
    <t>Frog Cellsat Ltd</t>
  </si>
  <si>
    <t>FROG</t>
  </si>
  <si>
    <t>RBZ Jewellers Ltd</t>
  </si>
  <si>
    <t>RBZJEWEL</t>
  </si>
  <si>
    <t>Jewelry &amp; Watch Retailers</t>
  </si>
  <si>
    <t>Almondz Global Securities Ltd</t>
  </si>
  <si>
    <t>ALMONDZ</t>
  </si>
  <si>
    <t>Swiss Military Consumer Goods Ltd</t>
  </si>
  <si>
    <t>SWISSMLTRY</t>
  </si>
  <si>
    <t>Singer India Ltd</t>
  </si>
  <si>
    <t>SINGER</t>
  </si>
  <si>
    <t>Kwality Pharmaceuticals Ltd</t>
  </si>
  <si>
    <t>KPL</t>
  </si>
  <si>
    <t>Sahaj Solar Ltd</t>
  </si>
  <si>
    <t>SAHAJSOLAR</t>
  </si>
  <si>
    <t>Refractory Shapes Ltd</t>
  </si>
  <si>
    <t>REFRACTORY</t>
  </si>
  <si>
    <t>IFB Agro Industries Ltd</t>
  </si>
  <si>
    <t>IFBAGRO</t>
  </si>
  <si>
    <t>Xtglobal Infotech Ltd</t>
  </si>
  <si>
    <t>XTGLOBAL</t>
  </si>
  <si>
    <t>ZIM Laboratories Ltd</t>
  </si>
  <si>
    <t>ZIMLAB</t>
  </si>
  <si>
    <t>Ambalal Sarabhai Enterprises Ltd</t>
  </si>
  <si>
    <t>AMBALALSA</t>
  </si>
  <si>
    <t>Kiran Vyapar Ltd</t>
  </si>
  <si>
    <t>KIRANVYPAR</t>
  </si>
  <si>
    <t>Modison Ltd</t>
  </si>
  <si>
    <t>MODISONLTD</t>
  </si>
  <si>
    <t>Iris Clothings Ltd</t>
  </si>
  <si>
    <t>IRISDOREME</t>
  </si>
  <si>
    <t>Shivam Autotech Ltd</t>
  </si>
  <si>
    <t>SHIVAMAUTO</t>
  </si>
  <si>
    <t>Nitco Ltd</t>
  </si>
  <si>
    <t>NITCO</t>
  </si>
  <si>
    <t>Megasoft Ltd</t>
  </si>
  <si>
    <t>MEGASOFT</t>
  </si>
  <si>
    <t>Vardhman Acrylics Ltd</t>
  </si>
  <si>
    <t>VARDHACRLC</t>
  </si>
  <si>
    <t>Raghuvir Synthetics Ltd</t>
  </si>
  <si>
    <t>RAGHUSYN</t>
  </si>
  <si>
    <t>Rudra Global Infra Products Ltd</t>
  </si>
  <si>
    <t>RUDRA</t>
  </si>
  <si>
    <t>Sadbhav Engineering Ltd</t>
  </si>
  <si>
    <t>SADBHAV</t>
  </si>
  <si>
    <t>Swadeshi Polytex Ltd</t>
  </si>
  <si>
    <t>SWADPOL</t>
  </si>
  <si>
    <t>Integrated Industries Ltd</t>
  </si>
  <si>
    <t>IIL</t>
  </si>
  <si>
    <t>Kritika Wires Ltd</t>
  </si>
  <si>
    <t>KRITIKA</t>
  </si>
  <si>
    <t>Akme Fintrade India Ltd</t>
  </si>
  <si>
    <t>AFIL</t>
  </si>
  <si>
    <t>Meghna Infracon Infrastructure Ltd</t>
  </si>
  <si>
    <t>MIIL</t>
  </si>
  <si>
    <t>Bella Casa Fashion &amp; Retail Ltd</t>
  </si>
  <si>
    <t>BELLACASA</t>
  </si>
  <si>
    <t>Gourmet Gateway India Ltd</t>
  </si>
  <si>
    <t>GOURMET</t>
  </si>
  <si>
    <t>Markolines Pavement Technologies Ltd</t>
  </si>
  <si>
    <t>MARKOLINES</t>
  </si>
  <si>
    <t>Pratham EPC Projects Ltd</t>
  </si>
  <si>
    <t>PRATHAM</t>
  </si>
  <si>
    <t>Synergy Green Industries Ltd</t>
  </si>
  <si>
    <t>SGIL</t>
  </si>
  <si>
    <t>DU Digital Global Ltd</t>
  </si>
  <si>
    <t>DUGLOBAL</t>
  </si>
  <si>
    <t>Foce India Ltd</t>
  </si>
  <si>
    <t>FOCE</t>
  </si>
  <si>
    <t>U Y Fincorp Ltd</t>
  </si>
  <si>
    <t>UYFINCORP</t>
  </si>
  <si>
    <t>Kothari Sugars and Chemicals Ltd</t>
  </si>
  <si>
    <t>KOTARISUG</t>
  </si>
  <si>
    <t>V-Marc India Ltd</t>
  </si>
  <si>
    <t>VMARCIND</t>
  </si>
  <si>
    <t>B&amp;B Triplewall Containers Ltd</t>
  </si>
  <si>
    <t>BBTCL</t>
  </si>
  <si>
    <t>Krishival Foods Ltd</t>
  </si>
  <si>
    <t>KRISHIVAL</t>
  </si>
  <si>
    <t>DIC India Ltd</t>
  </si>
  <si>
    <t>DICIND</t>
  </si>
  <si>
    <t>IIRM Holdings India Ltd</t>
  </si>
  <si>
    <t>IIRM</t>
  </si>
  <si>
    <t>Sunita Tools Ltd</t>
  </si>
  <si>
    <t>SUNITATOOL</t>
  </si>
  <si>
    <t>Ador Fontech Ltd</t>
  </si>
  <si>
    <t>ADORFO</t>
  </si>
  <si>
    <t>Geekay Wires Ltd</t>
  </si>
  <si>
    <t>GEEKAYWIRE</t>
  </si>
  <si>
    <t>Thirdwave Financial Intermediaries Ltd</t>
  </si>
  <si>
    <t>THIRDFIN</t>
  </si>
  <si>
    <t>International Travel House Ltd</t>
  </si>
  <si>
    <t>ITHL</t>
  </si>
  <si>
    <t>CL Educate Ltd</t>
  </si>
  <si>
    <t>CLEDUCATE</t>
  </si>
  <si>
    <t>DC Infotech and Communication Ltd</t>
  </si>
  <si>
    <t>DCI</t>
  </si>
  <si>
    <t>Saakshi Medtech and Panels Ltd</t>
  </si>
  <si>
    <t>SAAKSHI</t>
  </si>
  <si>
    <t>IL &amp; FS Investment Managers Ltd</t>
  </si>
  <si>
    <t>IVC</t>
  </si>
  <si>
    <t>DCM Nouvelle Ltd</t>
  </si>
  <si>
    <t>DCMNVL</t>
  </si>
  <si>
    <t>Euro Panel Products Ltd</t>
  </si>
  <si>
    <t>EUROBOND</t>
  </si>
  <si>
    <t>Galaxy Bearings Ltd</t>
  </si>
  <si>
    <t>GALXBRG</t>
  </si>
  <si>
    <t>Autoline Industries Ltd</t>
  </si>
  <si>
    <t>AUTOIND</t>
  </si>
  <si>
    <t>Cressanda Railway Solutions Ltd</t>
  </si>
  <si>
    <t>CRESSAN</t>
  </si>
  <si>
    <t>BEW Engineering Ltd</t>
  </si>
  <si>
    <t>BEWLTD</t>
  </si>
  <si>
    <t>United Drilling Tools Ltd</t>
  </si>
  <si>
    <t>UNIDT</t>
  </si>
  <si>
    <t>Aditya BSL Nifty 50 ETF</t>
  </si>
  <si>
    <t>BSLNIFTY</t>
  </si>
  <si>
    <t>Aion-Tech Solutions Ltd</t>
  </si>
  <si>
    <t>GOLDTECH</t>
  </si>
  <si>
    <t>Kataria Industries Ltd</t>
  </si>
  <si>
    <t>KATARIA</t>
  </si>
  <si>
    <t>Prozone Realty Ltd</t>
  </si>
  <si>
    <t>PROZONER</t>
  </si>
  <si>
    <t>Manaksia Coated Metals &amp; Industries Ltd</t>
  </si>
  <si>
    <t>MANAKCOAT</t>
  </si>
  <si>
    <t>RNFI Services Ltd</t>
  </si>
  <si>
    <t>RNFI</t>
  </si>
  <si>
    <t>Viviana Power Tech Ltd</t>
  </si>
  <si>
    <t>VIVIANA</t>
  </si>
  <si>
    <t>Titan Biotech Ltd</t>
  </si>
  <si>
    <t>TITANBIO</t>
  </si>
  <si>
    <t>Manomay Tex India Ltd</t>
  </si>
  <si>
    <t>MANOMAY</t>
  </si>
  <si>
    <t>Premier Polyfilm Ltd</t>
  </si>
  <si>
    <t>PREMIERPOL</t>
  </si>
  <si>
    <t>Ponni Sugars (Erode) Ltd</t>
  </si>
  <si>
    <t>PONNIERODE</t>
  </si>
  <si>
    <t>Orbit Exports Ltd</t>
  </si>
  <si>
    <t>ORBTEXP</t>
  </si>
  <si>
    <t>Riddhi Siddhi Gluco Biols Ltd</t>
  </si>
  <si>
    <t>RIDDHI</t>
  </si>
  <si>
    <t>Menon Pistons Ltd</t>
  </si>
  <si>
    <t>MENNPIS</t>
  </si>
  <si>
    <t>Sakthi Sugars Ltd</t>
  </si>
  <si>
    <t>SAKHTISUG</t>
  </si>
  <si>
    <t>Modi's Navnirman Ltd</t>
  </si>
  <si>
    <t>MODIS</t>
  </si>
  <si>
    <t>Poddar Pigments Ltd</t>
  </si>
  <si>
    <t>PODDARMENT</t>
  </si>
  <si>
    <t>Indian Bright Steel Co Ltd</t>
  </si>
  <si>
    <t>IBRIGST</t>
  </si>
  <si>
    <t>Hi-Green Carbon Ltd</t>
  </si>
  <si>
    <t>HIGREEN</t>
  </si>
  <si>
    <t>Jet Airways (India) Ltd</t>
  </si>
  <si>
    <t>JETAIRWAYS</t>
  </si>
  <si>
    <t>Reliance Communications Ltd</t>
  </si>
  <si>
    <t>RCOM</t>
  </si>
  <si>
    <t>Thaai Casting Limited</t>
  </si>
  <si>
    <t>TCL</t>
  </si>
  <si>
    <t>Dhabriya Polywood Ltd</t>
  </si>
  <si>
    <t>DHABRIYA</t>
  </si>
  <si>
    <t>Batliboi Ltd</t>
  </si>
  <si>
    <t>BATLIBOI</t>
  </si>
  <si>
    <t>Dynamic Services &amp; Security Ltd</t>
  </si>
  <si>
    <t>DYNAMIC</t>
  </si>
  <si>
    <t>Rubfila International Ltd</t>
  </si>
  <si>
    <t>RUBFILA</t>
  </si>
  <si>
    <t>Nath Bio-Genes (I) Ltd</t>
  </si>
  <si>
    <t>NATHBIOGEN</t>
  </si>
  <si>
    <t>Shalibhadra Finance Ltd</t>
  </si>
  <si>
    <t>SAHLIBHFI</t>
  </si>
  <si>
    <t>Shish Industries Ltd</t>
  </si>
  <si>
    <t>SHISHIND</t>
  </si>
  <si>
    <t>RBM Infracon Ltd</t>
  </si>
  <si>
    <t>RBMINFRA</t>
  </si>
  <si>
    <t>Addictive Learning Technology Ltd</t>
  </si>
  <si>
    <t>LAWSIKHO</t>
  </si>
  <si>
    <t>Kings Infra Ventures Ltd</t>
  </si>
  <si>
    <t>KINGSINFR</t>
  </si>
  <si>
    <t>Sheetal Cool Products Ltd</t>
  </si>
  <si>
    <t>SCPL</t>
  </si>
  <si>
    <t>Mawana Sugars Ltd</t>
  </si>
  <si>
    <t>MAWANASUG</t>
  </si>
  <si>
    <t>Indian Emulsifiers Ltd</t>
  </si>
  <si>
    <t>IEML</t>
  </si>
  <si>
    <t>Dynemic Products Ltd</t>
  </si>
  <si>
    <t>DYNPRO</t>
  </si>
  <si>
    <t>Indo Us Bio-Tech Ltd</t>
  </si>
  <si>
    <t>INDOUS</t>
  </si>
  <si>
    <t>Harrisons Malayalam Ltd</t>
  </si>
  <si>
    <t>HARRMALAYA</t>
  </si>
  <si>
    <t>SoftSol India Ltd</t>
  </si>
  <si>
    <t>SOFTSOL</t>
  </si>
  <si>
    <t>Proventus Agrocom Ltd</t>
  </si>
  <si>
    <t>PROV</t>
  </si>
  <si>
    <t>Cineline India Ltd</t>
  </si>
  <si>
    <t>CINELINE</t>
  </si>
  <si>
    <t>Jost's Engineering Company Ltd</t>
  </si>
  <si>
    <t>JOSTS</t>
  </si>
  <si>
    <t>Delton Cables Ltd</t>
  </si>
  <si>
    <t>DLTNCBL</t>
  </si>
  <si>
    <t>Mangalam Global Enterprise Ltd</t>
  </si>
  <si>
    <t>MGEL</t>
  </si>
  <si>
    <t>SoftTech Engineers Ltd</t>
  </si>
  <si>
    <t>SOFTTECH</t>
  </si>
  <si>
    <t>Shemaroo Entertainment Ltd</t>
  </si>
  <si>
    <t>SHEMAROO</t>
  </si>
  <si>
    <t>Le Merite Exports Ltd</t>
  </si>
  <si>
    <t>LEMERITE</t>
  </si>
  <si>
    <t>Pradeep Metals Ltd</t>
  </si>
  <si>
    <t>PRADPME</t>
  </si>
  <si>
    <t>Suraj Ltd</t>
  </si>
  <si>
    <t>SURAJLTD</t>
  </si>
  <si>
    <t>M K Proteins Ltd</t>
  </si>
  <si>
    <t>MKPL</t>
  </si>
  <si>
    <t>Indo National Ltd</t>
  </si>
  <si>
    <t>NIPPOBATRY</t>
  </si>
  <si>
    <t>Amal Ltd</t>
  </si>
  <si>
    <t>AMAL</t>
  </si>
  <si>
    <t>Mangalam Industrial Finance Ltd</t>
  </si>
  <si>
    <t>MANGIND</t>
  </si>
  <si>
    <t>Lakshmi Mills Company Ltd</t>
  </si>
  <si>
    <t>LAKSHMIMIL</t>
  </si>
  <si>
    <t>Winsol Engineers Ltd</t>
  </si>
  <si>
    <t>WINSOL</t>
  </si>
  <si>
    <t>Emkay Global Financial Services Ltd</t>
  </si>
  <si>
    <t>EMKAY</t>
  </si>
  <si>
    <t>Sahyadri Industries Ltd</t>
  </si>
  <si>
    <t>SAHYADRI</t>
  </si>
  <si>
    <t>Lyka Labs Ltd</t>
  </si>
  <si>
    <t>LYKALABS</t>
  </si>
  <si>
    <t>Shera Energy Ltd</t>
  </si>
  <si>
    <t>SHERA</t>
  </si>
  <si>
    <t>Integra Essentia Ltd</t>
  </si>
  <si>
    <t>ESSENTIA</t>
  </si>
  <si>
    <t>Logica Infoway Ltd</t>
  </si>
  <si>
    <t>LOGICA</t>
  </si>
  <si>
    <t>Apollo Sindoori Hotels Ltd</t>
  </si>
  <si>
    <t>APOLSINHOT</t>
  </si>
  <si>
    <t>Shardul Securities Ltd</t>
  </si>
  <si>
    <t>SHARDUL</t>
  </si>
  <si>
    <t>Pritika Auto Industries Ltd</t>
  </si>
  <si>
    <t>PRITIKAUTO</t>
  </si>
  <si>
    <t>OK Play India Ltd</t>
  </si>
  <si>
    <t>OKPLA</t>
  </si>
  <si>
    <t>ELGI Rubber Co Ltd</t>
  </si>
  <si>
    <t>ELGIRUBCO</t>
  </si>
  <si>
    <t>Goodricke Group Ltd</t>
  </si>
  <si>
    <t>GOODRICKE</t>
  </si>
  <si>
    <t>Country Club Hospitality &amp; Holidays Ltd</t>
  </si>
  <si>
    <t>CCHHL</t>
  </si>
  <si>
    <t>Bombay Oxygen Investments Ltd</t>
  </si>
  <si>
    <t>BOMOXY-B1</t>
  </si>
  <si>
    <t>Hitech Corporation Ltd</t>
  </si>
  <si>
    <t>HITECHCORP</t>
  </si>
  <si>
    <t>Innovators Facade Systems Ltd</t>
  </si>
  <si>
    <t>INNOVATORS</t>
  </si>
  <si>
    <t>Bharat Road Network Ltd</t>
  </si>
  <si>
    <t>BRNL</t>
  </si>
  <si>
    <t>Quint Digital Ltd</t>
  </si>
  <si>
    <t>QUINT</t>
  </si>
  <si>
    <t>Creative Graphics Solutions India Ltd</t>
  </si>
  <si>
    <t>CGRAPHICS</t>
  </si>
  <si>
    <t>Baroda Rayon Corporation Ltd</t>
  </si>
  <si>
    <t>BARODARY</t>
  </si>
  <si>
    <t>RM Drip &amp; Sprinklers Systems Ltd</t>
  </si>
  <si>
    <t>RMDRIP</t>
  </si>
  <si>
    <t>Milkfood Ltd</t>
  </si>
  <si>
    <t>MLKFOOD</t>
  </si>
  <si>
    <t>Northern Spirits Ltd</t>
  </si>
  <si>
    <t>NSL</t>
  </si>
  <si>
    <t>Panasonic Energy India Co Ltd</t>
  </si>
  <si>
    <t>PANAENERG</t>
  </si>
  <si>
    <t>Kinetic Engineering Ltd</t>
  </si>
  <si>
    <t>KINETICENG</t>
  </si>
  <si>
    <t>Byke Hospitality Ltd</t>
  </si>
  <si>
    <t>BYKE</t>
  </si>
  <si>
    <t>Trust Fintech Ltd</t>
  </si>
  <si>
    <t>TRUST</t>
  </si>
  <si>
    <t>Sigma Solve Ltd</t>
  </si>
  <si>
    <t>SIGMA</t>
  </si>
  <si>
    <t>Trigyn Technologies Ltd</t>
  </si>
  <si>
    <t>TRIGYN</t>
  </si>
  <si>
    <t>Hindustan Organic Chemicals Ltd</t>
  </si>
  <si>
    <t>HOCL</t>
  </si>
  <si>
    <t>Shreyans Industries Ltd</t>
  </si>
  <si>
    <t>SHREYANIND</t>
  </si>
  <si>
    <t>Star Housing Finance Ltd</t>
  </si>
  <si>
    <t>STARHFL</t>
  </si>
  <si>
    <t>Global Vectra Helicorp Ltd</t>
  </si>
  <si>
    <t>GLOBALVECT</t>
  </si>
  <si>
    <t>Fredun Pharmaceuticals Ltd</t>
  </si>
  <si>
    <t>FREDUN</t>
  </si>
  <si>
    <t>Jenburkt Pharmaceuticals Ltd</t>
  </si>
  <si>
    <t>JENBURPH</t>
  </si>
  <si>
    <t>Robust Hotels Ltd</t>
  </si>
  <si>
    <t>RHL</t>
  </si>
  <si>
    <t>Energy-Mission Machineries (India) Ltd</t>
  </si>
  <si>
    <t>EMMIL</t>
  </si>
  <si>
    <t>Udayshivakumar Infra Ltd</t>
  </si>
  <si>
    <t>USK</t>
  </si>
  <si>
    <t>Mahindra EPC Irrigation Ltd</t>
  </si>
  <si>
    <t>MAHEPC</t>
  </si>
  <si>
    <t>Gokul Refoils and Solvent Ltd</t>
  </si>
  <si>
    <t>GOKUL</t>
  </si>
  <si>
    <t>Triton Valves Ltd</t>
  </si>
  <si>
    <t>TRITONV</t>
  </si>
  <si>
    <t>Industrial Investment Trust Ltd</t>
  </si>
  <si>
    <t>IITL</t>
  </si>
  <si>
    <t>Exxaro Tiles Ltd</t>
  </si>
  <si>
    <t>EXXARO</t>
  </si>
  <si>
    <t>Cool Caps Industries Ltd</t>
  </si>
  <si>
    <t>COOLCAPS</t>
  </si>
  <si>
    <t>NDL Ventures Ltd</t>
  </si>
  <si>
    <t>NDLVENTURE</t>
  </si>
  <si>
    <t>Zenotech Laboratories Ltd</t>
  </si>
  <si>
    <t>ZENOTECH</t>
  </si>
  <si>
    <t>Lehar Footwears Ltd</t>
  </si>
  <si>
    <t>LEHAR</t>
  </si>
  <si>
    <t>Ruchira Papers Ltd</t>
  </si>
  <si>
    <t>RUCHIRA</t>
  </si>
  <si>
    <t>Surani Steel Tubes Ltd</t>
  </si>
  <si>
    <t>SURANI</t>
  </si>
  <si>
    <t>Universus Photo Imagings Ltd</t>
  </si>
  <si>
    <t>UNIVPHOTO</t>
  </si>
  <si>
    <t>Coastal Corporation Ltd</t>
  </si>
  <si>
    <t>COASTCORP</t>
  </si>
  <si>
    <t>Aelea Commodities Ltd</t>
  </si>
  <si>
    <t>ACLD</t>
  </si>
  <si>
    <t>Vishal Fabrics Ltd</t>
  </si>
  <si>
    <t>VISHAL</t>
  </si>
  <si>
    <t>Vintron Informatics Ltd</t>
  </si>
  <si>
    <t>VINTRON</t>
  </si>
  <si>
    <t>Tierra Agrotech Ltd</t>
  </si>
  <si>
    <t>TIERRA</t>
  </si>
  <si>
    <t>Newjaisa Technologies Ltd</t>
  </si>
  <si>
    <t>NEWJAISA</t>
  </si>
  <si>
    <t>Kay Cee Energy &amp; Infra Ltd</t>
  </si>
  <si>
    <t>KCEIL</t>
  </si>
  <si>
    <t>Tiger Logistics (India) Ltd</t>
  </si>
  <si>
    <t>TIGERLOGS</t>
  </si>
  <si>
    <t>Waterbase Ltd</t>
  </si>
  <si>
    <t>WATERBASE</t>
  </si>
  <si>
    <t>Aryaman Financial Services Ltd</t>
  </si>
  <si>
    <t>ARYAMAN</t>
  </si>
  <si>
    <t>A-1 Acid Ltd</t>
  </si>
  <si>
    <t>AAL</t>
  </si>
  <si>
    <t>Shiv Aum Steels Ltd</t>
  </si>
  <si>
    <t>SHIVAUM</t>
  </si>
  <si>
    <t>Esconet Technologies Ltd</t>
  </si>
  <si>
    <t>ESCONET</t>
  </si>
  <si>
    <t>Royal India Corporation Ltd</t>
  </si>
  <si>
    <t>ROYALIND</t>
  </si>
  <si>
    <t>Asian Hotels (North) Ltd</t>
  </si>
  <si>
    <t>ASIANHOTNR</t>
  </si>
  <si>
    <t>GP Petroleums Ltd</t>
  </si>
  <si>
    <t>GULFPETRO</t>
  </si>
  <si>
    <t>Patels Airtemp (India) Ltd</t>
  </si>
  <si>
    <t>PATELSAI</t>
  </si>
  <si>
    <t>Felix Industries Ltd</t>
  </si>
  <si>
    <t>FELIX</t>
  </si>
  <si>
    <t>Shukra Pharmaceuticals Ltd</t>
  </si>
  <si>
    <t>SHUKRAPHAR</t>
  </si>
  <si>
    <t>GP Eco Solutions India Ltd</t>
  </si>
  <si>
    <t>GPECO</t>
  </si>
  <si>
    <t>Madhav Infra Projects Ltd</t>
  </si>
  <si>
    <t>MADHAVIPL</t>
  </si>
  <si>
    <t>Kaka Industries Ltd</t>
  </si>
  <si>
    <t>KAKA</t>
  </si>
  <si>
    <t>Alufluoride Ltd</t>
  </si>
  <si>
    <t>ALUFLUOR</t>
  </si>
  <si>
    <t>Hindusthan Urban Infrastructure Ltd</t>
  </si>
  <si>
    <t>HUIL</t>
  </si>
  <si>
    <t>Rana Sugars Ltd</t>
  </si>
  <si>
    <t>RANASUG</t>
  </si>
  <si>
    <t>Chavda Infra Ltd</t>
  </si>
  <si>
    <t>CHAVDA</t>
  </si>
  <si>
    <t>Quest Capital Markets Ltd</t>
  </si>
  <si>
    <t>QUESTCAP</t>
  </si>
  <si>
    <t>Panchmahal Steel Ltd</t>
  </si>
  <si>
    <t>PANCHMAHQ</t>
  </si>
  <si>
    <t>Manaksia Steels Ltd</t>
  </si>
  <si>
    <t>MANAKSTEEL</t>
  </si>
  <si>
    <t>K M Sugar Mills Ltd</t>
  </si>
  <si>
    <t>KMSUGAR</t>
  </si>
  <si>
    <t>Seacoast Shipping Services Ltd</t>
  </si>
  <si>
    <t>SEACOAST</t>
  </si>
  <si>
    <t>Kapston Services Ltd</t>
  </si>
  <si>
    <t>KAPSTON</t>
  </si>
  <si>
    <t>Kerala Ayurveda Ltd</t>
  </si>
  <si>
    <t>KERALAYUR</t>
  </si>
  <si>
    <t>Star Paper Mills Ltd</t>
  </si>
  <si>
    <t>STARPAPER</t>
  </si>
  <si>
    <t>Atlantaa Ltd</t>
  </si>
  <si>
    <t>ATLANTAA</t>
  </si>
  <si>
    <t>VIP Clothing Ltd</t>
  </si>
  <si>
    <t>VIPCLOTHNG</t>
  </si>
  <si>
    <t>Shree Rama Multi-Tech Ltd</t>
  </si>
  <si>
    <t>SHREERAMA</t>
  </si>
  <si>
    <t>Plaza Wires Ltd</t>
  </si>
  <si>
    <t>PLAZACABLE</t>
  </si>
  <si>
    <t>Keltech Energies Ltd</t>
  </si>
  <si>
    <t>KELENRG</t>
  </si>
  <si>
    <t>Systango Technologies Ltd</t>
  </si>
  <si>
    <t>SYSTANGO</t>
  </si>
  <si>
    <t>Vaarad Ventures Ltd</t>
  </si>
  <si>
    <t>VAARAD</t>
  </si>
  <si>
    <t>Rajnandini Metal Ltd</t>
  </si>
  <si>
    <t>RAJMET</t>
  </si>
  <si>
    <t>Majestic Auto Ltd</t>
  </si>
  <si>
    <t>MAJESAUT</t>
  </si>
  <si>
    <t>Nippon India ETF Nifty Midcap 150</t>
  </si>
  <si>
    <t>MID150BEES</t>
  </si>
  <si>
    <t>Nitin Castings Ltd</t>
  </si>
  <si>
    <t>NITINCAST</t>
  </si>
  <si>
    <t>Metals - Iron</t>
  </si>
  <si>
    <t>Aban Offshore Ltd</t>
  </si>
  <si>
    <t>ABAN</t>
  </si>
  <si>
    <t>Airan Ltd</t>
  </si>
  <si>
    <t>AIRAN</t>
  </si>
  <si>
    <t>Karnika Industries Ltd</t>
  </si>
  <si>
    <t>KARNIKA</t>
  </si>
  <si>
    <t>Mangalam Organics Ltd</t>
  </si>
  <si>
    <t>MANORG</t>
  </si>
  <si>
    <t>Variman Global Enterprises Ltd</t>
  </si>
  <si>
    <t>VARIMAN</t>
  </si>
  <si>
    <t>Jay Shree Tea and Industries Ltd</t>
  </si>
  <si>
    <t>JAYSREETEA</t>
  </si>
  <si>
    <t>UCAL Ltd</t>
  </si>
  <si>
    <t>UCAL</t>
  </si>
  <si>
    <t>Graviss Hospitality Ltd</t>
  </si>
  <si>
    <t>GRAVISSHO</t>
  </si>
  <si>
    <t>Emami Realty Ltd</t>
  </si>
  <si>
    <t>EMAMIREAL</t>
  </si>
  <si>
    <t>Madhuveer Com 18 Network Ltd</t>
  </si>
  <si>
    <t>MADHUVEER</t>
  </si>
  <si>
    <t>Bannari Amman Spinning Mills Ltd</t>
  </si>
  <si>
    <t>BASML</t>
  </si>
  <si>
    <t>Lorenzini Apparels Ltd</t>
  </si>
  <si>
    <t>LAL</t>
  </si>
  <si>
    <t>Vijay Solvex Ltd</t>
  </si>
  <si>
    <t>VIJSOLX</t>
  </si>
  <si>
    <t>Euro India Fresh Foods Ltd</t>
  </si>
  <si>
    <t>EIFFL</t>
  </si>
  <si>
    <t>Modi Naturals Ltd</t>
  </si>
  <si>
    <t>MODINATUR</t>
  </si>
  <si>
    <t>Panchsheel Organics Ltd</t>
  </si>
  <si>
    <t>PANCHSHEEL</t>
  </si>
  <si>
    <t>Raj Television Network Ltd</t>
  </si>
  <si>
    <t>RAJTV</t>
  </si>
  <si>
    <t>Rockingdeals Circular Economy Ltd</t>
  </si>
  <si>
    <t>ROCKINGDCE</t>
  </si>
  <si>
    <t>Indowind Energy Ltd</t>
  </si>
  <si>
    <t>INDOWIND</t>
  </si>
  <si>
    <t>SKP Bearing Industries Ltd</t>
  </si>
  <si>
    <t>SKP</t>
  </si>
  <si>
    <t>Aries Agro Ltd (CN)</t>
  </si>
  <si>
    <t>ARIES</t>
  </si>
  <si>
    <t>Global Education Ltd</t>
  </si>
  <si>
    <t>GLOBAL</t>
  </si>
  <si>
    <t>Bhagyanagar India Ltd</t>
  </si>
  <si>
    <t>BHAGYANGR</t>
  </si>
  <si>
    <t>Avonmore Capital &amp; Management Services Ltd</t>
  </si>
  <si>
    <t>AVONMORE</t>
  </si>
  <si>
    <t>Suyog Gurbaxani Funicular Ropeways Ltd</t>
  </si>
  <si>
    <t>SGFRL</t>
  </si>
  <si>
    <t>Intense Technologies Ltd</t>
  </si>
  <si>
    <t>INTENTECH</t>
  </si>
  <si>
    <t>Pasupati Acrylon Ltd</t>
  </si>
  <si>
    <t>PASUPTAC</t>
  </si>
  <si>
    <t>Shyam Century Ferrous Ltd</t>
  </si>
  <si>
    <t>SHYAMCENT</t>
  </si>
  <si>
    <t>Purv Flexipack Ltd</t>
  </si>
  <si>
    <t>PURVFLEXI</t>
  </si>
  <si>
    <t>Ruchi Infrastructure Ltd</t>
  </si>
  <si>
    <t>RUCHINFRA</t>
  </si>
  <si>
    <t>DRC Systems India Ltd</t>
  </si>
  <si>
    <t>DRCSYSTEMS</t>
  </si>
  <si>
    <t>Sintercom India Ltd</t>
  </si>
  <si>
    <t>SINTERCOM</t>
  </si>
  <si>
    <t>Goyal Salt Ltd</t>
  </si>
  <si>
    <t>GOYALSALT</t>
  </si>
  <si>
    <t>AVP Infracon Ltd</t>
  </si>
  <si>
    <t>AVPINFRA</t>
  </si>
  <si>
    <t>Aditya BSL Gold ETF</t>
  </si>
  <si>
    <t>BSLGOLDETF</t>
  </si>
  <si>
    <t>Bemco Hydraulics Ltd</t>
  </si>
  <si>
    <t>BEMHY</t>
  </si>
  <si>
    <t>North Eastern Carrying Corporation Ltd</t>
  </si>
  <si>
    <t>NECCLTD</t>
  </si>
  <si>
    <t>Magnum Ventures Ltd</t>
  </si>
  <si>
    <t>MAGNUM</t>
  </si>
  <si>
    <t>Trident Lifeline Ltd</t>
  </si>
  <si>
    <t>TLL</t>
  </si>
  <si>
    <t>Sayaji Hotels (Indore) Ltd</t>
  </si>
  <si>
    <t>SHILINDORE</t>
  </si>
  <si>
    <t>Mangalam Worldwide Ltd</t>
  </si>
  <si>
    <t>MWL</t>
  </si>
  <si>
    <t>Virinchi Ltd</t>
  </si>
  <si>
    <t>VIRINCHI</t>
  </si>
  <si>
    <t>Zodiac Clothing Company Ltd</t>
  </si>
  <si>
    <t>ZODIACLOTH</t>
  </si>
  <si>
    <t>RDB Realty &amp; Infrastructure Ltd</t>
  </si>
  <si>
    <t>RDBRIL</t>
  </si>
  <si>
    <t>Murudeshwar Ceramics Ltd</t>
  </si>
  <si>
    <t>MURUDCERA</t>
  </si>
  <si>
    <t>Competent Automobiles Company Ltd</t>
  </si>
  <si>
    <t>COMPEAU</t>
  </si>
  <si>
    <t>Sejal Glass Ltd</t>
  </si>
  <si>
    <t>SEJALLTD</t>
  </si>
  <si>
    <t>Il&amp;Fs Engineering and Construction Company Ltd</t>
  </si>
  <si>
    <t>IL&amp;FSENGG</t>
  </si>
  <si>
    <t>A2z Infra Engineering Ltd</t>
  </si>
  <si>
    <t>A2ZINFRA</t>
  </si>
  <si>
    <t>DJ Mediaprint &amp; Logistics Ltd</t>
  </si>
  <si>
    <t>DJML</t>
  </si>
  <si>
    <t>Rama Phosphates Ltd</t>
  </si>
  <si>
    <t>RAMAPHO</t>
  </si>
  <si>
    <t>Nila Spaces Ltd</t>
  </si>
  <si>
    <t>NILASPACES</t>
  </si>
  <si>
    <t>Droneacharya Aerial Innovations Ltd</t>
  </si>
  <si>
    <t>DRONACHRYA</t>
  </si>
  <si>
    <t>Z-Tech (India) Ltd</t>
  </si>
  <si>
    <t>ZTECH</t>
  </si>
  <si>
    <t>Omax Autos Ltd</t>
  </si>
  <si>
    <t>OMAXAUTO</t>
  </si>
  <si>
    <t>Emmforce Autotech Ltd</t>
  </si>
  <si>
    <t>EMMFORCE</t>
  </si>
  <si>
    <t>Capital Trade Links Ltd</t>
  </si>
  <si>
    <t>CTL</t>
  </si>
  <si>
    <t>POCL Enterprises Ltd</t>
  </si>
  <si>
    <t>POEL</t>
  </si>
  <si>
    <t>Rajnish Wellness Ltd</t>
  </si>
  <si>
    <t>RAJNISH</t>
  </si>
  <si>
    <t>Chemcrux Enterprises Ltd</t>
  </si>
  <si>
    <t>CHEMCRUX</t>
  </si>
  <si>
    <t>Maral Overseas Ltd</t>
  </si>
  <si>
    <t>MARALOVER</t>
  </si>
  <si>
    <t>Talbros Engineering Ltd</t>
  </si>
  <si>
    <t>TALBROSENG</t>
  </si>
  <si>
    <t>Sumit Woods Ltd</t>
  </si>
  <si>
    <t>SUMIT</t>
  </si>
  <si>
    <t>Fluidomat Ltd</t>
  </si>
  <si>
    <t>FLUIDOM</t>
  </si>
  <si>
    <t>Oriental Carbon &amp; Chemicals Ltd</t>
  </si>
  <si>
    <t>OCCL</t>
  </si>
  <si>
    <t>K2 Infragen Ltd</t>
  </si>
  <si>
    <t>K2INFRA</t>
  </si>
  <si>
    <t>Exhicon Events Media Solutions Ltd</t>
  </si>
  <si>
    <t>EXHICON</t>
  </si>
  <si>
    <t>Surana Telecom and Power Ltd</t>
  </si>
  <si>
    <t>SURANAT&amp;P</t>
  </si>
  <si>
    <t>Lancor Holdings Ltd</t>
  </si>
  <si>
    <t>LANCORHOL</t>
  </si>
  <si>
    <t>Apollo Finvest (India) Ltd</t>
  </si>
  <si>
    <t>APOLLOFI</t>
  </si>
  <si>
    <t>Rudrabhishek Enterprises Ltd</t>
  </si>
  <si>
    <t>REPL</t>
  </si>
  <si>
    <t>SBEC Sugar Ltd</t>
  </si>
  <si>
    <t>SBECSUG</t>
  </si>
  <si>
    <t>GEE Ltd</t>
  </si>
  <si>
    <t>GEE</t>
  </si>
  <si>
    <t>Megastar Foods Ltd</t>
  </si>
  <si>
    <t>MEGASTAR</t>
  </si>
  <si>
    <t>Kalyani Cast-Tech Ltd</t>
  </si>
  <si>
    <t>KALYANI</t>
  </si>
  <si>
    <t>ABM Knowledgeware Ltd</t>
  </si>
  <si>
    <t>ABMKNO</t>
  </si>
  <si>
    <t>Gennex Laboratories Ltd</t>
  </si>
  <si>
    <t>GENNEX</t>
  </si>
  <si>
    <t>Indian Toners &amp; Developers Ltd</t>
  </si>
  <si>
    <t>INDTONER</t>
  </si>
  <si>
    <t>Cords Cable Industries Ltd</t>
  </si>
  <si>
    <t>CORDSCABLE</t>
  </si>
  <si>
    <t>Crayons Advertising Ltd</t>
  </si>
  <si>
    <t>CRAYONS</t>
  </si>
  <si>
    <t>Shri Keshav Cements and Infra Ltd</t>
  </si>
  <si>
    <t>SKCIL</t>
  </si>
  <si>
    <t>Essen Speciality Films Ltd</t>
  </si>
  <si>
    <t>ESFL</t>
  </si>
  <si>
    <t>Gujarat Apollo Industries Ltd</t>
  </si>
  <si>
    <t>GUJAPOLLO</t>
  </si>
  <si>
    <t>Multibase India Ltd</t>
  </si>
  <si>
    <t>MULTIBASE</t>
  </si>
  <si>
    <t>India Finsec Ltd</t>
  </si>
  <si>
    <t>IFINSEC</t>
  </si>
  <si>
    <t>Crown Lifters Ltd</t>
  </si>
  <si>
    <t>CROWN</t>
  </si>
  <si>
    <t>Sadhav Shipping Ltd</t>
  </si>
  <si>
    <t>SADHAV</t>
  </si>
  <si>
    <t>Osia Hyper Retail Ltd</t>
  </si>
  <si>
    <t>OSIAHYPER</t>
  </si>
  <si>
    <t>CWD Limited</t>
  </si>
  <si>
    <t>CWD</t>
  </si>
  <si>
    <t>Axis Gold ETF</t>
  </si>
  <si>
    <t>AXISGOLD</t>
  </si>
  <si>
    <t>Indian Terrain Fashions Ltd</t>
  </si>
  <si>
    <t>INDTERRAIN</t>
  </si>
  <si>
    <t>Inflame Appliances Ltd</t>
  </si>
  <si>
    <t>INFLAME</t>
  </si>
  <si>
    <t>Sundaram Brake Linings Ltd</t>
  </si>
  <si>
    <t>SUNDRMBRAK</t>
  </si>
  <si>
    <t>Vadilal Enterprises Ltd</t>
  </si>
  <si>
    <t>VADILENT</t>
  </si>
  <si>
    <t>DEV Information Technology Ltd</t>
  </si>
  <si>
    <t>DEVIT</t>
  </si>
  <si>
    <t>Ceenik Exports (India) Ltd</t>
  </si>
  <si>
    <t>CEENIK</t>
  </si>
  <si>
    <t>Chatha Foods Ltd</t>
  </si>
  <si>
    <t>CHATHA</t>
  </si>
  <si>
    <t>Shri Dinesh Mills Ltd</t>
  </si>
  <si>
    <t>SHRIDINE</t>
  </si>
  <si>
    <t>International Combustion (India) Ltd</t>
  </si>
  <si>
    <t>INTLCOMBQ</t>
  </si>
  <si>
    <t>VETO Switch Gears And Cables Ltd</t>
  </si>
  <si>
    <t>VETO</t>
  </si>
  <si>
    <t>Infollion Research Services Ltd</t>
  </si>
  <si>
    <t>INFOLLION</t>
  </si>
  <si>
    <t>Captain Polyplast Ltd</t>
  </si>
  <si>
    <t>CPL</t>
  </si>
  <si>
    <t>Natural Capsules Ltd</t>
  </si>
  <si>
    <t>NATCAPSUQ</t>
  </si>
  <si>
    <t>Naga Dhunseri Group Ltd</t>
  </si>
  <si>
    <t>NDGL</t>
  </si>
  <si>
    <t>Mangalam Seeds Ltd</t>
  </si>
  <si>
    <t>MSL</t>
  </si>
  <si>
    <t>Medico Remedies Ltd</t>
  </si>
  <si>
    <t>MEDICO</t>
  </si>
  <si>
    <t>Scan Steels Ltd</t>
  </si>
  <si>
    <t>SCANSTL</t>
  </si>
  <si>
    <t>Digikore Studios Ltd</t>
  </si>
  <si>
    <t>DIGIKORE</t>
  </si>
  <si>
    <t>BGR Energy Systems Ltd</t>
  </si>
  <si>
    <t>BGRENERGY</t>
  </si>
  <si>
    <t>Vishwaraj Sugar Industries Ltd</t>
  </si>
  <si>
    <t>VISHWARAJ</t>
  </si>
  <si>
    <t>Shree Rama Newsprint Ltd</t>
  </si>
  <si>
    <t>RAMANEWS</t>
  </si>
  <si>
    <t>Jhaveri Credits and Capital Ltd</t>
  </si>
  <si>
    <t>JHACC</t>
  </si>
  <si>
    <t>Inventure Growth &amp; Securities Ltd</t>
  </si>
  <si>
    <t>INVENTURE</t>
  </si>
  <si>
    <t>Aaron Industries Ltd</t>
  </si>
  <si>
    <t>AARON</t>
  </si>
  <si>
    <t>Baheti Recycling Industries Ltd</t>
  </si>
  <si>
    <t>BAHETI</t>
  </si>
  <si>
    <t>RDB Rasayans Ltd</t>
  </si>
  <si>
    <t>RDBRL</t>
  </si>
  <si>
    <t>Pil Italica Lifestyle Ltd</t>
  </si>
  <si>
    <t>PILITA</t>
  </si>
  <si>
    <t>Thomas Scott (India) Ltd</t>
  </si>
  <si>
    <t>THOMASCOTT</t>
  </si>
  <si>
    <t>Prime Industries Ltd</t>
  </si>
  <si>
    <t>PRIMIND</t>
  </si>
  <si>
    <t>Rajasthan Gases Ltd</t>
  </si>
  <si>
    <t>RAJGASES</t>
  </si>
  <si>
    <t>Amba Enterprises Ltd</t>
  </si>
  <si>
    <t>AEL</t>
  </si>
  <si>
    <t>A B Infrabuild Ltd</t>
  </si>
  <si>
    <t>ABINFRA</t>
  </si>
  <si>
    <t>RKEC Projects Ltd</t>
  </si>
  <si>
    <t>RKEC</t>
  </si>
  <si>
    <t>McLeod Russel India Ltd</t>
  </si>
  <si>
    <t>MCLEODRUSS</t>
  </si>
  <si>
    <t>Evexia Lifecare Ltd</t>
  </si>
  <si>
    <t>EVEXIA</t>
  </si>
  <si>
    <t>Jay Ushin Ltd</t>
  </si>
  <si>
    <t>JAYUSH</t>
  </si>
  <si>
    <t>Purple Finance Ltd</t>
  </si>
  <si>
    <t>PURPLEFIN</t>
  </si>
  <si>
    <t>Jasch Gauging Technologies Ltd</t>
  </si>
  <si>
    <t>JGTL</t>
  </si>
  <si>
    <t>Premier Roadlines Ltd</t>
  </si>
  <si>
    <t>PRLIND</t>
  </si>
  <si>
    <t>Welspun Investments and Commercials Ltd</t>
  </si>
  <si>
    <t>WELINV</t>
  </si>
  <si>
    <t>Canarys Automations Ltd</t>
  </si>
  <si>
    <t>CANARYS</t>
  </si>
  <si>
    <t>Veer Global Infraconstruction Ltd</t>
  </si>
  <si>
    <t>VGIL</t>
  </si>
  <si>
    <t>Rox Hi-Tech Ltd</t>
  </si>
  <si>
    <t>ROXHITECH</t>
  </si>
  <si>
    <t>Parin Furniture Ltd</t>
  </si>
  <si>
    <t>PARIN</t>
  </si>
  <si>
    <t>E Factor Experiences Ltd</t>
  </si>
  <si>
    <t>EFACTOR</t>
  </si>
  <si>
    <t>Infinium Pharmachem Ltd</t>
  </si>
  <si>
    <t>INFINIUM</t>
  </si>
  <si>
    <t>Par Drugs and Chemicals Ltd</t>
  </si>
  <si>
    <t>PAR</t>
  </si>
  <si>
    <t>Axis Nifty AAA Bond Plus SDL Apr 2026 50:50 ETF</t>
  </si>
  <si>
    <t>AXISBPSETF</t>
  </si>
  <si>
    <t>Shri Venkatesh Refineries Ltd</t>
  </si>
  <si>
    <t>SVRL</t>
  </si>
  <si>
    <t>Lords Chloro Alkali Ltd</t>
  </si>
  <si>
    <t>LORDSCHLO</t>
  </si>
  <si>
    <t>Generic Engineering Construction and Projects Ltd</t>
  </si>
  <si>
    <t>GENCON</t>
  </si>
  <si>
    <t>PPAP Automotive Ltd</t>
  </si>
  <si>
    <t>PPAP</t>
  </si>
  <si>
    <t>UMA Exports Ltd</t>
  </si>
  <si>
    <t>UMAEXPORTS</t>
  </si>
  <si>
    <t>On Door Concepts Ltd</t>
  </si>
  <si>
    <t>ONDOOR</t>
  </si>
  <si>
    <t>Retail - Online</t>
  </si>
  <si>
    <t>Nitiraj Engineers Ltd</t>
  </si>
  <si>
    <t>NITIRAJ</t>
  </si>
  <si>
    <t>Mason Infratech Ltd</t>
  </si>
  <si>
    <t>MASON</t>
  </si>
  <si>
    <t>Alphageo (India) Ltd</t>
  </si>
  <si>
    <t>ALPHAGEO</t>
  </si>
  <si>
    <t>Take Solutions Ltd</t>
  </si>
  <si>
    <t>TAKE</t>
  </si>
  <si>
    <t>South West Pinnacle Exploration Ltd</t>
  </si>
  <si>
    <t>SOUTHWEST</t>
  </si>
  <si>
    <t>Maagh Advertising and Marketing Services Ltd</t>
  </si>
  <si>
    <t>MAAGHADV</t>
  </si>
  <si>
    <t>Rane Engine Valve Ltd</t>
  </si>
  <si>
    <t>RANEENGINE</t>
  </si>
  <si>
    <t>Duroply Industries Ltd</t>
  </si>
  <si>
    <t>DUROPLY</t>
  </si>
  <si>
    <t>Smartlink Holdings Ltd</t>
  </si>
  <si>
    <t>SMARTLINK</t>
  </si>
  <si>
    <t>Zee Learn Ltd</t>
  </si>
  <si>
    <t>ZEELEARN</t>
  </si>
  <si>
    <t>Mercantile Ventures Ltd</t>
  </si>
  <si>
    <t>MERCANTILE</t>
  </si>
  <si>
    <t>Commercial Syn Bags Ltd</t>
  </si>
  <si>
    <t>COMSYN</t>
  </si>
  <si>
    <t>Kanoria Energy &amp; Infrastructure Limited</t>
  </si>
  <si>
    <t>KEIL</t>
  </si>
  <si>
    <t>Neelamalai Agro Industries Ltd</t>
  </si>
  <si>
    <t>NEAGI</t>
  </si>
  <si>
    <t>Bambino Agro Industries Ltd</t>
  </si>
  <si>
    <t>BAMBINO</t>
  </si>
  <si>
    <t>KPT Industries Ltd</t>
  </si>
  <si>
    <t>KPT</t>
  </si>
  <si>
    <t>Caspian Corporate Services Ltd</t>
  </si>
  <si>
    <t>CASPIAN</t>
  </si>
  <si>
    <t>Maruti Infrastructure Ltd</t>
  </si>
  <si>
    <t>MAINFRA</t>
  </si>
  <si>
    <t>P.E. Analytics Ltd</t>
  </si>
  <si>
    <t>PROPEQUITY</t>
  </si>
  <si>
    <t>Mirae Asset Nifty 50 ETF</t>
  </si>
  <si>
    <t>NIFTYETF</t>
  </si>
  <si>
    <t>Umang Dairies Ltd</t>
  </si>
  <si>
    <t>UMANGDAIRY</t>
  </si>
  <si>
    <t>VTM Ltd</t>
  </si>
  <si>
    <t>VTMLTD</t>
  </si>
  <si>
    <t>Loyal Textile Mills Ltd</t>
  </si>
  <si>
    <t>LOYALTEX</t>
  </si>
  <si>
    <t>Goldstar Power Ltd</t>
  </si>
  <si>
    <t>GOLDSTAR</t>
  </si>
  <si>
    <t>Sharda Ispat Ltd</t>
  </si>
  <si>
    <t>SHRDAIS</t>
  </si>
  <si>
    <t>Investment &amp; Precision Castings Ltd</t>
  </si>
  <si>
    <t>INVPRECQ</t>
  </si>
  <si>
    <t>CAPTAIN PIPES Ltd</t>
  </si>
  <si>
    <t>CAPPIPES</t>
  </si>
  <si>
    <t>Uday Jewellery Industries Ltd</t>
  </si>
  <si>
    <t>UDAYJEW</t>
  </si>
  <si>
    <t>LGB Forge Ltd</t>
  </si>
  <si>
    <t>LGBFORGE</t>
  </si>
  <si>
    <t>Lagnam Spintex Ltd</t>
  </si>
  <si>
    <t>LAGNAM</t>
  </si>
  <si>
    <t>India Gelatine &amp; Chemicals Ltd</t>
  </si>
  <si>
    <t>INDGELA</t>
  </si>
  <si>
    <t>Navkar Urbanstructure Ltd</t>
  </si>
  <si>
    <t>NAVKAR</t>
  </si>
  <si>
    <t>Sudarshan Pharma Industries Ltd</t>
  </si>
  <si>
    <t>SUDARSHAN</t>
  </si>
  <si>
    <t>Paragon Fine &amp; Speciality Chemical Ltd</t>
  </si>
  <si>
    <t>PARAGON</t>
  </si>
  <si>
    <t>ASI Industries Ltd</t>
  </si>
  <si>
    <t>ASIIL</t>
  </si>
  <si>
    <t>Captain Technocast Ltd</t>
  </si>
  <si>
    <t>CTCL</t>
  </si>
  <si>
    <t>Aksharchem (India) Ltd</t>
  </si>
  <si>
    <t>AKSHARCHEM</t>
  </si>
  <si>
    <t>Bhatia Communications &amp; Retail (India) Ltd</t>
  </si>
  <si>
    <t>BHATIA</t>
  </si>
  <si>
    <t>Prajay Engineers Syndicate Ltd</t>
  </si>
  <si>
    <t>PRAENG</t>
  </si>
  <si>
    <t>Anlon Technology Solutions Ltd</t>
  </si>
  <si>
    <t>ANLON</t>
  </si>
  <si>
    <t>Sicagen India Ltd</t>
  </si>
  <si>
    <t>SICAGEN</t>
  </si>
  <si>
    <t>Sayaji Hotels (Pune) Ltd</t>
  </si>
  <si>
    <t>SHPLPUNE</t>
  </si>
  <si>
    <t>MK Exim (India) Ltd</t>
  </si>
  <si>
    <t>MKEXIM</t>
  </si>
  <si>
    <t>National Plastic Technologies Ltd</t>
  </si>
  <si>
    <t>NATPLASTI</t>
  </si>
  <si>
    <t>Alphalogic Industries Ltd</t>
  </si>
  <si>
    <t>ALPHAIND</t>
  </si>
  <si>
    <t>Konstelec Engineers Ltd</t>
  </si>
  <si>
    <t>KONSTELEC</t>
  </si>
  <si>
    <t>Globus Power Generation Ltd</t>
  </si>
  <si>
    <t>GLOBUSCON</t>
  </si>
  <si>
    <t>SAB Industries Ltd</t>
  </si>
  <si>
    <t>SAB</t>
  </si>
  <si>
    <t>Tunwal E-Motors Ltd</t>
  </si>
  <si>
    <t>TUNWAL</t>
  </si>
  <si>
    <t>Aashka Hospitals Ltd</t>
  </si>
  <si>
    <t>AASHKA</t>
  </si>
  <si>
    <t>Standard Capital Markets Ltd</t>
  </si>
  <si>
    <t>STANCAP</t>
  </si>
  <si>
    <t>SMS Lifesciences India Ltd</t>
  </si>
  <si>
    <t>SMSLIFE</t>
  </si>
  <si>
    <t>T T Ltd</t>
  </si>
  <si>
    <t>TTL</t>
  </si>
  <si>
    <t>Ginni Filaments Ltd</t>
  </si>
  <si>
    <t>GINNIFILA</t>
  </si>
  <si>
    <t>Starteck Finance Ltd</t>
  </si>
  <si>
    <t>STARTECK</t>
  </si>
  <si>
    <t>Trejhara Solutions Ltd</t>
  </si>
  <si>
    <t>TREJHARA</t>
  </si>
  <si>
    <t>Star Delta Transformers Ltd</t>
  </si>
  <si>
    <t>STARDELTA</t>
  </si>
  <si>
    <t>Indo Thai Securities Ltd</t>
  </si>
  <si>
    <t>INDOTHAI</t>
  </si>
  <si>
    <t>Sanjivani Paranteral Ltd</t>
  </si>
  <si>
    <t>SANJIVIN</t>
  </si>
  <si>
    <t>Tirupati Forge Ltd</t>
  </si>
  <si>
    <t>TIRUPATIFL</t>
  </si>
  <si>
    <t>Shree Ajit Pulp and Paper Ltd</t>
  </si>
  <si>
    <t>SAPPL</t>
  </si>
  <si>
    <t>Nureca Ltd</t>
  </si>
  <si>
    <t>NURECA</t>
  </si>
  <si>
    <t>RRIL Ltd</t>
  </si>
  <si>
    <t>RRIL</t>
  </si>
  <si>
    <t>Sona Machinery Ltd</t>
  </si>
  <si>
    <t>SONAMAC</t>
  </si>
  <si>
    <t>Hindcon Chemicals Ltd</t>
  </si>
  <si>
    <t>HINDCON</t>
  </si>
  <si>
    <t>Bhilwara Technical Textiles Ltd</t>
  </si>
  <si>
    <t>BTTL</t>
  </si>
  <si>
    <t>Visa Steel Ltd</t>
  </si>
  <si>
    <t>VISASTEEL</t>
  </si>
  <si>
    <t>Shradha Infraprojects Ltd</t>
  </si>
  <si>
    <t>SHRADHA</t>
  </si>
  <si>
    <t>Empower India Ltd</t>
  </si>
  <si>
    <t>EMPOWER</t>
  </si>
  <si>
    <t>Super House Ltd</t>
  </si>
  <si>
    <t>SUPERHOUSE</t>
  </si>
  <si>
    <t>Dindigul Farm Product Ltd</t>
  </si>
  <si>
    <t>DFPL</t>
  </si>
  <si>
    <t>Ravinder Heights Ltd</t>
  </si>
  <si>
    <t>RVHL</t>
  </si>
  <si>
    <t>Madhusudan Masala Ltd</t>
  </si>
  <si>
    <t>MADHUSUDAN</t>
  </si>
  <si>
    <t>Zeal Global Services Ltd</t>
  </si>
  <si>
    <t>ZEAL</t>
  </si>
  <si>
    <t>Indrayani Biotech Ltd</t>
  </si>
  <si>
    <t>INDRANIB</t>
  </si>
  <si>
    <t>Coral Laboratories Ltd</t>
  </si>
  <si>
    <t>CORALAB</t>
  </si>
  <si>
    <t>Brahmaputra Infrastructure Ltd</t>
  </si>
  <si>
    <t>BRAHMINFRA</t>
  </si>
  <si>
    <t>Prithvi Exchange (India) Ltd</t>
  </si>
  <si>
    <t>PRITHVIEXCH</t>
  </si>
  <si>
    <t>Denis Chem Lab Ltd</t>
  </si>
  <si>
    <t>DENISCHEM</t>
  </si>
  <si>
    <t>Shree Vasu Logistics Ltd</t>
  </si>
  <si>
    <t>SVLL</t>
  </si>
  <si>
    <t>Sarthak Metals Ltd</t>
  </si>
  <si>
    <t>SMLT</t>
  </si>
  <si>
    <t>Pansari Developers Ltd</t>
  </si>
  <si>
    <t>PANSARI</t>
  </si>
  <si>
    <t>KBC Global Ltd</t>
  </si>
  <si>
    <t>KBCGLOBAL</t>
  </si>
  <si>
    <t>Prime Fresh Ltd</t>
  </si>
  <si>
    <t>PRIMEFRESH</t>
  </si>
  <si>
    <t>Chemtech Industrial Valves Ltd</t>
  </si>
  <si>
    <t>CHEMTECH</t>
  </si>
  <si>
    <t>Ashapuri Gold Ornament Ltd</t>
  </si>
  <si>
    <t>AGOL</t>
  </si>
  <si>
    <t>Radix Industries (India) Ltd</t>
  </si>
  <si>
    <t>RADIXIND</t>
  </si>
  <si>
    <t>KCK Industries Ltd</t>
  </si>
  <si>
    <t>KCK</t>
  </si>
  <si>
    <t>Rajshree Sugars &amp; Chemicals Ltd</t>
  </si>
  <si>
    <t>RAJSREESUG</t>
  </si>
  <si>
    <t>Raghuvansh Agrofarms Ltd</t>
  </si>
  <si>
    <t>RAFL</t>
  </si>
  <si>
    <t>Shraddha Prime Projects Ltd</t>
  </si>
  <si>
    <t>SHRADDHA</t>
  </si>
  <si>
    <t>Kanpur Plastipack Ltd</t>
  </si>
  <si>
    <t>KANPRPLA</t>
  </si>
  <si>
    <t>Lloyds Luxuries Ltd</t>
  </si>
  <si>
    <t>LLOYDS</t>
  </si>
  <si>
    <t>Maximus International Ltd</t>
  </si>
  <si>
    <t>MAXIMUS</t>
  </si>
  <si>
    <t>Cochin Minerals and Rutile Ltd</t>
  </si>
  <si>
    <t>COCHINM</t>
  </si>
  <si>
    <t>Delphi World Money Ltd</t>
  </si>
  <si>
    <t>DELPHIFX</t>
  </si>
  <si>
    <t>G M Polyplast Ltd</t>
  </si>
  <si>
    <t>GMPL</t>
  </si>
  <si>
    <t>Indbank Merchant Banking Services Ltd</t>
  </si>
  <si>
    <t>INDBANK</t>
  </si>
  <si>
    <t>Equippp Social Impact Technologies Ltd</t>
  </si>
  <si>
    <t>EQUIPPP</t>
  </si>
  <si>
    <t xml:space="preserve"> IT Services &amp; Consulting</t>
  </si>
  <si>
    <t>ShreeOswal Seeds and Chemicals Ltd</t>
  </si>
  <si>
    <t>OSWALSEEDS</t>
  </si>
  <si>
    <t>Halder Venture Ltd</t>
  </si>
  <si>
    <t>HALDER</t>
  </si>
  <si>
    <t>Spectrum Talent Management Ltd</t>
  </si>
  <si>
    <t>SPECTSTM</t>
  </si>
  <si>
    <t>Paul Merchants Ltd</t>
  </si>
  <si>
    <t>PML</t>
  </si>
  <si>
    <t>Bimetal Bearings Ltd</t>
  </si>
  <si>
    <t>BIMETAL</t>
  </si>
  <si>
    <t>Regis Industries Ltd</t>
  </si>
  <si>
    <t>REGIS</t>
  </si>
  <si>
    <t>Shiva Texyarn Ltd</t>
  </si>
  <si>
    <t>SHIVATEX</t>
  </si>
  <si>
    <t>MITCON Consultancy &amp; Engineering Services Ltd</t>
  </si>
  <si>
    <t>MITCON</t>
  </si>
  <si>
    <t>Vardhman Polytex Ltd</t>
  </si>
  <si>
    <t>VARDMNPOLY</t>
  </si>
  <si>
    <t>Rajshree Polypack Ltd</t>
  </si>
  <si>
    <t>RPPL</t>
  </si>
  <si>
    <t>Tembo Global Industries Ltd</t>
  </si>
  <si>
    <t>TEMBO</t>
  </si>
  <si>
    <t>Alpine Housing Development Corporation Limited</t>
  </si>
  <si>
    <t>ALPINEHOU</t>
  </si>
  <si>
    <t>G G Engineering Ltd</t>
  </si>
  <si>
    <t>GGENG</t>
  </si>
  <si>
    <t>Available Finance Ltd</t>
  </si>
  <si>
    <t>AVAILFC</t>
  </si>
  <si>
    <t>Vipul Organics Ltd</t>
  </si>
  <si>
    <t>VIPULORG</t>
  </si>
  <si>
    <t>Cosmo Ferrites Ltd</t>
  </si>
  <si>
    <t>COSMOFE</t>
  </si>
  <si>
    <t>DCG Cables &amp; Wires Ltd</t>
  </si>
  <si>
    <t>DCG</t>
  </si>
  <si>
    <t>Akanksha Power and Infrastructure Ltd</t>
  </si>
  <si>
    <t>AKANKSHA</t>
  </si>
  <si>
    <t>Electrical Components &amp; Equipment</t>
  </si>
  <si>
    <t>Aurangabad Distillery Ltd</t>
  </si>
  <si>
    <t>AURDIS</t>
  </si>
  <si>
    <t>Modi Rubber Ltd</t>
  </si>
  <si>
    <t>MODIRUBBER</t>
  </si>
  <si>
    <t>Compucom Software Ltd</t>
  </si>
  <si>
    <t>COMPUSOFT</t>
  </si>
  <si>
    <t>Brady And Morris Engineering Co Ltd</t>
  </si>
  <si>
    <t>BRADYM</t>
  </si>
  <si>
    <t>Yash Optics &amp; Lens Ltd</t>
  </si>
  <si>
    <t>YASHOPTICS</t>
  </si>
  <si>
    <t>Dhunseri Tea &amp; Industries Ltd</t>
  </si>
  <si>
    <t>DTIL</t>
  </si>
  <si>
    <t>Samkrg Pistons and Rings Ltd</t>
  </si>
  <si>
    <t>SAMKRG</t>
  </si>
  <si>
    <t>Nettlinx Ltd</t>
  </si>
  <si>
    <t>NETTLINX</t>
  </si>
  <si>
    <t>Mangal Credit and Fincorp Ltd</t>
  </si>
  <si>
    <t>MANCREDIT</t>
  </si>
  <si>
    <t>Swastika Investmart Ltd</t>
  </si>
  <si>
    <t>SWASTIKA</t>
  </si>
  <si>
    <t>Panasonic Carbon India Co Ltd</t>
  </si>
  <si>
    <t>PANCARBON</t>
  </si>
  <si>
    <t>Kimia Biosciences Ltd</t>
  </si>
  <si>
    <t>KIMIABL</t>
  </si>
  <si>
    <t>SBI Nifty Bank ETF</t>
  </si>
  <si>
    <t>SETFNIFBK</t>
  </si>
  <si>
    <t>Ajanta Soya Ltd</t>
  </si>
  <si>
    <t>AJANTSOY</t>
  </si>
  <si>
    <t>Sanmit Infra Ltd</t>
  </si>
  <si>
    <t>SANINFRA</t>
  </si>
  <si>
    <t>Pune E - Stock Broking Ltd</t>
  </si>
  <si>
    <t>PESB</t>
  </si>
  <si>
    <t>Arham Technologies Ltd</t>
  </si>
  <si>
    <t>ARHAM</t>
  </si>
  <si>
    <t>Jullundur Motor Agency (Delhi) Ltd</t>
  </si>
  <si>
    <t>JMA</t>
  </si>
  <si>
    <t>Pmc Fincorp Ltd</t>
  </si>
  <si>
    <t>PMCFIN</t>
  </si>
  <si>
    <t>Gujarat State Financial Corp</t>
  </si>
  <si>
    <t>GUJSTATFIN</t>
  </si>
  <si>
    <t>GSS Infotech Ltd</t>
  </si>
  <si>
    <t>GSS</t>
  </si>
  <si>
    <t>Goldkart Jewels Ltd</t>
  </si>
  <si>
    <t>GOLDKART</t>
  </si>
  <si>
    <t>Organic Recycling Systems Ltd</t>
  </si>
  <si>
    <t>ORGANICREC</t>
  </si>
  <si>
    <t>Brooks Laboratories Ltd</t>
  </si>
  <si>
    <t>BROOKS</t>
  </si>
  <si>
    <t>Asian Hotels (East) Ltd</t>
  </si>
  <si>
    <t>AHLEAST</t>
  </si>
  <si>
    <t>Arihant Foundations &amp; Housing Ltd</t>
  </si>
  <si>
    <t>ARIHANT</t>
  </si>
  <si>
    <t>Narmada Gelatines Ltd</t>
  </si>
  <si>
    <t>SHAWGELTIN</t>
  </si>
  <si>
    <t>delaPlex Ltd</t>
  </si>
  <si>
    <t>DELAPLEX</t>
  </si>
  <si>
    <t>Diksat Transworld Ltd</t>
  </si>
  <si>
    <t>DIKSAT</t>
  </si>
  <si>
    <t>Standard Industries Ltd</t>
  </si>
  <si>
    <t>SIL</t>
  </si>
  <si>
    <t>Shri Bajrang Alliance Ltd</t>
  </si>
  <si>
    <t>SHBAJRG</t>
  </si>
  <si>
    <t>Shree Osfm E-Mobility Ltd</t>
  </si>
  <si>
    <t>SHREEOSFM</t>
  </si>
  <si>
    <t>Lovable Lingerie Ltd</t>
  </si>
  <si>
    <t>LOVABLE</t>
  </si>
  <si>
    <t>ICICI Prudential Nifty 100 Low Vol 30 ETF</t>
  </si>
  <si>
    <t>LOWVOLIETF</t>
  </si>
  <si>
    <t>Somi Conveyor Beltings Ltd</t>
  </si>
  <si>
    <t>SOMICONVEY</t>
  </si>
  <si>
    <t>Duncan Engineering Ltd</t>
  </si>
  <si>
    <t>DUNCANENG</t>
  </si>
  <si>
    <t>Prizor Viztech Ltd</t>
  </si>
  <si>
    <t>PRIZOR</t>
  </si>
  <si>
    <t>Signet Industries Ltd</t>
  </si>
  <si>
    <t>SIGIND</t>
  </si>
  <si>
    <t>Inertia Steel Ltd</t>
  </si>
  <si>
    <t>INERTIAST</t>
  </si>
  <si>
    <t>PG Foils Ltd</t>
  </si>
  <si>
    <t>PGFOILQ</t>
  </si>
  <si>
    <t>Modern Threads (India) Ltd</t>
  </si>
  <si>
    <t>MODTHREAD</t>
  </si>
  <si>
    <t>Aspinwall and Company Ltd</t>
  </si>
  <si>
    <t>ASPINWALL</t>
  </si>
  <si>
    <t>IP Rings Ltd</t>
  </si>
  <si>
    <t>IPRINGLTD</t>
  </si>
  <si>
    <t>Hindustan Adhesives Ltd</t>
  </si>
  <si>
    <t>HINDADH</t>
  </si>
  <si>
    <t>Emerald Finance Ltd</t>
  </si>
  <si>
    <t>EMERALD</t>
  </si>
  <si>
    <t>Sonam Ltd</t>
  </si>
  <si>
    <t>SONAMLTD</t>
  </si>
  <si>
    <t>WAA Solar Ltd</t>
  </si>
  <si>
    <t>WAA</t>
  </si>
  <si>
    <t>Cambridge Technology Enterprises Ltd</t>
  </si>
  <si>
    <t>CTE</t>
  </si>
  <si>
    <t>Gayatri Rubbers and Chemicals Ltd</t>
  </si>
  <si>
    <t>GRCL</t>
  </si>
  <si>
    <t>Capital Trust Ltd</t>
  </si>
  <si>
    <t>CAPTRUST</t>
  </si>
  <si>
    <t>AMJ Land Holdings Ltd</t>
  </si>
  <si>
    <t>AMJLAND</t>
  </si>
  <si>
    <t>Noida Toll Bridge Company Ltd</t>
  </si>
  <si>
    <t>NOIDATOLL</t>
  </si>
  <si>
    <t>Maha Rashtra Apex Corporation Ltd</t>
  </si>
  <si>
    <t>MAHAPEXLTD</t>
  </si>
  <si>
    <t>Aartech Solonics Ltd</t>
  </si>
  <si>
    <t>AARTECH</t>
  </si>
  <si>
    <t>Lactose (India) Ltd</t>
  </si>
  <si>
    <t>LACTOSE</t>
  </si>
  <si>
    <t>S &amp; S Power Switchgear Ltd</t>
  </si>
  <si>
    <t>S&amp;SPOWER</t>
  </si>
  <si>
    <t>Odyssey Technologies Ltd</t>
  </si>
  <si>
    <t>ODYSSEY</t>
  </si>
  <si>
    <t>GVP Infotech Ltd</t>
  </si>
  <si>
    <t>GVPTECH</t>
  </si>
  <si>
    <t>Confidence Futuristic Energetech Ltd</t>
  </si>
  <si>
    <t>CFEL</t>
  </si>
  <si>
    <t>Salasar Exteriors and Contour Ltd</t>
  </si>
  <si>
    <t>SECL</t>
  </si>
  <si>
    <t>Jaysynth Orgochem Ltd</t>
  </si>
  <si>
    <t>JDORGOCHEM</t>
  </si>
  <si>
    <t>Sizemasters Technology Ltd</t>
  </si>
  <si>
    <t>SIZEMASTER</t>
  </si>
  <si>
    <t>Incredible Industries Ltd</t>
  </si>
  <si>
    <t>INCREDIBLE</t>
  </si>
  <si>
    <t>Coral India Finance and Housing Ltd</t>
  </si>
  <si>
    <t>CORALFINAC</t>
  </si>
  <si>
    <t>Tips Films Ltd</t>
  </si>
  <si>
    <t>TIPSFILMS</t>
  </si>
  <si>
    <t>Sylvan Plyboard (India) Ltd</t>
  </si>
  <si>
    <t>SYLVANPLY</t>
  </si>
  <si>
    <t>Storage Technologies and Automation Ltd</t>
  </si>
  <si>
    <t>STAL</t>
  </si>
  <si>
    <t>A B Cotspin India Ltd</t>
  </si>
  <si>
    <t>ABCOTS</t>
  </si>
  <si>
    <t>JK Agri Genetics Ltd</t>
  </si>
  <si>
    <t>JK AGRI</t>
  </si>
  <si>
    <t>Toyam Sports Ltd</t>
  </si>
  <si>
    <t>TOYAMSL</t>
  </si>
  <si>
    <t>Universal Autofoundry Ltd</t>
  </si>
  <si>
    <t>UNIAUTO</t>
  </si>
  <si>
    <t>Intrasoft Technologies Ltd</t>
  </si>
  <si>
    <t>ISFT</t>
  </si>
  <si>
    <t>Aryaman Capital Markets Ltd</t>
  </si>
  <si>
    <t>ARYACAPM</t>
  </si>
  <si>
    <t>Rajnish Retail Ltd</t>
  </si>
  <si>
    <t>RRETAIL</t>
  </si>
  <si>
    <t>IL&amp;FS Transportation Networks Ltd</t>
  </si>
  <si>
    <t>IL&amp;FSTRANS</t>
  </si>
  <si>
    <t>LKP Finance Ltd</t>
  </si>
  <si>
    <t>LKPFIN</t>
  </si>
  <si>
    <t>Quest Laboratories Ltd</t>
  </si>
  <si>
    <t>QUESTLAB</t>
  </si>
  <si>
    <t>Supreme Holdings &amp; Hospitality (India) Ltd</t>
  </si>
  <si>
    <t>SUPREME</t>
  </si>
  <si>
    <t>Rulka Electricals Ltd</t>
  </si>
  <si>
    <t>RULKA</t>
  </si>
  <si>
    <t>Indian Wood Products Co Ltd</t>
  </si>
  <si>
    <t>IWP</t>
  </si>
  <si>
    <t>AKI India Ltd</t>
  </si>
  <si>
    <t>AKI</t>
  </si>
  <si>
    <t>Techknowgreen Solutions Ltd</t>
  </si>
  <si>
    <t>TECHKGREEN</t>
  </si>
  <si>
    <t>GTL Ltd</t>
  </si>
  <si>
    <t>GTL</t>
  </si>
  <si>
    <t>ACE Software Exports Ltd</t>
  </si>
  <si>
    <t>ACESOFT</t>
  </si>
  <si>
    <t>SAH Polymers Ltd</t>
  </si>
  <si>
    <t>SAH</t>
  </si>
  <si>
    <t>Mahalaxmi Rubtech Ltd</t>
  </si>
  <si>
    <t>MHLXMIRU</t>
  </si>
  <si>
    <t>Shahlon Silk Industries Ltd</t>
  </si>
  <si>
    <t>SHAHLON</t>
  </si>
  <si>
    <t>Worth Peripherals Ltd</t>
  </si>
  <si>
    <t>Shekhawati Industries Ltd</t>
  </si>
  <si>
    <t>SPYL</t>
  </si>
  <si>
    <t>DHP India Ltd</t>
  </si>
  <si>
    <t>DHPIND</t>
  </si>
  <si>
    <t>Kanchi Karpooram Ltd</t>
  </si>
  <si>
    <t>KANCHI</t>
  </si>
  <si>
    <t>Nirman Agri Genetics Ltd</t>
  </si>
  <si>
    <t>NIRMAN</t>
  </si>
  <si>
    <t>Atam Valves Ltd</t>
  </si>
  <si>
    <t>ATAM</t>
  </si>
  <si>
    <t>Precision Electronics Ltd</t>
  </si>
  <si>
    <t>PRECISIO</t>
  </si>
  <si>
    <t>Century Extrusions Ltd</t>
  </si>
  <si>
    <t>CENTEXT</t>
  </si>
  <si>
    <t>LOYAL EQUIPMENTS Ltd</t>
  </si>
  <si>
    <t>LOYAL</t>
  </si>
  <si>
    <t>Hindustan Tin Works Ltd</t>
  </si>
  <si>
    <t>HINDTIN</t>
  </si>
  <si>
    <t>Texmo Pipes and Products Ltd</t>
  </si>
  <si>
    <t>TEXMOPIPES</t>
  </si>
  <si>
    <t>ResGen Ltd</t>
  </si>
  <si>
    <t>RESGEN</t>
  </si>
  <si>
    <t>Tarmat Ltd</t>
  </si>
  <si>
    <t>TARMAT</t>
  </si>
  <si>
    <t>Ducon Infratechnologies Ltd</t>
  </si>
  <si>
    <t>DUCON</t>
  </si>
  <si>
    <t>BSL Ltd</t>
  </si>
  <si>
    <t>BSL</t>
  </si>
  <si>
    <t>South India Paper Mills Ltd</t>
  </si>
  <si>
    <t>STHINPA</t>
  </si>
  <si>
    <t>United Nilgiri Tea Estates Company Ltd</t>
  </si>
  <si>
    <t>UNITEDTEA</t>
  </si>
  <si>
    <t>CHL Ltd</t>
  </si>
  <si>
    <t>CHLLTD</t>
  </si>
  <si>
    <t>QMS Medical Allied Services Ltd</t>
  </si>
  <si>
    <t>QMSMEDI</t>
  </si>
  <si>
    <t>Refex Renewables &amp; Infrastructure Ltd</t>
  </si>
  <si>
    <t>REFEXRENEW</t>
  </si>
  <si>
    <t>Manaksia Aluminium Co Ltd</t>
  </si>
  <si>
    <t>MANAKALUCO</t>
  </si>
  <si>
    <t>Mitsu Chem Plast Ltd</t>
  </si>
  <si>
    <t>MITSU</t>
  </si>
  <si>
    <t>Vital Chemtech Ltd</t>
  </si>
  <si>
    <t>VITAL</t>
  </si>
  <si>
    <t>Zeal Aqua Ltd</t>
  </si>
  <si>
    <t>IVP Ltd</t>
  </si>
  <si>
    <t>IVP</t>
  </si>
  <si>
    <t>Vibrant Global Capital Ltd</t>
  </si>
  <si>
    <t>VGCL</t>
  </si>
  <si>
    <t>Shah Metacorp Ltd</t>
  </si>
  <si>
    <t>SHAH</t>
  </si>
  <si>
    <t>Maxposure Ltd</t>
  </si>
  <si>
    <t>MAXPOSURE</t>
  </si>
  <si>
    <t>JSL Industries Ltd</t>
  </si>
  <si>
    <t>JSLINDL</t>
  </si>
  <si>
    <t>Aarvi Encon Ltd</t>
  </si>
  <si>
    <t>AARVI</t>
  </si>
  <si>
    <t>Tahmar Enterprises Ltd</t>
  </si>
  <si>
    <t>TAHMARENT</t>
  </si>
  <si>
    <t>Divine Power Energy Ltd</t>
  </si>
  <si>
    <t>DPEL</t>
  </si>
  <si>
    <t>Sharat Industries Ltd</t>
  </si>
  <si>
    <t>SHINDL</t>
  </si>
  <si>
    <t>Supreme Infrastructure India Ltd</t>
  </si>
  <si>
    <t>SUPREMEINF</t>
  </si>
  <si>
    <t>Beacon Trusteeship Ltd</t>
  </si>
  <si>
    <t>BEACON</t>
  </si>
  <si>
    <t>Shradha AI Technologies Ltd</t>
  </si>
  <si>
    <t>SHRAAITECH</t>
  </si>
  <si>
    <t>S V Global Mill Ltd</t>
  </si>
  <si>
    <t>SVGLOBAL</t>
  </si>
  <si>
    <t>Rungta Irrigation Ltd</t>
  </si>
  <si>
    <t>RUNGTAIR</t>
  </si>
  <si>
    <t>Bafna Pharmaceuticals Ltd</t>
  </si>
  <si>
    <t>BAFNAPH</t>
  </si>
  <si>
    <t>Sadbhav Infrastructure Projects Ltd</t>
  </si>
  <si>
    <t>SADBHIN</t>
  </si>
  <si>
    <t>Dhruv Consultancy Services Ltd</t>
  </si>
  <si>
    <t>DHRUV</t>
  </si>
  <si>
    <t>Ramdevbaba Solvent Ltd</t>
  </si>
  <si>
    <t>RBS</t>
  </si>
  <si>
    <t>Flexituff Ventures International Ltd</t>
  </si>
  <si>
    <t>FLEXITUFF</t>
  </si>
  <si>
    <t>Srivari Spices and Foods Ltd</t>
  </si>
  <si>
    <t>SSFL</t>
  </si>
  <si>
    <t>Galaxy Cloud Kitchens Ltd</t>
  </si>
  <si>
    <t>GCKL</t>
  </si>
  <si>
    <t>Upsurge Seeds Of Agriculture Ltd</t>
  </si>
  <si>
    <t>USASEEDS</t>
  </si>
  <si>
    <t>Univastu India Ltd</t>
  </si>
  <si>
    <t>UNIVASTU</t>
  </si>
  <si>
    <t>Ovobel Foods Ltd</t>
  </si>
  <si>
    <t>OVOBELE</t>
  </si>
  <si>
    <t>Fonebox Retail Ltd</t>
  </si>
  <si>
    <t>FONEBOX</t>
  </si>
  <si>
    <t>GIR Natureview Resorts Ltd</t>
  </si>
  <si>
    <t>GIRRESORTS</t>
  </si>
  <si>
    <t>Garnet International Ltd</t>
  </si>
  <si>
    <t>GARNETINT</t>
  </si>
  <si>
    <t>Krebs Biochemicals and Industries Ltd</t>
  </si>
  <si>
    <t>KREBSBIO</t>
  </si>
  <si>
    <t>Magna Electro Castings Ltd</t>
  </si>
  <si>
    <t>MAGNAELQ</t>
  </si>
  <si>
    <t>Surat Trade and Mercantile Ltd</t>
  </si>
  <si>
    <t>SURATRAML</t>
  </si>
  <si>
    <t>LA Tim Metal &amp; Industries Ltd</t>
  </si>
  <si>
    <t>LATIMMETAL</t>
  </si>
  <si>
    <t>Kalyani Forge Ltd</t>
  </si>
  <si>
    <t>KALYANIFRG</t>
  </si>
  <si>
    <t>Dhoot Industrial Finance Ltd</t>
  </si>
  <si>
    <t>DHOOTIN</t>
  </si>
  <si>
    <t>HCP Plastene Bulkpack Ltd</t>
  </si>
  <si>
    <t>HPBL</t>
  </si>
  <si>
    <t>United Polyfab Gujarat Ltd</t>
  </si>
  <si>
    <t>UNITEDPOLY</t>
  </si>
  <si>
    <t>Dolfin Rubbers Ltd</t>
  </si>
  <si>
    <t>DOLFIN</t>
  </si>
  <si>
    <t>Shri Balaji Valve Components Ltd</t>
  </si>
  <si>
    <t>SBVCL</t>
  </si>
  <si>
    <t>Niraj Cement Structurals Ltd</t>
  </si>
  <si>
    <t>NIRAJ</t>
  </si>
  <si>
    <t>Prima Plastics Ltd</t>
  </si>
  <si>
    <t>PRIMAPLA</t>
  </si>
  <si>
    <t>Pacific Industries Ltd</t>
  </si>
  <si>
    <t>PACIFICI</t>
  </si>
  <si>
    <t>Tainwala Chemicals and Plastics (India) Ltd</t>
  </si>
  <si>
    <t>TAINWALCHM</t>
  </si>
  <si>
    <t>Machino Plastics Ltd</t>
  </si>
  <si>
    <t>MACPLASQ</t>
  </si>
  <si>
    <t>Rts Power Corporation Ltd</t>
  </si>
  <si>
    <t>RTSPOWR</t>
  </si>
  <si>
    <t>Dcm Ltd</t>
  </si>
  <si>
    <t>DCM</t>
  </si>
  <si>
    <t>Homesfy Realty Ltd</t>
  </si>
  <si>
    <t>HOMESFY</t>
  </si>
  <si>
    <t>Keynote Financial Services Ltd</t>
  </si>
  <si>
    <t>KEYFINSERV</t>
  </si>
  <si>
    <t>Reliance Home Finance Ltd</t>
  </si>
  <si>
    <t>RHFL</t>
  </si>
  <si>
    <t>Aarnav Fashions Ltd</t>
  </si>
  <si>
    <t>AARNAV</t>
  </si>
  <si>
    <t>Indian Infotech and Software Ltd</t>
  </si>
  <si>
    <t>INDINFO</t>
  </si>
  <si>
    <t>Shigan Quantum Technologies Ltd</t>
  </si>
  <si>
    <t>SHIGAN</t>
  </si>
  <si>
    <t>Phoenix Township Ltd</t>
  </si>
  <si>
    <t>PHOENIXTN</t>
  </si>
  <si>
    <t>Surana Solar Ltd</t>
  </si>
  <si>
    <t>SURANASOL</t>
  </si>
  <si>
    <t>Sprayking Ltd</t>
  </si>
  <si>
    <t>SPRAYKING</t>
  </si>
  <si>
    <t>Cenlub Industries Ltd</t>
  </si>
  <si>
    <t>CENLUB</t>
  </si>
  <si>
    <t>BDH Industries Ltd</t>
  </si>
  <si>
    <t>BDH</t>
  </si>
  <si>
    <t>Indiabulls Enterprises Ltd</t>
  </si>
  <si>
    <t>IEL</t>
  </si>
  <si>
    <t>Gillanders Arbuthnot &amp; Co Ltd</t>
  </si>
  <si>
    <t>GILLANDERS</t>
  </si>
  <si>
    <t>Aveer Foods Ltd</t>
  </si>
  <si>
    <t>AVEER</t>
  </si>
  <si>
    <t>Global Offshore Services Ltd</t>
  </si>
  <si>
    <t>GLOBOFFS</t>
  </si>
  <si>
    <t>Basant Agro Tech (India) Ltd</t>
  </si>
  <si>
    <t>BASANTGL</t>
  </si>
  <si>
    <t>Archidply Industries Ltd</t>
  </si>
  <si>
    <t>ARCHIDPLY</t>
  </si>
  <si>
    <t>Sel Manufacturing Company Ltd</t>
  </si>
  <si>
    <t>SELMC</t>
  </si>
  <si>
    <t>Baid Finserv Ltd</t>
  </si>
  <si>
    <t>BAIDFIN</t>
  </si>
  <si>
    <t>NTC Industries Ltd</t>
  </si>
  <si>
    <t>NTCIND</t>
  </si>
  <si>
    <t>Digicontent Ltd</t>
  </si>
  <si>
    <t>DGCONTENT</t>
  </si>
  <si>
    <t>Arvee Laboratories (India) Ltd</t>
  </si>
  <si>
    <t>ARVEE</t>
  </si>
  <si>
    <t>Lucent Industries Ltd</t>
  </si>
  <si>
    <t>LUCENT</t>
  </si>
  <si>
    <t>Enser Communications Ltd</t>
  </si>
  <si>
    <t>ENSER</t>
  </si>
  <si>
    <t>Suryalata Spinning Mills Ltd</t>
  </si>
  <si>
    <t>SURYALA</t>
  </si>
  <si>
    <t>Deep Polymers Ltd</t>
  </si>
  <si>
    <t>DEEP</t>
  </si>
  <si>
    <t>Sikko Industries Ltd</t>
  </si>
  <si>
    <t>SIKKO</t>
  </si>
  <si>
    <t>Ducol Organics &amp; Colours Ltd</t>
  </si>
  <si>
    <t>DUCOL</t>
  </si>
  <si>
    <t>Swati Projects Ltd</t>
  </si>
  <si>
    <t>SWATIPRO</t>
  </si>
  <si>
    <t>Qualitek Labs Ltd</t>
  </si>
  <si>
    <t>QLL</t>
  </si>
  <si>
    <t>Anik Industries Ltd</t>
  </si>
  <si>
    <t>ANIKINDS</t>
  </si>
  <si>
    <t>Maheshwari Logistics Ltd</t>
  </si>
  <si>
    <t>MAHESHWARI</t>
  </si>
  <si>
    <t>Jyoti Ltd</t>
  </si>
  <si>
    <t>JYOTI</t>
  </si>
  <si>
    <t>Alpa Laboratories Ltd</t>
  </si>
  <si>
    <t>ALPA</t>
  </si>
  <si>
    <t>Caprihans India Ltd</t>
  </si>
  <si>
    <t>CAPRIHANS</t>
  </si>
  <si>
    <t>Hemant Surgical Industries Ltd</t>
  </si>
  <si>
    <t>HSIL</t>
  </si>
  <si>
    <t>Vaishali Pharma Ltd</t>
  </si>
  <si>
    <t>VAISHALI</t>
  </si>
  <si>
    <t>Espire Hospitality Ltd</t>
  </si>
  <si>
    <t>ESPIRE</t>
  </si>
  <si>
    <t>Marvel Decor Ltd</t>
  </si>
  <si>
    <t>MDL</t>
  </si>
  <si>
    <t>SPL Industries Ltd</t>
  </si>
  <si>
    <t>SPLIL</t>
  </si>
  <si>
    <t>Anmol India Ltd</t>
  </si>
  <si>
    <t>ANMOL</t>
  </si>
  <si>
    <t>Emmbi Industries Ltd</t>
  </si>
  <si>
    <t>EMMBI</t>
  </si>
  <si>
    <t>Srestha Finvest Ltd</t>
  </si>
  <si>
    <t>SRESTHA</t>
  </si>
  <si>
    <t>Urban Enviro Waste Management Ltd</t>
  </si>
  <si>
    <t>URBAN</t>
  </si>
  <si>
    <t>CG VAK Software and Exports Ltd</t>
  </si>
  <si>
    <t>CGVAK</t>
  </si>
  <si>
    <t>Nagpur Power and Industries Ltd</t>
  </si>
  <si>
    <t>NAGPI</t>
  </si>
  <si>
    <t>Kaushalya Logistics Ltd</t>
  </si>
  <si>
    <t>KLL</t>
  </si>
  <si>
    <t>Ground Freight &amp; Logistics</t>
  </si>
  <si>
    <t>Gretex Industries Ltd</t>
  </si>
  <si>
    <t>GRETEX</t>
  </si>
  <si>
    <t>Airo Lam Ltd</t>
  </si>
  <si>
    <t>AIROLAM</t>
  </si>
  <si>
    <t>Calcom Vision Ltd</t>
  </si>
  <si>
    <t>CALCOM</t>
  </si>
  <si>
    <t>Hindusthan National Glass And Industries Ltd</t>
  </si>
  <si>
    <t>HINDNATGLS</t>
  </si>
  <si>
    <t>Silicon Rental Solutions Ltd</t>
  </si>
  <si>
    <t>SRSOLTD</t>
  </si>
  <si>
    <t>Eros International Media Ltd</t>
  </si>
  <si>
    <t>EROSMEDIA</t>
  </si>
  <si>
    <t>Oil Country Tubular Ltd</t>
  </si>
  <si>
    <t>OILCOUNTUB</t>
  </si>
  <si>
    <t>Ambey Laboratories Ltd</t>
  </si>
  <si>
    <t>AMBEY</t>
  </si>
  <si>
    <t>B &amp; A Ltd</t>
  </si>
  <si>
    <t>BNALTD</t>
  </si>
  <si>
    <t>Unihealth Consultancy Ltd</t>
  </si>
  <si>
    <t>UNIHEALTH</t>
  </si>
  <si>
    <t>Indian Sucrose Ltd</t>
  </si>
  <si>
    <t>INDSUCR</t>
  </si>
  <si>
    <t>Total Transport Systems Ltd</t>
  </si>
  <si>
    <t>TOTAL</t>
  </si>
  <si>
    <t>Bal Pharma Ltd</t>
  </si>
  <si>
    <t>BALPHARMA</t>
  </si>
  <si>
    <t>Radhe Developers (India) Ltd</t>
  </si>
  <si>
    <t>RADHEDE</t>
  </si>
  <si>
    <t>Metroglobal Ltd</t>
  </si>
  <si>
    <t>METROGLOBL</t>
  </si>
  <si>
    <t>Avance Technologies Ltd</t>
  </si>
  <si>
    <t>AVANCE</t>
  </si>
  <si>
    <t>Shri Techtex Ltd</t>
  </si>
  <si>
    <t>SHRITECH</t>
  </si>
  <si>
    <t>Interiors &amp; More Ltd</t>
  </si>
  <si>
    <t>INM</t>
  </si>
  <si>
    <t>Globe Textiles (India) Ltd</t>
  </si>
  <si>
    <t>GLOBE</t>
  </si>
  <si>
    <t>Money Masters Leasing and Finance Ltd</t>
  </si>
  <si>
    <t>MMLF</t>
  </si>
  <si>
    <t>Weizmann Limited</t>
  </si>
  <si>
    <t>WEIZMANIND</t>
  </si>
  <si>
    <t>Khemani Distributors &amp; Marketing Ltd</t>
  </si>
  <si>
    <t>KDML</t>
  </si>
  <si>
    <t>Alacrity Securities Ltd</t>
  </si>
  <si>
    <t>ALSL</t>
  </si>
  <si>
    <t>Savera Industries Ltd</t>
  </si>
  <si>
    <t>SAVERA</t>
  </si>
  <si>
    <t>Dhatre Udyog Ltd</t>
  </si>
  <si>
    <t>DHATRE</t>
  </si>
  <si>
    <t>Steelman Telecom Ltd</t>
  </si>
  <si>
    <t>STML</t>
  </si>
  <si>
    <t>Praxis Home Retail Ltd</t>
  </si>
  <si>
    <t>PRAXIS</t>
  </si>
  <si>
    <t>BCPL Railway Infrastructure Ltd</t>
  </si>
  <si>
    <t>BCPL</t>
  </si>
  <si>
    <t>Wardwizard Foods and Beverages Ltd</t>
  </si>
  <si>
    <t>WARDWIZFBL</t>
  </si>
  <si>
    <t>Hindprakash Industries Ltd</t>
  </si>
  <si>
    <t>HPIL</t>
  </si>
  <si>
    <t>Tyche Industries Ltd</t>
  </si>
  <si>
    <t>TYCHE</t>
  </si>
  <si>
    <t>NipponINETFNifty SDL Apr 2026 Top 20 Equal Weight</t>
  </si>
  <si>
    <t>SDL26BEES</t>
  </si>
  <si>
    <t>Hilton Metal Forging Ltd</t>
  </si>
  <si>
    <t>HILTON</t>
  </si>
  <si>
    <t>LKP Securities Ltd</t>
  </si>
  <si>
    <t>LKPSEC</t>
  </si>
  <si>
    <t>Kakatiya Cement Sugar and Industries Ltd</t>
  </si>
  <si>
    <t>KAKATCEM</t>
  </si>
  <si>
    <t>Priti International Ltd</t>
  </si>
  <si>
    <t>PRITI</t>
  </si>
  <si>
    <t>Polson Ltd</t>
  </si>
  <si>
    <t>POLSON</t>
  </si>
  <si>
    <t>Semac Consultants Ltd</t>
  </si>
  <si>
    <t>SEMAC</t>
  </si>
  <si>
    <t>Enfuse Solutions Ltd</t>
  </si>
  <si>
    <t>ENFUSE</t>
  </si>
  <si>
    <t>B.A.G. Films and Media Ltd</t>
  </si>
  <si>
    <t>BAGFILMS</t>
  </si>
  <si>
    <t>Smruthi Organics Ltd</t>
  </si>
  <si>
    <t>SMRUTHIORG</t>
  </si>
  <si>
    <t>Accuracy Shipping Ltd</t>
  </si>
  <si>
    <t>ACCURACY</t>
  </si>
  <si>
    <t>Abans Enterprises Ltd</t>
  </si>
  <si>
    <t>ABANSENT</t>
  </si>
  <si>
    <t>Sir Shadi Lal Enterprises Ltd</t>
  </si>
  <si>
    <t>SSLEL</t>
  </si>
  <si>
    <t>Ascom Leasing &amp; Investments Ltd</t>
  </si>
  <si>
    <t>ASCOM</t>
  </si>
  <si>
    <t>Ai Champdany Industries Ltd</t>
  </si>
  <si>
    <t>AICHAMP</t>
  </si>
  <si>
    <t>Lambodhara Textiles Ltd</t>
  </si>
  <si>
    <t>LAMBODHARA</t>
  </si>
  <si>
    <t>Adtech Systems Ltd</t>
  </si>
  <si>
    <t>ADTECH</t>
  </si>
  <si>
    <t>Reliance Chemotex Industries Ltd</t>
  </si>
  <si>
    <t>RELCHEMQ</t>
  </si>
  <si>
    <t>Ashika Credit Capital Ltd</t>
  </si>
  <si>
    <t>ASHIKA</t>
  </si>
  <si>
    <t>Kaira Can Co Ltd</t>
  </si>
  <si>
    <t>KAIRA</t>
  </si>
  <si>
    <t>Greenchef Appliances Ltd</t>
  </si>
  <si>
    <t>GREENCHEF</t>
  </si>
  <si>
    <t>Samor Reality Ltd</t>
  </si>
  <si>
    <t>SAMOR</t>
  </si>
  <si>
    <t>Mangalam Drugs and Organics Ltd</t>
  </si>
  <si>
    <t>MANGALAM</t>
  </si>
  <si>
    <t>Kovilpatti Lakshmi Roller Flour Mills Ltd</t>
  </si>
  <si>
    <t>KLRFM</t>
  </si>
  <si>
    <t>Ratnabhumi Developers Ltd</t>
  </si>
  <si>
    <t>RATNABHUMI</t>
  </si>
  <si>
    <t>Mahamaya Steel Industries Ltd</t>
  </si>
  <si>
    <t>MAHASTEEL</t>
  </si>
  <si>
    <t>Prakash Steelage Ltd</t>
  </si>
  <si>
    <t>PRAKASHSTL</t>
  </si>
  <si>
    <t>Shreeji Translogistics Ltd</t>
  </si>
  <si>
    <t>STL</t>
  </si>
  <si>
    <t>Tirupati Starch &amp; Chemicals Ltd</t>
  </si>
  <si>
    <t>TIRUSTA</t>
  </si>
  <si>
    <t>V R Infraspace Ltd</t>
  </si>
  <si>
    <t>VR</t>
  </si>
  <si>
    <t>Indian Acrylics Ltd</t>
  </si>
  <si>
    <t>INDIANACRY</t>
  </si>
  <si>
    <t>Piccadily Sugar and Allied Industries Ltd</t>
  </si>
  <si>
    <t>PICCASUG</t>
  </si>
  <si>
    <t>Jocil Ltd</t>
  </si>
  <si>
    <t>JOCIL</t>
  </si>
  <si>
    <t>Patel Integrated Logistics Ltd</t>
  </si>
  <si>
    <t>PATINTLOG</t>
  </si>
  <si>
    <t>SAL Steel Ltd</t>
  </si>
  <si>
    <t>SALSTEEL</t>
  </si>
  <si>
    <t>Siyaram Recycling Industries Ltd</t>
  </si>
  <si>
    <t>SIYARAM</t>
  </si>
  <si>
    <t>Winsome Textile Industries Ltd</t>
  </si>
  <si>
    <t>WINSOMTX</t>
  </si>
  <si>
    <t>Bhandari Hosiery Exports Ltd</t>
  </si>
  <si>
    <t>BHANDARI</t>
  </si>
  <si>
    <t>Aayush Art and Bullion Ltd</t>
  </si>
  <si>
    <t>AAYUSHBULL</t>
  </si>
  <si>
    <t>JHS Svendgaard Laboratories Ltd</t>
  </si>
  <si>
    <t>JHS</t>
  </si>
  <si>
    <t>Kesar Petroproducts Ltd</t>
  </si>
  <si>
    <t>KESARPE</t>
  </si>
  <si>
    <t>Housing Development and Infrastructure Ltd</t>
  </si>
  <si>
    <t>HDIL</t>
  </si>
  <si>
    <t>Flex Foods Ltd</t>
  </si>
  <si>
    <t>FLEXFO</t>
  </si>
  <si>
    <t>Visco Trade Associates Ltd</t>
  </si>
  <si>
    <t>VISCO</t>
  </si>
  <si>
    <t>Electro Force (India) Ltd</t>
  </si>
  <si>
    <t>EFORCE</t>
  </si>
  <si>
    <t>Electronic Equipment &amp; Parts</t>
  </si>
  <si>
    <t>Thakkers Developers Ltd</t>
  </si>
  <si>
    <t>THAKDEV</t>
  </si>
  <si>
    <t>Tulive Developers Ltd</t>
  </si>
  <si>
    <t>TULIVE</t>
  </si>
  <si>
    <t>Parshva Enterprises Ltd</t>
  </si>
  <si>
    <t>PARSHVA</t>
  </si>
  <si>
    <t>Ecoplast Ltd</t>
  </si>
  <si>
    <t>ECOPLAST</t>
  </si>
  <si>
    <t>Reliance Naval and Engineering Ltd</t>
  </si>
  <si>
    <t>RNAVAL</t>
  </si>
  <si>
    <t>Rishiroop Ltd</t>
  </si>
  <si>
    <t>RISHIROOP</t>
  </si>
  <si>
    <t>Colab Cloud Platforms Ltd</t>
  </si>
  <si>
    <t>COLABCLOUD</t>
  </si>
  <si>
    <t>Kesar Enterprises Ltd</t>
  </si>
  <si>
    <t>KESARENT</t>
  </si>
  <si>
    <t>Xelpmoc Design and Tech Ltd</t>
  </si>
  <si>
    <t>XELPMOC</t>
  </si>
  <si>
    <t>New Swan Multitech Ltd</t>
  </si>
  <si>
    <t>SWANAGRO</t>
  </si>
  <si>
    <t>ATV Projects India Ltd</t>
  </si>
  <si>
    <t>ATVPR</t>
  </si>
  <si>
    <t>Kifs Financial Services Ltd</t>
  </si>
  <si>
    <t>KIFS</t>
  </si>
  <si>
    <t>Setco Automotive Ltd</t>
  </si>
  <si>
    <t>SETCO</t>
  </si>
  <si>
    <t>RSD Finance Ltd</t>
  </si>
  <si>
    <t>RSDFIN</t>
  </si>
  <si>
    <t>De Neers Tools Ltd</t>
  </si>
  <si>
    <t>DENEERS</t>
  </si>
  <si>
    <t>Bharat Gears Ltd</t>
  </si>
  <si>
    <t>BHARATGEAR</t>
  </si>
  <si>
    <t>Art Nirman Ltd</t>
  </si>
  <si>
    <t>ARTNIRMAN</t>
  </si>
  <si>
    <t>Syschem (India) Ltd</t>
  </si>
  <si>
    <t>SYSCHEM</t>
  </si>
  <si>
    <t>BN Rathi Securities Ltd</t>
  </si>
  <si>
    <t>BNRSEC</t>
  </si>
  <si>
    <t>Lakshmi Automatic Loom Works Ltd</t>
  </si>
  <si>
    <t>LXMIATO</t>
  </si>
  <si>
    <t>Cubex Tubings Ltd</t>
  </si>
  <si>
    <t>CUBEXTUB</t>
  </si>
  <si>
    <t>Metals - Copper</t>
  </si>
  <si>
    <t>Deepak Spinners Ltd</t>
  </si>
  <si>
    <t>DEEPAKSP</t>
  </si>
  <si>
    <t>K I C Metaliks Ltd</t>
  </si>
  <si>
    <t>KAJARIR</t>
  </si>
  <si>
    <t>DB (International) Stock Brokers Ltd</t>
  </si>
  <si>
    <t>DBSTOCKBRO</t>
  </si>
  <si>
    <t>VJTF Eduservices Ltd</t>
  </si>
  <si>
    <t>VJTFEDU</t>
  </si>
  <si>
    <t>Chaman Metallics Ltd</t>
  </si>
  <si>
    <t>CMNL</t>
  </si>
  <si>
    <t>Panyam Cements And Mineral Industrties Ltd</t>
  </si>
  <si>
    <t>PANCM</t>
  </si>
  <si>
    <t>Indian Card Clothing Company Ltd</t>
  </si>
  <si>
    <t>INDIANCARD</t>
  </si>
  <si>
    <t>Ganges Securities Ltd</t>
  </si>
  <si>
    <t>GANGESSECU</t>
  </si>
  <si>
    <t>Aspire &amp; Innovative Advertising Ltd</t>
  </si>
  <si>
    <t>ASPIRE</t>
  </si>
  <si>
    <t>Virat Crane Industries Ltd</t>
  </si>
  <si>
    <t>VIRATCRA</t>
  </si>
  <si>
    <t>Cadsys (India) Ltd</t>
  </si>
  <si>
    <t>CADSYS</t>
  </si>
  <si>
    <t>Surya Lakshmi Cotton Mills Ltd</t>
  </si>
  <si>
    <t>SURYALAXMI</t>
  </si>
  <si>
    <t>Bodhi Tree Multimedia Ltd</t>
  </si>
  <si>
    <t>BTML</t>
  </si>
  <si>
    <t>Gujarat Intrux Ltd</t>
  </si>
  <si>
    <t>GUJINTRX</t>
  </si>
  <si>
    <t>Gujarat Toolroom Ltd</t>
  </si>
  <si>
    <t>GUJTLRM</t>
  </si>
  <si>
    <t>BN Holdings Ltd</t>
  </si>
  <si>
    <t>BNHOLDINGS</t>
  </si>
  <si>
    <t>Parvati Sweetners and Power Ltd</t>
  </si>
  <si>
    <t>PARVATI</t>
  </si>
  <si>
    <t>Sonal Mercantile Ltd</t>
  </si>
  <si>
    <t>SONAL</t>
  </si>
  <si>
    <t>Nippon India ETF Nifty PSU Bank BeES</t>
  </si>
  <si>
    <t>PSUBNKBEES</t>
  </si>
  <si>
    <t>DIGJAM Ltd</t>
  </si>
  <si>
    <t>DIGJAMLMTD</t>
  </si>
  <si>
    <t>Samrat Forgings Ltd</t>
  </si>
  <si>
    <t>SAMRATFORG</t>
  </si>
  <si>
    <t>DRS Dilip Roadlines Ltd</t>
  </si>
  <si>
    <t>DRSDILIP</t>
  </si>
  <si>
    <t>Kohinoor Foods Ltd</t>
  </si>
  <si>
    <t>KOHINOOR</t>
  </si>
  <si>
    <t>Manas Properties Ltd</t>
  </si>
  <si>
    <t>MANAS</t>
  </si>
  <si>
    <t>Salona Cotspin Ltd</t>
  </si>
  <si>
    <t>SALONA</t>
  </si>
  <si>
    <t>Zenith Exports Ltd</t>
  </si>
  <si>
    <t>ZENITHEXPO</t>
  </si>
  <si>
    <t>Tanvi Foods (India) Ltd</t>
  </si>
  <si>
    <t>TANVI</t>
  </si>
  <si>
    <t>Quadrant Televentures Ltd</t>
  </si>
  <si>
    <t>QUADRANT</t>
  </si>
  <si>
    <t>Premco Global Ltd</t>
  </si>
  <si>
    <t>PREMCO</t>
  </si>
  <si>
    <t>Mukta Arts Ltd</t>
  </si>
  <si>
    <t>MUKTAARTS</t>
  </si>
  <si>
    <t>KHFM Hospitality and Facility Management Services Ltd</t>
  </si>
  <si>
    <t>KHFM</t>
  </si>
  <si>
    <t>Diensten Tech Ltd</t>
  </si>
  <si>
    <t>DTL</t>
  </si>
  <si>
    <t>7Seas Entertainment Ltd</t>
  </si>
  <si>
    <t>7SEASL</t>
  </si>
  <si>
    <t>Athena Global Technologies Ltd</t>
  </si>
  <si>
    <t>ATHENAGLO</t>
  </si>
  <si>
    <t>Simplex Castings Ltd</t>
  </si>
  <si>
    <t>SIMPLEXCAS</t>
  </si>
  <si>
    <t>MPS Infotecnics Ltd</t>
  </si>
  <si>
    <t>VISESHINFO</t>
  </si>
  <si>
    <t>Zenith Steel Pipes &amp; Industries Ltd</t>
  </si>
  <si>
    <t>ZENITHSTL</t>
  </si>
  <si>
    <t>WeP Solutions Ltd</t>
  </si>
  <si>
    <t>WEPSOLN</t>
  </si>
  <si>
    <t>Rexnord Electronics and Controls Ltd</t>
  </si>
  <si>
    <t>REXNORD</t>
  </si>
  <si>
    <t>Jayant Infratech Ltd</t>
  </si>
  <si>
    <t>JAYANT</t>
  </si>
  <si>
    <t>Jhandewalas Foods Ltd</t>
  </si>
  <si>
    <t>JFL</t>
  </si>
  <si>
    <t>Sotac Pharmaceuticals Ltd</t>
  </si>
  <si>
    <t>SOTAC</t>
  </si>
  <si>
    <t>Sera Investments &amp; Finance India Ltd</t>
  </si>
  <si>
    <t>SERA</t>
  </si>
  <si>
    <t>Munoth Capital Market Ltd</t>
  </si>
  <si>
    <t>MUNCAPM</t>
  </si>
  <si>
    <t>Globe International Carriers Ltd</t>
  </si>
  <si>
    <t>GICL</t>
  </si>
  <si>
    <t>India Steel Works Ltd</t>
  </si>
  <si>
    <t>ISWL</t>
  </si>
  <si>
    <t>W H Brady &amp; Company Ltd</t>
  </si>
  <si>
    <t>WHBRADY</t>
  </si>
  <si>
    <t>Vaswani Industries Ltd</t>
  </si>
  <si>
    <t>VASWANI</t>
  </si>
  <si>
    <t>HIM Teknoforge Ltd</t>
  </si>
  <si>
    <t>HIMTEK</t>
  </si>
  <si>
    <t>B C C Fuba India Ltd</t>
  </si>
  <si>
    <t>BCCFUBA</t>
  </si>
  <si>
    <t>Jainam Ferro Alloys (I) Ltd</t>
  </si>
  <si>
    <t>JAINAM</t>
  </si>
  <si>
    <t>Bihar Sponge Iron Ltd</t>
  </si>
  <si>
    <t>BIHSPONG</t>
  </si>
  <si>
    <t>Shervani Industrial Syndicate Ltd</t>
  </si>
  <si>
    <t>SHERVANI</t>
  </si>
  <si>
    <t>Barak Valley Cements Ltd</t>
  </si>
  <si>
    <t>BVCL</t>
  </si>
  <si>
    <t>Landmark Property Development Co Ltd</t>
  </si>
  <si>
    <t>LPDC</t>
  </si>
  <si>
    <t>Pharmaids Pharmaceuticals Ltd</t>
  </si>
  <si>
    <t>PHARMAID</t>
  </si>
  <si>
    <t>Teamo Productions HQ Ltd</t>
  </si>
  <si>
    <t>TPHQ</t>
  </si>
  <si>
    <t>Baweja Studios Ltd</t>
  </si>
  <si>
    <t>BAWEJA</t>
  </si>
  <si>
    <t>Panache Digilife Ltd</t>
  </si>
  <si>
    <t>PANACHE</t>
  </si>
  <si>
    <t>Srivasavi Adhesive Tapes Ltd</t>
  </si>
  <si>
    <t>SRIVASAVI</t>
  </si>
  <si>
    <t>HB Estate Developers Ltd</t>
  </si>
  <si>
    <t>HBESD</t>
  </si>
  <si>
    <t>Milgrey Finance and Investments Ltd</t>
  </si>
  <si>
    <t>ZMILGFIN</t>
  </si>
  <si>
    <t>Aluwind Architectural Ltd</t>
  </si>
  <si>
    <t>ALUWIND</t>
  </si>
  <si>
    <t>Building Products - Others</t>
  </si>
  <si>
    <t>Atishay Ltd</t>
  </si>
  <si>
    <t>ATISHAY</t>
  </si>
  <si>
    <t>Gayatri Projects Ltd</t>
  </si>
  <si>
    <t>GAYAPROJ</t>
  </si>
  <si>
    <t>Swastik Pipe Ltd</t>
  </si>
  <si>
    <t>SWASTIK</t>
  </si>
  <si>
    <t>Gayatri Sugars Ltd</t>
  </si>
  <si>
    <t>GAYATRI</t>
  </si>
  <si>
    <t>Kundan Edifice Ltd</t>
  </si>
  <si>
    <t>KEL</t>
  </si>
  <si>
    <t>Touchwood Entertainment Ltd</t>
  </si>
  <si>
    <t>TOUCHWOOD</t>
  </si>
  <si>
    <t>Master Components Ltd</t>
  </si>
  <si>
    <t>MASTER</t>
  </si>
  <si>
    <t>Future Consumer Ltd</t>
  </si>
  <si>
    <t>FCONSUMER</t>
  </si>
  <si>
    <t>Indsil Hydro Power and Manganese Ltd</t>
  </si>
  <si>
    <t>INDSILHYD</t>
  </si>
  <si>
    <t>Rishi Laser Ltd</t>
  </si>
  <si>
    <t>RISHILASE</t>
  </si>
  <si>
    <t>Skil Infrastructure Ltd</t>
  </si>
  <si>
    <t>SKIL</t>
  </si>
  <si>
    <t>Ansal Properties and Infrastructure Ltd</t>
  </si>
  <si>
    <t>ANSALAPI</t>
  </si>
  <si>
    <t>Amarjothi Spinning Mills Ltd</t>
  </si>
  <si>
    <t>AMARJOTHI</t>
  </si>
  <si>
    <t>Sundaram Multi Pap Ltd</t>
  </si>
  <si>
    <t>SUNDARAM</t>
  </si>
  <si>
    <t>Eyantra Ventures Ltd</t>
  </si>
  <si>
    <t>EY</t>
  </si>
  <si>
    <t>Scanpoint Geomatics Ltd</t>
  </si>
  <si>
    <t>SCANPGEOM</t>
  </si>
  <si>
    <t>Emerald Leisures Ltd</t>
  </si>
  <si>
    <t>EMERALL</t>
  </si>
  <si>
    <t>Likhami Consulting Ltd</t>
  </si>
  <si>
    <t>LIKHAMI</t>
  </si>
  <si>
    <t>Ahasolar Technologies Ltd</t>
  </si>
  <si>
    <t>AHASOLAR</t>
  </si>
  <si>
    <t>Zenith Drugs Ltd</t>
  </si>
  <si>
    <t>ZENITHDRUG</t>
  </si>
  <si>
    <t>Edvenswa Enterprises Ltd</t>
  </si>
  <si>
    <t>EDVENSWA</t>
  </si>
  <si>
    <t>Vaidya Sane Ayurved Laboratories Ltd</t>
  </si>
  <si>
    <t>MADHAVBAUG</t>
  </si>
  <si>
    <t>United Van Der Horst Ltd</t>
  </si>
  <si>
    <t>UVDRHOR</t>
  </si>
  <si>
    <t>Credent Global Finance Ltd</t>
  </si>
  <si>
    <t>CGFL</t>
  </si>
  <si>
    <t>Ultracab (India) Ltd</t>
  </si>
  <si>
    <t>ULTRACAB</t>
  </si>
  <si>
    <t>Bengal Tea &amp; Fabrics Ltd</t>
  </si>
  <si>
    <t>BENGALT</t>
  </si>
  <si>
    <t>Fidel Softech Ltd</t>
  </si>
  <si>
    <t>FIDEL</t>
  </si>
  <si>
    <t>Beardsell Ltd</t>
  </si>
  <si>
    <t>BEARDSELL</t>
  </si>
  <si>
    <t>MRO-TEK Realty Ltd</t>
  </si>
  <si>
    <t>MRO-TEK</t>
  </si>
  <si>
    <t>Motor and General Finance Ltd</t>
  </si>
  <si>
    <t>MOTOGENFIN</t>
  </si>
  <si>
    <t>Active Clothing Co Ltd</t>
  </si>
  <si>
    <t>ACTIVE</t>
  </si>
  <si>
    <t>Golkunda Diamonds and Jewellery Ltd</t>
  </si>
  <si>
    <t>GOLKUNDIA</t>
  </si>
  <si>
    <t>Paras Petrofils Ltd</t>
  </si>
  <si>
    <t>PARASPETRO</t>
  </si>
  <si>
    <t>VMS Industries Ltd</t>
  </si>
  <si>
    <t>VMS</t>
  </si>
  <si>
    <t>Bharat Immunologicals and Biologicals Corporation Ltd</t>
  </si>
  <si>
    <t>BIBCL</t>
  </si>
  <si>
    <t>Ahlada Engineers Ltd</t>
  </si>
  <si>
    <t>AHLADA</t>
  </si>
  <si>
    <t>3rd Rock Multimedia Ltd</t>
  </si>
  <si>
    <t>3RDROCK</t>
  </si>
  <si>
    <t>Cinerad Communications Ltd</t>
  </si>
  <si>
    <t>CINERAD</t>
  </si>
  <si>
    <t>Ansal Housing Ltd</t>
  </si>
  <si>
    <t>ANSALHSG</t>
  </si>
  <si>
    <t>Vishal Bearings Ltd</t>
  </si>
  <si>
    <t>VISHALBL</t>
  </si>
  <si>
    <t>Agri-Tech (India) Ltd</t>
  </si>
  <si>
    <t>AGRITECH</t>
  </si>
  <si>
    <t>Transteel Seating Technologies Ltd</t>
  </si>
  <si>
    <t>TRANSTEEL</t>
  </si>
  <si>
    <t>Lotus Eye Hospital and Institute Ltd</t>
  </si>
  <si>
    <t>LOTUSEYE</t>
  </si>
  <si>
    <t>Sumuka Agro Industries Ltd</t>
  </si>
  <si>
    <t>SUMUKA</t>
  </si>
  <si>
    <t>Aksh Optifibre Ltd</t>
  </si>
  <si>
    <t>AKSHOPTFBR</t>
  </si>
  <si>
    <t>Maiden Forgings Ltd</t>
  </si>
  <si>
    <t>MAIDEN</t>
  </si>
  <si>
    <t>Kotak S&amp;P BSE Sensex ETF</t>
  </si>
  <si>
    <t>SENSEX1</t>
  </si>
  <si>
    <t>Sampann Utpadan India Ltd</t>
  </si>
  <si>
    <t>SAMPANN</t>
  </si>
  <si>
    <t>ANI Integrated Services Ltd</t>
  </si>
  <si>
    <t>AISL</t>
  </si>
  <si>
    <t>Pioneer Embroideries Ltd</t>
  </si>
  <si>
    <t>PIONEEREMB</t>
  </si>
  <si>
    <t>B-Right RealEstate Ltd</t>
  </si>
  <si>
    <t>BRRL</t>
  </si>
  <si>
    <t>ITL Industries Ltd</t>
  </si>
  <si>
    <t>ITL</t>
  </si>
  <si>
    <t>ICICI Prudential Nifty Next 50 ETF</t>
  </si>
  <si>
    <t>NEXT50IETF</t>
  </si>
  <si>
    <t>Dhruva Capital Services Ltd</t>
  </si>
  <si>
    <t>DHRUVCA</t>
  </si>
  <si>
    <t>Stratmont Industries Ltd</t>
  </si>
  <si>
    <t>STRATMONT</t>
  </si>
  <si>
    <t>Suvidhaa Infoserve Ltd</t>
  </si>
  <si>
    <t>SUVIDHAA</t>
  </si>
  <si>
    <t>Apis India Ltd</t>
  </si>
  <si>
    <t>APIS</t>
  </si>
  <si>
    <t>Prerna Infrabuild Ltd</t>
  </si>
  <si>
    <t>PRERINFRA</t>
  </si>
  <si>
    <t>Aakash Exploration Services Ltd</t>
  </si>
  <si>
    <t>AAKASH</t>
  </si>
  <si>
    <t>Sanco Trans Ltd</t>
  </si>
  <si>
    <t>SANCTRN</t>
  </si>
  <si>
    <t>Banka BioLoo Ltd</t>
  </si>
  <si>
    <t>BANKA</t>
  </si>
  <si>
    <t>Aarey Drugs and Pharmaceuticals Ltd</t>
  </si>
  <si>
    <t>AAREYDRUGS</t>
  </si>
  <si>
    <t>Upsurge Investment and Finance Ltd</t>
  </si>
  <si>
    <t>UPSURGE</t>
  </si>
  <si>
    <t>Palash Securities Ltd</t>
  </si>
  <si>
    <t>PALASHSECU</t>
  </si>
  <si>
    <t>Garg Furnace Ltd</t>
  </si>
  <si>
    <t>GARGFUR</t>
  </si>
  <si>
    <t>Sagarsoft (India) Ltd</t>
  </si>
  <si>
    <t>SAGARSOFT</t>
  </si>
  <si>
    <t>Pramara Promotions Ltd</t>
  </si>
  <si>
    <t>PRAMARA</t>
  </si>
  <si>
    <t>Aditya Consumer Marketing Ltd</t>
  </si>
  <si>
    <t>ACML</t>
  </si>
  <si>
    <t>Lahoti Overseas Ltd</t>
  </si>
  <si>
    <t>LAHOTIOV</t>
  </si>
  <si>
    <t>Naman In-Store (India) Ltd</t>
  </si>
  <si>
    <t>NAMAN</t>
  </si>
  <si>
    <t>Suraj Industries Ltd</t>
  </si>
  <si>
    <t>SURJIND</t>
  </si>
  <si>
    <t>Digidrive Distributors Ltd</t>
  </si>
  <si>
    <t>DIGIDRIVE</t>
  </si>
  <si>
    <t>Sharp Chucks and Machines Ltd</t>
  </si>
  <si>
    <t>SCML</t>
  </si>
  <si>
    <t>Accel Ltd</t>
  </si>
  <si>
    <t>ACCEL</t>
  </si>
  <si>
    <t>Facor Alloys Ltd</t>
  </si>
  <si>
    <t>FACORALL</t>
  </si>
  <si>
    <t>AAA Technologies Ltd</t>
  </si>
  <si>
    <t>AAATECH</t>
  </si>
  <si>
    <t>Shri Gang Industries and Allied Products Ltd</t>
  </si>
  <si>
    <t>SHRIGANG</t>
  </si>
  <si>
    <t>Sharika Enterprises Ltd</t>
  </si>
  <si>
    <t>SHARIKA</t>
  </si>
  <si>
    <t>Steel City Securities Ltd</t>
  </si>
  <si>
    <t>STEELCITY</t>
  </si>
  <si>
    <t>Nath Industries Ltd</t>
  </si>
  <si>
    <t>NATHIND</t>
  </si>
  <si>
    <t>GTV Engineering Ltd</t>
  </si>
  <si>
    <t>GTV</t>
  </si>
  <si>
    <t>Bhagyanagar Properties Ltd</t>
  </si>
  <si>
    <t>BHAGYAPROP</t>
  </si>
  <si>
    <t>AMD Industries Ltd</t>
  </si>
  <si>
    <t>AMDIND</t>
  </si>
  <si>
    <t>Swashthik Plascon Ltd</t>
  </si>
  <si>
    <t>SPL</t>
  </si>
  <si>
    <t>COSCO (India) Ltd</t>
  </si>
  <si>
    <t>COSCO</t>
  </si>
  <si>
    <t>Three M Paper Boards Ltd</t>
  </si>
  <si>
    <t>THREEMPAPE</t>
  </si>
  <si>
    <t>Yarn Syndicate Ltd</t>
  </si>
  <si>
    <t>YARNSYN</t>
  </si>
  <si>
    <t>Party Cruisers Ltd</t>
  </si>
  <si>
    <t>PARTYCRUS</t>
  </si>
  <si>
    <t>Western India Plywoods Ltd</t>
  </si>
  <si>
    <t>WIPL</t>
  </si>
  <si>
    <t>Alkali Metals Ltd</t>
  </si>
  <si>
    <t>ALKALI</t>
  </si>
  <si>
    <t>Power and Instrumentation (Gujarat) Ltd</t>
  </si>
  <si>
    <t>PIGL</t>
  </si>
  <si>
    <t>Good Value Irrigation Ltd</t>
  </si>
  <si>
    <t>VUENOW</t>
  </si>
  <si>
    <t>Integrated Personnel Services Ltd</t>
  </si>
  <si>
    <t>IPSL</t>
  </si>
  <si>
    <t>Womancart Ltd</t>
  </si>
  <si>
    <t>WOMANCART</t>
  </si>
  <si>
    <t>Bhagwati Autocast Ltd</t>
  </si>
  <si>
    <t>BGWTATO</t>
  </si>
  <si>
    <t>BLS Infotech Ltd</t>
  </si>
  <si>
    <t>BLSINFOTE</t>
  </si>
  <si>
    <t>Rudra Gas Enterprise Ltd</t>
  </si>
  <si>
    <t>RUDRAGAS</t>
  </si>
  <si>
    <t>IBL Finance Ltd</t>
  </si>
  <si>
    <t>IBLFL</t>
  </si>
  <si>
    <t>Financial Technology</t>
  </si>
  <si>
    <t>Tamboli Industries Ltd</t>
  </si>
  <si>
    <t>TAMBOLIIN</t>
  </si>
  <si>
    <t>Varanium Cloud Ltd</t>
  </si>
  <si>
    <t>CLOUD</t>
  </si>
  <si>
    <t>B &amp; A Packaging India Ltd</t>
  </si>
  <si>
    <t>BAPACK</t>
  </si>
  <si>
    <t>APM Industries Ltd</t>
  </si>
  <si>
    <t>APMIN</t>
  </si>
  <si>
    <t>Kkalpana Industries (India) Ltd</t>
  </si>
  <si>
    <t>KKALPANAIND</t>
  </si>
  <si>
    <t>Orissa Bengal Carrier Ltd</t>
  </si>
  <si>
    <t>OBCL</t>
  </si>
  <si>
    <t>Himalaya Food International Ltd</t>
  </si>
  <si>
    <t>HFIL</t>
  </si>
  <si>
    <t>Rainbow Foundations Ltd</t>
  </si>
  <si>
    <t>RAINBOWF</t>
  </si>
  <si>
    <t>Gujchem Distillers India Ltd</t>
  </si>
  <si>
    <t>GUJCMDS</t>
  </si>
  <si>
    <t>SNL Bearings Ltd</t>
  </si>
  <si>
    <t>SNL</t>
  </si>
  <si>
    <t>Palred Technologies Ltd</t>
  </si>
  <si>
    <t>PALREDTEC</t>
  </si>
  <si>
    <t>Ausom Enterprise Ltd</t>
  </si>
  <si>
    <t>AUSOMENT</t>
  </si>
  <si>
    <t>Future Retail Ltd</t>
  </si>
  <si>
    <t>FRETAIL</t>
  </si>
  <si>
    <t>Transcorp International Ltd</t>
  </si>
  <si>
    <t>TRANSCOR</t>
  </si>
  <si>
    <t>Goyal Aluminiums Ltd</t>
  </si>
  <si>
    <t>GOYALALUM</t>
  </si>
  <si>
    <t>Quantum Gold Fund</t>
  </si>
  <si>
    <t>QGOLDHALF</t>
  </si>
  <si>
    <t>Rachana Infrastructure Ltd</t>
  </si>
  <si>
    <t>RILINFRA</t>
  </si>
  <si>
    <t>Royal Cushion Vinyl Products Ltd</t>
  </si>
  <si>
    <t>ROYALCU</t>
  </si>
  <si>
    <t>MRP Agro Ltd</t>
  </si>
  <si>
    <t>MRP</t>
  </si>
  <si>
    <t>Mauria Udyog Ltd</t>
  </si>
  <si>
    <t>MUL</t>
  </si>
  <si>
    <t>Asarfi Hospital Ltd</t>
  </si>
  <si>
    <t>ASARFI</t>
  </si>
  <si>
    <t>HDFC S&amp;P BSE Sensex ETF</t>
  </si>
  <si>
    <t>HDFCSENSEX</t>
  </si>
  <si>
    <t>Latteys Industries Ltd</t>
  </si>
  <si>
    <t>LATTEYS</t>
  </si>
  <si>
    <t>G. G. Automotive Gears Ltd</t>
  </si>
  <si>
    <t>GGAUTO</t>
  </si>
  <si>
    <t>Shanti Spintex Ltd</t>
  </si>
  <si>
    <t>SHANTIDENM</t>
  </si>
  <si>
    <t>Fiberweb (India) Ltd</t>
  </si>
  <si>
    <t>FIBERWEB</t>
  </si>
  <si>
    <t>Binayak Tex Processors Ltd</t>
  </si>
  <si>
    <t>ZBINTXPP</t>
  </si>
  <si>
    <t>Transwarranty Finance Ltd</t>
  </si>
  <si>
    <t>TFL</t>
  </si>
  <si>
    <t>Abhinav Capital Services Ltd</t>
  </si>
  <si>
    <t>ABHICAP</t>
  </si>
  <si>
    <t>MEP Infrastructure Developers Ltd</t>
  </si>
  <si>
    <t>MEP</t>
  </si>
  <si>
    <t>Arshiya Ltd</t>
  </si>
  <si>
    <t>ARSHIYA</t>
  </si>
  <si>
    <t>Ajooni Biotech Ltd</t>
  </si>
  <si>
    <t>AJOONI</t>
  </si>
  <si>
    <t>Thacker and Company Ltd</t>
  </si>
  <si>
    <t>THACKER</t>
  </si>
  <si>
    <t>Everest Organics Ltd</t>
  </si>
  <si>
    <t>EVERESTO</t>
  </si>
  <si>
    <t>Mysore Petro Chemicals Ltd</t>
  </si>
  <si>
    <t>MYSORPETRO</t>
  </si>
  <si>
    <t>D &amp; H India Ltd</t>
  </si>
  <si>
    <t>DHINDIA</t>
  </si>
  <si>
    <t>TCI Industries Ltd</t>
  </si>
  <si>
    <t>TCIIND</t>
  </si>
  <si>
    <t>Blue Pebble Ltd</t>
  </si>
  <si>
    <t>BLUEPEBBLE</t>
  </si>
  <si>
    <t>National Fittings Ltd</t>
  </si>
  <si>
    <t>NATFIT</t>
  </si>
  <si>
    <t>Bilcare Ltd</t>
  </si>
  <si>
    <t>BI</t>
  </si>
  <si>
    <t>Pritika Engineering Components Ltd</t>
  </si>
  <si>
    <t>PRITIKA</t>
  </si>
  <si>
    <t>Cravatex Ltd</t>
  </si>
  <si>
    <t>CRAVATEX</t>
  </si>
  <si>
    <t>Bhilwara Spinners Ltd</t>
  </si>
  <si>
    <t>BHILSPIN</t>
  </si>
  <si>
    <t>Durlax Top Surface Ltd</t>
  </si>
  <si>
    <t>DURLAX</t>
  </si>
  <si>
    <t>Genpharmasec Ltd</t>
  </si>
  <si>
    <t>GENPHARMA</t>
  </si>
  <si>
    <t>Peria Karamalai Tea and Produce Company Ltd</t>
  </si>
  <si>
    <t>PKTEA</t>
  </si>
  <si>
    <t>Vedavaag Systems Ltd</t>
  </si>
  <si>
    <t>VEDAVAAG</t>
  </si>
  <si>
    <t>Advik Capital Ltd</t>
  </si>
  <si>
    <t>ADVIKCA</t>
  </si>
  <si>
    <t>Regency Ceramics Ltd</t>
  </si>
  <si>
    <t>REGENCERAM</t>
  </si>
  <si>
    <t>Winsome Breweries Ltd</t>
  </si>
  <si>
    <t>WINSOMBR</t>
  </si>
  <si>
    <t>Kothari Fermentation and Biochem Ltd</t>
  </si>
  <si>
    <t>KFBL</t>
  </si>
  <si>
    <t>Jamshri Realty Ltd</t>
  </si>
  <si>
    <t>JAMSHRI</t>
  </si>
  <si>
    <t>Debock Industries Ltd</t>
  </si>
  <si>
    <t>DIL</t>
  </si>
  <si>
    <t>Maruti Interior Products Ltd</t>
  </si>
  <si>
    <t>SPITZE</t>
  </si>
  <si>
    <t>Saptarishi Agro Industries Ltd</t>
  </si>
  <si>
    <t>SPTRSHI</t>
  </si>
  <si>
    <t>Relicab Cable Manufacturing Ltd</t>
  </si>
  <si>
    <t>RELICAB</t>
  </si>
  <si>
    <t>Madhucon Projects Ltd</t>
  </si>
  <si>
    <t>MADHUCON</t>
  </si>
  <si>
    <t>Aztec Fluids &amp; Machinery Ltd</t>
  </si>
  <si>
    <t>AZTEC</t>
  </si>
  <si>
    <t>Pulz Electronics Ltd</t>
  </si>
  <si>
    <t>PULZ</t>
  </si>
  <si>
    <t>Sal Automotive Ltd</t>
  </si>
  <si>
    <t>SALAUTO</t>
  </si>
  <si>
    <t>Shetron Ltd</t>
  </si>
  <si>
    <t>SHETR</t>
  </si>
  <si>
    <t>Securekloud Technologies Ltd</t>
  </si>
  <si>
    <t>SECURKLOUD</t>
  </si>
  <si>
    <t>City Pulse Multiplex Ltd</t>
  </si>
  <si>
    <t>CPML</t>
  </si>
  <si>
    <t>Asit C Mehta Financial Services Ltd</t>
  </si>
  <si>
    <t>ASITCFIN</t>
  </si>
  <si>
    <t>Nagreeka Exports Ltd</t>
  </si>
  <si>
    <t>NAGREEKEXP</t>
  </si>
  <si>
    <t>Acme Resources Ltd</t>
  </si>
  <si>
    <t>ACME</t>
  </si>
  <si>
    <t>Fortis Malar Hospitals Ltd</t>
  </si>
  <si>
    <t>FORTISMLR</t>
  </si>
  <si>
    <t>Ind Swift Ltd</t>
  </si>
  <si>
    <t>INDSWFTLTD</t>
  </si>
  <si>
    <t>Damodar Industries Ltd</t>
  </si>
  <si>
    <t>DAMODARIND</t>
  </si>
  <si>
    <t>Saumya Consultants Ltd</t>
  </si>
  <si>
    <t>SAUMYA</t>
  </si>
  <si>
    <t>Energy Development Company Ltd</t>
  </si>
  <si>
    <t>ENERGYDEV</t>
  </si>
  <si>
    <t>Veekayem Fashion &amp; Apparels Ltd</t>
  </si>
  <si>
    <t>VEEKAYEM</t>
  </si>
  <si>
    <t>Lasa Supergenerics Ltd</t>
  </si>
  <si>
    <t>LASA</t>
  </si>
  <si>
    <t>United Cotfab Ltd</t>
  </si>
  <si>
    <t>COTFAB</t>
  </si>
  <si>
    <t>Virat Leasing Ltd</t>
  </si>
  <si>
    <t>VLL</t>
  </si>
  <si>
    <t>Modern Dairies Ltd</t>
  </si>
  <si>
    <t>MODAIRY</t>
  </si>
  <si>
    <t>Ishan Dyes and Chemicals Ltd</t>
  </si>
  <si>
    <t>ISHANCH</t>
  </si>
  <si>
    <t>Chowgule Steamships Ltd</t>
  </si>
  <si>
    <t>CHOWGULSTM</t>
  </si>
  <si>
    <t>WSFx Global Pay Ltd</t>
  </si>
  <si>
    <t>WSFX</t>
  </si>
  <si>
    <t>Astron Paper &amp; Board Mill Ltd</t>
  </si>
  <si>
    <t>ASTRON</t>
  </si>
  <si>
    <t>Tilak Ventures Ltd</t>
  </si>
  <si>
    <t>TILAK</t>
  </si>
  <si>
    <t>Nidhi Granites Ltd</t>
  </si>
  <si>
    <t>NIDHGRN</t>
  </si>
  <si>
    <t>Gokak Textiles Ltd</t>
  </si>
  <si>
    <t>GOKAKTEX</t>
  </si>
  <si>
    <t>Narbada Gems and Jewellery Ltd</t>
  </si>
  <si>
    <t>NARBADA</t>
  </si>
  <si>
    <t>Promax Power Ltd</t>
  </si>
  <si>
    <t>PROMAX</t>
  </si>
  <si>
    <t>Raja Bahadur International Ltd</t>
  </si>
  <si>
    <t>RAJABAH</t>
  </si>
  <si>
    <t>Harshdeep Hortico Ltd</t>
  </si>
  <si>
    <t>HARSHDEEP</t>
  </si>
  <si>
    <t>Cian Agro Industries &amp; Infrastructure Ltd</t>
  </si>
  <si>
    <t>CIANAGRO</t>
  </si>
  <si>
    <t>Akar Auto Industries Ltd</t>
  </si>
  <si>
    <t>AAIL</t>
  </si>
  <si>
    <t>Cerebra Integrated Technologies Ltd</t>
  </si>
  <si>
    <t>CEREBRAINT</t>
  </si>
  <si>
    <t>Source Natural Foods and Herbal Supplements Ltd</t>
  </si>
  <si>
    <t>SOURCENTRL</t>
  </si>
  <si>
    <t>Shri Krishna Devcon Ltd</t>
  </si>
  <si>
    <t>SHRIKRISH</t>
  </si>
  <si>
    <t>Resonance Specialties Ltd</t>
  </si>
  <si>
    <t>RESONANCE</t>
  </si>
  <si>
    <t>Arunjyoti Bio Ventures Ltd</t>
  </si>
  <si>
    <t>ABVL</t>
  </si>
  <si>
    <t>Shah Alloys Ltd</t>
  </si>
  <si>
    <t>SHAHALLOYS</t>
  </si>
  <si>
    <t>Sattrix Information Security Ltd</t>
  </si>
  <si>
    <t>SATTRIX</t>
  </si>
  <si>
    <t>Avro India Ltd</t>
  </si>
  <si>
    <t>AVROIND</t>
  </si>
  <si>
    <t>Sayaji Industries Ltd</t>
  </si>
  <si>
    <t>SAYAJIIND</t>
  </si>
  <si>
    <t>Times Guaranty Ltd</t>
  </si>
  <si>
    <t>TIMESGTY</t>
  </si>
  <si>
    <t>AK Spintex Ltd</t>
  </si>
  <si>
    <t>AKSPINTEX</t>
  </si>
  <si>
    <t>Mcon Rasayan India Ltd</t>
  </si>
  <si>
    <t>MCON</t>
  </si>
  <si>
    <t>Dynavision Ltd</t>
  </si>
  <si>
    <t>DYNAVSN</t>
  </si>
  <si>
    <t>Anjani Foods Ltd</t>
  </si>
  <si>
    <t>ANJANIFOODS</t>
  </si>
  <si>
    <t>HB Stockholdings Ltd</t>
  </si>
  <si>
    <t>HBSL</t>
  </si>
  <si>
    <t>Soma Textiles &amp; Industries Ltd</t>
  </si>
  <si>
    <t>SOMATEX</t>
  </si>
  <si>
    <t>One Global Service Provider Ltd</t>
  </si>
  <si>
    <t>ONEGLOBAL</t>
  </si>
  <si>
    <t>Mehai Technology Ltd</t>
  </si>
  <si>
    <t>MEHAI</t>
  </si>
  <si>
    <t>Polychem Ltd</t>
  </si>
  <si>
    <t>POLYCHEM</t>
  </si>
  <si>
    <t>Pee Cee Cosma Sope Ltd</t>
  </si>
  <si>
    <t>PCCOSMA</t>
  </si>
  <si>
    <t>CNI Research Ltd</t>
  </si>
  <si>
    <t>CNIRESLTD</t>
  </si>
  <si>
    <t>Excel Realty N Infra Ltd</t>
  </si>
  <si>
    <t>EXCEL</t>
  </si>
  <si>
    <t>Mercury Laboratories Ltd</t>
  </si>
  <si>
    <t>MERCURYLAB</t>
  </si>
  <si>
    <t>Parnax Lab Ltd</t>
  </si>
  <si>
    <t>PARNAXLAB</t>
  </si>
  <si>
    <t>Archit Organosys Ltd</t>
  </si>
  <si>
    <t>ARCHITORG</t>
  </si>
  <si>
    <t>DRS Cargo Movers Ltd</t>
  </si>
  <si>
    <t>DRSCARGO</t>
  </si>
  <si>
    <t>Dangee Dums Ltd</t>
  </si>
  <si>
    <t>DANGEE</t>
  </si>
  <si>
    <t>HEC Infra Projects Ltd</t>
  </si>
  <si>
    <t>HECPROJECT</t>
  </si>
  <si>
    <t>Sati Poly Plast Ltd</t>
  </si>
  <si>
    <t>SATIPOLY</t>
  </si>
  <si>
    <t>Som Datt Finance Corporation Ltd</t>
  </si>
  <si>
    <t>SODFC</t>
  </si>
  <si>
    <t>Eco Hotels and Resorts Ltd</t>
  </si>
  <si>
    <t>ECOHOTELS</t>
  </si>
  <si>
    <t>Alfred Herbert (India) Ltd</t>
  </si>
  <si>
    <t>ALFREDHE</t>
  </si>
  <si>
    <t>Minal Industries Ltd</t>
  </si>
  <si>
    <t>MINALIND</t>
  </si>
  <si>
    <t>Jasch Industries Ltd</t>
  </si>
  <si>
    <t>JASCH</t>
  </si>
  <si>
    <t>T &amp; I Global Ltd</t>
  </si>
  <si>
    <t>TIGLOB</t>
  </si>
  <si>
    <t>Creative Castings Ltd</t>
  </si>
  <si>
    <t>Wallfort Financial Services Ltd</t>
  </si>
  <si>
    <t>WALLFORT</t>
  </si>
  <si>
    <t>Gujarat Natural Resources Ltd</t>
  </si>
  <si>
    <t>GNRL</t>
  </si>
  <si>
    <t>Oxygenta Pharmaceutical Ltd</t>
  </si>
  <si>
    <t>OXYGENTAPH</t>
  </si>
  <si>
    <t>Aditya BSL Nifty Next 50 ETF</t>
  </si>
  <si>
    <t>ABSLNN50ET</t>
  </si>
  <si>
    <t>Tokyo Plast International Ltd</t>
  </si>
  <si>
    <t>TOKYOPLAST</t>
  </si>
  <si>
    <t>Simbhaoli Sugars Ltd</t>
  </si>
  <si>
    <t>SIMBHALS</t>
  </si>
  <si>
    <t>Bansal Roofing Products Ltd</t>
  </si>
  <si>
    <t>BRPL</t>
  </si>
  <si>
    <t>Mayank Cattle Food Ltd</t>
  </si>
  <si>
    <t>MCFL</t>
  </si>
  <si>
    <t>Porwal Auto Components Ltd</t>
  </si>
  <si>
    <t>PORWAL</t>
  </si>
  <si>
    <t>Auro Laboratories Ltd</t>
  </si>
  <si>
    <t>AUROLAB</t>
  </si>
  <si>
    <t>Kesar Terminals &amp; Infrastructure Ltd</t>
  </si>
  <si>
    <t>KTIL</t>
  </si>
  <si>
    <t>KG Petrochem Ltd</t>
  </si>
  <si>
    <t>KGPETRO</t>
  </si>
  <si>
    <t>Samrat Pharmachem Ltd</t>
  </si>
  <si>
    <t>SAMRATPH</t>
  </si>
  <si>
    <t>Grob Tea Co Ltd</t>
  </si>
  <si>
    <t>GROBTEA</t>
  </si>
  <si>
    <t>Super Tannery Ltd</t>
  </si>
  <si>
    <t>SUPTANERY</t>
  </si>
  <si>
    <t>Raaj Medisafe India Ltd</t>
  </si>
  <si>
    <t>RAAJMEDI</t>
  </si>
  <si>
    <t>Kemp and Company Ltd</t>
  </si>
  <si>
    <t>KEMP</t>
  </si>
  <si>
    <t>Haryana Capfin Ltd</t>
  </si>
  <si>
    <t>HARYNACAP</t>
  </si>
  <si>
    <t>Holmarc Opto-Mechatronics Ltd</t>
  </si>
  <si>
    <t>HOLMARC</t>
  </si>
  <si>
    <t>Chartered Logistics Ltd</t>
  </si>
  <si>
    <t>CHLOGIST</t>
  </si>
  <si>
    <t>Deepak Chemtex Ltd</t>
  </si>
  <si>
    <t>DEEPAKCHEM</t>
  </si>
  <si>
    <t>Hisar Metal Industries Ltd</t>
  </si>
  <si>
    <t>HISARMETAL</t>
  </si>
  <si>
    <t>Aplab Ltd</t>
  </si>
  <si>
    <t>APLAB</t>
  </si>
  <si>
    <t>AVSL Industries Ltd</t>
  </si>
  <si>
    <t>AVSL</t>
  </si>
  <si>
    <t>Silkflex Polymers (India) Ltd</t>
  </si>
  <si>
    <t>SILKFLEX</t>
  </si>
  <si>
    <t>Mohite Industries Ltd</t>
  </si>
  <si>
    <t>MOHITE</t>
  </si>
  <si>
    <t>Vasudhagama Enterprises Ltd</t>
  </si>
  <si>
    <t>VASUDHAGAM</t>
  </si>
  <si>
    <t>Alstone Textiles (India) Ltd</t>
  </si>
  <si>
    <t>ALSTONE</t>
  </si>
  <si>
    <t>Baroda Extrusion Ltd</t>
  </si>
  <si>
    <t>BAROEXT</t>
  </si>
  <si>
    <t>Karma Energy Ltd</t>
  </si>
  <si>
    <t>KARMAENG</t>
  </si>
  <si>
    <t>Arnold Holdings Ltd</t>
  </si>
  <si>
    <t>ARNOLD</t>
  </si>
  <si>
    <t>Yogi Ltd</t>
  </si>
  <si>
    <t>YOGI</t>
  </si>
  <si>
    <t>Lesha Industries Ltd</t>
  </si>
  <si>
    <t>LESHAIND</t>
  </si>
  <si>
    <t>ICICI Prudential Silver ETF</t>
  </si>
  <si>
    <t>SILVERIETF</t>
  </si>
  <si>
    <t>Mohini Health &amp; Hygiene Ltd</t>
  </si>
  <si>
    <t>MHHL</t>
  </si>
  <si>
    <t>MKP Mobility Ltd</t>
  </si>
  <si>
    <t>MKPMOB</t>
  </si>
  <si>
    <t>Srei Infrastructure Finance Ltd</t>
  </si>
  <si>
    <t>SREINFRA</t>
  </si>
  <si>
    <t>Ansal Buildwell Ltd</t>
  </si>
  <si>
    <t>ANSALBU</t>
  </si>
  <si>
    <t>Welcast Steels Ltd</t>
  </si>
  <si>
    <t>ZWELCAST</t>
  </si>
  <si>
    <t>Pressure Sensitive Systems (India) Ltd</t>
  </si>
  <si>
    <t>PRESSURS</t>
  </si>
  <si>
    <t>Hariyana Ship Breakers Ltd</t>
  </si>
  <si>
    <t>HRYNSHP</t>
  </si>
  <si>
    <t>Ganga Papers India Ltd</t>
  </si>
  <si>
    <t>GANGAPA</t>
  </si>
  <si>
    <t>Retina Paints Ltd</t>
  </si>
  <si>
    <t>RETINA</t>
  </si>
  <si>
    <t>Ludlow Jute &amp; Specialities Ltd</t>
  </si>
  <si>
    <t>LUDLOWJUT</t>
  </si>
  <si>
    <t>Nilachal Refractories Ltd</t>
  </si>
  <si>
    <t>NILACHAL</t>
  </si>
  <si>
    <t>Freshtrop Fruits Ltd</t>
  </si>
  <si>
    <t>FRSHTRP</t>
  </si>
  <si>
    <t>Dutron Polymers Ltd</t>
  </si>
  <si>
    <t>DUTRON</t>
  </si>
  <si>
    <t>Biofil Chemicals and Pharmaceuticals Ltd</t>
  </si>
  <si>
    <t>BIOFILCHEM</t>
  </si>
  <si>
    <t>NCL Research and Financial Services Ltd</t>
  </si>
  <si>
    <t>NCLRESE</t>
  </si>
  <si>
    <t>Mangalam Alloys Ltd</t>
  </si>
  <si>
    <t>MAL</t>
  </si>
  <si>
    <t>Agni Green Power Ltd</t>
  </si>
  <si>
    <t>AGNI</t>
  </si>
  <si>
    <t>Nrb Industrial Bearings Ltd</t>
  </si>
  <si>
    <t>NIBL</t>
  </si>
  <si>
    <t>Shine Fashions (India) Ltd</t>
  </si>
  <si>
    <t>SHINEFASH</t>
  </si>
  <si>
    <t>Shalimar Wires Industries Ltd</t>
  </si>
  <si>
    <t>SHALIWIR</t>
  </si>
  <si>
    <t>Kontor Space Ltd</t>
  </si>
  <si>
    <t>KONTOR</t>
  </si>
  <si>
    <t>Marco Cables &amp; Conductors Ltd</t>
  </si>
  <si>
    <t>MARCO</t>
  </si>
  <si>
    <t>Ameya Precision Engineers Ltd</t>
  </si>
  <si>
    <t>AMEYA</t>
  </si>
  <si>
    <t>McNally Bharat Engg Co Ltd</t>
  </si>
  <si>
    <t>MBECL</t>
  </si>
  <si>
    <t>Trescon Ltd</t>
  </si>
  <si>
    <t>TRESCON</t>
  </si>
  <si>
    <t>Delta Manufacturing Ltd</t>
  </si>
  <si>
    <t>DELTAMAGNT</t>
  </si>
  <si>
    <t>Shilp Gravures Ltd</t>
  </si>
  <si>
    <t>SHILGRAVQ</t>
  </si>
  <si>
    <t>SecMark Consultancy Ltd</t>
  </si>
  <si>
    <t>SECMARK</t>
  </si>
  <si>
    <t>Future Enterprises Ltd</t>
  </si>
  <si>
    <t>FELDVR</t>
  </si>
  <si>
    <t>Cinevista Ltd</t>
  </si>
  <si>
    <t>CINEVISTA</t>
  </si>
  <si>
    <t>Pritish Nandy Communications Ltd</t>
  </si>
  <si>
    <t>PNC</t>
  </si>
  <si>
    <t>Remi Edelstahl Tubulars Ltd</t>
  </si>
  <si>
    <t>REMIEDEL</t>
  </si>
  <si>
    <t>Superior Industrial Enterprises Ltd</t>
  </si>
  <si>
    <t>SIEL</t>
  </si>
  <si>
    <t>Krishanveer Forge Ltd</t>
  </si>
  <si>
    <t>KVFORGE</t>
  </si>
  <si>
    <t>Murae Organisor Ltd</t>
  </si>
  <si>
    <t>MURAE</t>
  </si>
  <si>
    <t>Sangam Finserv Ltd</t>
  </si>
  <si>
    <t>SANGAMFIN</t>
  </si>
  <si>
    <t>Filtra Consultants and Engineers Ltd</t>
  </si>
  <si>
    <t>FILTRA</t>
  </si>
  <si>
    <t>Shristi Infrastructure Development Corporation Ltd</t>
  </si>
  <si>
    <t>SHRISTI</t>
  </si>
  <si>
    <t>Skyline Millars Ltd</t>
  </si>
  <si>
    <t>SKYLMILAR</t>
  </si>
  <si>
    <t>Titan Securities Ltd</t>
  </si>
  <si>
    <t>TITANSEC</t>
  </si>
  <si>
    <t>Simmonds Marshall Ltd</t>
  </si>
  <si>
    <t>SIMMOND</t>
  </si>
  <si>
    <t>Kaizen Agro Infrabuild Ltd</t>
  </si>
  <si>
    <t>KAIZENAGRO</t>
  </si>
  <si>
    <t>Madhav Copper Ltd</t>
  </si>
  <si>
    <t>MCL</t>
  </si>
  <si>
    <t>Sameera Agro and Infra Ltd</t>
  </si>
  <si>
    <t>SAIFL</t>
  </si>
  <si>
    <t>Homebuilding</t>
  </si>
  <si>
    <t>CIL Nova Petrochemicals Ltd</t>
  </si>
  <si>
    <t>CNOVAPETRO</t>
  </si>
  <si>
    <t>Orient Press Ltd</t>
  </si>
  <si>
    <t>ORIENTLTD</t>
  </si>
  <si>
    <t>Macobs Technologies Ltd</t>
  </si>
  <si>
    <t>MACOBSTECH</t>
  </si>
  <si>
    <t>Vinny Overseas Ltd</t>
  </si>
  <si>
    <t>VINNY</t>
  </si>
  <si>
    <t>Sambhaav Media Ltd</t>
  </si>
  <si>
    <t>SAMBHAAV</t>
  </si>
  <si>
    <t>Biogen Pharmachem Industries Ltd</t>
  </si>
  <si>
    <t>BIOGEN</t>
  </si>
  <si>
    <t>Rasi Electrodes Ltd</t>
  </si>
  <si>
    <t>RASIELEC</t>
  </si>
  <si>
    <t>Dhanashree Electronics Ltd</t>
  </si>
  <si>
    <t>DEL</t>
  </si>
  <si>
    <t>Ganga Forging Ltd</t>
  </si>
  <si>
    <t>GANGAFORGE</t>
  </si>
  <si>
    <t>Medicamen Organics Ltd</t>
  </si>
  <si>
    <t>MEDIORG</t>
  </si>
  <si>
    <t>Manoj Ceramic Ltd</t>
  </si>
  <si>
    <t>MCPL</t>
  </si>
  <si>
    <t>Scoobee Day Garments (India) Ltd</t>
  </si>
  <si>
    <t>SCOOBEEDAY</t>
  </si>
  <si>
    <t>BSEL Algo Ltd</t>
  </si>
  <si>
    <t>BSELALGO</t>
  </si>
  <si>
    <t>Mukesh Babu Financial Services Ltd</t>
  </si>
  <si>
    <t>MUKESHB</t>
  </si>
  <si>
    <t>SunGarner Energies Ltd</t>
  </si>
  <si>
    <t>SEL</t>
  </si>
  <si>
    <t>Moksh Ornaments Ltd</t>
  </si>
  <si>
    <t>MOKSH</t>
  </si>
  <si>
    <t>Auro Impex &amp; Chemicals Ltd</t>
  </si>
  <si>
    <t>AUROIMPEX</t>
  </si>
  <si>
    <t>Trishakti Industries Ltd</t>
  </si>
  <si>
    <t>TRISHAKT</t>
  </si>
  <si>
    <t>Tera Software Ltd</t>
  </si>
  <si>
    <t>TERASOFT</t>
  </si>
  <si>
    <t>Lykis Ltd</t>
  </si>
  <si>
    <t>LYKISLTD</t>
  </si>
  <si>
    <t>Vippy Spinpro Ltd</t>
  </si>
  <si>
    <t>VIPPYSP</t>
  </si>
  <si>
    <t>AIK Pipes and Polymers Ltd</t>
  </si>
  <si>
    <t>AIKPIPES</t>
  </si>
  <si>
    <t>Vasundhara Rasayans Ltd</t>
  </si>
  <si>
    <t>VRL</t>
  </si>
  <si>
    <t>Pulsar International Ltd</t>
  </si>
  <si>
    <t>PULSRIN</t>
  </si>
  <si>
    <t>LIC MF Nifty 8-13 yr G-Sec ETF</t>
  </si>
  <si>
    <t>LICNETFGSC</t>
  </si>
  <si>
    <t>Reliable Data Services Ltd</t>
  </si>
  <si>
    <t>RELIABLE</t>
  </si>
  <si>
    <t>BLB Ltd</t>
  </si>
  <si>
    <t>BLBLIMITED</t>
  </si>
  <si>
    <t>Celebrity Fashions Ltd</t>
  </si>
  <si>
    <t>CELEBRITY</t>
  </si>
  <si>
    <t>Tree House Education and Accessories Ltd</t>
  </si>
  <si>
    <t>TREEHOUSE</t>
  </si>
  <si>
    <t>Raminfo Ltd</t>
  </si>
  <si>
    <t>RAMINFO</t>
  </si>
  <si>
    <t>Global Pet Industries Ltd</t>
  </si>
  <si>
    <t>GLOBALPET</t>
  </si>
  <si>
    <t>Keerthi Industries Ltd</t>
  </si>
  <si>
    <t>KEERTHI</t>
  </si>
  <si>
    <t>Healthy Life Agritec Ltd</t>
  </si>
  <si>
    <t>HEALTHYLIFE</t>
  </si>
  <si>
    <t>Tayo Rolls Ltd</t>
  </si>
  <si>
    <t>TATAYODOGA</t>
  </si>
  <si>
    <t>SVP Global Textiles Ltd</t>
  </si>
  <si>
    <t>SVPGLOB</t>
  </si>
  <si>
    <t>IDBI Gold Exchange Traded Fund</t>
  </si>
  <si>
    <t>LICMFGOLD</t>
  </si>
  <si>
    <t>Royale Manor Hotels and Industries Ltd</t>
  </si>
  <si>
    <t>RAYALEMA</t>
  </si>
  <si>
    <t>Graphisads Ltd</t>
  </si>
  <si>
    <t>GRAPHISAD</t>
  </si>
  <si>
    <t>Patdiam Jewellery Ltd</t>
  </si>
  <si>
    <t>PJL</t>
  </si>
  <si>
    <t>Agro Phos (India) Ltd</t>
  </si>
  <si>
    <t>AGROPHOS</t>
  </si>
  <si>
    <t>Constronics Infra Ltd</t>
  </si>
  <si>
    <t>CONSTRONIC</t>
  </si>
  <si>
    <t>Sakthi Finance Ltd</t>
  </si>
  <si>
    <t>SAKTHIFIN</t>
  </si>
  <si>
    <t>Gujarat Containers Ltd</t>
  </si>
  <si>
    <t>GUJCONT</t>
  </si>
  <si>
    <t>Futuristic Solutions Ltd</t>
  </si>
  <si>
    <t>FUTSOL</t>
  </si>
  <si>
    <t>KBS India Ltd</t>
  </si>
  <si>
    <t>KBSINDIA</t>
  </si>
  <si>
    <t>Universal Starch Chem Allied Ltd</t>
  </si>
  <si>
    <t>UNIVSTAR</t>
  </si>
  <si>
    <t>Acknit Industries Ltd</t>
  </si>
  <si>
    <t>ACKNIT</t>
  </si>
  <si>
    <t>SKP Securities Ltd</t>
  </si>
  <si>
    <t>SKPSEC</t>
  </si>
  <si>
    <t>Aro Granite Industries Ltd</t>
  </si>
  <si>
    <t>AROGRANITE</t>
  </si>
  <si>
    <t>Key Corp Ltd</t>
  </si>
  <si>
    <t>KEYCORP</t>
  </si>
  <si>
    <t>Marshall Machines Ltd</t>
  </si>
  <si>
    <t>MARSHALL</t>
  </si>
  <si>
    <t>Dollex Agrotech Ltd</t>
  </si>
  <si>
    <t>DOLLEX</t>
  </si>
  <si>
    <t>Bright Brothers Ltd</t>
  </si>
  <si>
    <t>BRIGHTBR</t>
  </si>
  <si>
    <t>TPI India Ltd</t>
  </si>
  <si>
    <t>TPINDIA</t>
  </si>
  <si>
    <t>Kay Power and Paper Ltd</t>
  </si>
  <si>
    <t>KAYPOWR</t>
  </si>
  <si>
    <t>Real Touch Finance Ltd</t>
  </si>
  <si>
    <t>RTFL</t>
  </si>
  <si>
    <t>Aimco Pesticides Ltd</t>
  </si>
  <si>
    <t>AIMCOPEST</t>
  </si>
  <si>
    <t>Hindustan Hardy Ltd</t>
  </si>
  <si>
    <t>HINDHARD</t>
  </si>
  <si>
    <t>Aayush Wellness Ltd</t>
  </si>
  <si>
    <t>AAYUSH</t>
  </si>
  <si>
    <t>Supra Pacific Financial Services Ltd</t>
  </si>
  <si>
    <t>SUPRAPFSL</t>
  </si>
  <si>
    <t>Sanrhea Technical Textiles Ltd</t>
  </si>
  <si>
    <t>SANTETX</t>
  </si>
  <si>
    <t>Krishna Ventures Ltd</t>
  </si>
  <si>
    <t>KRISHNA</t>
  </si>
  <si>
    <t>Riddhi Corporate Services Ltd</t>
  </si>
  <si>
    <t>RIDDHICORP</t>
  </si>
  <si>
    <t>Shivam Chemicals Ltd</t>
  </si>
  <si>
    <t>SHIVAM</t>
  </si>
  <si>
    <t>Presstonic Engineering Ltd</t>
  </si>
  <si>
    <t>PRESSTONIC</t>
  </si>
  <si>
    <t>Locomotive Engines &amp; Rolling Stock</t>
  </si>
  <si>
    <t>M V K Agro Food Product Ltd</t>
  </si>
  <si>
    <t>MVKAGRO</t>
  </si>
  <si>
    <t>Daikaffil Chemicals India Ltd</t>
  </si>
  <si>
    <t>DAIKAFFI</t>
  </si>
  <si>
    <t>Mirae Asset S&amp;P 500 Top 50 ETF</t>
  </si>
  <si>
    <t>MASPTOP50</t>
  </si>
  <si>
    <t>Arihant Academy Ltd</t>
  </si>
  <si>
    <t>ARIHANTACA</t>
  </si>
  <si>
    <t>Bheema Cements Ltd</t>
  </si>
  <si>
    <t>BHEEMACEM</t>
  </si>
  <si>
    <t>ITCONS e-Solutions Ltd</t>
  </si>
  <si>
    <t>ITCONS</t>
  </si>
  <si>
    <t>Synoptics Technologies Ltd</t>
  </si>
  <si>
    <t>SYNOPTICS</t>
  </si>
  <si>
    <t>Radiowalla Network Ltd</t>
  </si>
  <si>
    <t>RADIOWALLA</t>
  </si>
  <si>
    <t>Polylink Polymers (India) Ltd</t>
  </si>
  <si>
    <t>POLYLINK</t>
  </si>
  <si>
    <t>Banas Finance Ltd</t>
  </si>
  <si>
    <t>BANASFN</t>
  </si>
  <si>
    <t>Lexus Granito (India) Ltd</t>
  </si>
  <si>
    <t>LEXUS</t>
  </si>
  <si>
    <t>Everlon Financials Ltd</t>
  </si>
  <si>
    <t>EVERFIN</t>
  </si>
  <si>
    <t>Saboo Sodium Chloro Ltd</t>
  </si>
  <si>
    <t>SABOOSOD</t>
  </si>
  <si>
    <t>Clara Industries Ltd</t>
  </si>
  <si>
    <t>CLARA</t>
  </si>
  <si>
    <t>Seya Industries Ltd</t>
  </si>
  <si>
    <t>SEYAIND</t>
  </si>
  <si>
    <t>Dev Labtech Venture Ltd</t>
  </si>
  <si>
    <t>DEVLAB</t>
  </si>
  <si>
    <t>HOV Services Ltd</t>
  </si>
  <si>
    <t>HOVS</t>
  </si>
  <si>
    <t>Alfa Transformers Ltd</t>
  </si>
  <si>
    <t>ALFATRAN</t>
  </si>
  <si>
    <t>TCFC Finance Ltd</t>
  </si>
  <si>
    <t>TCFCFINQ</t>
  </si>
  <si>
    <t>Pentagon Rubber Ltd</t>
  </si>
  <si>
    <t>PENTAGON</t>
  </si>
  <si>
    <t>Mirae Asset NYSE FANG+ ETF</t>
  </si>
  <si>
    <t>MAFANG</t>
  </si>
  <si>
    <t>Amrapali Industries Ltd</t>
  </si>
  <si>
    <t>AMRAPLIN</t>
  </si>
  <si>
    <t>Dharni Capital Services Ltd</t>
  </si>
  <si>
    <t>DHARNI</t>
  </si>
  <si>
    <t>IFL Enterprises Ltd</t>
  </si>
  <si>
    <t>IFL</t>
  </si>
  <si>
    <t>Khoobsurat Ltd</t>
  </si>
  <si>
    <t>KHOOBSURAT</t>
  </si>
  <si>
    <t>Rama Vision Ltd</t>
  </si>
  <si>
    <t>RAMAVISION</t>
  </si>
  <si>
    <t>Yaari Digital Integrated Services Ltd</t>
  </si>
  <si>
    <t>YAARI</t>
  </si>
  <si>
    <t>Mahickra Chemicals Ltd</t>
  </si>
  <si>
    <t>MAHICKRA</t>
  </si>
  <si>
    <t>Trans India House Impex Ltd</t>
  </si>
  <si>
    <t>TIHIL</t>
  </si>
  <si>
    <t>Arabian Petroleum Ltd</t>
  </si>
  <si>
    <t>ARABIAN</t>
  </si>
  <si>
    <t>Eiko Lifesciences Ltd</t>
  </si>
  <si>
    <t>EIKO</t>
  </si>
  <si>
    <t>Max Heights Infrastructure Ltd</t>
  </si>
  <si>
    <t>MAXHEIGHTS</t>
  </si>
  <si>
    <t>Jindal Hotels Ltd</t>
  </si>
  <si>
    <t>JINDHOT</t>
  </si>
  <si>
    <t>Titan Intech Ltd</t>
  </si>
  <si>
    <t>TITANIN</t>
  </si>
  <si>
    <t>Growington Ventures India Ltd</t>
  </si>
  <si>
    <t>GROWINGTON</t>
  </si>
  <si>
    <t>Aditya BSL Nifty Bank ETF</t>
  </si>
  <si>
    <t>ABSLBANETF</t>
  </si>
  <si>
    <t>Baba Food Processing (India) Ltd</t>
  </si>
  <si>
    <t>BABAFP</t>
  </si>
  <si>
    <t>Sam Industries Ltd</t>
  </si>
  <si>
    <t>SAMINDUS</t>
  </si>
  <si>
    <t>Archies Ltd</t>
  </si>
  <si>
    <t>ARCHIES</t>
  </si>
  <si>
    <t>Rollatainers Ltd</t>
  </si>
  <si>
    <t>ROLLT</t>
  </si>
  <si>
    <t>Dhanalaxmi Roto Spinners Ltd</t>
  </si>
  <si>
    <t>DHANROTO</t>
  </si>
  <si>
    <t>ICICI Prudential S&amp;P BSE Liquid Rate ETF</t>
  </si>
  <si>
    <t>LIQUIDIETF</t>
  </si>
  <si>
    <t>East West Freight Carriers Ltd</t>
  </si>
  <si>
    <t>EASTWEST</t>
  </si>
  <si>
    <t>Quicktouch Technologies Ltd</t>
  </si>
  <si>
    <t>QUICKTOUCH</t>
  </si>
  <si>
    <t>Sky Industries Ltd</t>
  </si>
  <si>
    <t>SKYIND</t>
  </si>
  <si>
    <t>Perfectpac Ltd</t>
  </si>
  <si>
    <t>PERFEPA</t>
  </si>
  <si>
    <t>Gujarat Poly Electronics Ltd</t>
  </si>
  <si>
    <t>GUJARATPOLY</t>
  </si>
  <si>
    <t>GACM Technologies Ltd</t>
  </si>
  <si>
    <t>GATECH</t>
  </si>
  <si>
    <t>Krypton Industries Ltd</t>
  </si>
  <si>
    <t>KRYPTONQ</t>
  </si>
  <si>
    <t>Maitreya Medicare Ltd</t>
  </si>
  <si>
    <t>MAITREYA</t>
  </si>
  <si>
    <t>Gujarat Hotels Ltd</t>
  </si>
  <si>
    <t>GUJHOTE</t>
  </si>
  <si>
    <t>Rajeshwari Cans Ltd</t>
  </si>
  <si>
    <t>RCAN</t>
  </si>
  <si>
    <t>Innovative Tech Pack Ltd</t>
  </si>
  <si>
    <t>INNOVTEC</t>
  </si>
  <si>
    <t>Prolife Industries Ltd</t>
  </si>
  <si>
    <t>PROLIFE</t>
  </si>
  <si>
    <t>Vishwas Agri Seeds Ltd</t>
  </si>
  <si>
    <t>VISHWAS</t>
  </si>
  <si>
    <t>Sunil Healthcare Ltd</t>
  </si>
  <si>
    <t>SUNLOC</t>
  </si>
  <si>
    <t>Shree Krishna Infrastructure Ltd</t>
  </si>
  <si>
    <t>SKIFL</t>
  </si>
  <si>
    <t>Ambar Protein Industries Ltd</t>
  </si>
  <si>
    <t>AMBARPIL</t>
  </si>
  <si>
    <t>Alkosign Ltd</t>
  </si>
  <si>
    <t>ALKOSIGN</t>
  </si>
  <si>
    <t>Auto Pins (India) Ltd</t>
  </si>
  <si>
    <t>AUTOPINS</t>
  </si>
  <si>
    <t>Akiko Global Services Ltd</t>
  </si>
  <si>
    <t>AKIKO</t>
  </si>
  <si>
    <t>Punjab Communications Ltd</t>
  </si>
  <si>
    <t>PUNJCOMMU</t>
  </si>
  <si>
    <t>Twentyfirst Century Management Services Ltd</t>
  </si>
  <si>
    <t>21STCENMGM</t>
  </si>
  <si>
    <t>Kalyan Capitals Ltd</t>
  </si>
  <si>
    <t>KALYANCAP</t>
  </si>
  <si>
    <t>Vertexplus Technologies Ltd</t>
  </si>
  <si>
    <t>VERTEXPLUS</t>
  </si>
  <si>
    <t>Deem Roll Tech Ltd</t>
  </si>
  <si>
    <t>DEEM</t>
  </si>
  <si>
    <t>Jeevan Scientific Technology Ltd</t>
  </si>
  <si>
    <t>JSTL</t>
  </si>
  <si>
    <t>F Mec International Financial Services Ltd</t>
  </si>
  <si>
    <t>FMEC</t>
  </si>
  <si>
    <t>Southern Magnesium and Chemicals Ltd</t>
  </si>
  <si>
    <t>SOUTHMG</t>
  </si>
  <si>
    <t>Ganesha Ecoverse Ltd</t>
  </si>
  <si>
    <t>GANVERSE</t>
  </si>
  <si>
    <t>James Warren Tea Ltd</t>
  </si>
  <si>
    <t>JAMESWARREN</t>
  </si>
  <si>
    <t>G-Tec Jainx Education Ltd</t>
  </si>
  <si>
    <t>GTECJAINX</t>
  </si>
  <si>
    <t>Aarvee Denims and Exports Ltd</t>
  </si>
  <si>
    <t>AARVEEDEN</t>
  </si>
  <si>
    <t>Optimus Finance Ltd</t>
  </si>
  <si>
    <t>OPTIFIN</t>
  </si>
  <si>
    <t>CMX Holdings Ltd</t>
  </si>
  <si>
    <t>SIELFNS</t>
  </si>
  <si>
    <t>Rajgor Castor Derivatives Ltd</t>
  </si>
  <si>
    <t>RCDL</t>
  </si>
  <si>
    <t>Arvind and Company Shipping Agencies Ltd</t>
  </si>
  <si>
    <t>ACSAL</t>
  </si>
  <si>
    <t>Vidli Restaurants Ltd</t>
  </si>
  <si>
    <t>VIDLI</t>
  </si>
  <si>
    <t>Kreon Finnancial Services Ltd</t>
  </si>
  <si>
    <t>KREONFIN</t>
  </si>
  <si>
    <t>Modulex Construction Technologies Ltd</t>
  </si>
  <si>
    <t>MODULEX</t>
  </si>
  <si>
    <t>Modipon Ltd</t>
  </si>
  <si>
    <t>MODIPON</t>
  </si>
  <si>
    <t>Hindustan Appliances Ltd</t>
  </si>
  <si>
    <t>HINDAPL</t>
  </si>
  <si>
    <t>Rapicut Carbides Ltd</t>
  </si>
  <si>
    <t>RAPICUT</t>
  </si>
  <si>
    <t>Maestros Electronics &amp; Telecommunications Systems Ltd</t>
  </si>
  <si>
    <t>METSL</t>
  </si>
  <si>
    <t>Nhc Foods Ltd</t>
  </si>
  <si>
    <t>NHCFOODS</t>
  </si>
  <si>
    <t>Shiva Mills Ltd</t>
  </si>
  <si>
    <t>SHIVAMILLS</t>
  </si>
  <si>
    <t>Precision Metaliks Ltd</t>
  </si>
  <si>
    <t>PRECISION</t>
  </si>
  <si>
    <t>Divyashakti Ltd</t>
  </si>
  <si>
    <t>DIVSHKT</t>
  </si>
  <si>
    <t>Siddhika Coatings Ltd</t>
  </si>
  <si>
    <t>SIDDHIKA</t>
  </si>
  <si>
    <t>Achyut Healthcare Ltd</t>
  </si>
  <si>
    <t>ACHYUT</t>
  </si>
  <si>
    <t>Balkrishna Paper Mills Ltd</t>
  </si>
  <si>
    <t>BALKRISHNA</t>
  </si>
  <si>
    <t>Crop Life Science Ltd</t>
  </si>
  <si>
    <t>CLSL</t>
  </si>
  <si>
    <t>Phoenix International Ltd</t>
  </si>
  <si>
    <t>PHOENXINTL</t>
  </si>
  <si>
    <t>Kalahridhaan Trendz Ltd</t>
  </si>
  <si>
    <t>KTL</t>
  </si>
  <si>
    <t>Slone Infosystems Ltd</t>
  </si>
  <si>
    <t>SLONE</t>
  </si>
  <si>
    <t>Thinkink Picturez Ltd</t>
  </si>
  <si>
    <t>THINKINK</t>
  </si>
  <si>
    <t>Kanishk Steel Industries Ltd</t>
  </si>
  <si>
    <t>KANSHST</t>
  </si>
  <si>
    <t>Nova Iron and Steel Ltd</t>
  </si>
  <si>
    <t>NOVIS</t>
  </si>
  <si>
    <t>Akshar Spintex Ltd</t>
  </si>
  <si>
    <t>AKSHAR</t>
  </si>
  <si>
    <t>Kenvi Jewels Ltd</t>
  </si>
  <si>
    <t>KENVI</t>
  </si>
  <si>
    <t>Virat Industries Ltd</t>
  </si>
  <si>
    <t>VIRAT</t>
  </si>
  <si>
    <t>HB Portfolio Ltd</t>
  </si>
  <si>
    <t>HBPOR</t>
  </si>
  <si>
    <t>Orient Beverages Ltd</t>
  </si>
  <si>
    <t>ORIBEVER</t>
  </si>
  <si>
    <t>Elegant Marbles and Grani Industries Ltd</t>
  </si>
  <si>
    <t>ELEMARB</t>
  </si>
  <si>
    <t>Escorp Asset Management Ltd</t>
  </si>
  <si>
    <t>ESCORP</t>
  </si>
  <si>
    <t>Le Lavoir Ltd</t>
  </si>
  <si>
    <t>LELAVOIR</t>
  </si>
  <si>
    <t>Kranti Industries Ltd</t>
  </si>
  <si>
    <t>KRANTI</t>
  </si>
  <si>
    <t>Makers Laboratories Ltd</t>
  </si>
  <si>
    <t>MAKERSL</t>
  </si>
  <si>
    <t>Ceejay Finance Ltd</t>
  </si>
  <si>
    <t>CEEJAY</t>
  </si>
  <si>
    <t>Terai Tea Co Ltd</t>
  </si>
  <si>
    <t>TERAI</t>
  </si>
  <si>
    <t>Expo Gas Containers Ltd</t>
  </si>
  <si>
    <t>EXPOGAS</t>
  </si>
  <si>
    <t>Godavari Drugs Ltd</t>
  </si>
  <si>
    <t>GODAVARI</t>
  </si>
  <si>
    <t>Burnpur Cement Ltd</t>
  </si>
  <si>
    <t>BURNPUR</t>
  </si>
  <si>
    <t>Rathi Bars Ltd</t>
  </si>
  <si>
    <t>RATHIBAR</t>
  </si>
  <si>
    <t>Bombay Metrics Supply Chain Ltd</t>
  </si>
  <si>
    <t>BMETRICS</t>
  </si>
  <si>
    <t>Walchand Peoplefirst Ltd</t>
  </si>
  <si>
    <t>WALCHPF</t>
  </si>
  <si>
    <t>Popees Cares Ltd</t>
  </si>
  <si>
    <t>POPEES</t>
  </si>
  <si>
    <t>Shri Vasuprada Plantations Ltd</t>
  </si>
  <si>
    <t>VASUPRADA</t>
  </si>
  <si>
    <t>Motilal Oswal Midcap 100 ETF</t>
  </si>
  <si>
    <t>MOM100</t>
  </si>
  <si>
    <t>Omfurn India Ltd</t>
  </si>
  <si>
    <t>OMFURN</t>
  </si>
  <si>
    <t>SM Auto Stamping Ltd</t>
  </si>
  <si>
    <t>SMAUTO</t>
  </si>
  <si>
    <t>AccelerateBS India Ltd</t>
  </si>
  <si>
    <t>ACCELERATE</t>
  </si>
  <si>
    <t>Evans Electric Ltd</t>
  </si>
  <si>
    <t>EVANS</t>
  </si>
  <si>
    <t>Ravi Kumar Distilleries Ltd</t>
  </si>
  <si>
    <t>RKDL</t>
  </si>
  <si>
    <t>Riba Textiles Ltd</t>
  </si>
  <si>
    <t>RIBATEX</t>
  </si>
  <si>
    <t>Globalspace Technologies Ltd</t>
  </si>
  <si>
    <t>GSTL</t>
  </si>
  <si>
    <t>Royal Sense Ltd</t>
  </si>
  <si>
    <t>ROYAL</t>
  </si>
  <si>
    <t>Bombay Cycle and Motor Agency Ltd</t>
  </si>
  <si>
    <t>BOMBCYC</t>
  </si>
  <si>
    <t>Magson Retail and Distribution Ltd</t>
  </si>
  <si>
    <t>MAGSON</t>
  </si>
  <si>
    <t>Prospect Commodities Ltd</t>
  </si>
  <si>
    <t>PCL</t>
  </si>
  <si>
    <t>Transgene Biotek Ltd</t>
  </si>
  <si>
    <t>TRABI</t>
  </si>
  <si>
    <t>Chrome Silicon Ltd</t>
  </si>
  <si>
    <t>CHROME</t>
  </si>
  <si>
    <t>Candour Techtex Ltd</t>
  </si>
  <si>
    <t>CANDOUR</t>
  </si>
  <si>
    <t>Gita Renewable Energy Ltd</t>
  </si>
  <si>
    <t>GITARENEW</t>
  </si>
  <si>
    <t>Kotak Nifty PSU Bank ETF</t>
  </si>
  <si>
    <t>PSUBANK</t>
  </si>
  <si>
    <t>Raj Oil Mills Ltd</t>
  </si>
  <si>
    <t>ROML</t>
  </si>
  <si>
    <t>Envair Electrodyne Ltd</t>
  </si>
  <si>
    <t>ENVAIREL</t>
  </si>
  <si>
    <t>Pattech Fitwell Tube Components Ltd</t>
  </si>
  <si>
    <t>PATTECH</t>
  </si>
  <si>
    <t>Joindre Capital Services Ltd</t>
  </si>
  <si>
    <t>JOINDRE</t>
  </si>
  <si>
    <t>Shreyas Intermediates Ltd</t>
  </si>
  <si>
    <t>SHREYASI</t>
  </si>
  <si>
    <t>Amkay Products Ltd</t>
  </si>
  <si>
    <t>AMKAY</t>
  </si>
  <si>
    <t>Invesco India Gold Exchange Traded Fund</t>
  </si>
  <si>
    <t>IVZINGOLD</t>
  </si>
  <si>
    <t>GV Films Ltd</t>
  </si>
  <si>
    <t>GVFILM</t>
  </si>
  <si>
    <t>Morarka Finance Ltd</t>
  </si>
  <si>
    <t>MORARKFI</t>
  </si>
  <si>
    <t>Austin Engineering Company Ltd</t>
  </si>
  <si>
    <t>AUSTENG</t>
  </si>
  <si>
    <t>Rex Pipes and Cables Industries Ltd</t>
  </si>
  <si>
    <t>REXPIPES</t>
  </si>
  <si>
    <t>Astal Laboratories Ltd</t>
  </si>
  <si>
    <t>ASTALLTD</t>
  </si>
  <si>
    <t>Apoorva Leasing Finance and Investment Company Ltd</t>
  </si>
  <si>
    <t>APOORVA</t>
  </si>
  <si>
    <t>Siti Networks Ltd</t>
  </si>
  <si>
    <t>SITINET</t>
  </si>
  <si>
    <t>Deccan Health Care Ltd</t>
  </si>
  <si>
    <t>DECCAN</t>
  </si>
  <si>
    <t>We Win Ltd</t>
  </si>
  <si>
    <t>WEWIN</t>
  </si>
  <si>
    <t>Ekansh Concepts Ltd</t>
  </si>
  <si>
    <t>EKANSH</t>
  </si>
  <si>
    <t>Milton Industries Ltd</t>
  </si>
  <si>
    <t>MILTON</t>
  </si>
  <si>
    <t>UR Sugar Industries Ltd</t>
  </si>
  <si>
    <t>URSUGAR</t>
  </si>
  <si>
    <t>Dhampure Speciality Sugars Ltd</t>
  </si>
  <si>
    <t>DHAMPURE</t>
  </si>
  <si>
    <t>Gini Silk Mills Ltd</t>
  </si>
  <si>
    <t>GINISILK</t>
  </si>
  <si>
    <t>Vels Film International Ltd</t>
  </si>
  <si>
    <t>VELS</t>
  </si>
  <si>
    <t>Elixir Capital Ltd</t>
  </si>
  <si>
    <t>ELIXIR</t>
  </si>
  <si>
    <t>Oceanic Foods Ltd</t>
  </si>
  <si>
    <t>OCEANIC</t>
  </si>
  <si>
    <t>Golden Tobacco Ltd</t>
  </si>
  <si>
    <t>GOLDENTOBC</t>
  </si>
  <si>
    <t>Jagan Lamps Ltd</t>
  </si>
  <si>
    <t>JAGANLAM</t>
  </si>
  <si>
    <t>Sunrise Efficient Marketing Ltd</t>
  </si>
  <si>
    <t>SEML</t>
  </si>
  <si>
    <t>AKG Exim Ltd</t>
  </si>
  <si>
    <t>AKG</t>
  </si>
  <si>
    <t>LCC Infotech Ltd</t>
  </si>
  <si>
    <t>LCCINFOTEC</t>
  </si>
  <si>
    <t>Valencia Nutrition Ltd</t>
  </si>
  <si>
    <t>VALENCIA</t>
  </si>
  <si>
    <t>Rolta India Ltd</t>
  </si>
  <si>
    <t>ROLTA</t>
  </si>
  <si>
    <t>Globesecure Technologies Ltd</t>
  </si>
  <si>
    <t>Ambo Agritec Ltd</t>
  </si>
  <si>
    <t>AMBOAGRI</t>
  </si>
  <si>
    <t>K G Denim Ltd</t>
  </si>
  <si>
    <t>KGDENIM</t>
  </si>
  <si>
    <t>Rasandik Engineering Industries India Ltd</t>
  </si>
  <si>
    <t>RASANDIK</t>
  </si>
  <si>
    <t>Tridhya Tech Ltd</t>
  </si>
  <si>
    <t>TRIDHYA</t>
  </si>
  <si>
    <t>Mirae Asset Nifty Financial Services ETF</t>
  </si>
  <si>
    <t>BFSI</t>
  </si>
  <si>
    <t>Comrade Appliances Ltd</t>
  </si>
  <si>
    <t>COMRADE</t>
  </si>
  <si>
    <t>Ambani Orgochem Ltd</t>
  </si>
  <si>
    <t>AMBANIORG</t>
  </si>
  <si>
    <t>Kiduja India Ltd</t>
  </si>
  <si>
    <t>KIDUJA</t>
  </si>
  <si>
    <t>Viaz Tyres Ltd</t>
  </si>
  <si>
    <t>VIAZ</t>
  </si>
  <si>
    <t>Prudential Sugar Corp Ltd</t>
  </si>
  <si>
    <t>PRUDMOULI</t>
  </si>
  <si>
    <t>NAM Securities Ltd</t>
  </si>
  <si>
    <t>NAM</t>
  </si>
  <si>
    <t>Ravalgaon Sugar Farm Ltd</t>
  </si>
  <si>
    <t>RAVALSUGAR</t>
  </si>
  <si>
    <t>SVC Industries Ltd</t>
  </si>
  <si>
    <t>SVCIND</t>
  </si>
  <si>
    <t>Malu Paper Mills Ltd</t>
  </si>
  <si>
    <t>MALUPAPER</t>
  </si>
  <si>
    <t>Baba Arts Ltd</t>
  </si>
  <si>
    <t>BABA</t>
  </si>
  <si>
    <t>Shree Marutinandan Tubes Ltd</t>
  </si>
  <si>
    <t>SHREE</t>
  </si>
  <si>
    <t>Anand Rayons Ltd</t>
  </si>
  <si>
    <t>ARL</t>
  </si>
  <si>
    <t>Unifinz Capital India Ltd</t>
  </si>
  <si>
    <t>UCIL</t>
  </si>
  <si>
    <t>Service Care Ltd</t>
  </si>
  <si>
    <t>SERVICE</t>
  </si>
  <si>
    <t>BITS Ltd</t>
  </si>
  <si>
    <t>BITS</t>
  </si>
  <si>
    <t>Sri KPR Industries Ltd</t>
  </si>
  <si>
    <t>SRIKPRIND</t>
  </si>
  <si>
    <t>P B M Polytex Ltd</t>
  </si>
  <si>
    <t>PBMPOLY</t>
  </si>
  <si>
    <t>PCS Technology Ltd</t>
  </si>
  <si>
    <t>PCS</t>
  </si>
  <si>
    <t>Vistar Amar Ltd</t>
  </si>
  <si>
    <t>VISTARAMAR</t>
  </si>
  <si>
    <t>Chartered Capital and Investment Ltd</t>
  </si>
  <si>
    <t>CHRTEDCA</t>
  </si>
  <si>
    <t>Sambandam Spinning Mills Ltd</t>
  </si>
  <si>
    <t>SAMBANDAM</t>
  </si>
  <si>
    <t>Cranes Software International Ltd</t>
  </si>
  <si>
    <t>CRANESSOFT</t>
  </si>
  <si>
    <t>National Oxygen Ltd</t>
  </si>
  <si>
    <t>NOL</t>
  </si>
  <si>
    <t>Ashnoor Textile Mills Ltd</t>
  </si>
  <si>
    <t>ASHNOOR</t>
  </si>
  <si>
    <t>Akash Infra-Projects Ltd</t>
  </si>
  <si>
    <t>AKASH</t>
  </si>
  <si>
    <t>Dmr Hydroengineering &amp; Infrastructures Ltd</t>
  </si>
  <si>
    <t>DMR</t>
  </si>
  <si>
    <t>Mefcom Capital Markets Ltd</t>
  </si>
  <si>
    <t>MEFCOMCAP</t>
  </si>
  <si>
    <t>Mono Pharmacare Ltd</t>
  </si>
  <si>
    <t>MONOPHARMA</t>
  </si>
  <si>
    <t>Signoria Creation Ltd</t>
  </si>
  <si>
    <t>SIGNORIA</t>
  </si>
  <si>
    <t>Poddar Housing and Development Ltd</t>
  </si>
  <si>
    <t>PODDARHOUS</t>
  </si>
  <si>
    <t>P H Capital Ltd</t>
  </si>
  <si>
    <t>PHCAP</t>
  </si>
  <si>
    <t>Shrydus Industries Ltd</t>
  </si>
  <si>
    <t>SHRYDUS</t>
  </si>
  <si>
    <t>Real Eco Energy Ltd</t>
  </si>
  <si>
    <t>REALECO</t>
  </si>
  <si>
    <t>Katare Spinning Mills Ltd</t>
  </si>
  <si>
    <t>KATRSPG</t>
  </si>
  <si>
    <t>Banaras Beads Ltd</t>
  </si>
  <si>
    <t>BANARBEADS</t>
  </si>
  <si>
    <t>Greenhitech Ventures Ltd</t>
  </si>
  <si>
    <t>GVL</t>
  </si>
  <si>
    <t>Veeram Securities Ltd</t>
  </si>
  <si>
    <t>VSL</t>
  </si>
  <si>
    <t>ANG Lifesciences India Ltd</t>
  </si>
  <si>
    <t>ANG</t>
  </si>
  <si>
    <t>Godha Cabcon &amp; Insulation Ltd</t>
  </si>
  <si>
    <t>GODHA</t>
  </si>
  <si>
    <t>3P Land Holdings Ltd</t>
  </si>
  <si>
    <t>3PLAND</t>
  </si>
  <si>
    <t>Swasti Vinayaka Synthetics Ltd</t>
  </si>
  <si>
    <t>SWASTIVI</t>
  </si>
  <si>
    <t>Ushanti Colour Chem Ltd</t>
  </si>
  <si>
    <t>UCL</t>
  </si>
  <si>
    <t>Omnitex Industries (India) Ltd</t>
  </si>
  <si>
    <t>OMNITEX</t>
  </si>
  <si>
    <t>Olatech Solutions Ltd</t>
  </si>
  <si>
    <t>OLATECH</t>
  </si>
  <si>
    <t>G.S. Auto International Ltd</t>
  </si>
  <si>
    <t>GSAUTO</t>
  </si>
  <si>
    <t>AJR Infra and Tolling Ltd</t>
  </si>
  <si>
    <t>AJRINFRA</t>
  </si>
  <si>
    <t>Bang Overseas Ltd</t>
  </si>
  <si>
    <t>BANG</t>
  </si>
  <si>
    <t>Inter Globe Finance Ltd</t>
  </si>
  <si>
    <t>INTRGLB</t>
  </si>
  <si>
    <t>Balgopal Commercial Ltd</t>
  </si>
  <si>
    <t>BALGOPAL</t>
  </si>
  <si>
    <t>Sheetal Universal Ltd</t>
  </si>
  <si>
    <t>SHEETAL</t>
  </si>
  <si>
    <t>Aristo Bio-Tech and Lifescience Ltd</t>
  </si>
  <si>
    <t>ARISTO</t>
  </si>
  <si>
    <t>Diligent Media Corporation Ltd</t>
  </si>
  <si>
    <t>DNAMEDIA</t>
  </si>
  <si>
    <t>Vista Pharmaceuticals Ltd</t>
  </si>
  <si>
    <t>VISTAPH</t>
  </si>
  <si>
    <t>Lee &amp; Nee Softwares (Exports) Ltd</t>
  </si>
  <si>
    <t>LEENEE</t>
  </si>
  <si>
    <t>S &amp; T Corporation Ltd</t>
  </si>
  <si>
    <t>STCORP</t>
  </si>
  <si>
    <t>Uma Converter Ltd</t>
  </si>
  <si>
    <t>UMA</t>
  </si>
  <si>
    <t>Kshitij Polyline Ltd</t>
  </si>
  <si>
    <t>KSHITIJPOL</t>
  </si>
  <si>
    <t>Softrak Venture Investment Limited</t>
  </si>
  <si>
    <t>SOFTRAKV</t>
  </si>
  <si>
    <t>Goel Food Products Ltd</t>
  </si>
  <si>
    <t>GOEL</t>
  </si>
  <si>
    <t>Shree Krishna Paper Mills &amp; Industries Ltd</t>
  </si>
  <si>
    <t>SKPMIL</t>
  </si>
  <si>
    <t>GTN Industries Ltd</t>
  </si>
  <si>
    <t>GTNINDS</t>
  </si>
  <si>
    <t>Mediaone Global Entertainment Ltd</t>
  </si>
  <si>
    <t>MEDIAONE</t>
  </si>
  <si>
    <t>DSJ Keep Learning Ltd</t>
  </si>
  <si>
    <t>KEEPLEARN</t>
  </si>
  <si>
    <t>Manugraph India Ltd</t>
  </si>
  <si>
    <t>MANUGRAPH</t>
  </si>
  <si>
    <t>Silgo Retail Ltd</t>
  </si>
  <si>
    <t>SILGO</t>
  </si>
  <si>
    <t>Fundviser Capital (India) Ltd</t>
  </si>
  <si>
    <t>FUNDVISER</t>
  </si>
  <si>
    <t>Vruddhi Engineering Works Ltd</t>
  </si>
  <si>
    <t>VRUDDHI</t>
  </si>
  <si>
    <t>JFL Life Sciences Ltd</t>
  </si>
  <si>
    <t>JFLLIFE</t>
  </si>
  <si>
    <t>Kavveri Telecom Products Ltd</t>
  </si>
  <si>
    <t>KAVVERITEL</t>
  </si>
  <si>
    <t>Yamini Investments Company Ltd</t>
  </si>
  <si>
    <t>YAMNINV</t>
  </si>
  <si>
    <t>Metal Coatings (India) Ltd</t>
  </si>
  <si>
    <t>METALCO</t>
  </si>
  <si>
    <t>Cell Point (India) Ltd</t>
  </si>
  <si>
    <t>CELLPOINT</t>
  </si>
  <si>
    <t>Erp Soft Systems Ltd</t>
  </si>
  <si>
    <t>ERPSOFT</t>
  </si>
  <si>
    <t>Hemadri Cements Ltd</t>
  </si>
  <si>
    <t>HEMACEM</t>
  </si>
  <si>
    <t>Nandani Creation Ltd</t>
  </si>
  <si>
    <t>JAIPURKURT</t>
  </si>
  <si>
    <t>Mittal Life Style Ltd</t>
  </si>
  <si>
    <t>MITTAL</t>
  </si>
  <si>
    <t>AmpVolts Ltd</t>
  </si>
  <si>
    <t>QUEST</t>
  </si>
  <si>
    <t>Tarini International Ltd</t>
  </si>
  <si>
    <t>TARINI</t>
  </si>
  <si>
    <t>Naapbooks Ltd</t>
  </si>
  <si>
    <t>NBL</t>
  </si>
  <si>
    <t>Garment Mantra Lifestyle Ltd</t>
  </si>
  <si>
    <t>GARMNTMNTR</t>
  </si>
  <si>
    <t>Mohit Paper Mills Ltd</t>
  </si>
  <si>
    <t>MOHITPPR</t>
  </si>
  <si>
    <t>Lakshmi Finance and Industrial Corp Ltd</t>
  </si>
  <si>
    <t>LFIC</t>
  </si>
  <si>
    <t>Sampre Nutritions Ltd</t>
  </si>
  <si>
    <t>SAMPRE</t>
  </si>
  <si>
    <t>Vadivarhe Speciality Chemicals Ltd</t>
  </si>
  <si>
    <t>VSCL</t>
  </si>
  <si>
    <t>Medi-Caps Ltd</t>
  </si>
  <si>
    <t>MEDICAPQ</t>
  </si>
  <si>
    <t>Monotype India Ltd</t>
  </si>
  <si>
    <t>MONOT</t>
  </si>
  <si>
    <t>Veejay Lakshmi Engineering Works Ltd</t>
  </si>
  <si>
    <t>VJLAXMIE</t>
  </si>
  <si>
    <t>Ahmedabad Steel Craft Ltd</t>
  </si>
  <si>
    <t>AHMDSTE</t>
  </si>
  <si>
    <t>Laxmi Cotspin Ltd</t>
  </si>
  <si>
    <t>LAXMICOT</t>
  </si>
  <si>
    <t>Advance Metering Technology Ltd</t>
  </si>
  <si>
    <t>AMTL</t>
  </si>
  <si>
    <t>Regency Fincorp Ltd</t>
  </si>
  <si>
    <t>REGENCY</t>
  </si>
  <si>
    <t>Sylph Technologies Ltd</t>
  </si>
  <si>
    <t>SYLPH</t>
  </si>
  <si>
    <t>Orchasp Ltd</t>
  </si>
  <si>
    <t>ORCHASP</t>
  </si>
  <si>
    <t>Jet Freight Logistics Ltd</t>
  </si>
  <si>
    <t>JETFREIGHT</t>
  </si>
  <si>
    <t>Vivid Mercantile Ltd</t>
  </si>
  <si>
    <t>VIVIDM</t>
  </si>
  <si>
    <t>Angel Fibers Ltd</t>
  </si>
  <si>
    <t>ANGEL</t>
  </si>
  <si>
    <t>Mandeep Auto Industries Ltd</t>
  </si>
  <si>
    <t>MANDEEP</t>
  </si>
  <si>
    <t>SPS Finquest Ltd</t>
  </si>
  <si>
    <t>SPS</t>
  </si>
  <si>
    <t>Isl Consulting Ltd</t>
  </si>
  <si>
    <t>ISLCONSUL</t>
  </si>
  <si>
    <t>Innovassynth Investments Ltd</t>
  </si>
  <si>
    <t>INOVSYNTH</t>
  </si>
  <si>
    <t>Saven Technologies Ltd</t>
  </si>
  <si>
    <t>7TEC</t>
  </si>
  <si>
    <t>Luharuka Media &amp; Infra Ltd</t>
  </si>
  <si>
    <t>LUHARUKA</t>
  </si>
  <si>
    <t>National Plastic Industries Ltd</t>
  </si>
  <si>
    <t>NATPLAS</t>
  </si>
  <si>
    <t>Winny Immigration &amp; Education Services Ltd</t>
  </si>
  <si>
    <t>WINNY</t>
  </si>
  <si>
    <t>Academic &amp; Educational Services</t>
  </si>
  <si>
    <t>Yudiz Solutions Ltd</t>
  </si>
  <si>
    <t>YUDIZ</t>
  </si>
  <si>
    <t>Mish Designs Ltd</t>
  </si>
  <si>
    <t>MISHDESIGN</t>
  </si>
  <si>
    <t>AA Plus Tradelink Ltd</t>
  </si>
  <si>
    <t>AAPLUSTRAD</t>
  </si>
  <si>
    <t>Diligent Industries Ltd</t>
  </si>
  <si>
    <t>DILIGENT</t>
  </si>
  <si>
    <t>Prismx Global Ventures Ltd</t>
  </si>
  <si>
    <t>PRISMX</t>
  </si>
  <si>
    <t>Hardcastle and Waud Manufacturing Co Ltd</t>
  </si>
  <si>
    <t>HARDCAS</t>
  </si>
  <si>
    <t>Smiths &amp; Founders (India) Ltd</t>
  </si>
  <si>
    <t>SMFIL</t>
  </si>
  <si>
    <t>Shelter Pharma Ltd</t>
  </si>
  <si>
    <t>SHELTER</t>
  </si>
  <si>
    <t>Kanani Industries Ltd</t>
  </si>
  <si>
    <t>KANANIIND</t>
  </si>
  <si>
    <t>Ultra Wiring Connectivity System Ltd</t>
  </si>
  <si>
    <t>UWCSL</t>
  </si>
  <si>
    <t>Dhanlaxmi Fabrics Ltd</t>
  </si>
  <si>
    <t>DHANFAB</t>
  </si>
  <si>
    <t>Goblin India Ltd</t>
  </si>
  <si>
    <t>GOBLIN</t>
  </si>
  <si>
    <t>Ind Bank Housing Ltd</t>
  </si>
  <si>
    <t>INDBNK</t>
  </si>
  <si>
    <t>Micropro Software Solutions Ltd</t>
  </si>
  <si>
    <t>MICROPRO</t>
  </si>
  <si>
    <t>HOAC Foods India Ltd</t>
  </si>
  <si>
    <t>HOACFOODS</t>
  </si>
  <si>
    <t>MM Rubber Company Ltd</t>
  </si>
  <si>
    <t>MMRUBBR-B</t>
  </si>
  <si>
    <t>Kabsons Industries Ltd</t>
  </si>
  <si>
    <t>KABSON</t>
  </si>
  <si>
    <t>Agarwal Float Glass India Ltd</t>
  </si>
  <si>
    <t>AGARWALFT</t>
  </si>
  <si>
    <t>Camex Ltd</t>
  </si>
  <si>
    <t>CAMEXLTD</t>
  </si>
  <si>
    <t>C P S Shapers Ltd</t>
  </si>
  <si>
    <t>CPS</t>
  </si>
  <si>
    <t>Response Informatics Ltd</t>
  </si>
  <si>
    <t>RESPONSINF</t>
  </si>
  <si>
    <t>The Victoria Mills Ltd</t>
  </si>
  <si>
    <t>VICTMILL</t>
  </si>
  <si>
    <t>Associated Ceramics Ltd</t>
  </si>
  <si>
    <t>ASSOCER</t>
  </si>
  <si>
    <t>Sintex Plastics Technology Ltd</t>
  </si>
  <si>
    <t>SPTL</t>
  </si>
  <si>
    <t>Pioneer Investcorp Ltd</t>
  </si>
  <si>
    <t>PIONRINV</t>
  </si>
  <si>
    <t>Committed Cargo Care Ltd</t>
  </si>
  <si>
    <t>COMMITTED</t>
  </si>
  <si>
    <t>Sangani Hospitals Ltd</t>
  </si>
  <si>
    <t>SANGANI</t>
  </si>
  <si>
    <t>Shree Pacetronix Ltd</t>
  </si>
  <si>
    <t>SHREEPAC</t>
  </si>
  <si>
    <t>Anjani Synthetics Ltd</t>
  </si>
  <si>
    <t>ANJANI</t>
  </si>
  <si>
    <t>Contil India Ltd</t>
  </si>
  <si>
    <t>CONTILI</t>
  </si>
  <si>
    <t>Aatmaj Healthcare Ltd</t>
  </si>
  <si>
    <t>AATMAJ</t>
  </si>
  <si>
    <t>ABC India Ltd</t>
  </si>
  <si>
    <t>ABCINDQ</t>
  </si>
  <si>
    <t>ARCL Organics Ltd</t>
  </si>
  <si>
    <t>ARCL</t>
  </si>
  <si>
    <t>Swarnsarita Jewels India Ltd</t>
  </si>
  <si>
    <t>SWARNSAR</t>
  </si>
  <si>
    <t>Abm International Ltd</t>
  </si>
  <si>
    <t>ABMINTLLTD</t>
  </si>
  <si>
    <t>Teesta Agro Industries Ltd</t>
  </si>
  <si>
    <t>TEEAI</t>
  </si>
  <si>
    <t>Ashnisha Industries Ltd</t>
  </si>
  <si>
    <t>ASHNI</t>
  </si>
  <si>
    <t>CCL International Ltd</t>
  </si>
  <si>
    <t>CCLINTER</t>
  </si>
  <si>
    <t>Jigar Cables Ltd</t>
  </si>
  <si>
    <t>JIGAR</t>
  </si>
  <si>
    <t>Unique Organics Ltd</t>
  </si>
  <si>
    <t>UNIQUEO</t>
  </si>
  <si>
    <t>Nakoda Group of Industries Ltd</t>
  </si>
  <si>
    <t>NGIL</t>
  </si>
  <si>
    <t>Warren Tea Ltd</t>
  </si>
  <si>
    <t>WARRENTEA</t>
  </si>
  <si>
    <t>Artefact Projects Ltd</t>
  </si>
  <si>
    <t>ARTEFACT</t>
  </si>
  <si>
    <t>Arex Industries Ltd</t>
  </si>
  <si>
    <t>AREXMIS</t>
  </si>
  <si>
    <t>Bhatia Colour Chem Ltd</t>
  </si>
  <si>
    <t>BCCL</t>
  </si>
  <si>
    <t>ARC Finance Ltd</t>
  </si>
  <si>
    <t>ARCFIN</t>
  </si>
  <si>
    <t>Shalimar Productions Ltd</t>
  </si>
  <si>
    <t>SHALPRO</t>
  </si>
  <si>
    <t>Aeonx Digital Technology Ltd</t>
  </si>
  <si>
    <t>AEONXDIGI</t>
  </si>
  <si>
    <t>Hawa Engineers Ltd</t>
  </si>
  <si>
    <t>HAWAENG</t>
  </si>
  <si>
    <t>Pace E-Commerce Ventures Ltd</t>
  </si>
  <si>
    <t>PACE</t>
  </si>
  <si>
    <t>Inani Marbles and Industries Ltd</t>
  </si>
  <si>
    <t>INANI</t>
  </si>
  <si>
    <t>Gujarat Craft Industries Ltd</t>
  </si>
  <si>
    <t>GUJCRAFT</t>
  </si>
  <si>
    <t>Ankit Metal &amp; Power Ltd</t>
  </si>
  <si>
    <t>ANKITMETAL</t>
  </si>
  <si>
    <t>GKB Ophthalmics Ltd</t>
  </si>
  <si>
    <t>GKB</t>
  </si>
  <si>
    <t>Comfort Fincap Ltd</t>
  </si>
  <si>
    <t>COMFINCAP</t>
  </si>
  <si>
    <t>Johnson Pharmacare Ltd</t>
  </si>
  <si>
    <t>JOHNPHARMA</t>
  </si>
  <si>
    <t>Galactico Corporate Services Ltd</t>
  </si>
  <si>
    <t>GALACTICO</t>
  </si>
  <si>
    <t>VSF Projects Ltd</t>
  </si>
  <si>
    <t>VSFPROJ</t>
  </si>
  <si>
    <t>BDR Buildcon Ltd</t>
  </si>
  <si>
    <t>BDR</t>
  </si>
  <si>
    <t>Yash Chemex Ltd</t>
  </si>
  <si>
    <t>YASHCHEM</t>
  </si>
  <si>
    <t>Super Crop Safe Ltd</t>
  </si>
  <si>
    <t>SUCROSA</t>
  </si>
  <si>
    <t>Riddhi Steel and Tube Ltd</t>
  </si>
  <si>
    <t>RSTL</t>
  </si>
  <si>
    <t>Tirupati Tyres Ltd</t>
  </si>
  <si>
    <t>TTIL</t>
  </si>
  <si>
    <t>Ladderup Finance Ltd</t>
  </si>
  <si>
    <t>LADDERUP</t>
  </si>
  <si>
    <t>Atal Realtech Ltd</t>
  </si>
  <si>
    <t>ATALREAL</t>
  </si>
  <si>
    <t>Sonu Infratech Ltd</t>
  </si>
  <si>
    <t>SONUINFRA</t>
  </si>
  <si>
    <t>Haryana Leather Chemicals Ltd</t>
  </si>
  <si>
    <t>HARLETH</t>
  </si>
  <si>
    <t>STL Global Ltd</t>
  </si>
  <si>
    <t>SGL</t>
  </si>
  <si>
    <t>Sandu Pharmaceuticals Ltd</t>
  </si>
  <si>
    <t>SANDUPHQ</t>
  </si>
  <si>
    <t>GSM Foils Ltd</t>
  </si>
  <si>
    <t>GSMFOILS</t>
  </si>
  <si>
    <t>Visaman Global Sales Ltd</t>
  </si>
  <si>
    <t>VISAMAN</t>
  </si>
  <si>
    <t>Nimbus Projects Ltd</t>
  </si>
  <si>
    <t>NIMBSPROJ</t>
  </si>
  <si>
    <t>N G Industries Ltd</t>
  </si>
  <si>
    <t>NGIND</t>
  </si>
  <si>
    <t>MSR India Ltd</t>
  </si>
  <si>
    <t>MSRINDIA</t>
  </si>
  <si>
    <t>Mehta Housing Finance Ltd</t>
  </si>
  <si>
    <t>MEHTAHG</t>
  </si>
  <si>
    <t>Vivo Bio Tech Ltd</t>
  </si>
  <si>
    <t>VIVOBIOT</t>
  </si>
  <si>
    <t>Satchmo Holdings Ltd</t>
  </si>
  <si>
    <t>SATCH</t>
  </si>
  <si>
    <t>Gorani Industries Ltd</t>
  </si>
  <si>
    <t>GORANIN</t>
  </si>
  <si>
    <t>Cybele Industries Ltd</t>
  </si>
  <si>
    <t>CYBELEIND</t>
  </si>
  <si>
    <t>FEL</t>
  </si>
  <si>
    <t>Zodiac Ventures Ltd</t>
  </si>
  <si>
    <t>ZODIACVEN</t>
  </si>
  <si>
    <t>DRA Consultants Ltd</t>
  </si>
  <si>
    <t>DRA</t>
  </si>
  <si>
    <t>Adroit Infotech Ltd</t>
  </si>
  <si>
    <t>ADROITINFO</t>
  </si>
  <si>
    <t>Salem Erode Investments Ltd</t>
  </si>
  <si>
    <t>SALEM</t>
  </si>
  <si>
    <t>Phosphate Company Ltd</t>
  </si>
  <si>
    <t>PHOSPHATE</t>
  </si>
  <si>
    <t>G G Dandekar Properties Ltd</t>
  </si>
  <si>
    <t>GGDPROP</t>
  </si>
  <si>
    <t>Walpar Nutritions Ltd</t>
  </si>
  <si>
    <t>WALPAR</t>
  </si>
  <si>
    <t>Prime Property Development Corp Ltd</t>
  </si>
  <si>
    <t>PRIMEPRO</t>
  </si>
  <si>
    <t>Sulabh Engineers and Services Ltd</t>
  </si>
  <si>
    <t>SULABEN</t>
  </si>
  <si>
    <t>Axel Polymers Ltd</t>
  </si>
  <si>
    <t>AXELPOLY</t>
  </si>
  <si>
    <t>Ashoka Metcast Ltd</t>
  </si>
  <si>
    <t>ASHOKAMET</t>
  </si>
  <si>
    <t>ASL Industries Ltd</t>
  </si>
  <si>
    <t>ASLIND</t>
  </si>
  <si>
    <t>Salora International Ltd</t>
  </si>
  <si>
    <t>SALORAINTL</t>
  </si>
  <si>
    <t>Chandra Bhagat Pharma Ltd</t>
  </si>
  <si>
    <t>CBPL</t>
  </si>
  <si>
    <t>Axis NIFTY IT ETF</t>
  </si>
  <si>
    <t>AXISTECETF</t>
  </si>
  <si>
    <t>Wires and Fabriks (SA) Ltd</t>
  </si>
  <si>
    <t>WIREFABR</t>
  </si>
  <si>
    <t>Cranex Ltd</t>
  </si>
  <si>
    <t>CRANEX</t>
  </si>
  <si>
    <t>Cian Healthcare Ltd</t>
  </si>
  <si>
    <t>CHCL</t>
  </si>
  <si>
    <t>AD- Manum Finance Ltd</t>
  </si>
  <si>
    <t>ADMANUM</t>
  </si>
  <si>
    <t>Earthstahl &amp; Alloys Ltd</t>
  </si>
  <si>
    <t>EARTH</t>
  </si>
  <si>
    <t>DK Enterprises Global Ltd</t>
  </si>
  <si>
    <t>DKEGL</t>
  </si>
  <si>
    <t>KKV Agro Powers Limited</t>
  </si>
  <si>
    <t>KKVAPOW</t>
  </si>
  <si>
    <t>Inland Printers Ltd</t>
  </si>
  <si>
    <t>INLANPR</t>
  </si>
  <si>
    <t>Sagardeep Alloys Ltd</t>
  </si>
  <si>
    <t>SAGARDEEP</t>
  </si>
  <si>
    <t>Tapi Fruit Processing Ltd</t>
  </si>
  <si>
    <t>TAPIFRUIT</t>
  </si>
  <si>
    <t>Grovy India Ltd</t>
  </si>
  <si>
    <t>GROVY</t>
  </si>
  <si>
    <t>Khandwala Securities Ltd</t>
  </si>
  <si>
    <t>KHANDSE</t>
  </si>
  <si>
    <t>Meera Industries Ltd</t>
  </si>
  <si>
    <t>MEERA</t>
  </si>
  <si>
    <t>Tatia Global Vennture Ltd</t>
  </si>
  <si>
    <t>TATIAGLOB</t>
  </si>
  <si>
    <t>Restile Ceramics Ltd</t>
  </si>
  <si>
    <t>RESTILE</t>
  </si>
  <si>
    <t>Vineet Laboratories Ltd</t>
  </si>
  <si>
    <t>VINEETLAB</t>
  </si>
  <si>
    <t>Hindoostan Mills Ltd</t>
  </si>
  <si>
    <t>HINDMILL</t>
  </si>
  <si>
    <t>ICICI Prudential S&amp;P BSE Sensex ETF</t>
  </si>
  <si>
    <t>SENSEXIETF</t>
  </si>
  <si>
    <t>Innokaiz India Ltd</t>
  </si>
  <si>
    <t>INNOKAIZ</t>
  </si>
  <si>
    <t>Addi Industries Ltd</t>
  </si>
  <si>
    <t>ADDIND</t>
  </si>
  <si>
    <t>SBEC Systems (India) Ltd</t>
  </si>
  <si>
    <t>SBECSYS</t>
  </si>
  <si>
    <t>Abhishek Integrations Ltd</t>
  </si>
  <si>
    <t>AILIMITED</t>
  </si>
  <si>
    <t>Pan India Corp Ltd</t>
  </si>
  <si>
    <t>PANINDIAC</t>
  </si>
  <si>
    <t>Gogia Capital Services Ltd</t>
  </si>
  <si>
    <t>GOGIACAP</t>
  </si>
  <si>
    <t>Kwality Ltd</t>
  </si>
  <si>
    <t>KWALITY</t>
  </si>
  <si>
    <t>West Leisure Resorts Ltd</t>
  </si>
  <si>
    <t>WESTLEIRES</t>
  </si>
  <si>
    <t>VAMA Industries Ltd</t>
  </si>
  <si>
    <t>VAMA</t>
  </si>
  <si>
    <t>Mishka Exim Ltd</t>
  </si>
  <si>
    <t>MISHKA</t>
  </si>
  <si>
    <t>Jet Knitwears Ltd</t>
  </si>
  <si>
    <t>JETKNIT</t>
  </si>
  <si>
    <t>Unison Metals Ltd</t>
  </si>
  <si>
    <t>UNISON</t>
  </si>
  <si>
    <t>Pearl Polymers Ltd</t>
  </si>
  <si>
    <t>PEARLPOLY</t>
  </si>
  <si>
    <t>Julien Agro Infratech Ltd</t>
  </si>
  <si>
    <t>JULIEN</t>
  </si>
  <si>
    <t>Telogica Ltd</t>
  </si>
  <si>
    <t>TELOGICA</t>
  </si>
  <si>
    <t>Modern Engineering and Projects Ltd</t>
  </si>
  <si>
    <t>MEAPL</t>
  </si>
  <si>
    <t>Visagar Financial Services Ltd</t>
  </si>
  <si>
    <t>VISAGAR</t>
  </si>
  <si>
    <t>SPA Capital Advisors Limited</t>
  </si>
  <si>
    <t>SPACAPS</t>
  </si>
  <si>
    <t>Simran Farms Ltd</t>
  </si>
  <si>
    <t>SIMRAN</t>
  </si>
  <si>
    <t>Kaiser Corporation Ltd</t>
  </si>
  <si>
    <t>KACL</t>
  </si>
  <si>
    <t>Indianivesh Ltd</t>
  </si>
  <si>
    <t>INDIANVSH</t>
  </si>
  <si>
    <t>Gujrat Credit Corporation Ltd</t>
  </si>
  <si>
    <t>GUJCRED</t>
  </si>
  <si>
    <t>Ashirwad Steels And Industries Ltd</t>
  </si>
  <si>
    <t>ASHSI</t>
  </si>
  <si>
    <t>Tejnaksh Healthcare Ltd</t>
  </si>
  <si>
    <t>TEJNAKSH</t>
  </si>
  <si>
    <t>Country Condo's Ltd</t>
  </si>
  <si>
    <t>COUNCODOS</t>
  </si>
  <si>
    <t>Archidply Decor Ltd</t>
  </si>
  <si>
    <t>ADL</t>
  </si>
  <si>
    <t>H P Cotton Textile Mills Ltd</t>
  </si>
  <si>
    <t>HPCOTTON</t>
  </si>
  <si>
    <t>Rose Merc Ltd</t>
  </si>
  <si>
    <t>ROSEMER</t>
  </si>
  <si>
    <t>Maharashtra Corp Ltd</t>
  </si>
  <si>
    <t>MAHACORP</t>
  </si>
  <si>
    <t>Uniinfo Telecom Services Ltd</t>
  </si>
  <si>
    <t>UNIINFO</t>
  </si>
  <si>
    <t>Containe Technologies Ltd</t>
  </si>
  <si>
    <t>CONTAINE</t>
  </si>
  <si>
    <t>Franklin Industries Ltd</t>
  </si>
  <si>
    <t>FRANKLININD</t>
  </si>
  <si>
    <t>Sellwin Traders Ltd</t>
  </si>
  <si>
    <t>SELLWIN</t>
  </si>
  <si>
    <t>Transchem Ltd</t>
  </si>
  <si>
    <t>TRANSCHEM</t>
  </si>
  <si>
    <t>Sacheta Metals Ltd</t>
  </si>
  <si>
    <t>SACHEMT</t>
  </si>
  <si>
    <t>India Cements Capital Ltd</t>
  </si>
  <si>
    <t>INDCEMCAP</t>
  </si>
  <si>
    <t>Alfavision Overseas (India) Ltd</t>
  </si>
  <si>
    <t>ALFAVIO</t>
  </si>
  <si>
    <t>Ceeta Industries Ltd</t>
  </si>
  <si>
    <t>CEETAIN</t>
  </si>
  <si>
    <t>Ecoboard Industries Ltd</t>
  </si>
  <si>
    <t>ECOBOAR</t>
  </si>
  <si>
    <t>Veerhealth Care Ltd</t>
  </si>
  <si>
    <t>VEERHEALTH</t>
  </si>
  <si>
    <t>PVV Infra Ltd</t>
  </si>
  <si>
    <t>PVVINFRA</t>
  </si>
  <si>
    <t>Vivanta Industries Ltd</t>
  </si>
  <si>
    <t>VIVANTA</t>
  </si>
  <si>
    <t>Flomic Global Logistics Ltd</t>
  </si>
  <si>
    <t>FLOMIC</t>
  </si>
  <si>
    <t>Tamilnadu Telecommunication Ltd</t>
  </si>
  <si>
    <t>TNTELE</t>
  </si>
  <si>
    <t>Italian Edibles Ltd</t>
  </si>
  <si>
    <t>ITALIANE</t>
  </si>
  <si>
    <t>E L Forge Ltd</t>
  </si>
  <si>
    <t>ELFORGE</t>
  </si>
  <si>
    <t>Manbro Industries Ltd</t>
  </si>
  <si>
    <t>MANBRO</t>
  </si>
  <si>
    <t>Vapi Enterprise Ltd</t>
  </si>
  <si>
    <t>VAPIENTER</t>
  </si>
  <si>
    <t>Tijaria Polypipes Ltd</t>
  </si>
  <si>
    <t>TIJARIA</t>
  </si>
  <si>
    <t>Sri Ramakrishna Mills (Coimbatore) Ltd</t>
  </si>
  <si>
    <t>SRMCL</t>
  </si>
  <si>
    <t>Picturehouse Media Ltd</t>
  </si>
  <si>
    <t>PICTUREHS</t>
  </si>
  <si>
    <t>Bonlon Industries Ltd</t>
  </si>
  <si>
    <t>BONLON</t>
  </si>
  <si>
    <t>Simplex Realty Ltd</t>
  </si>
  <si>
    <t>SIMPLXREA</t>
  </si>
  <si>
    <t>TGB Banquets and Hotels Ltd</t>
  </si>
  <si>
    <t>TGBHOTELS</t>
  </si>
  <si>
    <t>Pearl Green Clubs and Resorts Ltd</t>
  </si>
  <si>
    <t>PGCRL</t>
  </si>
  <si>
    <t>Shree Ganesh Bio-Tech (India) Ltd</t>
  </si>
  <si>
    <t>SHREEGANES</t>
  </si>
  <si>
    <t>Transvoy Logistics India Ltd</t>
  </si>
  <si>
    <t>TRANSVOY</t>
  </si>
  <si>
    <t>Tirupati Foam Ltd</t>
  </si>
  <si>
    <t>TIRUFOAM</t>
  </si>
  <si>
    <t>Uttam Galva Steels Ltd</t>
  </si>
  <si>
    <t>UTTAMSTL</t>
  </si>
  <si>
    <t>Shrenik Ltd</t>
  </si>
  <si>
    <t>SHRENIK</t>
  </si>
  <si>
    <t>Sumeet Industries Ltd</t>
  </si>
  <si>
    <t>SUMEETINDS</t>
  </si>
  <si>
    <t>ICDS Ltd</t>
  </si>
  <si>
    <t>ICDSLTD</t>
  </si>
  <si>
    <t>India Home Loan Ltd</t>
  </si>
  <si>
    <t>INDIAHOME</t>
  </si>
  <si>
    <t>Super Spinning Mills Ltd</t>
  </si>
  <si>
    <t>SUPERSPIN</t>
  </si>
  <si>
    <t>Arigato Universe Ltd</t>
  </si>
  <si>
    <t>ARIGATO</t>
  </si>
  <si>
    <t>PS IT Infrastructure &amp; Services Ltd</t>
  </si>
  <si>
    <t>PSITINFRA</t>
  </si>
  <si>
    <t>Manjeera Constructions Ltd</t>
  </si>
  <si>
    <t>MANJEERA</t>
  </si>
  <si>
    <t>Standard Surfactants Ltd</t>
  </si>
  <si>
    <t>STDSFAC</t>
  </si>
  <si>
    <t>Suryaamba Spinning Mills Ltd</t>
  </si>
  <si>
    <t>SURYAAMBA</t>
  </si>
  <si>
    <t>Libas Consumer Products Ltd</t>
  </si>
  <si>
    <t>LIBAS</t>
  </si>
  <si>
    <t>Morgan Ventures Ltd</t>
  </si>
  <si>
    <t>MORGAN</t>
  </si>
  <si>
    <t>Next Mediaworks Ltd</t>
  </si>
  <si>
    <t>NEXTMEDIA</t>
  </si>
  <si>
    <t>Binani Industries Ltd</t>
  </si>
  <si>
    <t>BINANIIND</t>
  </si>
  <si>
    <t>Nidan Laboratories and Healthcare Ltd</t>
  </si>
  <si>
    <t>NIDAN</t>
  </si>
  <si>
    <t>Sainik Finance &amp; Industries Ltd</t>
  </si>
  <si>
    <t>SAINIK</t>
  </si>
  <si>
    <t>Dynamic Portfolio Management &amp; Services Ltd</t>
  </si>
  <si>
    <t>DYNAMICP</t>
  </si>
  <si>
    <t>Future Lifestyle Fashions Ltd</t>
  </si>
  <si>
    <t>FLFL</t>
  </si>
  <si>
    <t>Kamadgiri Fashion Ltd</t>
  </si>
  <si>
    <t>KAMADGIRI</t>
  </si>
  <si>
    <t>Eighty Jewellers Ltd</t>
  </si>
  <si>
    <t>EIGHTY</t>
  </si>
  <si>
    <t>Diana Tea Co Ltd</t>
  </si>
  <si>
    <t>DIANATEA</t>
  </si>
  <si>
    <t>Tirupati Sarjan Ltd</t>
  </si>
  <si>
    <t>TIRSARJ</t>
  </si>
  <si>
    <t>Sonal Adhesives Ltd</t>
  </si>
  <si>
    <t>SONALAD</t>
  </si>
  <si>
    <t>Gayatri BioOrganics Ltd</t>
  </si>
  <si>
    <t>GAYATRIBI</t>
  </si>
  <si>
    <t>Swasti Vinayaka Art and Heritage Corporation Ltd</t>
  </si>
  <si>
    <t>SVARTCORP</t>
  </si>
  <si>
    <t>Vandana Knitwear Ltd</t>
  </si>
  <si>
    <t>VANDANA</t>
  </si>
  <si>
    <t>Kridhan Infra Ltd</t>
  </si>
  <si>
    <t>KRIDHANINF</t>
  </si>
  <si>
    <t>Chandra Prabhu International Ltd</t>
  </si>
  <si>
    <t>CHANDRAP</t>
  </si>
  <si>
    <t>ARSS Infrastructure Projects Ltd</t>
  </si>
  <si>
    <t>ARSSINFRA</t>
  </si>
  <si>
    <t>Genus Prime Infra Ltd</t>
  </si>
  <si>
    <t>GENUSPRIME</t>
  </si>
  <si>
    <t>Fervent Synergies Ltd</t>
  </si>
  <si>
    <t>FERVENTSYN</t>
  </si>
  <si>
    <t>Choksi Laboratories Ltd</t>
  </si>
  <si>
    <t>CHOKSILA</t>
  </si>
  <si>
    <t>Yasons Chemex Care Ltd</t>
  </si>
  <si>
    <t>YCCL</t>
  </si>
  <si>
    <t>Yug Decor Ltd</t>
  </si>
  <si>
    <t>YUG</t>
  </si>
  <si>
    <t>Ishan International Ltd</t>
  </si>
  <si>
    <t>ISHAN</t>
  </si>
  <si>
    <t>Shreeram Proteins Ltd</t>
  </si>
  <si>
    <t>SRPL</t>
  </si>
  <si>
    <t>Patspin India Ltd</t>
  </si>
  <si>
    <t>PATSPINLTD</t>
  </si>
  <si>
    <t>Supreme Engineering Ltd</t>
  </si>
  <si>
    <t>SUPREMEENG</t>
  </si>
  <si>
    <t>Emergent Industrial Solutions Ltd</t>
  </si>
  <si>
    <t>EMERGENT</t>
  </si>
  <si>
    <t>Shanthala FMCG Products Ltd</t>
  </si>
  <si>
    <t>SHANTHALA</t>
  </si>
  <si>
    <t>Rolcon Engineering Company Ltd</t>
  </si>
  <si>
    <t>ROLCOEN</t>
  </si>
  <si>
    <t>Perfect Infraengineers Ltd</t>
  </si>
  <si>
    <t>PERFECT</t>
  </si>
  <si>
    <t>Hrh Next Services Ltd</t>
  </si>
  <si>
    <t>HRHNEXT</t>
  </si>
  <si>
    <t>Call Center Services</t>
  </si>
  <si>
    <t>Polyspin Exports Ltd</t>
  </si>
  <si>
    <t>POLYSPIN</t>
  </si>
  <si>
    <t>Pecos Hotels and Pubs Ltd</t>
  </si>
  <si>
    <t>PECOS</t>
  </si>
  <si>
    <t>Roopa Industries Ltd</t>
  </si>
  <si>
    <t>ROOPAIND</t>
  </si>
  <si>
    <t>Poona Dal and Oil Industries Ltd</t>
  </si>
  <si>
    <t>POONADAL</t>
  </si>
  <si>
    <t>J Taparia Projects Ltd</t>
  </si>
  <si>
    <t>JTAPARIA</t>
  </si>
  <si>
    <t>Shiva Global Agro Industries Ltd</t>
  </si>
  <si>
    <t>SHIVAAGRO</t>
  </si>
  <si>
    <t>Khaitan (India) Ltd</t>
  </si>
  <si>
    <t>KHAITANLTD</t>
  </si>
  <si>
    <t>Prabhhans Industries Ltd</t>
  </si>
  <si>
    <t>PRABHHANS</t>
  </si>
  <si>
    <t>Ambica Agarbathies Aroma &amp; Industries Ltd</t>
  </si>
  <si>
    <t>AMBICAAGAR</t>
  </si>
  <si>
    <t>SP Refractories Ltd</t>
  </si>
  <si>
    <t>SPRL</t>
  </si>
  <si>
    <t>Rishi Techtex Ltd</t>
  </si>
  <si>
    <t>RISHITECH</t>
  </si>
  <si>
    <t>Naturite Agro Products Ltd</t>
  </si>
  <si>
    <t>NAPL</t>
  </si>
  <si>
    <t>Sai Capital Ltd</t>
  </si>
  <si>
    <t>SAICAPI</t>
  </si>
  <si>
    <t>Medico Intercontinental Ltd</t>
  </si>
  <si>
    <t>MIL</t>
  </si>
  <si>
    <t>Balurghat Technologies Ltd</t>
  </si>
  <si>
    <t>BALTE</t>
  </si>
  <si>
    <t>Conart Engineers Ltd</t>
  </si>
  <si>
    <t>CONART</t>
  </si>
  <si>
    <t>Nippon India Nifty Pharma ETF</t>
  </si>
  <si>
    <t>PHARMABEES</t>
  </si>
  <si>
    <t>Trident Texofab Ltd</t>
  </si>
  <si>
    <t>TTFL</t>
  </si>
  <si>
    <t>Cyber Media (India) Ltd</t>
  </si>
  <si>
    <t>CYBERMEDIA</t>
  </si>
  <si>
    <t>Solitaire Machine Tools Ltd</t>
  </si>
  <si>
    <t>SOLIMAC</t>
  </si>
  <si>
    <t>Continental Seeds and Chemicals Ltd</t>
  </si>
  <si>
    <t>CONTI</t>
  </si>
  <si>
    <t>DECO MICA Ltd</t>
  </si>
  <si>
    <t>DECOMIC</t>
  </si>
  <si>
    <t>Destiny Logistics &amp; Infra Ltd</t>
  </si>
  <si>
    <t>DESTINY</t>
  </si>
  <si>
    <t>Sanginita Chemicals Ltd</t>
  </si>
  <si>
    <t>SANGINITA</t>
  </si>
  <si>
    <t>Odyssey Corporation Ltd</t>
  </si>
  <si>
    <t>ODYCORP</t>
  </si>
  <si>
    <t>Standard Batteries Ltd</t>
  </si>
  <si>
    <t>STDBAT</t>
  </si>
  <si>
    <t>Poojawestern Metaliks Ltd</t>
  </si>
  <si>
    <t>POOJA</t>
  </si>
  <si>
    <t>Laxmipati Engineering Works Ltd</t>
  </si>
  <si>
    <t>LAXMIPATI</t>
  </si>
  <si>
    <t>Chennai Ferrous Industries Ltd</t>
  </si>
  <si>
    <t>CHENFERRO</t>
  </si>
  <si>
    <t>Cospower Engineering Ltd</t>
  </si>
  <si>
    <t>COSPOWER</t>
  </si>
  <si>
    <t>Sunil Agro Foods Ltd</t>
  </si>
  <si>
    <t>SUNILAGR</t>
  </si>
  <si>
    <t>VERTEX Securities Ltd</t>
  </si>
  <si>
    <t>VERTEX</t>
  </si>
  <si>
    <t>Crestchem Ltd</t>
  </si>
  <si>
    <t>CRSTCHM</t>
  </si>
  <si>
    <t>Assam Entrade Ltd</t>
  </si>
  <si>
    <t>ASSAMENT</t>
  </si>
  <si>
    <t>Ashirwad Capital Ltd</t>
  </si>
  <si>
    <t>ASHCAP</t>
  </si>
  <si>
    <t>Acrow India Ltd</t>
  </si>
  <si>
    <t>ACROW</t>
  </si>
  <si>
    <t>Timescan Logistics (India) Ltd</t>
  </si>
  <si>
    <t>TIMESCAN</t>
  </si>
  <si>
    <t>Inspire Films Ltd</t>
  </si>
  <si>
    <t>INSPIRE</t>
  </si>
  <si>
    <t>Infronics Systems Ltd</t>
  </si>
  <si>
    <t>INFRONICS</t>
  </si>
  <si>
    <t>Starlog Enterprises Ltd</t>
  </si>
  <si>
    <t>STARLOG</t>
  </si>
  <si>
    <t>Nippon India Silver ETF</t>
  </si>
  <si>
    <t>SILVERBEES</t>
  </si>
  <si>
    <t>Utique Enterprises Ltd</t>
  </si>
  <si>
    <t>UTIQUE</t>
  </si>
  <si>
    <t>Madhav Marbles and Granites Ltd</t>
  </si>
  <si>
    <t>MADHAV</t>
  </si>
  <si>
    <t>Quality RO Industries Ltd</t>
  </si>
  <si>
    <t>QRIL</t>
  </si>
  <si>
    <t>Shantidoot Infra Services Ltd</t>
  </si>
  <si>
    <t>SISL</t>
  </si>
  <si>
    <t>Qgo Finance Ltd</t>
  </si>
  <si>
    <t>QGO</t>
  </si>
  <si>
    <t>Kallam Textiles Ltd</t>
  </si>
  <si>
    <t>KALLAM</t>
  </si>
  <si>
    <t>Centenial Surgical Suture Ltd</t>
  </si>
  <si>
    <t>CSURGSU</t>
  </si>
  <si>
    <t>Fortune International Ltd</t>
  </si>
  <si>
    <t>FORINTL</t>
  </si>
  <si>
    <t>Focus Business Solution Ltd</t>
  </si>
  <si>
    <t>Kemistar Corporation Ltd</t>
  </si>
  <si>
    <t>KEMISTAR</t>
  </si>
  <si>
    <t>Smart Finsec Ltd</t>
  </si>
  <si>
    <t>SMARTFIN</t>
  </si>
  <si>
    <t>Faalcon Concepts Ltd</t>
  </si>
  <si>
    <t>FAALCON</t>
  </si>
  <si>
    <t>Family Care Hospitals Ltd</t>
  </si>
  <si>
    <t>FAMILYCARE</t>
  </si>
  <si>
    <t>Golden Crest Education &amp; Services Ltd</t>
  </si>
  <si>
    <t>GOLDENCREST</t>
  </si>
  <si>
    <t>Nippon India ETF Nifty 50 Value 20</t>
  </si>
  <si>
    <t>NV20BEES</t>
  </si>
  <si>
    <t>Integra Switchgear Ltd</t>
  </si>
  <si>
    <t>INTEGSW</t>
  </si>
  <si>
    <t>Yuranus Infrastructure Ltd</t>
  </si>
  <si>
    <t>YURANUS</t>
  </si>
  <si>
    <t>Aditya Spinners Ltd</t>
  </si>
  <si>
    <t>ADITYASP</t>
  </si>
  <si>
    <t>KMS Medisurgi Ltd</t>
  </si>
  <si>
    <t>KMSMEDI</t>
  </si>
  <si>
    <t>City Crops Agro Ltd</t>
  </si>
  <si>
    <t>CCAL</t>
  </si>
  <si>
    <t>Sumedha Fiscal Services Ltd</t>
  </si>
  <si>
    <t>SUMEDHA</t>
  </si>
  <si>
    <t>Techindia Nirman Ltd</t>
  </si>
  <si>
    <t>TECHIN</t>
  </si>
  <si>
    <t>Morarjee Textiles Ltd</t>
  </si>
  <si>
    <t>MORARJEE</t>
  </si>
  <si>
    <t>Bombay Talkies Ltd</t>
  </si>
  <si>
    <t>BOMTALKIES</t>
  </si>
  <si>
    <t>Suumaya Industries Ltd</t>
  </si>
  <si>
    <t>SUULD</t>
  </si>
  <si>
    <t>Vinyoflex Ltd</t>
  </si>
  <si>
    <t>VINYOFL</t>
  </si>
  <si>
    <t>Hindustan Fluoro Carbons Ltd</t>
  </si>
  <si>
    <t>HINFLUR</t>
  </si>
  <si>
    <t>Inducto Steels Ltd</t>
  </si>
  <si>
    <t>INDCTST</t>
  </si>
  <si>
    <t>Netlink Solutions (India) Ltd</t>
  </si>
  <si>
    <t>NETLINK</t>
  </si>
  <si>
    <t>Maks Energy Solutions India Ltd</t>
  </si>
  <si>
    <t>MAKS</t>
  </si>
  <si>
    <t>Aruna Hotels Ltd</t>
  </si>
  <si>
    <t>ARUNAHTEL</t>
  </si>
  <si>
    <t>Williamson Magor and Co Ltd</t>
  </si>
  <si>
    <t>WILLAMAGOR</t>
  </si>
  <si>
    <t>JMD Ventures Ltd</t>
  </si>
  <si>
    <t>JMDVL</t>
  </si>
  <si>
    <t>Frontier Capital Ltd</t>
  </si>
  <si>
    <t>FRONTCAP</t>
  </si>
  <si>
    <t>Piotex Industries Ltd</t>
  </si>
  <si>
    <t>PIOTEX</t>
  </si>
  <si>
    <t>Ravileela Granites Ltd</t>
  </si>
  <si>
    <t>RALEGRA</t>
  </si>
  <si>
    <t>Mega Flex Plastics Ltd</t>
  </si>
  <si>
    <t>MEGAFLEX</t>
  </si>
  <si>
    <t>Add-Shop E-Retail Ltd</t>
  </si>
  <si>
    <t>ASRL</t>
  </si>
  <si>
    <t>Cyber Media Research &amp; Services Ltd</t>
  </si>
  <si>
    <t>CMRSL</t>
  </si>
  <si>
    <t>Thakral Services (India) Ltd</t>
  </si>
  <si>
    <t>THAKRAL</t>
  </si>
  <si>
    <t>Hipolin Ltd</t>
  </si>
  <si>
    <t>HIPOLIN</t>
  </si>
  <si>
    <t>Duropack Ltd</t>
  </si>
  <si>
    <t>DUROPACK</t>
  </si>
  <si>
    <t>E-Land Apparel Ltd</t>
  </si>
  <si>
    <t>ELAND</t>
  </si>
  <si>
    <t>Five Core Electronics Ltd</t>
  </si>
  <si>
    <t>FIVECORE</t>
  </si>
  <si>
    <t>Hemang Resources Ltd</t>
  </si>
  <si>
    <t>HEMANG</t>
  </si>
  <si>
    <t>National General Industries Ltd</t>
  </si>
  <si>
    <t>NATGENI</t>
  </si>
  <si>
    <t>Anuroop Packaging Ltd</t>
  </si>
  <si>
    <t>ANUROOP</t>
  </si>
  <si>
    <t>Bombay Wire Ropes Ltd</t>
  </si>
  <si>
    <t>BOMBWIR</t>
  </si>
  <si>
    <t>Indong Tea Company Ltd</t>
  </si>
  <si>
    <t>INDONG</t>
  </si>
  <si>
    <t>Benchmark Computer Solutions Ltd</t>
  </si>
  <si>
    <t>BENCHMARK</t>
  </si>
  <si>
    <t>Adeshwar Meditex Ltd</t>
  </si>
  <si>
    <t>ADESHWAR</t>
  </si>
  <si>
    <t>Veritaas Advertising Ltd</t>
  </si>
  <si>
    <t>VERITAAS</t>
  </si>
  <si>
    <t>Libord Finance Ltd</t>
  </si>
  <si>
    <t>LIBORDFIN</t>
  </si>
  <si>
    <t>B2B Software Technologies Ltd</t>
  </si>
  <si>
    <t>B2BSOFT</t>
  </si>
  <si>
    <t>Humming Bird Education Ltd</t>
  </si>
  <si>
    <t>HBEL</t>
  </si>
  <si>
    <t>Suditi Industries Ltd</t>
  </si>
  <si>
    <t>SUDTIND-B</t>
  </si>
  <si>
    <t>Nivaka Fashions Ltd</t>
  </si>
  <si>
    <t>NIVAKA</t>
  </si>
  <si>
    <t>Marble City India Ltd</t>
  </si>
  <si>
    <t>MARBLE</t>
  </si>
  <si>
    <t>Mohit Industries Ltd</t>
  </si>
  <si>
    <t>MOHITIND</t>
  </si>
  <si>
    <t>Vera Synthetic Ltd</t>
  </si>
  <si>
    <t>VERA</t>
  </si>
  <si>
    <t>Unick Fix-A-Form And Printers Ltd</t>
  </si>
  <si>
    <t>UNICK</t>
  </si>
  <si>
    <t>UTI Nifty Bank ETF</t>
  </si>
  <si>
    <t>UTIBANKETF</t>
  </si>
  <si>
    <t>Prakash Woollen &amp; Synthetic Mills Ltd</t>
  </si>
  <si>
    <t>PWASML</t>
  </si>
  <si>
    <t>KK Shah Hospitals Limited</t>
  </si>
  <si>
    <t>KKSHL</t>
  </si>
  <si>
    <t>Rex Sealing &amp; Packing Industries Ltd</t>
  </si>
  <si>
    <t>REXSEAL</t>
  </si>
  <si>
    <t>Mukand Engineers Ltd</t>
  </si>
  <si>
    <t>MUKANDENGG</t>
  </si>
  <si>
    <t>Bhaskar Agro Chemicals Ltd</t>
  </si>
  <si>
    <t>BHASKAGR</t>
  </si>
  <si>
    <t>Mirae Asset Nifty India Manufacturing ETF</t>
  </si>
  <si>
    <t>MAKEINDIA</t>
  </si>
  <si>
    <t>Virtual Global Education Ltd</t>
  </si>
  <si>
    <t>VIRTUALG</t>
  </si>
  <si>
    <t>Mirae Asset Nifty Midcap 150 ETF</t>
  </si>
  <si>
    <t>MIDCAPETF</t>
  </si>
  <si>
    <t>Oasis Securities Ltd</t>
  </si>
  <si>
    <t>OASISEC</t>
  </si>
  <si>
    <t>Bizotic Commercial Ltd</t>
  </si>
  <si>
    <t>BIZOTIC</t>
  </si>
  <si>
    <t>Shreeshay Engineers Ltd</t>
  </si>
  <si>
    <t>SHREESHAY</t>
  </si>
  <si>
    <t>Tecil Chemicals and Hydro Power Ltd</t>
  </si>
  <si>
    <t>TECILCHEM</t>
  </si>
  <si>
    <t>Moxsh Overseas Educon Ltd</t>
  </si>
  <si>
    <t>MOXSH</t>
  </si>
  <si>
    <t>Megri Soft Ltd</t>
  </si>
  <si>
    <t>MEGRISOFT</t>
  </si>
  <si>
    <t>Polysil Irrigation Systems Ltd</t>
  </si>
  <si>
    <t>POLYSIL</t>
  </si>
  <si>
    <t>Misquita Engineering Ltd</t>
  </si>
  <si>
    <t>MISQUITA</t>
  </si>
  <si>
    <t>Sri Havisha Hospitality and Infrastructure Ltd</t>
  </si>
  <si>
    <t>HAVISHA</t>
  </si>
  <si>
    <t>Concord Drugs Ltd</t>
  </si>
  <si>
    <t>CONCORD</t>
  </si>
  <si>
    <t>Gujarat Petrosynthese Ltd</t>
  </si>
  <si>
    <t>GUJPETR</t>
  </si>
  <si>
    <t>Getalong Enterprise Ltd</t>
  </si>
  <si>
    <t>GETALONG</t>
  </si>
  <si>
    <t>Gabriel Pet Straps Ltd</t>
  </si>
  <si>
    <t>GPSL</t>
  </si>
  <si>
    <t>Hind Aluminium Industries Ltd</t>
  </si>
  <si>
    <t>HINDALUMI</t>
  </si>
  <si>
    <t>Hybrid Financial Services Ltd</t>
  </si>
  <si>
    <t>HYBRIDFIN</t>
  </si>
  <si>
    <t>Bandaram Pharma Packtech Ltd</t>
  </si>
  <si>
    <t>BANDARAM</t>
  </si>
  <si>
    <t>Sudal Industries Ltd</t>
  </si>
  <si>
    <t>SUDAI</t>
  </si>
  <si>
    <t>Leading Leasing Finance and Investment Company Ltd</t>
  </si>
  <si>
    <t>LLFICL</t>
  </si>
  <si>
    <t>Continental Petroleums Ltd</t>
  </si>
  <si>
    <t>CONTPTR</t>
  </si>
  <si>
    <t>Future Market Networks Ltd</t>
  </si>
  <si>
    <t>FMNL</t>
  </si>
  <si>
    <t>Ascensive Educare Ltd</t>
  </si>
  <si>
    <t>ASCENSIVE</t>
  </si>
  <si>
    <t>HCKK Ventures Ltd</t>
  </si>
  <si>
    <t>HCKKVENTURE</t>
  </si>
  <si>
    <t>Lakhotia Polyesters (India) Ltd</t>
  </si>
  <si>
    <t>LAKHOTIA</t>
  </si>
  <si>
    <t>Gautam Gems Ltd</t>
  </si>
  <si>
    <t>GGL</t>
  </si>
  <si>
    <t>Sawaca Business Machines Ltd</t>
  </si>
  <si>
    <t>SAWABUSI</t>
  </si>
  <si>
    <t>Raw Edge Industrial Solutions Ltd</t>
  </si>
  <si>
    <t>RAWEDGE</t>
  </si>
  <si>
    <t>Sadhna Broadcast Ltd</t>
  </si>
  <si>
    <t>SADHNA</t>
  </si>
  <si>
    <t>Ace Integrated Solutions Ltd</t>
  </si>
  <si>
    <t>ACEINTEG</t>
  </si>
  <si>
    <t>Kanco Tea &amp; Industries Ltd</t>
  </si>
  <si>
    <t>KANCOTEA</t>
  </si>
  <si>
    <t>Gothi Plascon (India) Ltd</t>
  </si>
  <si>
    <t>GOTHIPL</t>
  </si>
  <si>
    <t>Tejassvi Aaharam Ltd</t>
  </si>
  <si>
    <t>TEJASSVI</t>
  </si>
  <si>
    <t>Aastamangalam Finance Ltd</t>
  </si>
  <si>
    <t>AASTAFIN</t>
  </si>
  <si>
    <t>Shree Hari Chemicals Export Ltd</t>
  </si>
  <si>
    <t>SHHARICH</t>
  </si>
  <si>
    <t>Informed Technologies India Ltd</t>
  </si>
  <si>
    <t>INFORTEC</t>
  </si>
  <si>
    <t>Betex India Ltd</t>
  </si>
  <si>
    <t>BETXIND</t>
  </si>
  <si>
    <t>Grill Splendour Services Ltd</t>
  </si>
  <si>
    <t>BIRDYS</t>
  </si>
  <si>
    <t>Axis Nifty 50 ETF</t>
  </si>
  <si>
    <t>AXISNIFTY</t>
  </si>
  <si>
    <t>Sabar Flex India Ltd</t>
  </si>
  <si>
    <t>SABAR</t>
  </si>
  <si>
    <t>The Cochin Malabar Estates and Industries Ltd</t>
  </si>
  <si>
    <t>COCHMAL</t>
  </si>
  <si>
    <t>Inditrade Capital Ltd</t>
  </si>
  <si>
    <t>INDICAP</t>
  </si>
  <si>
    <t>Pratik Panels Ltd</t>
  </si>
  <si>
    <t>PRATIK</t>
  </si>
  <si>
    <t>Nirmitee Robotics India Ltd</t>
  </si>
  <si>
    <t>NIRMITEE</t>
  </si>
  <si>
    <t>Nippon India Nifty Auto ETF</t>
  </si>
  <si>
    <t>AUTOBEES</t>
  </si>
  <si>
    <t>Shahi Shipping Ltd</t>
  </si>
  <si>
    <t>SHAHISHIP</t>
  </si>
  <si>
    <t>Chordia Food Products Ltd</t>
  </si>
  <si>
    <t>CHORDIA</t>
  </si>
  <si>
    <t>Global Capital Markets Ltd</t>
  </si>
  <si>
    <t>GLOBALCA</t>
  </si>
  <si>
    <t>Jupiter Infomedia Ltd</t>
  </si>
  <si>
    <t>JUPITERIN</t>
  </si>
  <si>
    <t>Varyaa Creations Ltd</t>
  </si>
  <si>
    <t>VARYAA</t>
  </si>
  <si>
    <t>Shashijit Infraprojects Ltd</t>
  </si>
  <si>
    <t>SHASHIJIT</t>
  </si>
  <si>
    <t>Garnet Construction Ltd</t>
  </si>
  <si>
    <t>GARNET</t>
  </si>
  <si>
    <t>Epuja Spiritech Ltd</t>
  </si>
  <si>
    <t>EPUJA</t>
  </si>
  <si>
    <t>Jay Kailash Namkeen Ltd</t>
  </si>
  <si>
    <t>JAYKAILASH</t>
  </si>
  <si>
    <t>Ashiana Ispat Ltd</t>
  </si>
  <si>
    <t>ASHIS</t>
  </si>
  <si>
    <t>Mindpool Technologies Ltd</t>
  </si>
  <si>
    <t>MINDPOOL</t>
  </si>
  <si>
    <t>Harshil Agrotech Ltd</t>
  </si>
  <si>
    <t>HARSHILAGR</t>
  </si>
  <si>
    <t>Marinetrans India Ltd</t>
  </si>
  <si>
    <t>MARINETRAN</t>
  </si>
  <si>
    <t>Sj Corporation Ltd</t>
  </si>
  <si>
    <t>SJCORP</t>
  </si>
  <si>
    <t>Jetking Infotrain Ltd</t>
  </si>
  <si>
    <t>JETKINGQ</t>
  </si>
  <si>
    <t>Sai Swami Metals and Alloys Ltd</t>
  </si>
  <si>
    <t>SAI</t>
  </si>
  <si>
    <t>Tyroon Tea Co Ltd</t>
  </si>
  <si>
    <t>TYROON</t>
  </si>
  <si>
    <t>Gujarat Terce Laboratories Ltd</t>
  </si>
  <si>
    <t>GUJTERC</t>
  </si>
  <si>
    <t>Goenka Diamond And Jewels Ltd</t>
  </si>
  <si>
    <t>GOENKA</t>
  </si>
  <si>
    <t>Falcon Technoprojects India Ltd</t>
  </si>
  <si>
    <t>FALCONTECH</t>
  </si>
  <si>
    <t>TTI Enterprise Ltd</t>
  </si>
  <si>
    <t>TTIENT</t>
  </si>
  <si>
    <t>Hiliks Technologies Ltd</t>
  </si>
  <si>
    <t>HILIKS</t>
  </si>
  <si>
    <t>USG Tech Solutions Ltd</t>
  </si>
  <si>
    <t>USGTECH</t>
  </si>
  <si>
    <t>Kandarp Digi Smart Bpo Ltd</t>
  </si>
  <si>
    <t>KANDARP</t>
  </si>
  <si>
    <t>Sobhaygya Mercantile Ltd</t>
  </si>
  <si>
    <t>SOBME</t>
  </si>
  <si>
    <t>Munoth Financial Services Ltd</t>
  </si>
  <si>
    <t>MUNOTHFI</t>
  </si>
  <si>
    <t>Kaushalya Infrastructure Development Corporation Ltd</t>
  </si>
  <si>
    <t>KAUSHALYA</t>
  </si>
  <si>
    <t>DSP NIFTY 1D Rate Liquid ETF</t>
  </si>
  <si>
    <t>LIQUIDETF</t>
  </si>
  <si>
    <t>Shaival Reality Ltd</t>
  </si>
  <si>
    <t>SHAIVAL</t>
  </si>
  <si>
    <t>Medinova Diagnostic Services Ltd</t>
  </si>
  <si>
    <t>MEDINOV</t>
  </si>
  <si>
    <t>Cargosol Logistics Ltd</t>
  </si>
  <si>
    <t>CARGOSOL</t>
  </si>
  <si>
    <t>Orient Tradelink Ltd</t>
  </si>
  <si>
    <t>ORIENTTR</t>
  </si>
  <si>
    <t>Indo Cotspin Ltd</t>
  </si>
  <si>
    <t>ICL</t>
  </si>
  <si>
    <t>Zodiac-JRD-MKJ Ltd</t>
  </si>
  <si>
    <t>ZODJRDMKJ</t>
  </si>
  <si>
    <t>Jiwanram Sheoduttrai Industries Ltd</t>
  </si>
  <si>
    <t>JIWANRAM</t>
  </si>
  <si>
    <t>Greencrest Financial Services Ltd</t>
  </si>
  <si>
    <t>GREENCREST</t>
  </si>
  <si>
    <t>Arman Holdings Ltd</t>
  </si>
  <si>
    <t>ARMAN</t>
  </si>
  <si>
    <t>Sparc Electrex Ltd</t>
  </si>
  <si>
    <t>SPAR</t>
  </si>
  <si>
    <t>Frontline corporation Ltd</t>
  </si>
  <si>
    <t>FRONTCORP</t>
  </si>
  <si>
    <t>Arrowhead Seperation Engineering Ltd</t>
  </si>
  <si>
    <t>ARROWHEAD</t>
  </si>
  <si>
    <t>Olympia Industries Ltd</t>
  </si>
  <si>
    <t>OLYMPTX</t>
  </si>
  <si>
    <t>MPDLLtd</t>
  </si>
  <si>
    <t>MPDL</t>
  </si>
  <si>
    <t>Beekay Niryat Ltd</t>
  </si>
  <si>
    <t>BNL</t>
  </si>
  <si>
    <t>Stanrose Mafatlal Investments and Finance Ltd</t>
  </si>
  <si>
    <t>STANROS</t>
  </si>
  <si>
    <t>Phaarmasia Ltd</t>
  </si>
  <si>
    <t>PHRMASI</t>
  </si>
  <si>
    <t>Texel Industries Ltd</t>
  </si>
  <si>
    <t>TEXELIN</t>
  </si>
  <si>
    <t>TCM Ltd</t>
  </si>
  <si>
    <t>TCMLMTD</t>
  </si>
  <si>
    <t>Panjon Ltd</t>
  </si>
  <si>
    <t>PANJON</t>
  </si>
  <si>
    <t>Rithwik Facility Management Services Ltd</t>
  </si>
  <si>
    <t>RITHWIKFMS</t>
  </si>
  <si>
    <t>Markobenz Ventures Ltd</t>
  </si>
  <si>
    <t>MARKOBENZ</t>
  </si>
  <si>
    <t>N K Industries Ltd</t>
  </si>
  <si>
    <t>NKIND</t>
  </si>
  <si>
    <t>Technopack Polymers Ltd</t>
  </si>
  <si>
    <t>TECHNOPACK</t>
  </si>
  <si>
    <t>Net Avenue Technologies Ltd</t>
  </si>
  <si>
    <t>CBAZAAR</t>
  </si>
  <si>
    <t>Vanta Bioscience Ltd</t>
  </si>
  <si>
    <t>VANTABIO</t>
  </si>
  <si>
    <t>Parabolic Drugs Ltd</t>
  </si>
  <si>
    <t>PARABDRUGS</t>
  </si>
  <si>
    <t>Shubhlaxmi Jewel Art Ltd</t>
  </si>
  <si>
    <t>SHUBHLAXMI</t>
  </si>
  <si>
    <t>Roni Households Ltd</t>
  </si>
  <si>
    <t>RONI</t>
  </si>
  <si>
    <t>Polymechplast Machines Ltd</t>
  </si>
  <si>
    <t>POLYCHMP</t>
  </si>
  <si>
    <t>KCD Industries India Ltd</t>
  </si>
  <si>
    <t>KCDGROUP</t>
  </si>
  <si>
    <t>Incap Ltd</t>
  </si>
  <si>
    <t>INCAP</t>
  </si>
  <si>
    <t>Advance Lifestyles Ltd</t>
  </si>
  <si>
    <t>ADVLIFE</t>
  </si>
  <si>
    <t>Spectrum Foods Ltd</t>
  </si>
  <si>
    <t>SPECFOOD</t>
  </si>
  <si>
    <t>Zenith Fibres Ltd</t>
  </si>
  <si>
    <t>ZENIFIB</t>
  </si>
  <si>
    <t>Global Longlife Hospital and Research Ltd</t>
  </si>
  <si>
    <t>GLHRL</t>
  </si>
  <si>
    <t>Vikas WSP Ltd</t>
  </si>
  <si>
    <t>VIKASWSP</t>
  </si>
  <si>
    <t>Oriental Trimex Ltd</t>
  </si>
  <si>
    <t>ORIENTALTL</t>
  </si>
  <si>
    <t>BC Power Controls Ltd</t>
  </si>
  <si>
    <t>BCP</t>
  </si>
  <si>
    <t>Colorchips New Media Ltd</t>
  </si>
  <si>
    <t>COLORCHIPS</t>
  </si>
  <si>
    <t>TV Vision Ltd</t>
  </si>
  <si>
    <t>TVVISION</t>
  </si>
  <si>
    <t>Blue Chip India Ltd</t>
  </si>
  <si>
    <t>BLUECHIP</t>
  </si>
  <si>
    <t>Viji Finance Ltd</t>
  </si>
  <si>
    <t>VIJIFIN</t>
  </si>
  <si>
    <t>Dhanlaxmi Cotex Ltd</t>
  </si>
  <si>
    <t>DHANCOT</t>
  </si>
  <si>
    <t>Nagreeka Capital &amp; Infrastructure Ltd</t>
  </si>
  <si>
    <t>NAGREEKCAP</t>
  </si>
  <si>
    <t>Laffans Petrochemicals Ltd</t>
  </si>
  <si>
    <t>LAFFANSQ</t>
  </si>
  <si>
    <t>Safa Systems &amp; Technologies Ltd</t>
  </si>
  <si>
    <t>SSTL</t>
  </si>
  <si>
    <t>Oneclick Logistics India Ltd</t>
  </si>
  <si>
    <t>OLIL</t>
  </si>
  <si>
    <t>Secur Credentials Ltd</t>
  </si>
  <si>
    <t>SECURCRED</t>
  </si>
  <si>
    <t>JHS Svendgaard Retail Ventures Ltd</t>
  </si>
  <si>
    <t>RETAIL</t>
  </si>
  <si>
    <t>Blue Chip Tex Industries Ltd</t>
  </si>
  <si>
    <t>BLUECHIPT</t>
  </si>
  <si>
    <t>Miven Machine Tools Ltd</t>
  </si>
  <si>
    <t>MIVENMACH</t>
  </si>
  <si>
    <t>Infomedia Press Ltd</t>
  </si>
  <si>
    <t>INFOMEDIA</t>
  </si>
  <si>
    <t>J A Finance Ltd</t>
  </si>
  <si>
    <t>JAFINANCE</t>
  </si>
  <si>
    <t>Ventura Textiles Ltd</t>
  </si>
  <si>
    <t>VENTURA</t>
  </si>
  <si>
    <t>Narendra Properties Ltd</t>
  </si>
  <si>
    <t>NARPROP</t>
  </si>
  <si>
    <t>S P Capital Financing Ltd</t>
  </si>
  <si>
    <t>SPCAPIT</t>
  </si>
  <si>
    <t>Bangalore Fort Farms Ltd</t>
  </si>
  <si>
    <t>BFFL</t>
  </si>
  <si>
    <t>Gconnect Logitech and Supply Chain Ltd</t>
  </si>
  <si>
    <t>GCONNECT</t>
  </si>
  <si>
    <t>Quadpro Ites Ltd</t>
  </si>
  <si>
    <t>QUADPRO</t>
  </si>
  <si>
    <t>COSYN Ltd</t>
  </si>
  <si>
    <t>COSYN</t>
  </si>
  <si>
    <t>Visagar Polytex Ltd</t>
  </si>
  <si>
    <t>VIVIDHA</t>
  </si>
  <si>
    <t>Madhusudan Industries Ltd</t>
  </si>
  <si>
    <t>MADHUDIN</t>
  </si>
  <si>
    <t>Adarsh Plant Protect Ltd</t>
  </si>
  <si>
    <t>ADARSHPL</t>
  </si>
  <si>
    <t>Garden Silk Mills Ltd</t>
  </si>
  <si>
    <t>GARDENSILK</t>
  </si>
  <si>
    <t>Neil Industries Ltd</t>
  </si>
  <si>
    <t>NEIL</t>
  </si>
  <si>
    <t>DSP Nifty50 Equal weight ETF</t>
  </si>
  <si>
    <t>EQUAL50ADD</t>
  </si>
  <si>
    <t>Adhbhut Infrastructure Ltd</t>
  </si>
  <si>
    <t>ADHBHUTIN</t>
  </si>
  <si>
    <t>Aspira Pathlab &amp; Diagnostics Ltd</t>
  </si>
  <si>
    <t>ASPIRA</t>
  </si>
  <si>
    <t>Pasupati Spinning and Weaving Mills Ltd</t>
  </si>
  <si>
    <t>PASUSPG</t>
  </si>
  <si>
    <t>SBI Nifty 200 Quality 30 ETF</t>
  </si>
  <si>
    <t>SBIETFQLTY</t>
  </si>
  <si>
    <t>Gayatri Highways Ltd</t>
  </si>
  <si>
    <t>GAYAHWS</t>
  </si>
  <si>
    <t>Asian Tea &amp; Exports Ltd</t>
  </si>
  <si>
    <t>ASIANTNE</t>
  </si>
  <si>
    <t>DocMode Health Technologies Ltd</t>
  </si>
  <si>
    <t>DHTL</t>
  </si>
  <si>
    <t>Sagar Diamonds Ltd</t>
  </si>
  <si>
    <t>SAGAR</t>
  </si>
  <si>
    <t>Citadel Realty and Developers Ltd</t>
  </si>
  <si>
    <t>CITADEL</t>
  </si>
  <si>
    <t>Motilal Oswal M50 ETF</t>
  </si>
  <si>
    <t>MOM50</t>
  </si>
  <si>
    <t>Palco Metals Ltd</t>
  </si>
  <si>
    <t>PALCO</t>
  </si>
  <si>
    <t>Nanavati Ventures Ltd</t>
  </si>
  <si>
    <t>NVENTURES</t>
  </si>
  <si>
    <t>A G Universal Ltd</t>
  </si>
  <si>
    <t>AGUL</t>
  </si>
  <si>
    <t>Educomp Solutions Ltd</t>
  </si>
  <si>
    <t>EDUCOMP</t>
  </si>
  <si>
    <t>Nippon India ETF Nifty 5 yr Benchmark G-Sec</t>
  </si>
  <si>
    <t>GILT5YBEES</t>
  </si>
  <si>
    <t>KJMC Financial Services Ltd</t>
  </si>
  <si>
    <t>KJMCFIN</t>
  </si>
  <si>
    <t>Roselabs Finance Ltd</t>
  </si>
  <si>
    <t>ROSELABS</t>
  </si>
  <si>
    <t>Veer Energy &amp; Infrastructure Ltd</t>
  </si>
  <si>
    <t>VEERENRGY</t>
  </si>
  <si>
    <t>Zenith Healthcare Ltd</t>
  </si>
  <si>
    <t>ZENITHHE</t>
  </si>
  <si>
    <t>Pentokey Organy (India) Ltd</t>
  </si>
  <si>
    <t>PNTKYOR</t>
  </si>
  <si>
    <t>Kratos Energy &amp; Infrastructure Ltd</t>
  </si>
  <si>
    <t>KRATOSENER</t>
  </si>
  <si>
    <t>Venlon Enterprises Ltd</t>
  </si>
  <si>
    <t>VENLONENT</t>
  </si>
  <si>
    <t>Maris Spinners Ltd</t>
  </si>
  <si>
    <t>MARIS</t>
  </si>
  <si>
    <t>Sahara Housingfina Corporation Ltd</t>
  </si>
  <si>
    <t>SAHARAHOUS</t>
  </si>
  <si>
    <t>Abirami Financial Services (India) Ltd</t>
  </si>
  <si>
    <t>ABIRAFN</t>
  </si>
  <si>
    <t>Winro Commercial (India) Ltd</t>
  </si>
  <si>
    <t>WINROC</t>
  </si>
  <si>
    <t>Spenta International Ltd</t>
  </si>
  <si>
    <t>SPENTA</t>
  </si>
  <si>
    <t>Danube Industries Ltd</t>
  </si>
  <si>
    <t>DANUBE</t>
  </si>
  <si>
    <t>Suncare Traders Ltd</t>
  </si>
  <si>
    <t>SCTL</t>
  </si>
  <si>
    <t>Chothani Foods Ltd</t>
  </si>
  <si>
    <t>CHOTHANI</t>
  </si>
  <si>
    <t>Glance Finance Ltd</t>
  </si>
  <si>
    <t>GLANCE</t>
  </si>
  <si>
    <t>Tradewell Holdings Ltd</t>
  </si>
  <si>
    <t>TRADEWELL</t>
  </si>
  <si>
    <t>Lerthai Finance Ltd</t>
  </si>
  <si>
    <t>LERTHAI</t>
  </si>
  <si>
    <t>Impex Ferro Tech Ltd</t>
  </si>
  <si>
    <t>IMPEXFERRO</t>
  </si>
  <si>
    <t>EP Biocomposites Ltd</t>
  </si>
  <si>
    <t>EPBIO</t>
  </si>
  <si>
    <t>Sangal Papers Ltd</t>
  </si>
  <si>
    <t>SANPA</t>
  </si>
  <si>
    <t>Castex Technologies Ltd</t>
  </si>
  <si>
    <t>CASTEXTECH</t>
  </si>
  <si>
    <t>MPIL Corporation Ltd</t>
  </si>
  <si>
    <t>MPILCORPL</t>
  </si>
  <si>
    <t>BAMPSL Securities Ltd</t>
  </si>
  <si>
    <t>BAMPSL</t>
  </si>
  <si>
    <t>RRP Semiconductor Ltd</t>
  </si>
  <si>
    <t>GDTRAGN</t>
  </si>
  <si>
    <t>Quality Foils (India) Ltd</t>
  </si>
  <si>
    <t>QFIL</t>
  </si>
  <si>
    <t>Paragon Finance Ltd</t>
  </si>
  <si>
    <t>PARAGONF</t>
  </si>
  <si>
    <t>Swojas Energy Foods Ltd</t>
  </si>
  <si>
    <t>SWOEF</t>
  </si>
  <si>
    <t>Steel Strips Infrastructures Ltd</t>
  </si>
  <si>
    <t>STLSTRINF</t>
  </si>
  <si>
    <t>Intec Capital Ltd</t>
  </si>
  <si>
    <t>INTECCAP</t>
  </si>
  <si>
    <t>Invigorated Business Consulting Ltd</t>
  </si>
  <si>
    <t>INVIGO</t>
  </si>
  <si>
    <t>Narmada Agrobase Ltd</t>
  </si>
  <si>
    <t>NARMADA</t>
  </si>
  <si>
    <t>Sreechem Resins Ltd</t>
  </si>
  <si>
    <t>SRECR</t>
  </si>
  <si>
    <t>Mini Diamonds (India) Ltd</t>
  </si>
  <si>
    <t>MINID</t>
  </si>
  <si>
    <t>Rodium Realty Ltd</t>
  </si>
  <si>
    <t>RODIUM</t>
  </si>
  <si>
    <t>Mega Corp Ltd</t>
  </si>
  <si>
    <t>MEGACOR</t>
  </si>
  <si>
    <t>Aditya BSL Nifty IT ETF</t>
  </si>
  <si>
    <t>TECH</t>
  </si>
  <si>
    <t>Popular Estate Management Ltd</t>
  </si>
  <si>
    <t>POPULARES</t>
  </si>
  <si>
    <t>ICICI Prudential S&amp;P BSE Midcap Select ETF</t>
  </si>
  <si>
    <t>MIDSELIETF</t>
  </si>
  <si>
    <t>Sunil Industries Ltd</t>
  </si>
  <si>
    <t>SUNILTX</t>
  </si>
  <si>
    <t>Chennai Meenakshi Multispeciality Hospital Ltd</t>
  </si>
  <si>
    <t>CMMHOSP</t>
  </si>
  <si>
    <t>Paramount Cosmetics (India) Ltd</t>
  </si>
  <si>
    <t>PARMCOS-B</t>
  </si>
  <si>
    <t>SVS Ventures Ltd</t>
  </si>
  <si>
    <t>SVS</t>
  </si>
  <si>
    <t>Kapil Cotex Ltd</t>
  </si>
  <si>
    <t>KAPILCO</t>
  </si>
  <si>
    <t>Best Eastern Hotels Ltd</t>
  </si>
  <si>
    <t>BESTEAST</t>
  </si>
  <si>
    <t>Scarnose International Ltd</t>
  </si>
  <si>
    <t>SCARNOSE</t>
  </si>
  <si>
    <t>H S India Ltd</t>
  </si>
  <si>
    <t>HOTLSILV</t>
  </si>
  <si>
    <t>Mask Investments Ltd</t>
  </si>
  <si>
    <t>MASKINVEST</t>
  </si>
  <si>
    <t>Lead Reclaim and Rubber Products Ltd</t>
  </si>
  <si>
    <t>LRRPL</t>
  </si>
  <si>
    <t>Sinnar Bidi Udyog Ltd</t>
  </si>
  <si>
    <t>SINNAR</t>
  </si>
  <si>
    <t>Grandma Trading and Agencies Ltd</t>
  </si>
  <si>
    <t>GRANDMA</t>
  </si>
  <si>
    <t>MFL India Ltd</t>
  </si>
  <si>
    <t>MFLINDIA</t>
  </si>
  <si>
    <t>Shree Securities Ltd</t>
  </si>
  <si>
    <t>SHREESEC</t>
  </si>
  <si>
    <t>BNR Udyog Ltd</t>
  </si>
  <si>
    <t>BNRUDY</t>
  </si>
  <si>
    <t>Shubham Polyspin Ltd</t>
  </si>
  <si>
    <t>SHUBHAM</t>
  </si>
  <si>
    <t>Alfa Ica (India) Ltd</t>
  </si>
  <si>
    <t>ALFAICA</t>
  </si>
  <si>
    <t>SBI Nifty 10 yr Benchmark G-Sec ETF</t>
  </si>
  <si>
    <t>SETF10GILT</t>
  </si>
  <si>
    <t>Madhusudan Securities Ltd</t>
  </si>
  <si>
    <t>MADHUSE</t>
  </si>
  <si>
    <t>Shanti Guru Industries Ltd</t>
  </si>
  <si>
    <t>SHANTIGURU</t>
  </si>
  <si>
    <t>Jagjanani Textiles Ltd</t>
  </si>
  <si>
    <t>JAGJANANI</t>
  </si>
  <si>
    <t>Nalin Lease Finance Ltd</t>
  </si>
  <si>
    <t>NLFL</t>
  </si>
  <si>
    <t>Roopshri Resorts Ltd</t>
  </si>
  <si>
    <t>ROOPSHRI</t>
  </si>
  <si>
    <t>Winsome Yarns Ltd</t>
  </si>
  <si>
    <t>WINSOME</t>
  </si>
  <si>
    <t>KJMC Corporate Advisors (India) Ltd</t>
  </si>
  <si>
    <t>KJMCCORP</t>
  </si>
  <si>
    <t>Challani Capital Ltd</t>
  </si>
  <si>
    <t>CHALLANI</t>
  </si>
  <si>
    <t>Deep Diamond India Ltd</t>
  </si>
  <si>
    <t>DDIL</t>
  </si>
  <si>
    <t>Lex Nimble Solutions Ltd</t>
  </si>
  <si>
    <t>LEX</t>
  </si>
  <si>
    <t>Heads UP Ventures Limited</t>
  </si>
  <si>
    <t>HEADSUP</t>
  </si>
  <si>
    <t>Martin Burn Ltd</t>
  </si>
  <si>
    <t>MARBU</t>
  </si>
  <si>
    <t>Continental Securities Ltd</t>
  </si>
  <si>
    <t>CSL</t>
  </si>
  <si>
    <t>VR Films &amp; Studios Ltd</t>
  </si>
  <si>
    <t>VRFILMS</t>
  </si>
  <si>
    <t>Kotak Nifty IT ETF</t>
  </si>
  <si>
    <t>IT</t>
  </si>
  <si>
    <t>Gujarat Raffia Industries Ltd</t>
  </si>
  <si>
    <t>GUJRAFFIA</t>
  </si>
  <si>
    <t>Cella Space Ltd</t>
  </si>
  <si>
    <t>CELLA</t>
  </si>
  <si>
    <t>Ashish Polyplast Ltd</t>
  </si>
  <si>
    <t>ASHISHPO</t>
  </si>
  <si>
    <t>Naturo Indiabull Ltd</t>
  </si>
  <si>
    <t>NATURO</t>
  </si>
  <si>
    <t>Innovative Ideals and Services (India) Ltd</t>
  </si>
  <si>
    <t>INNOVATIVE</t>
  </si>
  <si>
    <t>Grand Foundry Ltd</t>
  </si>
  <si>
    <t>GFSTEELS</t>
  </si>
  <si>
    <t>Kapil Raj Finance Ltd</t>
  </si>
  <si>
    <t>KAPILRAJ</t>
  </si>
  <si>
    <t>Antarctica Ltd</t>
  </si>
  <si>
    <t>ANTGRAPHIC</t>
  </si>
  <si>
    <t>Vikas Proppant &amp; Granite Ltd</t>
  </si>
  <si>
    <t>VIKASPROP</t>
  </si>
  <si>
    <t>Sahaj Fashions Ltd</t>
  </si>
  <si>
    <t>SAHAJ</t>
  </si>
  <si>
    <t>Machhar Industries Ltd</t>
  </si>
  <si>
    <t>MACIND</t>
  </si>
  <si>
    <t>Sanwaria Consumer Ltd</t>
  </si>
  <si>
    <t>SANWARIA</t>
  </si>
  <si>
    <t>Cargotrans Maritime Ltd</t>
  </si>
  <si>
    <t>CARGOTRANS</t>
  </si>
  <si>
    <t>Croissance Ltd</t>
  </si>
  <si>
    <t>CROISSANCE</t>
  </si>
  <si>
    <t>Associated Coaters Ltd</t>
  </si>
  <si>
    <t>ASSOCIATED</t>
  </si>
  <si>
    <t>Apex Capital and Finance Ltd</t>
  </si>
  <si>
    <t>ACFL</t>
  </si>
  <si>
    <t>Purshottam Investofin Ltd</t>
  </si>
  <si>
    <t>PURSHOTTAM</t>
  </si>
  <si>
    <t>Comfort Commotrade Ltd</t>
  </si>
  <si>
    <t>COMCL</t>
  </si>
  <si>
    <t>Axis NIFTY Healthcare ETF</t>
  </si>
  <si>
    <t>AXISHCETF</t>
  </si>
  <si>
    <t>HDFC Nifty IT ETF</t>
  </si>
  <si>
    <t>HDFCNIFIT</t>
  </si>
  <si>
    <t>Jayshree Chemicals Ltd</t>
  </si>
  <si>
    <t>JAYCH</t>
  </si>
  <si>
    <t>SMIFS Capital Markets Ltd</t>
  </si>
  <si>
    <t>SMIFS</t>
  </si>
  <si>
    <t>Adcon Capital Services Ltd</t>
  </si>
  <si>
    <t>ADCON</t>
  </si>
  <si>
    <t>Triveni Glass Ltd</t>
  </si>
  <si>
    <t>TRIVENIGQ</t>
  </si>
  <si>
    <t>Elnet Technologies Ltd</t>
  </si>
  <si>
    <t>ELNET</t>
  </si>
  <si>
    <t>Amco India Ltd</t>
  </si>
  <si>
    <t>AMCOIND</t>
  </si>
  <si>
    <t>Vrundavan Plantation Ltd</t>
  </si>
  <si>
    <t>VPL</t>
  </si>
  <si>
    <t>Amin Tannery Ltd</t>
  </si>
  <si>
    <t>AMINTAN</t>
  </si>
  <si>
    <t>Samyak International Ltd</t>
  </si>
  <si>
    <t>SAMYAKINT</t>
  </si>
  <si>
    <t>Yaan Enterprises Ltd</t>
  </si>
  <si>
    <t>YAANENT</t>
  </si>
  <si>
    <t>Pan Electronics (India) Ltd</t>
  </si>
  <si>
    <t>PANELEC</t>
  </si>
  <si>
    <t>Computer Point Ltd</t>
  </si>
  <si>
    <t>COMPUPN</t>
  </si>
  <si>
    <t>Plada Infotech Services Ltd</t>
  </si>
  <si>
    <t>PLADAINFO</t>
  </si>
  <si>
    <t>Bhakti Gems and Jewellery Ltd</t>
  </si>
  <si>
    <t>BGJL</t>
  </si>
  <si>
    <t>Choksi Imaging Ltd</t>
  </si>
  <si>
    <t>CHOKSI</t>
  </si>
  <si>
    <t>Ajcon Global Services Ltd</t>
  </si>
  <si>
    <t>AJCON</t>
  </si>
  <si>
    <t>Gian Life Care Ltd</t>
  </si>
  <si>
    <t>GIANLIFE</t>
  </si>
  <si>
    <t>JMJ Fintech Ltd</t>
  </si>
  <si>
    <t>JMJFIN</t>
  </si>
  <si>
    <t>Ajel Ltd</t>
  </si>
  <si>
    <t>AJEL</t>
  </si>
  <si>
    <t>Modern Steel Ltd</t>
  </si>
  <si>
    <t>MDRNSTL</t>
  </si>
  <si>
    <t>Veerkrupa Jewellers Ltd</t>
  </si>
  <si>
    <t>VEERKRUPA</t>
  </si>
  <si>
    <t>California Software Company Ltd</t>
  </si>
  <si>
    <t>CALSOFT</t>
  </si>
  <si>
    <t>NMS Global Ltd</t>
  </si>
  <si>
    <t>NMSRESRC</t>
  </si>
  <si>
    <t>Onesource Ideas Venture Ltd</t>
  </si>
  <si>
    <t>OIVL</t>
  </si>
  <si>
    <t>Brisk Technovision Ltd</t>
  </si>
  <si>
    <t>BRISK</t>
  </si>
  <si>
    <t>N D A Securities Ltd</t>
  </si>
  <si>
    <t>NDASEC</t>
  </si>
  <si>
    <t>Prime Urban Development India Ltd</t>
  </si>
  <si>
    <t>PRIMEURB</t>
  </si>
  <si>
    <t>Zenlabs Ethica Ltd</t>
  </si>
  <si>
    <t>ZENLABS</t>
  </si>
  <si>
    <t>Bervin Investment and Leasing Ltd</t>
  </si>
  <si>
    <t>BERVINL</t>
  </si>
  <si>
    <t>Sanblue Corporation Ltd</t>
  </si>
  <si>
    <t>SANBLUE</t>
  </si>
  <si>
    <t>ACI Infocom Ltd</t>
  </si>
  <si>
    <t>ACIIN</t>
  </si>
  <si>
    <t>Prima Industries Ltd</t>
  </si>
  <si>
    <t>PRIMAIN</t>
  </si>
  <si>
    <t>Alan Scott Enterprises Ltd</t>
  </si>
  <si>
    <t>ALAN SCOTT</t>
  </si>
  <si>
    <t>NIKS Technology Ltd</t>
  </si>
  <si>
    <t>NIKSTECH</t>
  </si>
  <si>
    <t>Tai Industries Ltd</t>
  </si>
  <si>
    <t>TAIIND</t>
  </si>
  <si>
    <t>Magenta Lifecare Ltd</t>
  </si>
  <si>
    <t>MAGENTA</t>
  </si>
  <si>
    <t>Valson Industries Ltd</t>
  </si>
  <si>
    <t>VALSONQ</t>
  </si>
  <si>
    <t>Jindal Capital Ltd</t>
  </si>
  <si>
    <t>JINDCAP</t>
  </si>
  <si>
    <t>K K Fincorp Ltd</t>
  </si>
  <si>
    <t>KKFIN</t>
  </si>
  <si>
    <t>Compuage Infocom Ltd</t>
  </si>
  <si>
    <t>COMPINFO</t>
  </si>
  <si>
    <t>Tuni Textile Mills Ltd</t>
  </si>
  <si>
    <t>TUNITEX</t>
  </si>
  <si>
    <t>Nirav Commercials Ltd</t>
  </si>
  <si>
    <t>NIRAVCOM</t>
  </si>
  <si>
    <t>Paos Industries Ltd</t>
  </si>
  <si>
    <t>PAOS</t>
  </si>
  <si>
    <t>CIL Securities Ltd</t>
  </si>
  <si>
    <t>CILSEC</t>
  </si>
  <si>
    <t>White Organic Agro Ltd</t>
  </si>
  <si>
    <t>WHITEORG</t>
  </si>
  <si>
    <t>Mukat Pipes Ltd</t>
  </si>
  <si>
    <t>MUKATPIP</t>
  </si>
  <si>
    <t>HB Leasing and Finance Co Ltd</t>
  </si>
  <si>
    <t>HBLEAS</t>
  </si>
  <si>
    <t>Indergiri Finance Ltd</t>
  </si>
  <si>
    <t>INDERGR</t>
  </si>
  <si>
    <t>New Light Apparels Ltd</t>
  </si>
  <si>
    <t>NEWLIGHT</t>
  </si>
  <si>
    <t>Sancode Technologies Ltd</t>
  </si>
  <si>
    <t>SANCODE</t>
  </si>
  <si>
    <t>Osiajee Texfab Ltd</t>
  </si>
  <si>
    <t>OSIAJEE</t>
  </si>
  <si>
    <t>Ecs Biztech Ltd</t>
  </si>
  <si>
    <t>ECS</t>
  </si>
  <si>
    <t>Command Polymers Ltd</t>
  </si>
  <si>
    <t>COMMAND</t>
  </si>
  <si>
    <t>LWS Knitwear Ltd</t>
  </si>
  <si>
    <t>LWSKNIT</t>
  </si>
  <si>
    <t>PlatinumOne Business Services Ltd</t>
  </si>
  <si>
    <t>POBS</t>
  </si>
  <si>
    <t>Sunrest Lifescience Ltd</t>
  </si>
  <si>
    <t>SUNREST</t>
  </si>
  <si>
    <t>SBI Nifty Next 50 ETF</t>
  </si>
  <si>
    <t>SETFNN50</t>
  </si>
  <si>
    <t>Suvidha Infraestate Corporation Ltd</t>
  </si>
  <si>
    <t>SICL</t>
  </si>
  <si>
    <t>Samsrita Labs Ltd</t>
  </si>
  <si>
    <t>SAMSRITA</t>
  </si>
  <si>
    <t>Mahaan Foods Ltd</t>
  </si>
  <si>
    <t>MAHAANF</t>
  </si>
  <si>
    <t>Mihika Industries Ltd</t>
  </si>
  <si>
    <t>MIHIKA</t>
  </si>
  <si>
    <t>MRC Agrotech Ltd</t>
  </si>
  <si>
    <t>MRCAGRO</t>
  </si>
  <si>
    <t>Indifra Ltd</t>
  </si>
  <si>
    <t>INDIFRA</t>
  </si>
  <si>
    <t>Sterling Powergensys Ltd</t>
  </si>
  <si>
    <t>STERPOW</t>
  </si>
  <si>
    <t>S V J Enterprises Ltd</t>
  </si>
  <si>
    <t>SVJ</t>
  </si>
  <si>
    <t>MY Money Securities Ltd</t>
  </si>
  <si>
    <t>MYMONEY</t>
  </si>
  <si>
    <t>Aditya BSL Nifty Healthcare ETF</t>
  </si>
  <si>
    <t>HEALTHY</t>
  </si>
  <si>
    <t>SSPDL Ltd</t>
  </si>
  <si>
    <t>SSPDL</t>
  </si>
  <si>
    <t>Caprolactam Chemicals Ltd</t>
  </si>
  <si>
    <t>CAPRO</t>
  </si>
  <si>
    <t>Kcl Infra Projects Ltd</t>
  </si>
  <si>
    <t>KCLINFRA</t>
  </si>
  <si>
    <t>Reliable Ventures India Ltd</t>
  </si>
  <si>
    <t>RELIABVEN</t>
  </si>
  <si>
    <t>Usha Martin Education And Solutions Ltd</t>
  </si>
  <si>
    <t>UMESLTD</t>
  </si>
  <si>
    <t>Tarapur Transformers Ltd</t>
  </si>
  <si>
    <t>TARAPUR</t>
  </si>
  <si>
    <t>Sanghvi Forging and Engineering Ltd</t>
  </si>
  <si>
    <t>SANGHVIFOR</t>
  </si>
  <si>
    <t>MT Educare Ltd</t>
  </si>
  <si>
    <t>MTEDUCARE</t>
  </si>
  <si>
    <t>Sungold Media and Entertainment Ltd</t>
  </si>
  <si>
    <t>SMEL</t>
  </si>
  <si>
    <t>TGIF Agribusiness Ltd</t>
  </si>
  <si>
    <t>TGIF</t>
  </si>
  <si>
    <t>S R G Securities Finance Ltd</t>
  </si>
  <si>
    <t>SRGSFL</t>
  </si>
  <si>
    <t>Marg Techno-Projects Ltd</t>
  </si>
  <si>
    <t>MTPL</t>
  </si>
  <si>
    <t>3C IT Solutions &amp; Telecoms (India) Ltd</t>
  </si>
  <si>
    <t>3CIT</t>
  </si>
  <si>
    <t>Richirich Inventures Ltd</t>
  </si>
  <si>
    <t>KISAAN</t>
  </si>
  <si>
    <t>EVOQ Remedies Ltd</t>
  </si>
  <si>
    <t>EVOQ</t>
  </si>
  <si>
    <t>Bhanderi Infracon Ltd</t>
  </si>
  <si>
    <t>BHANDERI</t>
  </si>
  <si>
    <t>Jaihind Synthetics Ltd</t>
  </si>
  <si>
    <t>JAIHINDS</t>
  </si>
  <si>
    <t>Anupam Finserv Ltd</t>
  </si>
  <si>
    <t>ANUPAM</t>
  </si>
  <si>
    <t>Trans Freight Containers Ltd</t>
  </si>
  <si>
    <t>TRANSFRE</t>
  </si>
  <si>
    <t>Dynamic Archistructures Ltd</t>
  </si>
  <si>
    <t>DAL</t>
  </si>
  <si>
    <t>Vilin Bio Med Ltd</t>
  </si>
  <si>
    <t>VILINBIO</t>
  </si>
  <si>
    <t>BKV Industries Ltd</t>
  </si>
  <si>
    <t>BKV</t>
  </si>
  <si>
    <t>Karnavati Finance Ltd</t>
  </si>
  <si>
    <t>KARNAVATI</t>
  </si>
  <si>
    <t>HDFC Silver ETF</t>
  </si>
  <si>
    <t>HDFCSILVER</t>
  </si>
  <si>
    <t>Onelife Capital Advisors Ltd</t>
  </si>
  <si>
    <t>ONELIFECAP</t>
  </si>
  <si>
    <t>Flora Textiles Ltd</t>
  </si>
  <si>
    <t>FLORATX</t>
  </si>
  <si>
    <t>Gajanan Securities Services Ltd</t>
  </si>
  <si>
    <t>GAJANANSEC</t>
  </si>
  <si>
    <t>Indus Finance Ltd</t>
  </si>
  <si>
    <t>INDUSFINL</t>
  </si>
  <si>
    <t>WINPRO INDUSTRIES LIMITED</t>
  </si>
  <si>
    <t>WINPRO</t>
  </si>
  <si>
    <t>Easy Fincorp Ltd</t>
  </si>
  <si>
    <t>EASYFIN</t>
  </si>
  <si>
    <t>Prag Bosimi Synthetics Ltd</t>
  </si>
  <si>
    <t>PRAGBOS</t>
  </si>
  <si>
    <t>Ritesh International Ltd</t>
  </si>
  <si>
    <t>RITESHIN</t>
  </si>
  <si>
    <t>Groarc Industries India Ltd</t>
  </si>
  <si>
    <t>TELESYS</t>
  </si>
  <si>
    <t>RICHA INFO SYSTEMS LIMITED</t>
  </si>
  <si>
    <t>RICHA</t>
  </si>
  <si>
    <t>Sarthak Industries Ltd</t>
  </si>
  <si>
    <t>SARTHAKIND</t>
  </si>
  <si>
    <t>Asian Warehousing Ltd</t>
  </si>
  <si>
    <t>ASIAN</t>
  </si>
  <si>
    <t>Labelkraft Technologies Ltd</t>
  </si>
  <si>
    <t>LABELKRAFT</t>
  </si>
  <si>
    <t>Eastern Treads Ltd</t>
  </si>
  <si>
    <t>EASTRED</t>
  </si>
  <si>
    <t>Pro Fin Capital Services Ltd</t>
  </si>
  <si>
    <t>PROFINC</t>
  </si>
  <si>
    <t>Darshan Orna Ltd</t>
  </si>
  <si>
    <t>DARSHANORNA</t>
  </si>
  <si>
    <t>Shree Bhavya Fabrics Ltd</t>
  </si>
  <si>
    <t>SBFL</t>
  </si>
  <si>
    <t>Easun Capital Markets Ltd</t>
  </si>
  <si>
    <t>EASUN</t>
  </si>
  <si>
    <t>Emmessar Biotech and Nutrition Ltd</t>
  </si>
  <si>
    <t>EMMESSA</t>
  </si>
  <si>
    <t>Neeraj Paper Marketing Ltd</t>
  </si>
  <si>
    <t>NEERAJ</t>
  </si>
  <si>
    <t>Axis NIFTY India Consumption ETF</t>
  </si>
  <si>
    <t>AXISCETF</t>
  </si>
  <si>
    <t>Howard Hotels Ltd</t>
  </si>
  <si>
    <t>HOWARHO</t>
  </si>
  <si>
    <t>Jainex Aamcol Ltd</t>
  </si>
  <si>
    <t>JAINEX</t>
  </si>
  <si>
    <t>Ishita Drugs and Industries Ltd</t>
  </si>
  <si>
    <t>ISHITADR</t>
  </si>
  <si>
    <t>Suncity Synthetics Ltd</t>
  </si>
  <si>
    <t>SUNCITYSY</t>
  </si>
  <si>
    <t>Yash Management &amp; Satellite Ltd.</t>
  </si>
  <si>
    <t>YASHMGM</t>
  </si>
  <si>
    <t>Yogi Infra Projects Ltd</t>
  </si>
  <si>
    <t>YOGISUNG</t>
  </si>
  <si>
    <t>Sibar Auto Parts Ltd</t>
  </si>
  <si>
    <t>SIBARAUT</t>
  </si>
  <si>
    <t>Shree Metalloys Ltd</t>
  </si>
  <si>
    <t>SHREMETAL</t>
  </si>
  <si>
    <t>Sanghvi Brands Ltd</t>
  </si>
  <si>
    <t>SBRANDS</t>
  </si>
  <si>
    <t>Gautam Exim Ltd</t>
  </si>
  <si>
    <t>GEL</t>
  </si>
  <si>
    <t>Shreevatsaa Finance and Leasing Ltd</t>
  </si>
  <si>
    <t>SHVFL</t>
  </si>
  <si>
    <t>Octavius Plantations Ltd</t>
  </si>
  <si>
    <t>OCTAVIUSPL</t>
  </si>
  <si>
    <t>Jackson Investments Ltd</t>
  </si>
  <si>
    <t>JACKSON</t>
  </si>
  <si>
    <t>ICICI Pru Nifty 5 yr Benchmark G-SEC ETF</t>
  </si>
  <si>
    <t>GSEC5IETF</t>
  </si>
  <si>
    <t>RO Jewels Ltd</t>
  </si>
  <si>
    <t>ROJL</t>
  </si>
  <si>
    <t>Franklin Leasing and Finance Ltd</t>
  </si>
  <si>
    <t>FRANKLIN</t>
  </si>
  <si>
    <t>Scan Projects Ltd</t>
  </si>
  <si>
    <t>SCANPRO</t>
  </si>
  <si>
    <t>Vamshi Rubber Ltd</t>
  </si>
  <si>
    <t>VAMSHIRU</t>
  </si>
  <si>
    <t>Novateor Research Laboratories Ltd</t>
  </si>
  <si>
    <t>NOVATEOR</t>
  </si>
  <si>
    <t>RTCL Ltd</t>
  </si>
  <si>
    <t>RAGHUTOB</t>
  </si>
  <si>
    <t>Daulat Securities Ltd</t>
  </si>
  <si>
    <t>DAULAT</t>
  </si>
  <si>
    <t>Cindrella Hotels Ltd</t>
  </si>
  <si>
    <t>CINDHO</t>
  </si>
  <si>
    <t>Spice Islands Industries Ltd</t>
  </si>
  <si>
    <t>SPICEISLIN</t>
  </si>
  <si>
    <t>A F Enterprises Ltd</t>
  </si>
  <si>
    <t>AFEL</t>
  </si>
  <si>
    <t>Brandbucket Media &amp; Technology Ltd</t>
  </si>
  <si>
    <t>BRANDBUCKT</t>
  </si>
  <si>
    <t>Jaipan Industries Ltd</t>
  </si>
  <si>
    <t>JAIPAN</t>
  </si>
  <si>
    <t>IITL Projects Ltd</t>
  </si>
  <si>
    <t>IITLPROJ</t>
  </si>
  <si>
    <t>Kunststoffe Industries Ltd</t>
  </si>
  <si>
    <t>KUNSTOFF</t>
  </si>
  <si>
    <t>Reetech International Cargo and Courier Ltd</t>
  </si>
  <si>
    <t>REETECH</t>
  </si>
  <si>
    <t>Silly Monks Entertainment Ltd</t>
  </si>
  <si>
    <t>SILLYMONKS</t>
  </si>
  <si>
    <t>Dynamic Industries Ltd</t>
  </si>
  <si>
    <t>DYNAMIND</t>
  </si>
  <si>
    <t>Hindustan Agrigentics Ltd</t>
  </si>
  <si>
    <t>HINDUST</t>
  </si>
  <si>
    <t>Northlink Fiscal and Capital Services Ltd</t>
  </si>
  <si>
    <t>NORTHLINK</t>
  </si>
  <si>
    <t>Octaware Technologies Ltd</t>
  </si>
  <si>
    <t>OCTAWARE</t>
  </si>
  <si>
    <t>Nippon India ETF Nifty IT</t>
  </si>
  <si>
    <t>ITBEES</t>
  </si>
  <si>
    <t>Parshwanath Corp Ltd</t>
  </si>
  <si>
    <t>PARSHWANA</t>
  </si>
  <si>
    <t>Sanathnagar Enterprises Ltd</t>
  </si>
  <si>
    <t>Duke Offshore Ltd</t>
  </si>
  <si>
    <t>DUKEOFS</t>
  </si>
  <si>
    <t>O P Chains Ltd</t>
  </si>
  <si>
    <t>OPCHAINS</t>
  </si>
  <si>
    <t>IEL Ltd</t>
  </si>
  <si>
    <t>INDXTRA</t>
  </si>
  <si>
    <t>G K P Printing &amp; Packaging Ltd</t>
  </si>
  <si>
    <t>GKP</t>
  </si>
  <si>
    <t>Palm Jewels Limited</t>
  </si>
  <si>
    <t>PALMJEWELS</t>
  </si>
  <si>
    <t>Velan Hotels Ltd</t>
  </si>
  <si>
    <t>VELHO</t>
  </si>
  <si>
    <t>Kamanwala Housing Construction Ltd</t>
  </si>
  <si>
    <t>KAMANWALA</t>
  </si>
  <si>
    <t>7NR Retail Ltd</t>
  </si>
  <si>
    <t>7NR</t>
  </si>
  <si>
    <t>Diggi Multitrade Ltd</t>
  </si>
  <si>
    <t>DML</t>
  </si>
  <si>
    <t>Gujarat Hy Spin Ltd</t>
  </si>
  <si>
    <t>GUJHYSPIN</t>
  </si>
  <si>
    <t>Shree Hanuman Sugar &amp; Industries Ltd</t>
  </si>
  <si>
    <t>HANSUGAR</t>
  </si>
  <si>
    <t>Nippon India ETF Nifty India Consumption</t>
  </si>
  <si>
    <t>CONSUMBEES</t>
  </si>
  <si>
    <t>Gujarat Lease Financing Ltd</t>
  </si>
  <si>
    <t>GLFL</t>
  </si>
  <si>
    <t>Sharma East India Hospitals and Medical Research Ltd</t>
  </si>
  <si>
    <t>SHARMEH</t>
  </si>
  <si>
    <t>Gem Spinners India Ltd</t>
  </si>
  <si>
    <t>GEMSPIN</t>
  </si>
  <si>
    <t>Ind Renewable Energy Ltd</t>
  </si>
  <si>
    <t>INDRENEW</t>
  </si>
  <si>
    <t>Adinath Textiles Ltd</t>
  </si>
  <si>
    <t>ADINATH</t>
  </si>
  <si>
    <t>DSP Silver ETF</t>
  </si>
  <si>
    <t>SILVERADD</t>
  </si>
  <si>
    <t>Jai Mata Glass Ltd</t>
  </si>
  <si>
    <t>JAIMATAG</t>
  </si>
  <si>
    <t>Stampede Capital Ltd</t>
  </si>
  <si>
    <t>GATECHDVR</t>
  </si>
  <si>
    <t>Rishabh Digha Steel and Allied Products Ltd</t>
  </si>
  <si>
    <t>RISHDIGA</t>
  </si>
  <si>
    <t>Fruition venture Ltd</t>
  </si>
  <si>
    <t>FRUTION</t>
  </si>
  <si>
    <t>Classic Filaments Ltd</t>
  </si>
  <si>
    <t>CFL</t>
  </si>
  <si>
    <t>Asian Petro Products and Exports Ltd</t>
  </si>
  <si>
    <t>ASINPET</t>
  </si>
  <si>
    <t>Sarvottam Finvest Ltd</t>
  </si>
  <si>
    <t>SARVOTTAM</t>
  </si>
  <si>
    <t>Sujala Trading &amp; Holdings Ltd</t>
  </si>
  <si>
    <t>SUJALA</t>
  </si>
  <si>
    <t>IB Infotech Enterprises Ltd</t>
  </si>
  <si>
    <t>IBINFO</t>
  </si>
  <si>
    <t>Indiabulls NIFTY50 Exchange Traded Fund</t>
  </si>
  <si>
    <t>IBMFNIFTY</t>
  </si>
  <si>
    <t>Shree Karthik Papers Ltd</t>
  </si>
  <si>
    <t>SHKARTP</t>
  </si>
  <si>
    <t>Tasty Dairy Specialities Ltd</t>
  </si>
  <si>
    <t>TDSL</t>
  </si>
  <si>
    <t>Nyssa Corporation Ltd</t>
  </si>
  <si>
    <t>NYSSACORP</t>
  </si>
  <si>
    <t>Kahan Packaging Ltd</t>
  </si>
  <si>
    <t>KAHAN</t>
  </si>
  <si>
    <t>Margo Finance Ltd</t>
  </si>
  <si>
    <t>MARGOFIN</t>
  </si>
  <si>
    <t>Euphoria Infotech (India) Ltd</t>
  </si>
  <si>
    <t>EUPHORIAIT</t>
  </si>
  <si>
    <t>Nippon India ETF S&amp;P BSE Sensex Next 50</t>
  </si>
  <si>
    <t>SNXT50BEES</t>
  </si>
  <si>
    <t>Finelistings Technologies Ltd</t>
  </si>
  <si>
    <t>FTL</t>
  </si>
  <si>
    <t>Yunik Managing Advisors Ltd</t>
  </si>
  <si>
    <t>YUNIKM</t>
  </si>
  <si>
    <t>Helpage Finlease Ltd</t>
  </si>
  <si>
    <t>HELPAGE</t>
  </si>
  <si>
    <t>Rajkamal Synthetics Ltd</t>
  </si>
  <si>
    <t>RAJKSYN</t>
  </si>
  <si>
    <t>Innovatus Entertainment Networks Ltd</t>
  </si>
  <si>
    <t>INNOVATUS</t>
  </si>
  <si>
    <t>Ranjeet Mechatronics Ltd</t>
  </si>
  <si>
    <t>RANJEET</t>
  </si>
  <si>
    <t>Patron Exim Ltd</t>
  </si>
  <si>
    <t>PATRON</t>
  </si>
  <si>
    <t>ICICI Prudential Nifty FMCG ETF</t>
  </si>
  <si>
    <t>FMCGIETF</t>
  </si>
  <si>
    <t>R R Financial Consultants Ltd</t>
  </si>
  <si>
    <t>RRFIN</t>
  </si>
  <si>
    <t>ETT Ltd</t>
  </si>
  <si>
    <t>ETT</t>
  </si>
  <si>
    <t>Nagarjuna Agri Tech Ltd</t>
  </si>
  <si>
    <t>NAGTECH</t>
  </si>
  <si>
    <t>Sterling Guaranty &amp; Finance Ltd</t>
  </si>
  <si>
    <t>STRLGUA</t>
  </si>
  <si>
    <t>Shricon Industries Ltd</t>
  </si>
  <si>
    <t>SHRICON</t>
  </si>
  <si>
    <t>Gala Global Products Ltd</t>
  </si>
  <si>
    <t>GGPL</t>
  </si>
  <si>
    <t>Meyer Apparel Ltd</t>
  </si>
  <si>
    <t>Husys Consulting Ltd</t>
  </si>
  <si>
    <t>HUSYSLTD</t>
  </si>
  <si>
    <t>Garbi Finvest Ltd</t>
  </si>
  <si>
    <t>GARBIFIN</t>
  </si>
  <si>
    <t>Link Pharmachem Ltd</t>
  </si>
  <si>
    <t>LINKPH</t>
  </si>
  <si>
    <t>U H Zaveri Ltd</t>
  </si>
  <si>
    <t>UHZAVERI</t>
  </si>
  <si>
    <t>Omkar Speciality Chemicals Ltd</t>
  </si>
  <si>
    <t>OMKARCHEM</t>
  </si>
  <si>
    <t>Bhudevi Infra Projects Ltd</t>
  </si>
  <si>
    <t>BHUDEVI</t>
  </si>
  <si>
    <t>Saianand Commercial Ltd</t>
  </si>
  <si>
    <t>SAICOM</t>
  </si>
  <si>
    <t>ICICI Prudential Nifty 100 ETF</t>
  </si>
  <si>
    <t>NIF100IETF</t>
  </si>
  <si>
    <t>Ironwood Education Ltd</t>
  </si>
  <si>
    <t>IRONWOOD</t>
  </si>
  <si>
    <t>Samtex Fashions Ltd</t>
  </si>
  <si>
    <t>SAMTEX</t>
  </si>
  <si>
    <t>Vivanza Biosciences Ltd</t>
  </si>
  <si>
    <t>VIVANZA</t>
  </si>
  <si>
    <t>Advance Petrochemicals Ltd</t>
  </si>
  <si>
    <t>ADVPETR-B</t>
  </si>
  <si>
    <t>Silver Oak (India) Ltd</t>
  </si>
  <si>
    <t>SILVOAK</t>
  </si>
  <si>
    <t>Lime Chemicals Ltd</t>
  </si>
  <si>
    <t>LIMECHM</t>
  </si>
  <si>
    <t>Milestone Global Limited</t>
  </si>
  <si>
    <t>MILESTONE</t>
  </si>
  <si>
    <t>Polymac Thermoformers Ltd</t>
  </si>
  <si>
    <t>POLYMAC</t>
  </si>
  <si>
    <t>Bohra Industries Ltd</t>
  </si>
  <si>
    <t>BOHRAIND</t>
  </si>
  <si>
    <t>Super Fine Knitters Ltd</t>
  </si>
  <si>
    <t>SKL</t>
  </si>
  <si>
    <t>Natraj Proteins Ltd</t>
  </si>
  <si>
    <t>NATRAJPR</t>
  </si>
  <si>
    <t>Hira Automobiles Ltd</t>
  </si>
  <si>
    <t>HIRAUTO</t>
  </si>
  <si>
    <t>KMG Milk Food Ltd</t>
  </si>
  <si>
    <t>KMGMILK</t>
  </si>
  <si>
    <t>Mansi Finance (Chennai) Ltd</t>
  </si>
  <si>
    <t>MANSIFIN</t>
  </si>
  <si>
    <t>Prism Finance Ltd</t>
  </si>
  <si>
    <t>PRISMFN</t>
  </si>
  <si>
    <t>Ortin Global Ltd</t>
  </si>
  <si>
    <t>ORTINLAB</t>
  </si>
  <si>
    <t>Dhanuka Realty Ltd</t>
  </si>
  <si>
    <t>DRL</t>
  </si>
  <si>
    <t>Padam Cotton Yarns Ltd</t>
  </si>
  <si>
    <t>PADAMCO</t>
  </si>
  <si>
    <t>Sugal and Damani Share Brokers Ltd</t>
  </si>
  <si>
    <t>SUGALDAM</t>
  </si>
  <si>
    <t>Harish Textile Engineers Ltd</t>
  </si>
  <si>
    <t>HARISH</t>
  </si>
  <si>
    <t>Decipher Labs Ltd</t>
  </si>
  <si>
    <t>DECIPHER</t>
  </si>
  <si>
    <t>Billwin Industries Ltd</t>
  </si>
  <si>
    <t>BILLWIN</t>
  </si>
  <si>
    <t>Southern Latex Ltd</t>
  </si>
  <si>
    <t>SOUTLAT</t>
  </si>
  <si>
    <t>Ras Resorts and Apart Hotels Ltd</t>
  </si>
  <si>
    <t>RASRESOR</t>
  </si>
  <si>
    <t>Switching Technologies Gunther Ltd</t>
  </si>
  <si>
    <t>SWITCHTE</t>
  </si>
  <si>
    <t>Regent Enterprises Ltd</t>
  </si>
  <si>
    <t>REGENTRP</t>
  </si>
  <si>
    <t>Dipna Pharmachem Ltd</t>
  </si>
  <si>
    <t>DPL</t>
  </si>
  <si>
    <t>Titaanium Ten Enterprise Ltd</t>
  </si>
  <si>
    <t>TITAANIUM</t>
  </si>
  <si>
    <t>Polo Hotels Ltd</t>
  </si>
  <si>
    <t>POLOHOT</t>
  </si>
  <si>
    <t>Crane Infrastructure Ltd</t>
  </si>
  <si>
    <t>CRANEINFRA</t>
  </si>
  <si>
    <t>Interstate Oil Carrier Ltd</t>
  </si>
  <si>
    <t>INTSTOIL</t>
  </si>
  <si>
    <t>Lypsa Gems &amp; Jewellery Ltd</t>
  </si>
  <si>
    <t>LYPSAGEMS</t>
  </si>
  <si>
    <t>Shiva Granito Export Ltd</t>
  </si>
  <si>
    <t>SHIVAEXPO</t>
  </si>
  <si>
    <t>MPL Plastics Ltd</t>
  </si>
  <si>
    <t>MPL</t>
  </si>
  <si>
    <t>Solid Stone Co Ltd</t>
  </si>
  <si>
    <t>SOLIDSTON</t>
  </si>
  <si>
    <t>Nippon India ETF Nifty Infrastructure BeES</t>
  </si>
  <si>
    <t>INFRABEES</t>
  </si>
  <si>
    <t>Richfield Financial Services Ltd</t>
  </si>
  <si>
    <t>RFSL</t>
  </si>
  <si>
    <t>ISF Ltd</t>
  </si>
  <si>
    <t>ISFL</t>
  </si>
  <si>
    <t>Uniroyal Industries Ltd</t>
  </si>
  <si>
    <t>UNIROYAL</t>
  </si>
  <si>
    <t>Bothra Metals and Alloys Ltd</t>
  </si>
  <si>
    <t>BMAL</t>
  </si>
  <si>
    <t>Shree Ganesh Elastoplast Ltd</t>
  </si>
  <si>
    <t>SHGANEL</t>
  </si>
  <si>
    <t>Amrapali Capital and Finance Services Ltd</t>
  </si>
  <si>
    <t>ACFSL</t>
  </si>
  <si>
    <t>Econo Trade (India) Ltd</t>
  </si>
  <si>
    <t>ETIL</t>
  </si>
  <si>
    <t>Tarai Foods Ltd</t>
  </si>
  <si>
    <t>TARAI</t>
  </si>
  <si>
    <t>Premier Capital Services Ltd</t>
  </si>
  <si>
    <t>PREMCAP</t>
  </si>
  <si>
    <t>Kkalpana Plastick Limited</t>
  </si>
  <si>
    <t>KKPLASTICK</t>
  </si>
  <si>
    <t>GCM Securities Ltd</t>
  </si>
  <si>
    <t>GCMSECU</t>
  </si>
  <si>
    <t>APT Packaging Ltd</t>
  </si>
  <si>
    <t>APTPACK</t>
  </si>
  <si>
    <t>Metalyst Forgings Ltd</t>
  </si>
  <si>
    <t>METALFORGE</t>
  </si>
  <si>
    <t>Bright Solar Ltd</t>
  </si>
  <si>
    <t>Sonalis Consumer Products Ltd</t>
  </si>
  <si>
    <t>SONALIS</t>
  </si>
  <si>
    <t>Colinz Laboratories Ltd</t>
  </si>
  <si>
    <t>COLINZ</t>
  </si>
  <si>
    <t>Amforge Industries Ltd</t>
  </si>
  <si>
    <t>AMFORG</t>
  </si>
  <si>
    <t>Rita Finance and Leasing Ltd</t>
  </si>
  <si>
    <t>RFLL</t>
  </si>
  <si>
    <t>Mehta Integrated Finance Ltd</t>
  </si>
  <si>
    <t>MEHIF</t>
  </si>
  <si>
    <t>Neelkanth Ltd</t>
  </si>
  <si>
    <t>NEELKANTH</t>
  </si>
  <si>
    <t>Shanti Overseas (India) Ltd</t>
  </si>
  <si>
    <t>SHANTI</t>
  </si>
  <si>
    <t>Aditya BSL Silver ETF</t>
  </si>
  <si>
    <t>SILVER</t>
  </si>
  <si>
    <t>Saroja Pharma Industries India Ltd</t>
  </si>
  <si>
    <t>SAROJA</t>
  </si>
  <si>
    <t>Muller and Phipps (India) Ltd</t>
  </si>
  <si>
    <t>MULLER</t>
  </si>
  <si>
    <t>Coastal Roadways Ltd</t>
  </si>
  <si>
    <t>COARO</t>
  </si>
  <si>
    <t>Madhya Pradesh Today Media Ltd</t>
  </si>
  <si>
    <t>MPTODAY</t>
  </si>
  <si>
    <t>ICICI Prudential Nifty Healthcare ETF</t>
  </si>
  <si>
    <t>HEALTHIETF</t>
  </si>
  <si>
    <t>Golechha Global Finance Ltd</t>
  </si>
  <si>
    <t>GOLECHA</t>
  </si>
  <si>
    <t>United Credit Ltd</t>
  </si>
  <si>
    <t>UNITDCR</t>
  </si>
  <si>
    <t>Amrapali Fincap Ltd</t>
  </si>
  <si>
    <t>AMRAFIN</t>
  </si>
  <si>
    <t>Shyam Telecom Ltd</t>
  </si>
  <si>
    <t>SHYAMTEL</t>
  </si>
  <si>
    <t>ICICI Prudential Nifty Auto ETF</t>
  </si>
  <si>
    <t>AUTOIETF</t>
  </si>
  <si>
    <t>Hisar Spinning Mills Ltd</t>
  </si>
  <si>
    <t>HISARSP</t>
  </si>
  <si>
    <t>Prism Medico and Pharmacy Ltd</t>
  </si>
  <si>
    <t>PRISMMEDI</t>
  </si>
  <si>
    <t>Rite Zone Chemcon India Ltd</t>
  </si>
  <si>
    <t>RITEZONE</t>
  </si>
  <si>
    <t>Chandni Machines Ltd</t>
  </si>
  <si>
    <t>CHANDNIMACH</t>
  </si>
  <si>
    <t>Square Four Projects India Ltd</t>
  </si>
  <si>
    <t>SFPIL</t>
  </si>
  <si>
    <t>White Organic Retail Ltd</t>
  </si>
  <si>
    <t>WORL</t>
  </si>
  <si>
    <t>Mid India Industries Ltd</t>
  </si>
  <si>
    <t>MIDINDIA</t>
  </si>
  <si>
    <t>Garware Marine Industries Ltd</t>
  </si>
  <si>
    <t>GARWAMAR</t>
  </si>
  <si>
    <t>Ador Multi Products Ltd</t>
  </si>
  <si>
    <t>ADORMUL</t>
  </si>
  <si>
    <t>S M Gold Ltd</t>
  </si>
  <si>
    <t>SMGOLD</t>
  </si>
  <si>
    <t>Enbee Trade and Finance Ltd</t>
  </si>
  <si>
    <t>ENBETRD</t>
  </si>
  <si>
    <t>Vaxtex Cotfab Ltd</t>
  </si>
  <si>
    <t>VCL</t>
  </si>
  <si>
    <t>Tirth Plastic Ltd</t>
  </si>
  <si>
    <t>TIRTPLS</t>
  </si>
  <si>
    <t>Mitshi India Ltd</t>
  </si>
  <si>
    <t>MITSHI</t>
  </si>
  <si>
    <t>PBA Infrastructure Ltd</t>
  </si>
  <si>
    <t>PBAINFRA</t>
  </si>
  <si>
    <t>Skyline Ventures India Ltd</t>
  </si>
  <si>
    <t>SKILVEN</t>
  </si>
  <si>
    <t>Sahara Maritime Ltd</t>
  </si>
  <si>
    <t>SMARITIME</t>
  </si>
  <si>
    <t>Unistar Multimedia Ltd</t>
  </si>
  <si>
    <t>UNISTRMU</t>
  </si>
  <si>
    <t>Sita Enterprises Ltd</t>
  </si>
  <si>
    <t>SITAENT</t>
  </si>
  <si>
    <t>United Interactive Ltd</t>
  </si>
  <si>
    <t>UNITEDINT</t>
  </si>
  <si>
    <t>Manraj Housing Finance Ltd</t>
  </si>
  <si>
    <t>MANRAJH</t>
  </si>
  <si>
    <t>EPIC Energy Ltd</t>
  </si>
  <si>
    <t>EPIC</t>
  </si>
  <si>
    <t>Rajasthan Tube Manufacturing Co Ltd</t>
  </si>
  <si>
    <t>RAJTUBE</t>
  </si>
  <si>
    <t>Sovereign Diamonds Ltd</t>
  </si>
  <si>
    <t>SOVERDIA</t>
  </si>
  <si>
    <t>SBI Nifty Consumption ETF</t>
  </si>
  <si>
    <t>SBIETFCON</t>
  </si>
  <si>
    <t>Hathway Bhawani Cabletel and Datacom Ltd</t>
  </si>
  <si>
    <t>HATHWAYB</t>
  </si>
  <si>
    <t>Vivo Collaboration Solutions Ltd</t>
  </si>
  <si>
    <t>VIVO</t>
  </si>
  <si>
    <t>Svaraj Trading and Agencies Ltd</t>
  </si>
  <si>
    <t>ZSVARAJT</t>
  </si>
  <si>
    <t>Span Divergent Ltd</t>
  </si>
  <si>
    <t>SDL</t>
  </si>
  <si>
    <t>Yash Innoventures Ltd</t>
  </si>
  <si>
    <t>YASHINNO</t>
  </si>
  <si>
    <t>DSP Nifty Midcap 150 Quality 50 ETF</t>
  </si>
  <si>
    <t>MIDQ50ADD</t>
  </si>
  <si>
    <t>BFL Asset Finvest Ltd</t>
  </si>
  <si>
    <t>BFLAFL</t>
  </si>
  <si>
    <t>Tci Finance Ltd</t>
  </si>
  <si>
    <t>TCIFINANCE</t>
  </si>
  <si>
    <t>Beryl Drugs Ltd</t>
  </si>
  <si>
    <t>BERLDRG</t>
  </si>
  <si>
    <t>Vikalp Securities Ltd</t>
  </si>
  <si>
    <t>VIKALPS</t>
  </si>
  <si>
    <t>Orosil Smiths India Ltd</t>
  </si>
  <si>
    <t>OROSMITHS</t>
  </si>
  <si>
    <t>Octal Credit Capital Ltd</t>
  </si>
  <si>
    <t>OCTAL</t>
  </si>
  <si>
    <t>Kush Industries Ltd</t>
  </si>
  <si>
    <t>KUSHIND</t>
  </si>
  <si>
    <t>HDFC Nifty50 Value 20 ETF</t>
  </si>
  <si>
    <t>HDFCVALUE</t>
  </si>
  <si>
    <t>Bloom Industries Ltd</t>
  </si>
  <si>
    <t>BLOIN</t>
  </si>
  <si>
    <t>Parle Industries Ltd</t>
  </si>
  <si>
    <t>PARLEIND</t>
  </si>
  <si>
    <t>GTN Textiles Ltd</t>
  </si>
  <si>
    <t>GTNTEX</t>
  </si>
  <si>
    <t>Genomic Valley Biotech Ltd</t>
  </si>
  <si>
    <t>GVBL</t>
  </si>
  <si>
    <t>Vishvprabha Ventures Ltd</t>
  </si>
  <si>
    <t>VISVEN</t>
  </si>
  <si>
    <t>Bridge Securities Ltd</t>
  </si>
  <si>
    <t>BRIDGESE</t>
  </si>
  <si>
    <t>RAP Media Ltd</t>
  </si>
  <si>
    <t>RAP</t>
  </si>
  <si>
    <t>Indo-City Infotech Ltd</t>
  </si>
  <si>
    <t>INDOCITY</t>
  </si>
  <si>
    <t>Koura Fine Diamond Jewelry Ltd</t>
  </si>
  <si>
    <t>KOURA</t>
  </si>
  <si>
    <t>Modern Shares and Stockbrokers Ltd</t>
  </si>
  <si>
    <t>MODRNSH</t>
  </si>
  <si>
    <t>Rajdarshan Industries Ltd</t>
  </si>
  <si>
    <t>ARENTERP</t>
  </si>
  <si>
    <t>Maitri Enterprises Ltd</t>
  </si>
  <si>
    <t>MAITRI</t>
  </si>
  <si>
    <t>Sri Nachammai Cotton Mills Ltd</t>
  </si>
  <si>
    <t>SRINACHA</t>
  </si>
  <si>
    <t>Continental Chemicals Ltd</t>
  </si>
  <si>
    <t>CONTCHM</t>
  </si>
  <si>
    <t>DAPS Advertising Ltd</t>
  </si>
  <si>
    <t>DAPS</t>
  </si>
  <si>
    <t>Step Two Corporation Ltd</t>
  </si>
  <si>
    <t>STEP2COR</t>
  </si>
  <si>
    <t>Tata Nifty India Digital Exchange Traded Fund</t>
  </si>
  <si>
    <t>TNIDETF</t>
  </si>
  <si>
    <t>Future Supply Chain Solutions Ltd</t>
  </si>
  <si>
    <t>FSC</t>
  </si>
  <si>
    <t>Pasari Spinning Mills Ltd</t>
  </si>
  <si>
    <t>PASARI</t>
  </si>
  <si>
    <t>R J Shah and Company Ltd</t>
  </si>
  <si>
    <t>RJSHAH</t>
  </si>
  <si>
    <t>Norben Tea and Exports Ltd</t>
  </si>
  <si>
    <t>NORBTEAEXP</t>
  </si>
  <si>
    <t>SOFCOM Systems Ltd</t>
  </si>
  <si>
    <t>SOFCOM</t>
  </si>
  <si>
    <t>HDFC Nifty 100 ETF</t>
  </si>
  <si>
    <t>HDFCNIF100</t>
  </si>
  <si>
    <t>Padmanabh Alloys and Polymers Ltd</t>
  </si>
  <si>
    <t>PADALPO</t>
  </si>
  <si>
    <t>Kretto Syscon Ltd</t>
  </si>
  <si>
    <t>KRETTOSYS</t>
  </si>
  <si>
    <t>Moongipa Capital Finance Ltd</t>
  </si>
  <si>
    <t>MONGIPA</t>
  </si>
  <si>
    <t>Kotak Nifty Midcap 50 ETF</t>
  </si>
  <si>
    <t>MIDCAP</t>
  </si>
  <si>
    <t>Delta Industrial Resources Ltd</t>
  </si>
  <si>
    <t>DELTA</t>
  </si>
  <si>
    <t>Swarna Securities Ltd</t>
  </si>
  <si>
    <t>SWRNASE</t>
  </si>
  <si>
    <t>Premier Ltd</t>
  </si>
  <si>
    <t>PREMIER</t>
  </si>
  <si>
    <t>SRM Energy Ltd</t>
  </si>
  <si>
    <t>SRMENERGY</t>
  </si>
  <si>
    <t>Objectone Information Systems Ltd</t>
  </si>
  <si>
    <t>OONE</t>
  </si>
  <si>
    <t>Globe Multi Ventures Ltd</t>
  </si>
  <si>
    <t>GLCL</t>
  </si>
  <si>
    <t>Vivaa Tradecom Ltd</t>
  </si>
  <si>
    <t>VIVAA</t>
  </si>
  <si>
    <t>Seven Hill Industries Ltd</t>
  </si>
  <si>
    <t>SEVENHILL</t>
  </si>
  <si>
    <t>Tokyo Finance Ltd</t>
  </si>
  <si>
    <t>TOKYOFIN</t>
  </si>
  <si>
    <t>Kothari Industrial Corp Ltd</t>
  </si>
  <si>
    <t>KOTIC</t>
  </si>
  <si>
    <t>SRU Steels Ltd</t>
  </si>
  <si>
    <t>SRUSTEELS</t>
  </si>
  <si>
    <t>Kachchh Minerals Ltd</t>
  </si>
  <si>
    <t>KACHCHH</t>
  </si>
  <si>
    <t>Anka India Ltd</t>
  </si>
  <si>
    <t>ANKIN</t>
  </si>
  <si>
    <t>Jindal Leasefin Ltd</t>
  </si>
  <si>
    <t>JLL</t>
  </si>
  <si>
    <t>Amarnath Securities Ltd</t>
  </si>
  <si>
    <t>AMARSEC</t>
  </si>
  <si>
    <t>Libord Securities Ltd</t>
  </si>
  <si>
    <t>LIBORD</t>
  </si>
  <si>
    <t>Dalal Street Investments Ltd</t>
  </si>
  <si>
    <t>DSINVEST</t>
  </si>
  <si>
    <t>Kotia Enterprises Ltd</t>
  </si>
  <si>
    <t>Abhishek Finlease Ltd</t>
  </si>
  <si>
    <t>ABHIFIN</t>
  </si>
  <si>
    <t>Parmax Pharma Ltd</t>
  </si>
  <si>
    <t>PARMAX</t>
  </si>
  <si>
    <t>Natural Biocon (India) Ltd</t>
  </si>
  <si>
    <t>NATURAL</t>
  </si>
  <si>
    <t>Bharat Bhushan Finance And Commodity Brokers Ltd</t>
  </si>
  <si>
    <t>BHARAT</t>
  </si>
  <si>
    <t>Raama Paper Mills Ltd</t>
  </si>
  <si>
    <t>RAMAPPR-B</t>
  </si>
  <si>
    <t>Ace men engg works Ltd</t>
  </si>
  <si>
    <t>ACEMEN</t>
  </si>
  <si>
    <t>Opal Luxury Time Products Ltd</t>
  </si>
  <si>
    <t>OPAL</t>
  </si>
  <si>
    <t>Sailani Tours N Travel Limited</t>
  </si>
  <si>
    <t>SAILANI</t>
  </si>
  <si>
    <t>Integrated Capital Services Ltd</t>
  </si>
  <si>
    <t>ICSL</t>
  </si>
  <si>
    <t>Suryavanshi Spinning Mills Ltd</t>
  </si>
  <si>
    <t>SURYVANSP</t>
  </si>
  <si>
    <t>Sri Lakshmi Saraswathi Textiles (Arni) Ltd</t>
  </si>
  <si>
    <t>SLSTLQ</t>
  </si>
  <si>
    <t>Neueon Towers Ltd</t>
  </si>
  <si>
    <t>NTL</t>
  </si>
  <si>
    <t>Rapid Investments Ltd</t>
  </si>
  <si>
    <t>RAPIDIN</t>
  </si>
  <si>
    <t>Indo Euro Indchem Ltd</t>
  </si>
  <si>
    <t>INDOEURO</t>
  </si>
  <si>
    <t>Mirae Asset Hang Seng TECH ETF</t>
  </si>
  <si>
    <t>MAHKTECH</t>
  </si>
  <si>
    <t>Garware Synthetics Ltd</t>
  </si>
  <si>
    <t>GARWSYN</t>
  </si>
  <si>
    <t>Longview Tea Co Ltd</t>
  </si>
  <si>
    <t>LONTE</t>
  </si>
  <si>
    <t>Deccan Bearings Ltd</t>
  </si>
  <si>
    <t>DECANBRG</t>
  </si>
  <si>
    <t>Amalgamated Electricity Company Ltd</t>
  </si>
  <si>
    <t>AMALGAM</t>
  </si>
  <si>
    <t>Jattashankar Industries Ltd</t>
  </si>
  <si>
    <t>JATTAINDUS</t>
  </si>
  <si>
    <t>Beryl Securities Ltd</t>
  </si>
  <si>
    <t>BERYLSE</t>
  </si>
  <si>
    <t>Midwest Gold Ltd</t>
  </si>
  <si>
    <t>MIDWEST</t>
  </si>
  <si>
    <t>Rander Corp Ltd</t>
  </si>
  <si>
    <t>RANDER</t>
  </si>
  <si>
    <t>Creative Eye Ltd</t>
  </si>
  <si>
    <t>CREATIVEYE</t>
  </si>
  <si>
    <t>Pradhin Ltd</t>
  </si>
  <si>
    <t>PRADHIN</t>
  </si>
  <si>
    <t>Alexander Stamps and Coin Ltd</t>
  </si>
  <si>
    <t>ALEXANDER</t>
  </si>
  <si>
    <t>Olympic Oil Industries Ltd</t>
  </si>
  <si>
    <t>OLYOI</t>
  </si>
  <si>
    <t>Triveni Enterprises Ltd</t>
  </si>
  <si>
    <t>TRIVENIENT</t>
  </si>
  <si>
    <t>Gilada Finance and Investments Ltd</t>
  </si>
  <si>
    <t>GILADAFINS</t>
  </si>
  <si>
    <t>Asia Pack Ltd</t>
  </si>
  <si>
    <t>ASIAPAK</t>
  </si>
  <si>
    <t>Gemstone Investments Ltd</t>
  </si>
  <si>
    <t>GEMSI</t>
  </si>
  <si>
    <t>Supreme (India) Impex Ltd</t>
  </si>
  <si>
    <t>SIIL</t>
  </si>
  <si>
    <t>Prima Agro Ltd</t>
  </si>
  <si>
    <t>PRIMAGR</t>
  </si>
  <si>
    <t>Manav Infra Projects Ltd</t>
  </si>
  <si>
    <t>MANAV</t>
  </si>
  <si>
    <t>Eastcoast Steel Ltd</t>
  </si>
  <si>
    <t>ECSTSTL</t>
  </si>
  <si>
    <t>NPR Finance Ltd</t>
  </si>
  <si>
    <t>NPRFIN</t>
  </si>
  <si>
    <t>Jakharia Fabric Ltd</t>
  </si>
  <si>
    <t>JAKHARIA</t>
  </si>
  <si>
    <t>Cubical Financial Services Ltd</t>
  </si>
  <si>
    <t>CUBIFIN</t>
  </si>
  <si>
    <t>Amiable Logistics (India) Ltd</t>
  </si>
  <si>
    <t>AMIABLE</t>
  </si>
  <si>
    <t>Photoquip India Ltd</t>
  </si>
  <si>
    <t>PHOTOQUP</t>
  </si>
  <si>
    <t>ICICI Prudential Nifty50 Value 20 ETF</t>
  </si>
  <si>
    <t>NV20IETF</t>
  </si>
  <si>
    <t>Amraworld Agrico Ltd</t>
  </si>
  <si>
    <t>AMRAAGRI</t>
  </si>
  <si>
    <t>Radaan Media Works India Ltd</t>
  </si>
  <si>
    <t>RADAAN</t>
  </si>
  <si>
    <t>Radha Madhav Corp Ltd</t>
  </si>
  <si>
    <t>RMCL</t>
  </si>
  <si>
    <t>Euro-Leder Fashion Ltd</t>
  </si>
  <si>
    <t>EUROLED</t>
  </si>
  <si>
    <t>India Lease Development Ltd</t>
  </si>
  <si>
    <t>INDLEASE</t>
  </si>
  <si>
    <t>Sun Retail Ltd</t>
  </si>
  <si>
    <t>SUNRETAIL</t>
  </si>
  <si>
    <t>Sharpline Broadcast Ltd</t>
  </si>
  <si>
    <t>SHARPLINE</t>
  </si>
  <si>
    <t>Sumeru Industries Ltd</t>
  </si>
  <si>
    <t>SUMERUIND</t>
  </si>
  <si>
    <t>Yashraj Containeurs Ltd</t>
  </si>
  <si>
    <t>YASHRAJC</t>
  </si>
  <si>
    <t>Ekennis Software Service Ltd</t>
  </si>
  <si>
    <t>EKENNIS</t>
  </si>
  <si>
    <t>Velox Industries Ltd</t>
  </si>
  <si>
    <t>VELOXIND</t>
  </si>
  <si>
    <t>SMVD Poly Pack Ltd</t>
  </si>
  <si>
    <t>SMVD</t>
  </si>
  <si>
    <t>Rich Universe Network Ltd</t>
  </si>
  <si>
    <t>RICHUNV</t>
  </si>
  <si>
    <t>Kakatiya Textiles Ltd</t>
  </si>
  <si>
    <t>KAKTEX</t>
  </si>
  <si>
    <t>Organic Coatings Ltd</t>
  </si>
  <si>
    <t>ORGCOAT</t>
  </si>
  <si>
    <t>Arunis Abode Ltd</t>
  </si>
  <si>
    <t>ARUNIS</t>
  </si>
  <si>
    <t>Raj Packaging Industries Ltd</t>
  </si>
  <si>
    <t>RAJPACK</t>
  </si>
  <si>
    <t>Catvision Ltd</t>
  </si>
  <si>
    <t>CATVISION</t>
  </si>
  <si>
    <t>First Custodian Fund (India) Ltd</t>
  </si>
  <si>
    <t>1STCUS</t>
  </si>
  <si>
    <t>Panafic Industrials Ltd</t>
  </si>
  <si>
    <t>PANAFIC</t>
  </si>
  <si>
    <t>Transwind Infrastructures Ltd</t>
  </si>
  <si>
    <t>TRANSWIND</t>
  </si>
  <si>
    <t>Polycon International Ltd</t>
  </si>
  <si>
    <t>POLYCON</t>
  </si>
  <si>
    <t>CRP Risk Management Ltd</t>
  </si>
  <si>
    <t>CRPRISK</t>
  </si>
  <si>
    <t>SK International Export Ltd</t>
  </si>
  <si>
    <t>SKIEL</t>
  </si>
  <si>
    <t>Raunaq lnternational Ltd</t>
  </si>
  <si>
    <t>RAUNAQEPC</t>
  </si>
  <si>
    <t>ICICI Prudential Nifty India Consumption ETF</t>
  </si>
  <si>
    <t>CONSUMIETF</t>
  </si>
  <si>
    <t>Shukra Bullions Ltd</t>
  </si>
  <si>
    <t>SKRABUL</t>
  </si>
  <si>
    <t>Prabhat Dairy Ltd</t>
  </si>
  <si>
    <t>PRABHAT</t>
  </si>
  <si>
    <t>Pratiksha Chemicals Ltd</t>
  </si>
  <si>
    <t>PRATIKSH</t>
  </si>
  <si>
    <t>Shah Foods Ltd</t>
  </si>
  <si>
    <t>SHAHFOOD</t>
  </si>
  <si>
    <t>DCM Financial Services Ltd</t>
  </si>
  <si>
    <t>DCMFINSERV</t>
  </si>
  <si>
    <t>Disha Resources Ltd</t>
  </si>
  <si>
    <t>Esaar (India) Ltd</t>
  </si>
  <si>
    <t>ESARIND</t>
  </si>
  <si>
    <t>Southern Infosys Ltd</t>
  </si>
  <si>
    <t>SOUTHERNIN</t>
  </si>
  <si>
    <t>Uniroyal Marine Exports Ltd</t>
  </si>
  <si>
    <t>UNRYLMA</t>
  </si>
  <si>
    <t>Alps Industries Ltd</t>
  </si>
  <si>
    <t>ALPSINDUS</t>
  </si>
  <si>
    <t>Lords Ishwar Hotels Ltd</t>
  </si>
  <si>
    <t>LORDSHOTL</t>
  </si>
  <si>
    <t>Stellar Capital Services Ltd</t>
  </si>
  <si>
    <t>STELLAR</t>
  </si>
  <si>
    <t>Norris Medicines Ltd</t>
  </si>
  <si>
    <t>NORRIS</t>
  </si>
  <si>
    <t>DSP Nifty 50 ETF</t>
  </si>
  <si>
    <t>NIFTY50ADD</t>
  </si>
  <si>
    <t>Anna Infrastructures Ltd</t>
  </si>
  <si>
    <t>ANNAINFRA</t>
  </si>
  <si>
    <t>Sterling Greenwoods Ltd</t>
  </si>
  <si>
    <t>STRGRENWO</t>
  </si>
  <si>
    <t>HDFC Nifty Private Bank ETF</t>
  </si>
  <si>
    <t>HDFCPVTBAN</t>
  </si>
  <si>
    <t>Trinity League India Ltd</t>
  </si>
  <si>
    <t>TRINITYLEA</t>
  </si>
  <si>
    <t>Surya India Ltd</t>
  </si>
  <si>
    <t>SURYAINDIA</t>
  </si>
  <si>
    <t>Phyto Chem (India) Ltd</t>
  </si>
  <si>
    <t>PHYTO</t>
  </si>
  <si>
    <t>BCL Enterprises Ltd</t>
  </si>
  <si>
    <t>BCLENTERPR</t>
  </si>
  <si>
    <t>Aditya BSL S&amp;P BSE Sensex ETF</t>
  </si>
  <si>
    <t>BSLSENETFG</t>
  </si>
  <si>
    <t>Perfect-Octave Media Projects Ltd</t>
  </si>
  <si>
    <t>OCTAVE</t>
  </si>
  <si>
    <t>SI Capital &amp; Financial Services Ltd</t>
  </si>
  <si>
    <t>SICAPIT</t>
  </si>
  <si>
    <t>Eurotex Industries and Exports Ltd</t>
  </si>
  <si>
    <t>EUROTEXIND</t>
  </si>
  <si>
    <t>Panth Infinity Ltd</t>
  </si>
  <si>
    <t>PANTH</t>
  </si>
  <si>
    <t>Gowra Leasing and Finance Ltd</t>
  </si>
  <si>
    <t>GOWRALE</t>
  </si>
  <si>
    <t>Nippon IN ETF Nifty 8-13 yr G-Sec Long Term Gilt</t>
  </si>
  <si>
    <t>LTGILTBEES</t>
  </si>
  <si>
    <t>Elegant Floriculture &amp; Agrotech (India) Ltd</t>
  </si>
  <si>
    <t>ELEFLOR</t>
  </si>
  <si>
    <t>S V Trading and Agencies Ltd</t>
  </si>
  <si>
    <t>ZSVTRADI</t>
  </si>
  <si>
    <t>York Exports Ltd</t>
  </si>
  <si>
    <t>YORKEXP</t>
  </si>
  <si>
    <t>Simplex Mills Company Ltd</t>
  </si>
  <si>
    <t>SIMPLXMIL</t>
  </si>
  <si>
    <t>Seasons Textiles Ltd</t>
  </si>
  <si>
    <t>SEASONST</t>
  </si>
  <si>
    <t>Times Green Energy (India) Ltd</t>
  </si>
  <si>
    <t>TIMESGREEN</t>
  </si>
  <si>
    <t>Anjani Finance Ltd</t>
  </si>
  <si>
    <t>ANJANIFIN</t>
  </si>
  <si>
    <t>Lippi Systems Ltd</t>
  </si>
  <si>
    <t>LIPPISYS</t>
  </si>
  <si>
    <t>Mahan Industries Ltd</t>
  </si>
  <si>
    <t>MAHANIN</t>
  </si>
  <si>
    <t>National Plywood Industries Ltd</t>
  </si>
  <si>
    <t>NATPLY</t>
  </si>
  <si>
    <t>Shree Steel Wire Ropes Ltd</t>
  </si>
  <si>
    <t>SSWRL</t>
  </si>
  <si>
    <t>Mac Hotels Ltd</t>
  </si>
  <si>
    <t>MACH</t>
  </si>
  <si>
    <t>Swagtam Trading and Services Ltd</t>
  </si>
  <si>
    <t>SWAGTAM</t>
  </si>
  <si>
    <t>Synthiko Foils Ltd</t>
  </si>
  <si>
    <t>SYNTHFO</t>
  </si>
  <si>
    <t>Vani Commercials Ltd</t>
  </si>
  <si>
    <t>VANICOM</t>
  </si>
  <si>
    <t>NB Footwear Ltd</t>
  </si>
  <si>
    <t>NBFOOT</t>
  </si>
  <si>
    <t>UTL Industries Ltd</t>
  </si>
  <si>
    <t>UTLINDS</t>
  </si>
  <si>
    <t>Galaxy Agrico Exports Ltd</t>
  </si>
  <si>
    <t>GALAGEX</t>
  </si>
  <si>
    <t>Sirohia &amp; Sons Ltd</t>
  </si>
  <si>
    <t>SIROHIA</t>
  </si>
  <si>
    <t>Senthil Infotek Ltd</t>
  </si>
  <si>
    <t>SENINFO</t>
  </si>
  <si>
    <t>Quantum Nifty 50 ETF</t>
  </si>
  <si>
    <t>QNIFTY</t>
  </si>
  <si>
    <t>Esha Media Research Ltd</t>
  </si>
  <si>
    <t>ESHAMEDIA</t>
  </si>
  <si>
    <t>Motilal Oswal S&amp;P BSE Low Volatility ETF</t>
  </si>
  <si>
    <t>MOLOWVOL</t>
  </si>
  <si>
    <t>Rajasthan Cylinders and Containers Ltd</t>
  </si>
  <si>
    <t>RCCL</t>
  </si>
  <si>
    <t>Harmony Capital Services Ltd</t>
  </si>
  <si>
    <t>HRMNYCP</t>
  </si>
  <si>
    <t>Shyamkamal Investments Ltd</t>
  </si>
  <si>
    <t>SHYMINV</t>
  </si>
  <si>
    <t>Quantum Build-Tech Ltd</t>
  </si>
  <si>
    <t>QUANTBUILD</t>
  </si>
  <si>
    <t>Navigant Corporate Advisors Ltd</t>
  </si>
  <si>
    <t>NAVIGANT</t>
  </si>
  <si>
    <t>Risa International Ltd</t>
  </si>
  <si>
    <t>RISAINTL</t>
  </si>
  <si>
    <t>Soni Medicare Ltd</t>
  </si>
  <si>
    <t>SML</t>
  </si>
  <si>
    <t>Ganga Pharmaceuticals Ltd</t>
  </si>
  <si>
    <t>GANGAPHARM</t>
  </si>
  <si>
    <t>Kalyani Commercials Ltd</t>
  </si>
  <si>
    <t>Jointeca Education Solutions Ltd</t>
  </si>
  <si>
    <t>JOINTECAED</t>
  </si>
  <si>
    <t>Consecutive Investments &amp; Trading Co Ltd</t>
  </si>
  <si>
    <t>CITL</t>
  </si>
  <si>
    <t>Konark Synthetic Ltd</t>
  </si>
  <si>
    <t>KONARKSY</t>
  </si>
  <si>
    <t>Goenka Business &amp; Finance Ltd</t>
  </si>
  <si>
    <t>GBFL</t>
  </si>
  <si>
    <t>Soma Papers and Industries Ltd</t>
  </si>
  <si>
    <t>SOMAPPR</t>
  </si>
  <si>
    <t>Kuwer Industries Ltd</t>
  </si>
  <si>
    <t>KUWERIN</t>
  </si>
  <si>
    <t>Blue Coast Hotels Ltd</t>
  </si>
  <si>
    <t>BLUECOAST</t>
  </si>
  <si>
    <t>Supertex Industries Ltd</t>
  </si>
  <si>
    <t>SUPERTEX</t>
  </si>
  <si>
    <t>Shree Manufacturing Co Ltd</t>
  </si>
  <si>
    <t>SHRMFGC</t>
  </si>
  <si>
    <t>Glittek Granites Ltd</t>
  </si>
  <si>
    <t>GLITTEKG</t>
  </si>
  <si>
    <t>Millennium Online Solutions (India) Ltd</t>
  </si>
  <si>
    <t>MILLENNIUM</t>
  </si>
  <si>
    <t>Transpact Enterprises Ltd</t>
  </si>
  <si>
    <t>TRANSPACT</t>
  </si>
  <si>
    <t>Longspur International Ventures Ltd</t>
  </si>
  <si>
    <t>CONFINT</t>
  </si>
  <si>
    <t>Kotak Nifty Alpha 50 ETF</t>
  </si>
  <si>
    <t>ALPHA</t>
  </si>
  <si>
    <t>Niraj Ispat Industries Ltd</t>
  </si>
  <si>
    <t>NIRAJISPAT</t>
  </si>
  <si>
    <t>Janus Corporation Ltd</t>
  </si>
  <si>
    <t>JANUSCORP</t>
  </si>
  <si>
    <t>Bisil Plast Ltd</t>
  </si>
  <si>
    <t>BISIL</t>
  </si>
  <si>
    <t>Univa Foods Ltd</t>
  </si>
  <si>
    <t>UNIVAFOODS</t>
  </si>
  <si>
    <t>RGF Capital Markets Ltd</t>
  </si>
  <si>
    <t>RGF</t>
  </si>
  <si>
    <t>Market Creators Ltd</t>
  </si>
  <si>
    <t>MKTCREAT</t>
  </si>
  <si>
    <t>Kotak Nifty 100 Low Volatility 30 ETF</t>
  </si>
  <si>
    <t>LOWVOL1</t>
  </si>
  <si>
    <t>Nippon India ETF Nifty 100</t>
  </si>
  <si>
    <t>NIF100BEES</t>
  </si>
  <si>
    <t>Pyxis Finvest Ltd</t>
  </si>
  <si>
    <t>PYXISFIN</t>
  </si>
  <si>
    <t>Shakti Press Ltd</t>
  </si>
  <si>
    <t>SHAKTIPR</t>
  </si>
  <si>
    <t>Munoth Communication Ltd</t>
  </si>
  <si>
    <t>MCLTD</t>
  </si>
  <si>
    <t>Rajputana Investment &amp; Finance Ltd</t>
  </si>
  <si>
    <t>RAJPUTANA</t>
  </si>
  <si>
    <t>Raconteur Global Resources Ltd</t>
  </si>
  <si>
    <t>RACONTEUR</t>
  </si>
  <si>
    <t>Rajasthan Petro Synthetics Ltd</t>
  </si>
  <si>
    <t>RAJSPTR</t>
  </si>
  <si>
    <t>Nippon India ETF Hang Seng BeES</t>
  </si>
  <si>
    <t>HNGSNGBEES</t>
  </si>
  <si>
    <t>Arihant's Securities Ltd</t>
  </si>
  <si>
    <t>ARISE</t>
  </si>
  <si>
    <t>Ashtasidhhi Industries Ltd</t>
  </si>
  <si>
    <t>GUJINV</t>
  </si>
  <si>
    <t>KMF Builders and Developers Ltd</t>
  </si>
  <si>
    <t>KMFBLDR</t>
  </si>
  <si>
    <t>Gallops Enterprise Ltd</t>
  </si>
  <si>
    <t>GALLOPENT</t>
  </si>
  <si>
    <t>Shivagrico Implements Ltd</t>
  </si>
  <si>
    <t>SHIVAGR</t>
  </si>
  <si>
    <t>Motilal Oswal Nasdaq Q50 ETF</t>
  </si>
  <si>
    <t>MONQ50</t>
  </si>
  <si>
    <t>Bacil Pharma Ltd</t>
  </si>
  <si>
    <t>BACPHAR</t>
  </si>
  <si>
    <t>SC Agrotech Ltd</t>
  </si>
  <si>
    <t>SCAGRO</t>
  </si>
  <si>
    <t>Chemo Pharma Laboratories Ltd</t>
  </si>
  <si>
    <t>CHEMOPH</t>
  </si>
  <si>
    <t>Dr Lalchandani Labs Ltd</t>
  </si>
  <si>
    <t>DLCL</t>
  </si>
  <si>
    <t>Vedant Asset Ltd</t>
  </si>
  <si>
    <t>VEDANTASSET</t>
  </si>
  <si>
    <t>Panabyte Technologies Ltd</t>
  </si>
  <si>
    <t>PANABYTE</t>
  </si>
  <si>
    <t>Prime Capital Market Ltd</t>
  </si>
  <si>
    <t>PRIMECAPM</t>
  </si>
  <si>
    <t>Abhinav Leasing &amp; Finance Ltd</t>
  </si>
  <si>
    <t>ALFL</t>
  </si>
  <si>
    <t>Inani Securities Ltd</t>
  </si>
  <si>
    <t>INANISEC</t>
  </si>
  <si>
    <t>Bhagawati Oxygen Ltd</t>
  </si>
  <si>
    <t>BHAGWOX</t>
  </si>
  <si>
    <t>HDFC Nifty100 Quality 30 ETF</t>
  </si>
  <si>
    <t>HDFCQUAL</t>
  </si>
  <si>
    <t>VCU Data Management Ltd</t>
  </si>
  <si>
    <t>VCU</t>
  </si>
  <si>
    <t>Pankaj Piyush Trade and Investment Ltd</t>
  </si>
  <si>
    <t>PANKAJPIYUS</t>
  </si>
  <si>
    <t>Tulasee Bio-Ethanol Ltd</t>
  </si>
  <si>
    <t>TULASEEBIOE</t>
  </si>
  <si>
    <t>Subhash Silk Mills Ltd</t>
  </si>
  <si>
    <t>SUBSM</t>
  </si>
  <si>
    <t>Sea TV Network Ltd</t>
  </si>
  <si>
    <t>SEATV</t>
  </si>
  <si>
    <t>Nexus Surgical and Medicare Ltd</t>
  </si>
  <si>
    <t>NEXUSSURGL</t>
  </si>
  <si>
    <t>MPAgro Industries Ltd</t>
  </si>
  <si>
    <t>MPAGI</t>
  </si>
  <si>
    <t>Unjha Formulations Ltd</t>
  </si>
  <si>
    <t>UNJHAFOR</t>
  </si>
  <si>
    <t>GCM Capital Advisors Ltd</t>
  </si>
  <si>
    <t>GCMCAPI</t>
  </si>
  <si>
    <t>Jagsonpal Finance and Leasing Ltd</t>
  </si>
  <si>
    <t>JAGSONFI</t>
  </si>
  <si>
    <t>Adinath Exim Resources Ltd</t>
  </si>
  <si>
    <t>ADIEXRE</t>
  </si>
  <si>
    <t>Sanchay Finvest Ltd</t>
  </si>
  <si>
    <t>SANCF</t>
  </si>
  <si>
    <t>Zinema Media and Entertainment Ltd</t>
  </si>
  <si>
    <t>ZINEMA</t>
  </si>
  <si>
    <t>Bazel International Ltd</t>
  </si>
  <si>
    <t>BAZELINTER</t>
  </si>
  <si>
    <t>Vaksons Automobiles Ltd</t>
  </si>
  <si>
    <t>NAKSH</t>
  </si>
  <si>
    <t>Artificial Electronics Intelligent Material Ltd</t>
  </si>
  <si>
    <t>AEIM</t>
  </si>
  <si>
    <t>Kandagiri Spinning Millis Ltd</t>
  </si>
  <si>
    <t>KANDAGIRI</t>
  </si>
  <si>
    <t>Photon Capital Advisors Ltd</t>
  </si>
  <si>
    <t>PHOTON</t>
  </si>
  <si>
    <t>C J Gelatine Products Ltd</t>
  </si>
  <si>
    <t>CJGEL</t>
  </si>
  <si>
    <t>Net Pix Shorts Digital Media Ltd</t>
  </si>
  <si>
    <t>NETPIX</t>
  </si>
  <si>
    <t>Kashyap Tele-Medicines Ltd</t>
  </si>
  <si>
    <t>KASHYAP</t>
  </si>
  <si>
    <t>F G P Ltd</t>
  </si>
  <si>
    <t>FGP</t>
  </si>
  <si>
    <t>Ladam Affordable Housing Ltd</t>
  </si>
  <si>
    <t>LAHL</t>
  </si>
  <si>
    <t>Sanco Industries Ltd</t>
  </si>
  <si>
    <t>SANCO</t>
  </si>
  <si>
    <t>Gagan Gases Ltd</t>
  </si>
  <si>
    <t>GAGAN</t>
  </si>
  <si>
    <t>Virgo Global Ltd</t>
  </si>
  <si>
    <t>VIRGOGLOB</t>
  </si>
  <si>
    <t>GSB Finance Ltd</t>
  </si>
  <si>
    <t>GSBFIN</t>
  </si>
  <si>
    <t>First Fintec Ltd</t>
  </si>
  <si>
    <t>FIRSTFIN</t>
  </si>
  <si>
    <t>Bindal Exports Ltd</t>
  </si>
  <si>
    <t>BINDALEXPO</t>
  </si>
  <si>
    <t>Sab Events &amp; Governance Now Media Ltd</t>
  </si>
  <si>
    <t>SABEVENTS</t>
  </si>
  <si>
    <t>Premier Synthetics Ltd</t>
  </si>
  <si>
    <t>PREMSYN</t>
  </si>
  <si>
    <t>K Z Leasing and Finance Ltd</t>
  </si>
  <si>
    <t>KZLFIN</t>
  </si>
  <si>
    <t>OTCO International Ltd</t>
  </si>
  <si>
    <t>OTCO</t>
  </si>
  <si>
    <t>Universal Office Automation Ltd</t>
  </si>
  <si>
    <t>UNIOFFICE</t>
  </si>
  <si>
    <t>VR Woodart Ltd</t>
  </si>
  <si>
    <t>VRWODAR</t>
  </si>
  <si>
    <t>Ushakiran Finance Ltd</t>
  </si>
  <si>
    <t>USHAKIRA</t>
  </si>
  <si>
    <t>VB Industries Ltd</t>
  </si>
  <si>
    <t>VBIND</t>
  </si>
  <si>
    <t>Chemiesynth (Vapi) Ltd</t>
  </si>
  <si>
    <t>CHEMIESYNT</t>
  </si>
  <si>
    <t>HDFC Nifty Growth Sectors 15 ETF</t>
  </si>
  <si>
    <t>HDFCGROWTH</t>
  </si>
  <si>
    <t>Neo Infracon Ltd</t>
  </si>
  <si>
    <t>NEOINFRA</t>
  </si>
  <si>
    <t>Integra Capital Ltd</t>
  </si>
  <si>
    <t>INTCAPL</t>
  </si>
  <si>
    <t>Suumaya Corporation Ltd</t>
  </si>
  <si>
    <t>SUUMAYA</t>
  </si>
  <si>
    <t>Shukra Jewellery Ltd</t>
  </si>
  <si>
    <t>SHUKJEW</t>
  </si>
  <si>
    <t>BKM Industries Ltd</t>
  </si>
  <si>
    <t>BKMINDST</t>
  </si>
  <si>
    <t>Shoora Designs Ltd</t>
  </si>
  <si>
    <t>SHOORA</t>
  </si>
  <si>
    <t>KOBO Biotech Ltd</t>
  </si>
  <si>
    <t>KOBO</t>
  </si>
  <si>
    <t>Peeti Securities Ltd</t>
  </si>
  <si>
    <t>PEETISEC</t>
  </si>
  <si>
    <t>Shangar Decor Ltd</t>
  </si>
  <si>
    <t>SHANGAR</t>
  </si>
  <si>
    <t>RLF Ltd</t>
  </si>
  <si>
    <t>RLF</t>
  </si>
  <si>
    <t>G K Consultants Ltd</t>
  </si>
  <si>
    <t>GKCONS</t>
  </si>
  <si>
    <t>Goyal Associates Ltd</t>
  </si>
  <si>
    <t>GOYALASS</t>
  </si>
  <si>
    <t>Vision Cinemas Ltd</t>
  </si>
  <si>
    <t>VISIONCINE</t>
  </si>
  <si>
    <t>Accord Synergy Ltd</t>
  </si>
  <si>
    <t>ACCORD</t>
  </si>
  <si>
    <t>Adline Chem Lab Ltd</t>
  </si>
  <si>
    <t>ADLINE</t>
  </si>
  <si>
    <t>Symbiox Investment &amp; Trading Co Ltd</t>
  </si>
  <si>
    <t>SYMBIOX</t>
  </si>
  <si>
    <t>Nouveau Global Ventures Ltd</t>
  </si>
  <si>
    <t>NOUVEAU</t>
  </si>
  <si>
    <t>Mount Housing and Infrastructure Ltd</t>
  </si>
  <si>
    <t>MOUNT</t>
  </si>
  <si>
    <t>Siddha Ventures Ltd</t>
  </si>
  <si>
    <t>SIDDHA</t>
  </si>
  <si>
    <t>Flora Corporation Ltd</t>
  </si>
  <si>
    <t>FLORACORP</t>
  </si>
  <si>
    <t>Dhyaani Tradeventtures Ltd</t>
  </si>
  <si>
    <t>DHYAANITR</t>
  </si>
  <si>
    <t>Mystic Electronics Ltd</t>
  </si>
  <si>
    <t>MYSTICELE</t>
  </si>
  <si>
    <t>Shashwat Furnishing Solutions Ltd</t>
  </si>
  <si>
    <t>SFSL</t>
  </si>
  <si>
    <t>Sabrimala Industries India Ltd</t>
  </si>
  <si>
    <t>Ramsons Projects Ltd</t>
  </si>
  <si>
    <t>RAMSONS</t>
  </si>
  <si>
    <t>Chadha Papers Ltd</t>
  </si>
  <si>
    <t>CHADPAP</t>
  </si>
  <si>
    <t>J J Finance Corporation Ltd</t>
  </si>
  <si>
    <t>JJFINCOR</t>
  </si>
  <si>
    <t>iStreet Network Ltd</t>
  </si>
  <si>
    <t>ISTRNETWK</t>
  </si>
  <si>
    <t>Mukta Agriculture Ltd</t>
  </si>
  <si>
    <t>MUKTA</t>
  </si>
  <si>
    <t>Jet infraventure Ltd</t>
  </si>
  <si>
    <t>JETINFRA</t>
  </si>
  <si>
    <t>Agio Paper &amp; Industries Ltd</t>
  </si>
  <si>
    <t>AGIOPAPER</t>
  </si>
  <si>
    <t>Retro Green Revolution Ltd</t>
  </si>
  <si>
    <t>RGRL</t>
  </si>
  <si>
    <t>Jonjua Overseas Ltd</t>
  </si>
  <si>
    <t>JONJUA</t>
  </si>
  <si>
    <t>Rajath Finance Ltd</t>
  </si>
  <si>
    <t>RAJATH</t>
  </si>
  <si>
    <t>Hasti Finance Ltd</t>
  </si>
  <si>
    <t>HASTIFIN</t>
  </si>
  <si>
    <t>Kore Foods Ltd</t>
  </si>
  <si>
    <t>Setubandhan Infrastructure Ltd</t>
  </si>
  <si>
    <t>SETUINFRA</t>
  </si>
  <si>
    <t>Kiran Print Pack Ltd</t>
  </si>
  <si>
    <t>KIRANPR</t>
  </si>
  <si>
    <t>Tashi India Ltd</t>
  </si>
  <si>
    <t>TASHIND</t>
  </si>
  <si>
    <t>Taparia Tools Ltd</t>
  </si>
  <si>
    <t>TAPARIA</t>
  </si>
  <si>
    <t>Super Bakers Ltd</t>
  </si>
  <si>
    <t>SUPERBAK</t>
  </si>
  <si>
    <t>Dhanvantri Jeevan Rekha Ltd</t>
  </si>
  <si>
    <t>ZDHJERK</t>
  </si>
  <si>
    <t>Parker Agro Chem Exports Ltd</t>
  </si>
  <si>
    <t>PARKERAC</t>
  </si>
  <si>
    <t>Promact Impex Ltd</t>
  </si>
  <si>
    <t>PROMACT</t>
  </si>
  <si>
    <t>HDFC Nifty NEXT 50 ETF</t>
  </si>
  <si>
    <t>HDFCNEXT50</t>
  </si>
  <si>
    <t>Vaxfab Enterprises Ltd</t>
  </si>
  <si>
    <t>VEL</t>
  </si>
  <si>
    <t>Tamil Nadu Steel Tubes Ltd</t>
  </si>
  <si>
    <t>TNSTLTU</t>
  </si>
  <si>
    <t>Integrated Proteins Ltd</t>
  </si>
  <si>
    <t>INTEGFD</t>
  </si>
  <si>
    <t>AMS Polymers Ltd</t>
  </si>
  <si>
    <t>AMS</t>
  </si>
  <si>
    <t>Indra Industries Ltd</t>
  </si>
  <si>
    <t>INDRAIND</t>
  </si>
  <si>
    <t>Vinayak Polycon International Ltd</t>
  </si>
  <si>
    <t>VINAYAKPOL</t>
  </si>
  <si>
    <t>Ashiana Agro Industries Ltd</t>
  </si>
  <si>
    <t>ASHAI</t>
  </si>
  <si>
    <t>UTI S&amp;P BSE Sensex Next 50 Exchange Traded Fund</t>
  </si>
  <si>
    <t>UTISXN50</t>
  </si>
  <si>
    <t>ANS Industries Ltd</t>
  </si>
  <si>
    <t>ANSINDUS</t>
  </si>
  <si>
    <t>Triliance Polymers Ltd</t>
  </si>
  <si>
    <t>TRILIANCE</t>
  </si>
  <si>
    <t>Amanaya Ventures Ltd</t>
  </si>
  <si>
    <t>AMANAYA</t>
  </si>
  <si>
    <t>Sybly Industries Ltd</t>
  </si>
  <si>
    <t>SYBLY</t>
  </si>
  <si>
    <t>Haria Apparels Ltd</t>
  </si>
  <si>
    <t>HARIAAPL</t>
  </si>
  <si>
    <t>Narmada Macplast Drip Irrigation Systems Ltd</t>
  </si>
  <si>
    <t>NARMP</t>
  </si>
  <si>
    <t>Jayatma Industries Ltd</t>
  </si>
  <si>
    <t>JAYIND</t>
  </si>
  <si>
    <t>Shree Salasar Investments Ltd</t>
  </si>
  <si>
    <t>SALSAIN</t>
  </si>
  <si>
    <t>Hindustan Bio Sciences Ltd</t>
  </si>
  <si>
    <t>HINDBIO</t>
  </si>
  <si>
    <t>Monind Ltd</t>
  </si>
  <si>
    <t>MONIND</t>
  </si>
  <si>
    <t>Foundry Fuel Products Ltd</t>
  </si>
  <si>
    <t>FFPL</t>
  </si>
  <si>
    <t>BGIL Films &amp; Technologies Ltd</t>
  </si>
  <si>
    <t>BGIL</t>
  </si>
  <si>
    <t>Worldwide Aluminium Limited</t>
  </si>
  <si>
    <t>WWALUM</t>
  </si>
  <si>
    <t>Kumbhat Financial Services Ltd</t>
  </si>
  <si>
    <t>KUMPFIN</t>
  </si>
  <si>
    <t>Vision Corporation Ltd</t>
  </si>
  <si>
    <t>VISIONCO</t>
  </si>
  <si>
    <t>Khandelwal Extractions Ltd</t>
  </si>
  <si>
    <t>ZKHANDEN</t>
  </si>
  <si>
    <t>Benara Bearings and Pistons Ltd</t>
  </si>
  <si>
    <t>BENARA</t>
  </si>
  <si>
    <t>Hittco Tools Ltd</t>
  </si>
  <si>
    <t>HITTCO</t>
  </si>
  <si>
    <t>Minolta Finance Ltd</t>
  </si>
  <si>
    <t>MINOLTAF</t>
  </si>
  <si>
    <t>V B Desai Financial Services Ltd</t>
  </si>
  <si>
    <t>VBDESAI</t>
  </si>
  <si>
    <t>Axis Silver ETF</t>
  </si>
  <si>
    <t>AXISILVER</t>
  </si>
  <si>
    <t>Wherrelz IT Solutions Ltd</t>
  </si>
  <si>
    <t>WITS</t>
  </si>
  <si>
    <t>Gujarat Cotex Ltd</t>
  </si>
  <si>
    <t>GUJCOTEX</t>
  </si>
  <si>
    <t>Sri Amarnath Finance Ltd</t>
  </si>
  <si>
    <t>AMARNATH</t>
  </si>
  <si>
    <t>IGC Industries Ltd</t>
  </si>
  <si>
    <t>IGCIL</t>
  </si>
  <si>
    <t>Bloom Dekor Ltd</t>
  </si>
  <si>
    <t>BLOOM</t>
  </si>
  <si>
    <t>Golkonda Aluminium Extrusions Ltd</t>
  </si>
  <si>
    <t>GOLKONDA</t>
  </si>
  <si>
    <t>S G N Telecoms Ltd</t>
  </si>
  <si>
    <t>SGNTE</t>
  </si>
  <si>
    <t>Milestone Furniture Ltd</t>
  </si>
  <si>
    <t>MILEFUR</t>
  </si>
  <si>
    <t>NCC Blue Water Products Ltd</t>
  </si>
  <si>
    <t>NCCBLUE</t>
  </si>
  <si>
    <t>Shri Niwas Leasing and Finance Ltd</t>
  </si>
  <si>
    <t>SHRINIWAS</t>
  </si>
  <si>
    <t>Agarwal Fortune India Ltd</t>
  </si>
  <si>
    <t>AGARWAL</t>
  </si>
  <si>
    <t>Mafia Trends Ltd</t>
  </si>
  <si>
    <t>MAFIA</t>
  </si>
  <si>
    <t>Kabra Commercial Ltd</t>
  </si>
  <si>
    <t>KCL</t>
  </si>
  <si>
    <t>Aravali Securities and Finance Ltd</t>
  </si>
  <si>
    <t>ARAVALIS</t>
  </si>
  <si>
    <t>Classic Leasing &amp; Finance Ltd</t>
  </si>
  <si>
    <t>CLFL</t>
  </si>
  <si>
    <t>Amit International Ltd</t>
  </si>
  <si>
    <t>AMITINT</t>
  </si>
  <si>
    <t>Stanpacks (India) Ltd</t>
  </si>
  <si>
    <t>STANPACK</t>
  </si>
  <si>
    <t>Ramgopal Polytex Ltd</t>
  </si>
  <si>
    <t>RAMGOPOLY</t>
  </si>
  <si>
    <t>Tranway Technologies Ltd</t>
  </si>
  <si>
    <t>TRANWAY</t>
  </si>
  <si>
    <t>Melstar Information Technologies Ltd</t>
  </si>
  <si>
    <t>MELSTAR</t>
  </si>
  <si>
    <t>Krishna Capital and Securities Ltd</t>
  </si>
  <si>
    <t>KRISHNACAP</t>
  </si>
  <si>
    <t>Enterprise International Ltd</t>
  </si>
  <si>
    <t>ENTRINT</t>
  </si>
  <si>
    <t>Silver Pearl Hospitality &amp; Luxury Spaces Ltd</t>
  </si>
  <si>
    <t>SILVERPRL</t>
  </si>
  <si>
    <t>Neelkanth Rock-Minerals Ltd</t>
  </si>
  <si>
    <t>NEELKAN</t>
  </si>
  <si>
    <t>Ramchandra Leasing and Finance Ltd</t>
  </si>
  <si>
    <t>RLFL</t>
  </si>
  <si>
    <t>Lexoraa Industries Ltd</t>
  </si>
  <si>
    <t>SERVOTEACH</t>
  </si>
  <si>
    <t>Continental Controls Ltd</t>
  </si>
  <si>
    <t>CONTICON</t>
  </si>
  <si>
    <t>CMI Ltd</t>
  </si>
  <si>
    <t>CMICABLES</t>
  </si>
  <si>
    <t>Unishire Urban Infra Ltd</t>
  </si>
  <si>
    <t>UNISHIRE</t>
  </si>
  <si>
    <t>AVI Products India Ltd</t>
  </si>
  <si>
    <t>APIL</t>
  </si>
  <si>
    <t>SDC Techmedia Ltd</t>
  </si>
  <si>
    <t>SDC</t>
  </si>
  <si>
    <t>Interactive Financial Services Ltd</t>
  </si>
  <si>
    <t>IFINSER</t>
  </si>
  <si>
    <t>GSL Securities Ltd</t>
  </si>
  <si>
    <t>GSLSEC</t>
  </si>
  <si>
    <t>Vintage Securities Ltd</t>
  </si>
  <si>
    <t>VINTAGES</t>
  </si>
  <si>
    <t>Jain Marmo Industries Ltd</t>
  </si>
  <si>
    <t>JAINMARMO</t>
  </si>
  <si>
    <t>Rahul Merchandising Ltd</t>
  </si>
  <si>
    <t>RAHME</t>
  </si>
  <si>
    <t>Beeyu Overseas Ltd</t>
  </si>
  <si>
    <t>BEEYU</t>
  </si>
  <si>
    <t>Space Incubatrics Technologies Ltd</t>
  </si>
  <si>
    <t>SPACEINCUBA</t>
  </si>
  <si>
    <t>Wagend Infra Venture Ltd</t>
  </si>
  <si>
    <t>WAGEND</t>
  </si>
  <si>
    <t>Vardhman Concrete Ltd</t>
  </si>
  <si>
    <t>VARDHMAN</t>
  </si>
  <si>
    <t>Sheshadri Industries Ltd</t>
  </si>
  <si>
    <t>SHESHAINDS</t>
  </si>
  <si>
    <t>CDG Petchem Ltd</t>
  </si>
  <si>
    <t>CDG</t>
  </si>
  <si>
    <t>Thirani Projects Ltd</t>
  </si>
  <si>
    <t>TPROJECT</t>
  </si>
  <si>
    <t>Oswal Yarns Ltd</t>
  </si>
  <si>
    <t>OSWAYRN</t>
  </si>
  <si>
    <t>Ashram Online.com Ltd</t>
  </si>
  <si>
    <t>ASHRAM</t>
  </si>
  <si>
    <t>Decillion Finance Ltd</t>
  </si>
  <si>
    <t>DFL</t>
  </si>
  <si>
    <t>Welterman International Ltd</t>
  </si>
  <si>
    <t>WELTI</t>
  </si>
  <si>
    <t>Svarnim Trade Udyog Ltd</t>
  </si>
  <si>
    <t>SNIM</t>
  </si>
  <si>
    <t>VXL Instruments Ltd</t>
  </si>
  <si>
    <t>VXLINSTR</t>
  </si>
  <si>
    <t>Bijoy Hans Ltd</t>
  </si>
  <si>
    <t>BIJHANS</t>
  </si>
  <si>
    <t>Umiya Tubes Ltd</t>
  </si>
  <si>
    <t>UMIYA</t>
  </si>
  <si>
    <t>Haria Exports Ltd</t>
  </si>
  <si>
    <t>HARIAEXPO</t>
  </si>
  <si>
    <t>Karnimata Cold Storage Ltd</t>
  </si>
  <si>
    <t>KCSL</t>
  </si>
  <si>
    <t>Ambassador Intra Holdings Ltd</t>
  </si>
  <si>
    <t>AIHL</t>
  </si>
  <si>
    <t>Trio Mercantile And Trading Ltd</t>
  </si>
  <si>
    <t>TRIOMERC</t>
  </si>
  <si>
    <t>Kanungo Financiers Ltd</t>
  </si>
  <si>
    <t>KANUNGO</t>
  </si>
  <si>
    <t>IEC Education Ltd</t>
  </si>
  <si>
    <t>IECEDU</t>
  </si>
  <si>
    <t>Quasar India Ltd</t>
  </si>
  <si>
    <t>QUASAR</t>
  </si>
  <si>
    <t>Chandrima Mercantiles Ltd</t>
  </si>
  <si>
    <t>CHANDRIMA</t>
  </si>
  <si>
    <t>Integrated Hitech Ltd</t>
  </si>
  <si>
    <t>INTEGHIT</t>
  </si>
  <si>
    <t>Fone4 Communications(India) Ltd</t>
  </si>
  <si>
    <t>FONE4</t>
  </si>
  <si>
    <t>HDFC Nifty200 Momentum 30 ETF</t>
  </si>
  <si>
    <t>HDFCMOMENT</t>
  </si>
  <si>
    <t>Mayur Floorings Ltd</t>
  </si>
  <si>
    <t>MAYURFL</t>
  </si>
  <si>
    <t>Satiate Agri Ltd</t>
  </si>
  <si>
    <t>SATAGRI</t>
  </si>
  <si>
    <t>Sharanam Infraproject and Trading Ltd</t>
  </si>
  <si>
    <t>SIPTL</t>
  </si>
  <si>
    <t>Mercury Trade Links Ltd</t>
  </si>
  <si>
    <t>MERCTRD</t>
  </si>
  <si>
    <t>Oswal Overseas Ltd</t>
  </si>
  <si>
    <t>OSWALOR</t>
  </si>
  <si>
    <t>Shree Precoated Steels Ltd</t>
  </si>
  <si>
    <t>SPSL</t>
  </si>
  <si>
    <t>Aryan Share &amp; Stock Brokers Ltd</t>
  </si>
  <si>
    <t>ARYAN</t>
  </si>
  <si>
    <t>CHD Chemicals Ltd</t>
  </si>
  <si>
    <t>CHDCHEM</t>
  </si>
  <si>
    <t>Lakshmi Precision Screws Ltd</t>
  </si>
  <si>
    <t>LAKPRE</t>
  </si>
  <si>
    <t>Sree Jayalakshmi Autospin Ltd</t>
  </si>
  <si>
    <t>SREEJAYA</t>
  </si>
  <si>
    <t>Chambal Breweries and Distilleries Ltd</t>
  </si>
  <si>
    <t>CHMBBRW</t>
  </si>
  <si>
    <t>Incon Engineers Ltd</t>
  </si>
  <si>
    <t>INCON</t>
  </si>
  <si>
    <t>Omnipotent Industries Ltd</t>
  </si>
  <si>
    <t>OMNIPOTENT</t>
  </si>
  <si>
    <t>Gratex Industries Ltd</t>
  </si>
  <si>
    <t>GRATEXI</t>
  </si>
  <si>
    <t>Sophia Traexpo Ltd</t>
  </si>
  <si>
    <t>STRAEXPO</t>
  </si>
  <si>
    <t>ICICI Prudential Nifty Infrastructure ETF</t>
  </si>
  <si>
    <t>INFRAIETF</t>
  </si>
  <si>
    <t>Mahalaxmi Seamless Ltd</t>
  </si>
  <si>
    <t>MAHALXSE</t>
  </si>
  <si>
    <t>Mathew Easow Research Securities Ltd</t>
  </si>
  <si>
    <t>MATHEWE</t>
  </si>
  <si>
    <t>Shri Ram Switchgears Ltd</t>
  </si>
  <si>
    <t>SRIRAM</t>
  </si>
  <si>
    <t>Aananda Lakshmi Spinning Mills Ltd</t>
  </si>
  <si>
    <t>AANANDALAK</t>
  </si>
  <si>
    <t>Brawn Biotech Ltd</t>
  </si>
  <si>
    <t>BRAWN</t>
  </si>
  <si>
    <t>Suryo Foods and Industries Ltd</t>
  </si>
  <si>
    <t>SURFI</t>
  </si>
  <si>
    <t>Jainco Projects (India) Ltd</t>
  </si>
  <si>
    <t>JAINCO</t>
  </si>
  <si>
    <t>Motilal Oswal S&amp;P BSE Enhanced Value ETF</t>
  </si>
  <si>
    <t>MOVALUE</t>
  </si>
  <si>
    <t>ADITYA BSL Nifty 200 Momentum 30 ETF</t>
  </si>
  <si>
    <t>MOMENTUM</t>
  </si>
  <si>
    <t>United Leasing &amp; Industries Ltd</t>
  </si>
  <si>
    <t>UNTTEMI</t>
  </si>
  <si>
    <t>Shantai Industries Ltd</t>
  </si>
  <si>
    <t>SHANTAI</t>
  </si>
  <si>
    <t>Athena Constructions Ltd</t>
  </si>
  <si>
    <t>ATHCON</t>
  </si>
  <si>
    <t>Clio Infotech Ltd</t>
  </si>
  <si>
    <t>CLIOINFO</t>
  </si>
  <si>
    <t>Modella Woollens Ltd</t>
  </si>
  <si>
    <t>MODWOOL</t>
  </si>
  <si>
    <t>Ramasigns Industries Ltd</t>
  </si>
  <si>
    <t>RAMASIGNS</t>
  </si>
  <si>
    <t>Patidar Buildcon Ltd</t>
  </si>
  <si>
    <t>PATIDAR</t>
  </si>
  <si>
    <t>Pankaj Polymers Ltd</t>
  </si>
  <si>
    <t>PANKAJPO</t>
  </si>
  <si>
    <t>SW Investments Ltd</t>
  </si>
  <si>
    <t>SW1</t>
  </si>
  <si>
    <t>Omni AX's Software Ltd</t>
  </si>
  <si>
    <t>OMNIAX</t>
  </si>
  <si>
    <t>TeleCanor Global Ltd</t>
  </si>
  <si>
    <t>TELECANOR</t>
  </si>
  <si>
    <t>Mega Nirman &amp; Industries Ltd</t>
  </si>
  <si>
    <t>MNIL</t>
  </si>
  <si>
    <t>Fabino Enterprises Ltd</t>
  </si>
  <si>
    <t>FABINO</t>
  </si>
  <si>
    <t>Olympic Cards Ltd</t>
  </si>
  <si>
    <t>OLPCL</t>
  </si>
  <si>
    <t>Ganesh Holdings Ltd</t>
  </si>
  <si>
    <t>GANHOLD</t>
  </si>
  <si>
    <t>Prashant India Ltd</t>
  </si>
  <si>
    <t>PRSNTIN</t>
  </si>
  <si>
    <t>Citi Port Financial Services Ltd</t>
  </si>
  <si>
    <t>CITIPOR</t>
  </si>
  <si>
    <t>Sunraj Diamond Exports Ltd</t>
  </si>
  <si>
    <t>SUNRAJDI</t>
  </si>
  <si>
    <t>Raghunath International Ltd</t>
  </si>
  <si>
    <t>RAGHUNAT</t>
  </si>
  <si>
    <t>Nihar Info Global Ltd</t>
  </si>
  <si>
    <t>NIHARINF</t>
  </si>
  <si>
    <t>Looks Health Services Ltd</t>
  </si>
  <si>
    <t>LOOKS</t>
  </si>
  <si>
    <t>Motilal Oswal S&amp;P BSE Quality ETF</t>
  </si>
  <si>
    <t>MOQUALITY</t>
  </si>
  <si>
    <t>Motilal Oswal S&amp;P BSE Healthcare ETF</t>
  </si>
  <si>
    <t>MOHEALTH</t>
  </si>
  <si>
    <t>Svam Software Ltd</t>
  </si>
  <si>
    <t>SVAMSOF</t>
  </si>
  <si>
    <t>Saffron Industries Ltd</t>
  </si>
  <si>
    <t>SAFFRON</t>
  </si>
  <si>
    <t>Relic Technologies Ltd</t>
  </si>
  <si>
    <t>RELICTEC</t>
  </si>
  <si>
    <t>Typhoon Financial Services Ltd</t>
  </si>
  <si>
    <t>TFSL</t>
  </si>
  <si>
    <t>Voltaire Leasing and Finance Ltd</t>
  </si>
  <si>
    <t>VOLLF</t>
  </si>
  <si>
    <t>HDFC Nifty100 Low Volatility 30 ETF</t>
  </si>
  <si>
    <t>HDFCLOWVOL</t>
  </si>
  <si>
    <t>International Data Management Ltd</t>
  </si>
  <si>
    <t>IDM</t>
  </si>
  <si>
    <t>Vas Infrastructure Ltd (cn)</t>
  </si>
  <si>
    <t>VASINFRA</t>
  </si>
  <si>
    <t>Progrex Ventures Ltd</t>
  </si>
  <si>
    <t>PROGREXV</t>
  </si>
  <si>
    <t>Sungold Capital Ltd</t>
  </si>
  <si>
    <t>SUNGOLD</t>
  </si>
  <si>
    <t>Pradip Overseas Ltd</t>
  </si>
  <si>
    <t>PRADIP</t>
  </si>
  <si>
    <t>Unitech International Ltd</t>
  </si>
  <si>
    <t>UNITINT</t>
  </si>
  <si>
    <t>52 Weeks Entertainment Ltd</t>
  </si>
  <si>
    <t>SHAQUAK</t>
  </si>
  <si>
    <t>Penta Gold Ltd</t>
  </si>
  <si>
    <t>PENTAGOLD</t>
  </si>
  <si>
    <t>Shamrock Industrial Company Ltd</t>
  </si>
  <si>
    <t>SHAMROIN</t>
  </si>
  <si>
    <t>Simplex Papers Ltd</t>
  </si>
  <si>
    <t>SIMPLXPAP</t>
  </si>
  <si>
    <t>Aditya Ispat Ltd</t>
  </si>
  <si>
    <t>ADITYA</t>
  </si>
  <si>
    <t>Corporate Merchant Bankers Ltd</t>
  </si>
  <si>
    <t>CMBL</t>
  </si>
  <si>
    <t>Navoday Enterprises Ltd</t>
  </si>
  <si>
    <t>NAVODAYENT</t>
  </si>
  <si>
    <t>Ganon Products Ltd</t>
  </si>
  <si>
    <t>GANONPRO</t>
  </si>
  <si>
    <t>Afloat Enterprises Ltd</t>
  </si>
  <si>
    <t>ADISHAKTI</t>
  </si>
  <si>
    <t>Konndor Industries Ltd</t>
  </si>
  <si>
    <t>KONNDOR</t>
  </si>
  <si>
    <t>Shyama Infosys Ltd</t>
  </si>
  <si>
    <t>SHYAMAINFO</t>
  </si>
  <si>
    <t>Brijlaxmi Leasing &amp; Finance Ltd</t>
  </si>
  <si>
    <t>BRIJLEAS</t>
  </si>
  <si>
    <t>Kotak Nifty MNC ETF</t>
  </si>
  <si>
    <t>MNC</t>
  </si>
  <si>
    <t>Ontic Finserve Ltd</t>
  </si>
  <si>
    <t>ONTIC</t>
  </si>
  <si>
    <t>Nutech Global Ltd</t>
  </si>
  <si>
    <t>NUTECGLOB</t>
  </si>
  <si>
    <t>Aadi Industries Ltd</t>
  </si>
  <si>
    <t>AADIIND</t>
  </si>
  <si>
    <t>Hanman Fit Ltd</t>
  </si>
  <si>
    <t>HANMAN</t>
  </si>
  <si>
    <t>Kotak Nifty India Consumption ETF</t>
  </si>
  <si>
    <t>CONS</t>
  </si>
  <si>
    <t>P M Telelinnks Ltd</t>
  </si>
  <si>
    <t>PMTELELIN</t>
  </si>
  <si>
    <t>Quantum Digital Vision (India) Ltd</t>
  </si>
  <si>
    <t>QUANTDIA</t>
  </si>
  <si>
    <t>Filmcity Media Ltd</t>
  </si>
  <si>
    <t>FILME</t>
  </si>
  <si>
    <t>AVI Polymers Ltd</t>
  </si>
  <si>
    <t>AVI</t>
  </si>
  <si>
    <t>Cindrella Financial Services Ltd</t>
  </si>
  <si>
    <t>CINDRELL</t>
  </si>
  <si>
    <t>ADITYA BSL Nifty 200 Quality 30 ETF</t>
  </si>
  <si>
    <t>NIFTYQLITY</t>
  </si>
  <si>
    <t>Explicit Finance Ltd</t>
  </si>
  <si>
    <t>EXPLICITFIN</t>
  </si>
  <si>
    <t>Epsom Properties Ltd</t>
  </si>
  <si>
    <t>EPSOMPRO</t>
  </si>
  <si>
    <t>Scintilla Commercial &amp; Credit Ltd</t>
  </si>
  <si>
    <t>SCC</t>
  </si>
  <si>
    <t>Bharatiya Global Infomedia Ltd</t>
  </si>
  <si>
    <t>BGLOBAL</t>
  </si>
  <si>
    <t>Sikozy Realtors Ltd</t>
  </si>
  <si>
    <t>SIKOZY</t>
  </si>
  <si>
    <t>Jayabharat Credit Ltd</t>
  </si>
  <si>
    <t>JAYBHCR</t>
  </si>
  <si>
    <t>Manor Estates and Industries Ltd</t>
  </si>
  <si>
    <t>KARANWO</t>
  </si>
  <si>
    <t>Jetmall Spices and Masala Ltd</t>
  </si>
  <si>
    <t>JETMALL</t>
  </si>
  <si>
    <t>Quintegra Solutions Ltd</t>
  </si>
  <si>
    <t>QUINTEGRA</t>
  </si>
  <si>
    <t>Elango Industries Ltd</t>
  </si>
  <si>
    <t>ELANGO</t>
  </si>
  <si>
    <t>Asia Capital Ltd</t>
  </si>
  <si>
    <t>ASIACAP</t>
  </si>
  <si>
    <t>Sashwat Technocrats Ltd</t>
  </si>
  <si>
    <t>SASHWAT</t>
  </si>
  <si>
    <t>JMG Corporation Ltd</t>
  </si>
  <si>
    <t>JMGCORP</t>
  </si>
  <si>
    <t>Atharv Enterprises Ltd</t>
  </si>
  <si>
    <t>ATHARVENT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</si>
  <si>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</si>
  <si>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</si>
  <si>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</si>
  <si>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</si>
  <si>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</si>
  <si>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</si>
  <si>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Williamson Financial Services Ltd</t>
  </si>
  <si>
    <t>WILLIMFI</t>
  </si>
  <si>
    <t>Coral Newsprints Ltd</t>
  </si>
  <si>
    <t>CORNE</t>
  </si>
  <si>
    <t>Ekam Leasing and Finance Co Ltd</t>
  </si>
  <si>
    <t>EKAMLEA</t>
  </si>
  <si>
    <t>Datiware Maritime Infra Ltd</t>
  </si>
  <si>
    <t>DATIWARE</t>
  </si>
  <si>
    <t>Mahasagar Travels Ltd</t>
  </si>
  <si>
    <t>MHSGRMS</t>
  </si>
  <si>
    <t>Multipurpose Trading and Agencies Ltd</t>
  </si>
  <si>
    <t>ZMULTIPU</t>
  </si>
  <si>
    <t>Pro Clb Global Ltd</t>
  </si>
  <si>
    <t>PROCLB</t>
  </si>
  <si>
    <t>Checkpoint Trends Ltd</t>
  </si>
  <si>
    <t>CHECKPOINT</t>
  </si>
  <si>
    <t>Garodia Chemicals Ltd</t>
  </si>
  <si>
    <t>GARODCH</t>
  </si>
  <si>
    <t>Vallabh Steels Ltd</t>
  </si>
  <si>
    <t>VALLABHSQ</t>
  </si>
  <si>
    <t>Kuber Udyog Ltd</t>
  </si>
  <si>
    <t>KUBERJI</t>
  </si>
  <si>
    <t>Ishaan Infrastructures and Shelters Ltd</t>
  </si>
  <si>
    <t>IISL</t>
  </si>
  <si>
    <t>Padmalaya Telefilms Ltd</t>
  </si>
  <si>
    <t>PADMALAYAT</t>
  </si>
  <si>
    <t>IMP Powers Ltd</t>
  </si>
  <si>
    <t>INDLMETER</t>
  </si>
  <si>
    <t>Dhenu Buildcon Infra Ltd</t>
  </si>
  <si>
    <t>DHENUBUILD</t>
  </si>
  <si>
    <t>Galada Finance Ltd</t>
  </si>
  <si>
    <t>GALADAFIN</t>
  </si>
  <si>
    <t>Ambitious Plastomac Company Ltd</t>
  </si>
  <si>
    <t>AMBIT</t>
  </si>
  <si>
    <t>Kaarya Facilities &amp; Services Ltd</t>
  </si>
  <si>
    <t>KAARYAFSL</t>
  </si>
  <si>
    <t>Khyati Multimedia Entertainment Ltd</t>
  </si>
  <si>
    <t>KHYATI</t>
  </si>
  <si>
    <t>Jyothi Infraventures Ltd</t>
  </si>
  <si>
    <t>JYOTHI</t>
  </si>
  <si>
    <t>Amerise Biosciences Ltd</t>
  </si>
  <si>
    <t>AMERISE</t>
  </si>
  <si>
    <t>Pioneer Agro Extracts Ltd</t>
  </si>
  <si>
    <t>PIONAGR</t>
  </si>
  <si>
    <t>Jalan Transolutions (India) Ltd</t>
  </si>
  <si>
    <t>JALAN</t>
  </si>
  <si>
    <t>Ken Financial Services Ltd</t>
  </si>
  <si>
    <t>KENFIN</t>
  </si>
  <si>
    <t>Siddheswari Garments Ltd</t>
  </si>
  <si>
    <t>SIDDHEGA</t>
  </si>
  <si>
    <t>Futuristic Securities Ltd</t>
  </si>
  <si>
    <t>FUTURSEC</t>
  </si>
  <si>
    <t>Gyan Developers and Builders Ltd</t>
  </si>
  <si>
    <t>GYANDEV</t>
  </si>
  <si>
    <t>Mahaveer Infoway Ltd</t>
  </si>
  <si>
    <t>MINFY</t>
  </si>
  <si>
    <t>Universal Arts Ltd</t>
  </si>
  <si>
    <t>UNIVARTS</t>
  </si>
  <si>
    <t>Desh Rakshak Aushdhalaya Ltd</t>
  </si>
  <si>
    <t>DESHRAK</t>
  </si>
  <si>
    <t>Shelter Infra Projects Ltd</t>
  </si>
  <si>
    <t>SIPL</t>
  </si>
  <si>
    <t>Gangotri Textiles Ltd</t>
  </si>
  <si>
    <t>GANGOTRI</t>
  </si>
  <si>
    <t>S K S Textiles Ltd</t>
  </si>
  <si>
    <t>SKSTEXTILE</t>
  </si>
  <si>
    <t>Ashoka Refineries Ltd</t>
  </si>
  <si>
    <t>ASHOKRE</t>
  </si>
  <si>
    <t>Rajkot Investment Trust Ltd</t>
  </si>
  <si>
    <t>RAJKOTINV</t>
  </si>
  <si>
    <t>Innocorp Ltd</t>
  </si>
  <si>
    <t>INNOCORP</t>
  </si>
  <si>
    <t>GCM Commodity &amp; Derivatives Ltd</t>
  </si>
  <si>
    <t>GCMCOMM</t>
  </si>
  <si>
    <t>Manipal Finance Corp Ltd</t>
  </si>
  <si>
    <t>MNPLFIN</t>
  </si>
  <si>
    <t>Superior Finlease Ltd</t>
  </si>
  <si>
    <t>SUPERIOR</t>
  </si>
  <si>
    <t>Lead Financial Services Ltd</t>
  </si>
  <si>
    <t>LEADFIN</t>
  </si>
  <si>
    <t>Mideast Portfolio Management Ltd</t>
  </si>
  <si>
    <t>MIDEASTP</t>
  </si>
  <si>
    <t>Crimson Metal Engineering Company Ltd</t>
  </si>
  <si>
    <t>CRIMSON</t>
  </si>
  <si>
    <t>Tridev Infraestates Ltd</t>
  </si>
  <si>
    <t>ASHUTPM</t>
  </si>
  <si>
    <t>Aarcon Facilities Ltd</t>
  </si>
  <si>
    <t>RBGUPTA</t>
  </si>
  <si>
    <t>Ortel Communications Ltd</t>
  </si>
  <si>
    <t>ORTEL</t>
  </si>
  <si>
    <t>Encode Packaging India Ltd</t>
  </si>
  <si>
    <t>ENCODE</t>
  </si>
  <si>
    <t>Gravity (India) Ltd</t>
  </si>
  <si>
    <t>GRAVITY</t>
  </si>
  <si>
    <t>Jauss Polymers Ltd</t>
  </si>
  <si>
    <t>JAUSPOL</t>
  </si>
  <si>
    <t>MFS Intercorp Ltd</t>
  </si>
  <si>
    <t>MFSINTRCRP</t>
  </si>
  <si>
    <t>Richa Industries Ltd</t>
  </si>
  <si>
    <t>RICHAIND</t>
  </si>
  <si>
    <t>Priya Ltd</t>
  </si>
  <si>
    <t>PRIYALT</t>
  </si>
  <si>
    <t>Purple Entertainment Ltd</t>
  </si>
  <si>
    <t>PURPLE</t>
  </si>
  <si>
    <t>Autoriders International Ltd</t>
  </si>
  <si>
    <t>AUTOINT</t>
  </si>
  <si>
    <t>Gleam Fabmat Ltd</t>
  </si>
  <si>
    <t>GLEAM</t>
  </si>
  <si>
    <t>B J Duplex Boards Ltd</t>
  </si>
  <si>
    <t>BJDUP</t>
  </si>
  <si>
    <t>Capricorn Systems Global Solutions Ltd</t>
  </si>
  <si>
    <t>CAPRICORN</t>
  </si>
  <si>
    <t>T Spiritual World Ltd</t>
  </si>
  <si>
    <t>TSPIRITUAL</t>
  </si>
  <si>
    <t>Fraser and Co Ltd</t>
  </si>
  <si>
    <t>FRASER</t>
  </si>
  <si>
    <t>Adjia Technologies Ltd</t>
  </si>
  <si>
    <t>ADJIA</t>
  </si>
  <si>
    <t>CKP Leisure Ltd</t>
  </si>
  <si>
    <t>CKPLEISURE</t>
  </si>
  <si>
    <t>Nippon India ETF Nifty 50 Shariah BeES</t>
  </si>
  <si>
    <t>SHARIABEES</t>
  </si>
  <si>
    <t>EMA India Ltd</t>
  </si>
  <si>
    <t>EMAINDIA</t>
  </si>
  <si>
    <t>Pagaria Energy Ltd</t>
  </si>
  <si>
    <t>WOMENNET</t>
  </si>
  <si>
    <t>Ahimsa Industries Ltd</t>
  </si>
  <si>
    <t>AHIMSA</t>
  </si>
  <si>
    <t>Dharani Finance Ltd</t>
  </si>
  <si>
    <t>DHARFIN</t>
  </si>
  <si>
    <t>Shiva Suitings Ltd</t>
  </si>
  <si>
    <t>SHVSUIT</t>
  </si>
  <si>
    <t>Gopal Iron and Steels Company (Gujarat) Ltd</t>
  </si>
  <si>
    <t>GOPAIST</t>
  </si>
  <si>
    <t>SS Infrastructure Development Consultants Ltd</t>
  </si>
  <si>
    <t>SSINFRA</t>
  </si>
  <si>
    <t>Vasa Retail and Overseas Ltd</t>
  </si>
  <si>
    <t>VASA</t>
  </si>
  <si>
    <t>Spectra Industries Ltd</t>
  </si>
  <si>
    <t>SPECTRA</t>
  </si>
  <si>
    <t>Abhishek Infraventures Ltd</t>
  </si>
  <si>
    <t>ABHIINFRA</t>
  </si>
  <si>
    <t>Jumbo Bag Ltd</t>
  </si>
  <si>
    <t>JUMBO</t>
  </si>
  <si>
    <t>R R Securities Ltd</t>
  </si>
  <si>
    <t>RRSECUR</t>
  </si>
  <si>
    <t>Regency Trust Ltd</t>
  </si>
  <si>
    <t>REGTRUS</t>
  </si>
  <si>
    <t>Diksha Greens Ltd</t>
  </si>
  <si>
    <t>DGL</t>
  </si>
  <si>
    <t>Heera Ispat Ltd</t>
  </si>
  <si>
    <t>HEERAISP</t>
  </si>
  <si>
    <t>Padmanabh Industries Ltd</t>
  </si>
  <si>
    <t>PADMAIND</t>
  </si>
  <si>
    <t>Edelweiss Nifty 50 ETF</t>
  </si>
  <si>
    <t>NIFTYEES</t>
  </si>
  <si>
    <t>Hi-Klass Trading and Investment Ltd</t>
  </si>
  <si>
    <t>HIKLASS</t>
  </si>
  <si>
    <t>CMM Infraprojects Ltd</t>
  </si>
  <si>
    <t>CMMIPL</t>
  </si>
  <si>
    <t>Kiran Syntex Ltd</t>
  </si>
  <si>
    <t>KIRANSY-B</t>
  </si>
  <si>
    <t>Systematix Securities Ltd</t>
  </si>
  <si>
    <t>SYTIXSE</t>
  </si>
  <si>
    <t>Adarsh Mercantile Ltd</t>
  </si>
  <si>
    <t>ADARSH</t>
  </si>
  <si>
    <t>City Online Services Ltd</t>
  </si>
  <si>
    <t>CITYONLINE</t>
  </si>
  <si>
    <t>Invesco India Nifty 50 ETF</t>
  </si>
  <si>
    <t>IVZINNIFTY</t>
  </si>
  <si>
    <t>Natura Hue Chem Ltd</t>
  </si>
  <si>
    <t>NATHUEC</t>
  </si>
  <si>
    <t>Hemo Organic Ltd</t>
  </si>
  <si>
    <t>HEMORGANIC</t>
  </si>
  <si>
    <t>Krishna Filament Industries Ltd</t>
  </si>
  <si>
    <t>KRIFILIND</t>
  </si>
  <si>
    <t>Kuberan Global Edu Solutions Ltd</t>
  </si>
  <si>
    <t>KGES</t>
  </si>
  <si>
    <t>SSPN Finance Ltd</t>
  </si>
  <si>
    <t>SSPNFIN</t>
  </si>
  <si>
    <t>People's Investment Ltd</t>
  </si>
  <si>
    <t>PEOPLIN</t>
  </si>
  <si>
    <t>Arcee Industries Ltd</t>
  </si>
  <si>
    <t>ARCEEIN</t>
  </si>
  <si>
    <t>Radhagobind Commercial Ltd</t>
  </si>
  <si>
    <t>RCL</t>
  </si>
  <si>
    <t>Nippon India ETF Nifty Dividend Opportunities 50</t>
  </si>
  <si>
    <t>DIVOPPBEES</t>
  </si>
  <si>
    <t>Source Industries (India) Ltd</t>
  </si>
  <si>
    <t>SOURCEIND</t>
  </si>
  <si>
    <t>Shri Kalyan Holdings Ltd</t>
  </si>
  <si>
    <t>SHKALYN</t>
  </si>
  <si>
    <t>Nikki Global Finance Ltd</t>
  </si>
  <si>
    <t>NIKKIGL</t>
  </si>
  <si>
    <t>Saptak Chem and Business Ltd</t>
  </si>
  <si>
    <t>SCBL</t>
  </si>
  <si>
    <t>S R Industries Ltd</t>
  </si>
  <si>
    <t>SRIND</t>
  </si>
  <si>
    <t>Rajvir Industries Ltd</t>
  </si>
  <si>
    <t>RAJVIR</t>
  </si>
  <si>
    <t>Capfin India Ltd</t>
  </si>
  <si>
    <t>CAPFIN</t>
  </si>
  <si>
    <t>SBL Infratech Ltd</t>
  </si>
  <si>
    <t>SBLI</t>
  </si>
  <si>
    <t>Decorous Investment and Trading Co Ltd</t>
  </si>
  <si>
    <t>DITCO</t>
  </si>
  <si>
    <t>Kovalam Investment and Trading Co Ltd</t>
  </si>
  <si>
    <t>ZKOVALIN</t>
  </si>
  <si>
    <t>Eureka Industries Ltd</t>
  </si>
  <si>
    <t>EUREKAI</t>
  </si>
  <si>
    <t>Thakkers Group Limited</t>
  </si>
  <si>
    <t>THAKKERS</t>
  </si>
  <si>
    <t>Shivansh Finserve Ltd</t>
  </si>
  <si>
    <t>SHIVA</t>
  </si>
  <si>
    <t>Tricom Fruit Products Ltd</t>
  </si>
  <si>
    <t>TRICOMFRU</t>
  </si>
  <si>
    <t>AAR Shyam India Investment Company Ltd</t>
  </si>
  <si>
    <t>AARSHYAM</t>
  </si>
  <si>
    <t>Tiaan Consumer Ltd</t>
  </si>
  <si>
    <t>TIAANC</t>
  </si>
  <si>
    <t>IDFC Nifty 50 ETF</t>
  </si>
  <si>
    <t>IDFNIFTYET</t>
  </si>
  <si>
    <t>Bansisons Tea Industries Ltd</t>
  </si>
  <si>
    <t>BANSTEA</t>
  </si>
  <si>
    <t>SPV Global Trading Ltd</t>
  </si>
  <si>
    <t>SPVGLOBAL</t>
  </si>
  <si>
    <t>SVA India Ltd</t>
  </si>
  <si>
    <t>SVAINDIA</t>
  </si>
  <si>
    <t>JLA Infraville Shoppers Ltd</t>
  </si>
  <si>
    <t>JSHL</t>
  </si>
  <si>
    <t>Kanel Industries Ltd</t>
  </si>
  <si>
    <t>KANELIND</t>
  </si>
  <si>
    <t>Euro Asia Exports Ltd</t>
  </si>
  <si>
    <t>EUROASIA</t>
  </si>
  <si>
    <t>Pasupati Fincap Ltd</t>
  </si>
  <si>
    <t>PASUFIN</t>
  </si>
  <si>
    <t>G D L Leasing and Finance Ltd</t>
  </si>
  <si>
    <t>GDLLEAS</t>
  </si>
  <si>
    <t>Gaekwar Mills Ltd</t>
  </si>
  <si>
    <t>ZGAEKWAR</t>
  </si>
  <si>
    <t>Transglobe Foods Ltd</t>
  </si>
  <si>
    <t>TRANSFD</t>
  </si>
  <si>
    <t>Jaihind Projects Ltd</t>
  </si>
  <si>
    <t>JAIHINDPRO</t>
  </si>
  <si>
    <t>Stellant Securities (India) Ltd</t>
  </si>
  <si>
    <t>STELLANT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</si>
  <si>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</si>
  <si>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</si>
  <si>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</si>
  <si>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</si>
  <si>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</si>
  <si>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</si>
  <si>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</si>
  <si>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</si>
  <si>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</si>
  <si>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</si>
  <si>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</si>
  <si>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</si>
  <si>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</si>
  <si>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</si>
  <si>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</si>
  <si>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</si>
  <si>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</si>
  <si>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</si>
  <si>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</si>
  <si>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</si>
  <si>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</si>
  <si>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</si>
  <si>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</si>
  <si>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</si>
  <si>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</si>
  <si>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</si>
  <si>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</si>
  <si>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</si>
  <si>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</si>
  <si>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</si>
  <si>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</si>
  <si>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</si>
  <si>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</si>
  <si>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</si>
  <si>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</si>
  <si>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</si>
  <si>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</si>
  <si>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</si>
  <si>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</si>
  <si>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</si>
  <si>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</si>
  <si>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</si>
  <si>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</si>
  <si>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</si>
  <si>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</si>
  <si>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</si>
  <si>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</si>
  <si>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</si>
  <si>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</si>
  <si>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</si>
  <si>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</si>
  <si>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</si>
  <si>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</si>
  <si>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</si>
  <si>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</si>
  <si>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</si>
  <si>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</si>
  <si>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</si>
  <si>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</si>
  <si>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</si>
  <si>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</si>
  <si>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</si>
  <si>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</si>
  <si>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</si>
  <si>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</si>
  <si>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</si>
  <si>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</si>
  <si>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</si>
  <si>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</si>
  <si>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</si>
  <si>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</si>
  <si>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</si>
  <si>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</si>
  <si>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</si>
  <si>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</si>
  <si>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</si>
  <si>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</si>
  <si>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</si>
  <si>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</si>
  <si>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</si>
  <si>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</si>
  <si>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</si>
  <si>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</si>
  <si>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</si>
  <si>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</si>
  <si>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</si>
  <si>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</si>
  <si>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</si>
  <si>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</si>
  <si>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</si>
  <si>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</si>
  <si>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</si>
  <si>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</si>
  <si>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</si>
  <si>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</si>
  <si>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</si>
  <si>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</si>
  <si>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</si>
  <si>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</si>
  <si>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</si>
  <si>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</si>
  <si>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</si>
  <si>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</si>
  <si>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</si>
  <si>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</si>
  <si>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</si>
  <si>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</si>
  <si>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</si>
  <si>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</si>
  <si>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</si>
  <si>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</si>
  <si>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</si>
  <si>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</si>
  <si>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</si>
  <si>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</si>
  <si>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</si>
  <si>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</si>
  <si>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</si>
  <si>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</si>
  <si>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</si>
  <si>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</si>
  <si>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</si>
  <si>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</si>
  <si>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</si>
  <si>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</si>
  <si>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</si>
  <si>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</si>
  <si>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</si>
  <si>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</si>
  <si>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</si>
  <si>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</si>
  <si>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</si>
  <si>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</si>
  <si>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</si>
  <si>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</si>
  <si>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</si>
  <si>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</si>
  <si>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</si>
  <si>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</si>
  <si>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</si>
  <si>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</si>
  <si>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</si>
  <si>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</si>
  <si>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</si>
  <si>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</si>
  <si>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</si>
  <si>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</si>
  <si>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</si>
  <si>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</si>
  <si>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</si>
  <si>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</si>
  <si>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</si>
  <si>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</si>
  <si>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</si>
  <si>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</si>
  <si>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</si>
  <si>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</si>
  <si>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</si>
  <si>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</si>
  <si>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</si>
  <si>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</si>
  <si>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</si>
  <si>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</si>
  <si>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</si>
  <si>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</si>
  <si>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</si>
  <si>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</si>
  <si>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</si>
  <si>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</si>
  <si>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</si>
  <si>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</si>
  <si>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</si>
  <si>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</si>
  <si>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</si>
  <si>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</si>
  <si>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</si>
  <si>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</si>
  <si>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</si>
  <si>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</si>
  <si>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</si>
  <si>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</si>
  <si>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</si>
  <si>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</si>
  <si>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</si>
  <si>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</si>
  <si>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</si>
  <si>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</si>
  <si>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</si>
  <si>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</si>
  <si>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</si>
  <si>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</si>
  <si>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</si>
  <si>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</si>
  <si>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</si>
  <si>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</si>
  <si>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</si>
  <si>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</si>
  <si>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</si>
  <si>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</si>
  <si>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</si>
  <si>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</si>
  <si>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</si>
  <si>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</si>
  <si>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</si>
  <si>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</si>
  <si>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</si>
  <si>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</si>
  <si>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</si>
  <si>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</si>
  <si>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</si>
  <si>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</si>
  <si>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</si>
  <si>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</si>
  <si>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</si>
  <si>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</si>
  <si>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</si>
  <si>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</si>
  <si>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</si>
  <si>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</si>
  <si>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</si>
  <si>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</si>
  <si>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</si>
  <si>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</si>
  <si>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</si>
  <si>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</si>
  <si>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</si>
  <si>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</si>
  <si>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</si>
  <si>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</si>
  <si>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</si>
  <si>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</si>
  <si>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</si>
  <si>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</si>
  <si>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</si>
  <si>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</si>
  <si>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</si>
  <si>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</si>
  <si>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</si>
  <si>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</si>
  <si>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</si>
  <si>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</si>
  <si>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</si>
  <si>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</si>
  <si>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</si>
  <si>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</si>
  <si>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</si>
  <si>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</si>
  <si>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</si>
  <si>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</si>
  <si>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</si>
  <si>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</si>
  <si>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</si>
  <si>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</si>
  <si>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</si>
  <si>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</si>
  <si>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</si>
  <si>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</si>
  <si>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</si>
  <si>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</si>
  <si>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</si>
  <si>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</si>
  <si>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</si>
  <si>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</si>
  <si>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</si>
  <si>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</si>
  <si>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</si>
  <si>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</si>
  <si>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</si>
  <si>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</si>
  <si>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</si>
  <si>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</si>
  <si>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</si>
  <si>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</si>
  <si>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</si>
  <si>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</si>
  <si>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</si>
  <si>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</si>
  <si>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</si>
  <si>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</si>
  <si>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</si>
  <si>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</si>
  <si>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</si>
  <si>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</si>
  <si>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</si>
  <si>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</si>
  <si>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</si>
  <si>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</si>
  <si>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</si>
  <si>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</si>
  <si>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</si>
  <si>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</si>
  <si>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</si>
  <si>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</si>
  <si>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</si>
  <si>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</si>
  <si>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</si>
  <si>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</si>
  <si>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</si>
  <si>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</si>
  <si>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</si>
  <si>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</si>
  <si>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</si>
  <si>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</si>
  <si>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</si>
  <si>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</si>
  <si>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</si>
  <si>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</si>
  <si>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</si>
  <si>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</si>
  <si>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</si>
  <si>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</si>
  <si>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</si>
  <si>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</si>
  <si>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</si>
  <si>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</si>
  <si>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</si>
  <si>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</si>
  <si>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</si>
  <si>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</si>
  <si>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</si>
  <si>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</si>
  <si>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</si>
  <si>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</si>
  <si>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</si>
  <si>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</si>
  <si>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</si>
  <si>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</si>
  <si>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</si>
  <si>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</si>
  <si>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</si>
  <si>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</si>
  <si>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</si>
  <si>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</si>
  <si>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</si>
  <si>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</si>
  <si>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</si>
  <si>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</si>
  <si>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</si>
  <si>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</si>
  <si>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</si>
  <si>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</si>
  <si>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</si>
  <si>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</si>
  <si>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</si>
  <si>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</si>
  <si>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</si>
  <si>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</si>
  <si>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</si>
  <si>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</si>
  <si>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</si>
  <si>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</si>
  <si>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</si>
  <si>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</si>
  <si>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</si>
  <si>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</si>
  <si>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</si>
  <si>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</si>
  <si>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</si>
  <si>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</si>
  <si>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</si>
  <si>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</si>
  <si>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</si>
  <si>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</si>
  <si>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</si>
  <si>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</si>
  <si>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</si>
  <si>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</si>
  <si>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</si>
  <si>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</si>
  <si>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</si>
  <si>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</si>
  <si>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</si>
  <si>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</si>
  <si>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</si>
  <si>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</si>
  <si>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</si>
  <si>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</si>
  <si>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</si>
  <si>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</si>
  <si>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</si>
  <si>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</si>
  <si>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</si>
  <si>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</si>
  <si>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</si>
  <si>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</si>
  <si>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</si>
  <si>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</si>
  <si>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</si>
  <si>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</si>
  <si>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</si>
  <si>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</si>
  <si>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</si>
  <si>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</si>
  <si>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</si>
  <si>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</si>
  <si>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</si>
  <si>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</si>
  <si>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</si>
  <si>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</si>
  <si>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</si>
  <si>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</si>
  <si>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</si>
  <si>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</si>
  <si>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</si>
  <si>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</si>
  <si>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</si>
  <si>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</si>
  <si>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</si>
  <si>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</si>
  <si>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</si>
  <si>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</si>
  <si>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</si>
  <si>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</si>
  <si>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</si>
  <si>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</si>
  <si>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</si>
  <si>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</si>
  <si>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</si>
  <si>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</si>
  <si>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</si>
  <si>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</si>
  <si>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</si>
  <si>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</si>
  <si>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</si>
  <si>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</si>
  <si>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</si>
  <si>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</si>
  <si>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</si>
  <si>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</si>
  <si>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</si>
  <si>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</si>
  <si>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</si>
  <si>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</si>
  <si>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</si>
  <si>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</si>
  <si>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</si>
  <si>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</si>
  <si>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</si>
  <si>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</si>
  <si>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</si>
  <si>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</si>
  <si>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</si>
  <si>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</si>
  <si>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</si>
  <si>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</si>
  <si>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</si>
  <si>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</si>
  <si>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</si>
  <si>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</si>
  <si>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</si>
  <si>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</si>
  <si>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</si>
  <si>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</si>
  <si>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</si>
  <si>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</si>
  <si>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</si>
  <si>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</si>
  <si>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</si>
  <si>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</si>
  <si>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</si>
  <si>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</si>
  <si>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</si>
  <si>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</si>
  <si>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</si>
  <si>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</si>
  <si>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</si>
  <si>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</si>
  <si>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</si>
  <si>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</si>
  <si>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</si>
  <si>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</si>
  <si>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</si>
  <si>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</si>
  <si>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</si>
  <si>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</si>
  <si>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</si>
  <si>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</si>
  <si>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</si>
  <si>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</si>
  <si>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</si>
  <si>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</si>
  <si>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</si>
  <si>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</si>
  <si>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</si>
  <si>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</si>
  <si>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</si>
  <si>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</si>
  <si>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</si>
  <si>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</si>
  <si>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</si>
  <si>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</si>
  <si>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V.L.Infraprojects Ltd</t>
  </si>
  <si>
    <t>VLINFRA</t>
  </si>
  <si>
    <t>VVIP Infratech Ltd</t>
  </si>
  <si>
    <t>VVIPIL</t>
  </si>
  <si>
    <t xml:space="preserve">Industry 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</si>
  <si>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</si>
  <si>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</si>
  <si>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</si>
  <si>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</si>
  <si>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</si>
  <si>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</si>
  <si>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</si>
  <si>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</si>
  <si>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</si>
  <si>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</si>
  <si>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Construction Materials</t>
  </si>
  <si>
    <t>Capital Goods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</si>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</sst>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5C20F-3923-4FE5-BB42-887F81BF1255}" name="Table4" displayName="Table4" ref="A1:Z122" totalsRowShown="0">
  <sortState xmlns:xlrd2="http://schemas.microsoft.com/office/spreadsheetml/2017/richdata2" ref="A2:Z122">
    <sortCondition ref="Z1:Z122"/>
  </sortState>
  <tableColumns count="26">
    <tableColumn id="1" xr3:uid="{46EB106C-5E7F-4411-AE38-3189ED1FFFA1}" name="Sub-Sector"/>
    <tableColumn id="2" xr3:uid="{A208CC2F-FA41-45B9-9043-E09D52387890}" name="Count" dataDxfId="56">
      <calculatedColumnFormula>COUNTIFS(Table2[Sub-Sector],Table4[[#This Row],[Sub-Sector]])</calculatedColumnFormula>
    </tableColumn>
    <tableColumn id="3" xr3:uid="{3E479056-4202-43C3-9FF3-F12190CE1C2E}" name="Uptrend" dataDxfId="55">
      <calculatedColumnFormula>COUNTIFS(Table2[Sub-Sector],Table4[[#This Row],[Sub-Sector]],Table2[Uptrend],"Uptrend")/Table4[[#This Row],[Count]]</calculatedColumnFormula>
    </tableColumn>
    <tableColumn id="4" xr3:uid="{70246450-D89B-4942-ADD5-52F431293786}" name="1W Out-Performance" dataDxfId="54">
      <calculatedColumnFormula>COUNTIFS(Table2[Sub-Sector],Table4[[#This Row],[Sub-Sector]],Table2[1W Return vs Nifty],"&gt;=5")/Table4[[#This Row],[Count]]</calculatedColumnFormula>
    </tableColumn>
    <tableColumn id="5" xr3:uid="{12ACAC99-E8FA-4D7F-A73E-6ED66A2163D7}" name="1M Out-Performance" dataDxfId="53">
      <calculatedColumnFormula>COUNTIFS(Table2[Sub-Sector],Table4[[#This Row],[Sub-Sector]],Table2[1M Return vs Nifty],"&gt;=5")/Table4[[#This Row],[Count]]</calculatedColumnFormula>
    </tableColumn>
    <tableColumn id="6" xr3:uid="{7BCF48E6-6824-4B38-B8AB-28F8C046F738}" name="6M Return vs Nifty" dataDxfId="52">
      <calculatedColumnFormula>COUNTIFS(Table2[Sub-Sector],Table4[[#This Row],[Sub-Sector]],Table2[6M Return vs Nifty],"&gt;=10")/Table4[[#This Row],[Count]]</calculatedColumnFormula>
    </tableColumn>
    <tableColumn id="7" xr3:uid="{4FCB4AF1-8080-481B-9833-2EA511F97D6B}" name="1Y Return vs Nifty" dataDxfId="51">
      <calculatedColumnFormula>COUNTIFS(Table2[Sub-Sector],Table4[[#This Row],[Sub-Sector]],Table2[1Y Return vs Nifty],"&gt;=10")/Table4[[#This Row],[Count]]</calculatedColumnFormula>
    </tableColumn>
    <tableColumn id="8" xr3:uid="{AFD5AE18-F1F8-40C0-A2DE-63B96B991125}" name="RSI" dataDxfId="50">
      <calculatedColumnFormula>COUNTIFS(Table2[Sub-Sector],Table4[[#This Row],[Sub-Sector]],Table2[RSI Exponential â€“ 14D],"&gt;=50")/Table4[[#This Row],[Count]]</calculatedColumnFormula>
    </tableColumn>
    <tableColumn id="9" xr3:uid="{0CE5A288-C8B4-4056-83CC-D7132BF5BBF0}" name="Relative Volume" dataDxfId="49">
      <calculatedColumnFormula>COUNTIFS(Table2[Sub-Sector],Table4[[#This Row],[Sub-Sector]],Table2[Relative Volume],"&gt;=1")/Table4[[#This Row],[Count]]</calculatedColumnFormula>
    </tableColumn>
    <tableColumn id="10" xr3:uid="{99FF4F83-0741-4F6D-8CE6-74172DE33BE0}" name="% Away From Day Low" dataDxfId="48">
      <calculatedColumnFormula>COUNTIFS(Table2[Sub-Sector],Table4[[#This Row],[Sub-Sector]],Table2[% Away From Day Low],"&gt;=0.05")/Table4[[#This Row],[Count]]</calculatedColumnFormula>
    </tableColumn>
    <tableColumn id="11" xr3:uid="{65350D88-40A3-4A5D-851F-79D6B6001F81}" name="% Away From Day High" dataDxfId="47">
      <calculatedColumnFormula>COUNTIFS(Table2[Sub-Sector],Table4[[#This Row],[Sub-Sector]],Table2[% Away From Day High],"&lt;=0.05")/Table4[[#This Row],[Count]]</calculatedColumnFormula>
    </tableColumn>
    <tableColumn id="12" xr3:uid="{D8160B27-00EF-4B17-B6FA-E6CBA141216B}" name="% Away From Current Week Low" dataDxfId="46">
      <calculatedColumnFormula>COUNTIFS(Table2[Sub-Sector],Table4[[#This Row],[Sub-Sector]],Table2[% Away From Current Week Low],"&gt;=0.05")/Table4[[#This Row],[Count]]</calculatedColumnFormula>
    </tableColumn>
    <tableColumn id="13" xr3:uid="{6A64AF67-BD1F-49E1-B464-A7AF8F338945}" name="% Away From Current Week High" dataDxfId="45">
      <calculatedColumnFormula>COUNTIFS(Table2[Sub-Sector],Table4[[#This Row],[Sub-Sector]],Table2[% Away From Current Week High],"&lt;=0.05")/Table4[[#This Row],[Count]]</calculatedColumnFormula>
    </tableColumn>
    <tableColumn id="14" xr3:uid="{5EABE9A9-5092-4488-AE90-A25E12F9B3FA}" name="% Away From Current Month Low" dataDxfId="44">
      <calculatedColumnFormula>COUNTIFS(Table2[Sub-Sector],Table4[[#This Row],[Sub-Sector]],Table2[% Away From Current Month Low],"&gt;=0.05")/Table4[[#This Row],[Count]]</calculatedColumnFormula>
    </tableColumn>
    <tableColumn id="15" xr3:uid="{F6F9ABE9-8A24-4EC9-AE6B-69F3F17C09B8}" name="% Away From Current Month High" dataDxfId="43">
      <calculatedColumnFormula>COUNTIFS(Table2[Sub-Sector],Table4[[#This Row],[Sub-Sector]],Table2[% Away From Current Month High],"&lt;=0.05")/Table4[[#This Row],[Count]]</calculatedColumnFormula>
    </tableColumn>
    <tableColumn id="16" xr3:uid="{659946B4-278A-421E-8CDC-1E49E99E523E}" name="% Away From 52W High" dataDxfId="42">
      <calculatedColumnFormula>COUNTIFS(Table2[Sub-Sector],Table4[[#This Row],[Sub-Sector]],Table2[% Away From 52W High],"&lt;=10")/Table4[[#This Row],[Count]]</calculatedColumnFormula>
    </tableColumn>
    <tableColumn id="17" xr3:uid="{9BA57EC8-8965-4F66-8E66-D3973293EAED}" name="% Away From 52W Low" dataDxfId="41">
      <calculatedColumnFormula>COUNTIFS(Table2[Sub-Sector],Table4[[#This Row],[Sub-Sector]],Table2[% Away From 52W Low],"&gt;=10")/Table4[[#This Row],[Count]]</calculatedColumnFormula>
    </tableColumn>
    <tableColumn id="18" xr3:uid="{D2893A7C-9753-4C23-B38E-AF8BC7F5893F}" name="% Price above 20D EMA" dataDxfId="40">
      <calculatedColumnFormula>COUNTIFS(Table2[Sub-Sector],Table4[[#This Row],[Sub-Sector]],Table2[% Price above 20 EMA],"&gt;=0")/Table4[[#This Row],[Count]]</calculatedColumnFormula>
    </tableColumn>
    <tableColumn id="19" xr3:uid="{DD7A9FC6-8827-434D-AE58-90D284A3A8BE}" name="% Price above 50 EMA" dataDxfId="39">
      <calculatedColumnFormula>COUNTIFS(Table2[Sub-Sector],Table4[[#This Row],[Sub-Sector]],Table2[% Price above 50 EMA],"&gt;=0")/Table4[[#This Row],[Count]]</calculatedColumnFormula>
    </tableColumn>
    <tableColumn id="20" xr3:uid="{24F1A5EB-33AB-4D26-BD23-688A888DB5A9}" name="% Price above 200 EMA" dataDxfId="38">
      <calculatedColumnFormula>COUNTIFS(Table2[Sub-Sector],Table4[[#This Row],[Sub-Sector]],Table2[% Price above 200 EMA],"&gt;=0")/Table4[[#This Row],[Count]]</calculatedColumnFormula>
    </tableColumn>
    <tableColumn id="21" xr3:uid="{5948120B-24CE-4B0E-B46D-E70425FCDD23}" name="Rate of Change - Zone" dataDxfId="37">
      <calculatedColumnFormula>COUNTIFS(Table2[Sub-Sector],Table4[[#This Row],[Sub-Sector]],Table2[Rate of Change - Zone],"Positive")/Table4[[#This Row],[Count]]</calculatedColumnFormula>
    </tableColumn>
    <tableColumn id="22" xr3:uid="{AE1BF0B3-39C6-4983-8872-CA51308FF9AE}" name="Sharpe Ratio" dataDxfId="36">
      <calculatedColumnFormula>COUNTIFS(Table2[Sub-Sector],Table4[[#This Row],[Sub-Sector]],Table2[Sharpe Ratio],"&gt;=0.10")/Table4[[#This Row],[Count]]</calculatedColumnFormula>
    </tableColumn>
    <tableColumn id="23" xr3:uid="{04AA532C-0CCF-4E06-9F53-F9A3A6093625}" name="Score" dataDxfId="35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65FE6DC9-EA98-4231-A0D8-7704F5F2CF94}" name="Rank" dataDxfId="34">
      <calculatedColumnFormula>_xlfn.RANK.AVG(Table4[[#This Row],[Score]],Table4[Score],1)</calculatedColumnFormula>
    </tableColumn>
    <tableColumn id="25" xr3:uid="{CE9DAF0A-5F36-4950-95E4-59B05483A635}" name="Score 2 " dataDxfId="33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E307BBF7-1AC3-4A40-8646-8A7ACEBB7B9B}" name="Rank 2" dataDxfId="32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0EEE43-07F5-491E-A8AC-D33732E81881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ED662048-3512-4D50-A844-4AB13A49B510}" name="Name"/>
    <tableColumn id="2" xr3:uid="{F71B278C-39C4-41EA-939B-17B5AC4DE297}" name="Ticker"/>
    <tableColumn id="3" xr3:uid="{B665567A-1736-4592-B829-0E7611ACB88A}" name="Industry "/>
    <tableColumn id="4" xr3:uid="{83326ADD-27B0-4645-AC22-E4B6D6007A19}" name="Sub-Sector"/>
    <tableColumn id="5" xr3:uid="{A8C9E64C-1E45-4B6F-ABAD-63E49F99B371}" name="Market Cap"/>
    <tableColumn id="6" xr3:uid="{B9F77BA5-1002-445F-8972-B18BA8D017AF}" name="Close Price"/>
    <tableColumn id="7" xr3:uid="{77B3B6D0-2CF1-4B8F-928A-1467BA6721BE}" name="1Y Return vs Nifty"/>
    <tableColumn id="18" xr3:uid="{A641BD0B-B099-4B23-98DB-80647A340373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990BCEA2-61EE-495B-89FB-13B3677BF19B}" name="1M Return vs Nifty"/>
    <tableColumn id="19" xr3:uid="{E72ED0EF-A2C0-4D36-ABCA-7324618B1E7F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EA67300-14BA-4FA6-90FA-4988941E629E}" name="6M Return vs Nifty"/>
    <tableColumn id="20" xr3:uid="{5DE20793-C901-4283-987E-E20F05AE25FD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14B2603C-EF04-451B-8B76-A5B44EB4674A}" name="1W Return vs Nifty"/>
    <tableColumn id="22" xr3:uid="{C8E92FBB-F777-4AA9-B106-1E90D15E3CC9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7ABE8CB5-9C55-42DA-B851-DF5774E8EB3A}" name="20D EMA" dataDxfId="27"/>
    <tableColumn id="11" xr3:uid="{B078F176-528C-475C-B593-19C05103F562}" name="50D EMA"/>
    <tableColumn id="12" xr3:uid="{4E990ADB-E2F5-49C0-9848-9726F3304616}" name="200D EMA"/>
    <tableColumn id="13" xr3:uid="{F9F8B0B2-F299-4886-87D3-9C67E44870C4}" name="RSI Exponential â€“ 14D"/>
    <tableColumn id="25" xr3:uid="{7C4F383F-ACF7-451E-BAEE-D0B3135BDF81}" name="% Price above 20 EMA" dataDxfId="26">
      <calculatedColumnFormula>(Table2[[#This Row],[Close Price]]-Table2[[#This Row],[20D EMA]])/Table2[[#This Row],[20D EMA]]</calculatedColumnFormula>
    </tableColumn>
    <tableColumn id="24" xr3:uid="{4F5CFBBD-A6C3-4D3D-ABC6-A9BA7B50345F}" name="% Price above 50 EMA" dataDxfId="25">
      <calculatedColumnFormula>(Table2[[#This Row],[Close Price]]-Table2[[#This Row],[50D EMA]])/Table2[[#This Row],[50D EMA]]</calculatedColumnFormula>
    </tableColumn>
    <tableColumn id="23" xr3:uid="{DC6579AF-5F4C-47DC-BA2F-85660B636410}" name="% Price above 200 EMA" dataDxfId="24">
      <calculatedColumnFormula>(Table2[[#This Row],[Close Price]]-Table2[[#This Row],[200D EMA]])/Table2[[#This Row],[200D EMA]]</calculatedColumnFormula>
    </tableColumn>
    <tableColumn id="14" xr3:uid="{6C74D469-AF10-44C6-8058-CB9DD2AC641F}" name="Relative Volume"/>
    <tableColumn id="37" xr3:uid="{42798A35-6FFB-4B95-B192-950D1D7C173D}" name="Day Low" dataDxfId="23"/>
    <tableColumn id="36" xr3:uid="{CDD7FE45-A1D2-4A9A-AA49-4E769B17035C}" name="Day High" dataDxfId="22"/>
    <tableColumn id="35" xr3:uid="{2D7F6E44-CF6F-4E94-A00F-DDD7AFF0AD30}" name="Current Week Low" dataDxfId="21"/>
    <tableColumn id="34" xr3:uid="{0238B65F-C211-48DC-83A3-BFD6FF29370E}" name="Current Week High" dataDxfId="20"/>
    <tableColumn id="33" xr3:uid="{6018CD5A-F622-46EE-A73F-D6FB397C42BB}" name="Current Month Low" dataDxfId="19"/>
    <tableColumn id="32" xr3:uid="{401D6EDE-430A-4646-8426-66397AB3E471}" name="Current Month High" dataDxfId="18"/>
    <tableColumn id="31" xr3:uid="{ABE642BE-7BF7-47EA-9B04-B73E44ED87E9}" name="% Away From Day Low" dataDxfId="17">
      <calculatedColumnFormula>(Table2[[#This Row],[Close Price]]/Table2[[#This Row],[Day Low]])-1</calculatedColumnFormula>
    </tableColumn>
    <tableColumn id="30" xr3:uid="{DD2AD564-989B-47FA-A392-9FDD19C5A308}" name="% Away From Day High" dataDxfId="16">
      <calculatedColumnFormula>(Table2[[#This Row],[Day High]]/Table2[[#This Row],[Close Price]])-1</calculatedColumnFormula>
    </tableColumn>
    <tableColumn id="29" xr3:uid="{D3AC262C-F2C8-4143-B5CF-22F538427DA7}" name="% Away From Current Week Low" dataDxfId="15">
      <calculatedColumnFormula>(Table2[[#This Row],[Close Price]]/Table2[[#This Row],[Current Week Low]])-1</calculatedColumnFormula>
    </tableColumn>
    <tableColumn id="28" xr3:uid="{58367BF8-5036-43B1-BD43-1BDE953CBED5}" name="% Away From Current Week High" dataDxfId="14">
      <calculatedColumnFormula>(Table2[[#This Row],[Current Week High]]/Table2[[#This Row],[Close Price]])-1</calculatedColumnFormula>
    </tableColumn>
    <tableColumn id="27" xr3:uid="{2CEF3889-28D8-4103-923F-DE2FF8B4181A}" name="% Away From Current Month Low" dataDxfId="13">
      <calculatedColumnFormula>(Table2[[#This Row],[Close Price]]/Table2[[#This Row],[Current Month Low]])-1</calculatedColumnFormula>
    </tableColumn>
    <tableColumn id="26" xr3:uid="{0825215C-9045-4874-936D-0905AB92360D}" name="% Away From Current Month High" dataDxfId="12">
      <calculatedColumnFormula>(Table2[[#This Row],[Current Month High]]/Table2[[#This Row],[Close Price]])-1</calculatedColumnFormula>
    </tableColumn>
    <tableColumn id="15" xr3:uid="{33F77F54-0D78-4CF7-9A56-E96BCFE671FE}" name="% Away From 52W High"/>
    <tableColumn id="16" xr3:uid="{5209214F-BACE-4368-8EE3-9AC563D626ED}" name="% Away From 52W Low"/>
    <tableColumn id="39" xr3:uid="{9326F943-F22C-463B-AC9B-1FF5CA430377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191FD93A-1BE9-4C1B-A202-CF934D18190D}" name="Relative Strength Sector Index" dataDxfId="10"/>
    <tableColumn id="42" xr3:uid="{C664B370-9269-4B69-9E31-018AF5BE54FE}" name="Relative Strength Sector Index - Zone" dataDxfId="9"/>
    <tableColumn id="41" xr3:uid="{1285BDA4-9B0D-4ED0-B709-7FB5DE4C9B64}" name="Rate of Change" dataDxfId="8"/>
    <tableColumn id="40" xr3:uid="{79BCE8C9-9B7D-45D2-BC75-0678C1C79C34}" name="Rate of Change - Zone" dataDxfId="7"/>
    <tableColumn id="17" xr3:uid="{94752F13-50A6-4DF6-AD97-F409C76766D8}" name="Sharpe Ratio"/>
    <tableColumn id="44" xr3:uid="{4D4C1B80-DDA7-4045-B6CB-B19203AC360D}" name="Sharpe Ratio Z-Score" dataDxfId="6">
      <calculatedColumnFormula>(Table2[[#This Row],[Sharpe Ratio]]-AVERAGE(Table2[Sharpe Ratio]))/_xlfn.STDEV.P(Table2[Sharpe Ratio])</calculatedColumnFormula>
    </tableColumn>
    <tableColumn id="45" xr3:uid="{9516ECED-8399-42F2-AA36-A62E6DC5475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C56F4FC0-777F-49B5-B86B-C5495BD03344}" name="Rank 1Y" dataDxfId="4">
      <calculatedColumnFormula>_xlfn.RANK.AVG(Table2[[#This Row],[1Y Return vs Nifty Z-Score]],Table2[1Y Return vs Nifty Z-Score])</calculatedColumnFormula>
    </tableColumn>
    <tableColumn id="47" xr3:uid="{C6115A71-C35E-4296-A79B-C3ABA57531F5}" name="Rank 6M" dataDxfId="3">
      <calculatedColumnFormula>_xlfn.RANK.AVG(Table2[[#This Row],[6M Return vs Nifty Z-Score]],Table2[6M Return vs Nifty Z-Score])</calculatedColumnFormula>
    </tableColumn>
    <tableColumn id="48" xr3:uid="{D8CEE201-E1FD-4D56-97FB-7931B1A17615}" name="Rank Sharpe" dataDxfId="2">
      <calculatedColumnFormula>_xlfn.RANK.AVG(Table2[[#This Row],[Sharpe Ratio Z-Score]],Table2[Sharpe Ratio Z-Score])</calculatedColumnFormula>
    </tableColumn>
    <tableColumn id="49" xr3:uid="{CDE30576-D5C8-46EA-BD1B-8C75D3BC28F0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ADB77-634B-4407-A91B-9FD82B95CDFF}" name="Table1" displayName="Table1" ref="A1:Q4999" totalsRowShown="0">
  <autoFilter ref="A1:Q4999" xr:uid="{BE9ADB77-634B-4407-A91B-9FD82B95CDF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90D75D0-BD9C-4593-9659-877D1F8095D8}" name="Name"/>
    <tableColumn id="2" xr3:uid="{FF714048-DB30-4870-B1C7-DAE8F9924086}" name="Ticker"/>
    <tableColumn id="17" xr3:uid="{6B6E2322-EFCF-48C6-99C0-3A6C3764B5CA}" name="Industry " dataDxfId="0">
      <calculatedColumnFormula>IFERROR(VLOOKUP(Table1[[#This Row],[Ticker]],[1]!Table1[[Symbol]:[Industry]],2,FALSE),"-")</calculatedColumnFormula>
    </tableColumn>
    <tableColumn id="3" xr3:uid="{C6151F60-36A3-4C60-B59C-9FF32DA9C52E}" name="Sub-Sector"/>
    <tableColumn id="4" xr3:uid="{D04FD46F-DE9D-4C87-81E3-A94965D01E49}" name="Market Cap"/>
    <tableColumn id="5" xr3:uid="{9C0B5DB5-67C5-4DA7-ABC5-BADA28A20C0F}" name="Close Price"/>
    <tableColumn id="6" xr3:uid="{6F1D9DD3-E033-4F36-BDDD-0265F43B7863}" name="1Y Return vs Nifty"/>
    <tableColumn id="7" xr3:uid="{B039183F-8347-4214-B277-0543DC912230}" name="1M Return vs Nifty"/>
    <tableColumn id="8" xr3:uid="{5779A895-95DD-45DE-BDC1-F314F5C545C7}" name="6M Return vs Nifty"/>
    <tableColumn id="9" xr3:uid="{F7FF7058-47DA-44B3-8419-7203686BA143}" name="1W Return vs Nifty"/>
    <tableColumn id="10" xr3:uid="{121BFDD5-E9E8-4E62-A780-0D63EE6A9B0C}" name="50D EMA"/>
    <tableColumn id="11" xr3:uid="{8948A69B-5F8A-479B-8018-7ED7E19A127E}" name="200D EMA"/>
    <tableColumn id="12" xr3:uid="{2A4F6C75-FFCF-4690-A26F-56A8172418E3}" name="RSI Exponential â€“ 14D"/>
    <tableColumn id="13" xr3:uid="{144E5FD2-311F-4D85-B2A2-0343C6F925A9}" name="Relative Volume"/>
    <tableColumn id="14" xr3:uid="{ECD671D6-1992-4D54-9A2D-668FF3D0439E}" name="% Away From 52W High"/>
    <tableColumn id="15" xr3:uid="{1D40D21B-83F0-4BED-B02C-B147B8401698}" name="% Away From 52W Low"/>
    <tableColumn id="16" xr3:uid="{9A30C6B6-E5E3-4FD0-B9C6-B552C39B6AB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831-E661-498E-81D3-E5753741D7F6}">
  <dimension ref="A1:Z122"/>
  <sheetViews>
    <sheetView workbookViewId="0">
      <selection activeCell="A11" sqref="A1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2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12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</cols>
  <sheetData>
    <row r="1" spans="1:26" x14ac:dyDescent="0.3">
      <c r="A1" t="s">
        <v>2</v>
      </c>
      <c r="B1" t="s">
        <v>10210</v>
      </c>
      <c r="C1" t="s">
        <v>10196</v>
      </c>
      <c r="D1" t="s">
        <v>10211</v>
      </c>
      <c r="E1" t="s">
        <v>10212</v>
      </c>
      <c r="F1" t="s">
        <v>7</v>
      </c>
      <c r="G1" t="s">
        <v>5</v>
      </c>
      <c r="H1" t="s">
        <v>10213</v>
      </c>
      <c r="I1" t="s">
        <v>12</v>
      </c>
      <c r="J1" t="s">
        <v>10190</v>
      </c>
      <c r="K1" t="s">
        <v>10191</v>
      </c>
      <c r="L1" t="s">
        <v>10192</v>
      </c>
      <c r="M1" t="s">
        <v>10193</v>
      </c>
      <c r="N1" t="s">
        <v>10194</v>
      </c>
      <c r="O1" t="s">
        <v>10195</v>
      </c>
      <c r="P1" t="s">
        <v>13</v>
      </c>
      <c r="Q1" t="s">
        <v>14</v>
      </c>
      <c r="R1" t="s">
        <v>10214</v>
      </c>
      <c r="S1" t="s">
        <v>10182</v>
      </c>
      <c r="T1" t="s">
        <v>10183</v>
      </c>
      <c r="U1" t="s">
        <v>10200</v>
      </c>
      <c r="V1" t="s">
        <v>15</v>
      </c>
      <c r="W1" t="s">
        <v>10205</v>
      </c>
      <c r="X1" t="s">
        <v>10215</v>
      </c>
      <c r="Y1" t="s">
        <v>10216</v>
      </c>
      <c r="Z1" t="s">
        <v>10217</v>
      </c>
    </row>
    <row r="2" spans="1:26" x14ac:dyDescent="0.3">
      <c r="A2" t="s">
        <v>1591</v>
      </c>
      <c r="B2">
        <f>COUNTIFS(Table2[Sub-Sector],Table4[[#This Row],[Sub-Sector]])</f>
        <v>1</v>
      </c>
      <c r="C2" s="2">
        <f>COUNTIFS(Table2[Sub-Sector],Table4[[#This Row],[Sub-Sector]],Table2[Uptrend],"Uptrend")/Table4[[#This Row],[Count]]</f>
        <v>1</v>
      </c>
      <c r="D2" s="2">
        <f>COUNTIFS(Table2[Sub-Sector],Table4[[#This Row],[Sub-Sector]],Table2[1W Return vs Nifty],"&gt;=5")/Table4[[#This Row],[Count]]</f>
        <v>1</v>
      </c>
      <c r="E2" s="2">
        <f>COUNTIFS(Table2[Sub-Sector],Table4[[#This Row],[Sub-Sector]],Table2[1M Return vs Nifty],"&gt;=5")/Table4[[#This Row],[Count]]</f>
        <v>1</v>
      </c>
      <c r="F2" s="2">
        <f>COUNTIFS(Table2[Sub-Sector],Table4[[#This Row],[Sub-Sector]],Table2[6M Return vs Nifty],"&gt;=10")/Table4[[#This Row],[Count]]</f>
        <v>1</v>
      </c>
      <c r="G2" s="2">
        <f>COUNTIFS(Table2[Sub-Sector],Table4[[#This Row],[Sub-Sector]],Table2[1Y Return vs Nifty],"&gt;=10")/Table4[[#This Row],[Count]]</f>
        <v>1</v>
      </c>
      <c r="H2" s="2">
        <f>COUNTIFS(Table2[Sub-Sector],Table4[[#This Row],[Sub-Sector]],Table2[RSI Exponential â€“ 14D],"&gt;=50")/Table4[[#This Row],[Count]]</f>
        <v>1</v>
      </c>
      <c r="I2" s="2">
        <f>COUNTIFS(Table2[Sub-Sector],Table4[[#This Row],[Sub-Sector]],Table2[Relative Volume],"&gt;=1")/Table4[[#This Row],[Count]]</f>
        <v>1</v>
      </c>
      <c r="J2" s="2">
        <f>COUNTIFS(Table2[Sub-Sector],Table4[[#This Row],[Sub-Sector]],Table2[% Away From Day Low],"&gt;=0.05")/Table4[[#This Row],[Count]]</f>
        <v>0</v>
      </c>
      <c r="K2" s="2">
        <f>COUNTIFS(Table2[Sub-Sector],Table4[[#This Row],[Sub-Sector]],Table2[% Away From Day High],"&lt;=0.05")/Table4[[#This Row],[Count]]</f>
        <v>1</v>
      </c>
      <c r="L2" s="2">
        <f>COUNTIFS(Table2[Sub-Sector],Table4[[#This Row],[Sub-Sector]],Table2[% Away From Current Week Low],"&gt;=0.05")/Table4[[#This Row],[Count]]</f>
        <v>1</v>
      </c>
      <c r="M2" s="2">
        <f>COUNTIFS(Table2[Sub-Sector],Table4[[#This Row],[Sub-Sector]],Table2[% Away From Current Week High],"&lt;=0.05")/Table4[[#This Row],[Count]]</f>
        <v>1</v>
      </c>
      <c r="N2" s="2">
        <f>COUNTIFS(Table2[Sub-Sector],Table4[[#This Row],[Sub-Sector]],Table2[% Away From Current Month Low],"&gt;=0.05")/Table4[[#This Row],[Count]]</f>
        <v>1</v>
      </c>
      <c r="O2" s="2">
        <f>COUNTIFS(Table2[Sub-Sector],Table4[[#This Row],[Sub-Sector]],Table2[% Away From Current Month High],"&lt;=0.05")/Table4[[#This Row],[Count]]</f>
        <v>1</v>
      </c>
      <c r="P2" s="2">
        <f>COUNTIFS(Table2[Sub-Sector],Table4[[#This Row],[Sub-Sector]],Table2[% Away From 52W High],"&lt;=10")/Table4[[#This Row],[Count]]</f>
        <v>1</v>
      </c>
      <c r="Q2" s="2">
        <f>COUNTIFS(Table2[Sub-Sector],Table4[[#This Row],[Sub-Sector]],Table2[% Away From 52W Low],"&gt;=10")/Table4[[#This Row],[Count]]</f>
        <v>1</v>
      </c>
      <c r="R2" s="2">
        <f>COUNTIFS(Table2[Sub-Sector],Table4[[#This Row],[Sub-Sector]],Table2[% Price above 20 EMA],"&gt;=0")/Table4[[#This Row],[Count]]</f>
        <v>1</v>
      </c>
      <c r="S2" s="2">
        <f>COUNTIFS(Table2[Sub-Sector],Table4[[#This Row],[Sub-Sector]],Table2[% Price above 50 EMA],"&gt;=0")/Table4[[#This Row],[Count]]</f>
        <v>1</v>
      </c>
      <c r="T2" s="2">
        <f>COUNTIFS(Table2[Sub-Sector],Table4[[#This Row],[Sub-Sector]],Table2[% Price above 200 EMA],"&gt;=0")/Table4[[#This Row],[Count]]</f>
        <v>1</v>
      </c>
      <c r="U2" s="2">
        <f>COUNTIFS(Table2[Sub-Sector],Table4[[#This Row],[Sub-Sector]],Table2[Rate of Change - Zone],"Positive")/Table4[[#This Row],[Count]]</f>
        <v>1</v>
      </c>
      <c r="V2" s="2">
        <f>COUNTIFS(Table2[Sub-Sector],Table4[[#This Row],[Sub-Sector]],Table2[Sharpe Ratio],"&gt;=0.10")/Table4[[#This Row],[Count]]</f>
        <v>0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95</v>
      </c>
      <c r="X2">
        <f>_xlfn.RANK.AVG(Table4[[#This Row],[Score]],Table4[Score],1)</f>
        <v>2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55.5</v>
      </c>
      <c r="Z2">
        <f>_xlfn.RANK.AVG(Table4[[#This Row],[Score 2 ]],Table4[[Score 2 ]],1)</f>
        <v>2</v>
      </c>
    </row>
    <row r="3" spans="1:26" x14ac:dyDescent="0.3">
      <c r="A3" t="s">
        <v>1093</v>
      </c>
      <c r="B3">
        <f>COUNTIFS(Table2[Sub-Sector],Table4[[#This Row],[Sub-Sector]])</f>
        <v>1</v>
      </c>
      <c r="C3" s="2">
        <f>COUNTIFS(Table2[Sub-Sector],Table4[[#This Row],[Sub-Sector]],Table2[Uptrend],"Uptrend")/Table4[[#This Row],[Count]]</f>
        <v>1</v>
      </c>
      <c r="D3" s="2">
        <f>COUNTIFS(Table2[Sub-Sector],Table4[[#This Row],[Sub-Sector]],Table2[1W Return vs Nifty],"&gt;=5")/Table4[[#This Row],[Count]]</f>
        <v>1</v>
      </c>
      <c r="E3" s="2">
        <f>COUNTIFS(Table2[Sub-Sector],Table4[[#This Row],[Sub-Sector]],Table2[1M Return vs Nifty],"&gt;=5")/Table4[[#This Row],[Count]]</f>
        <v>1</v>
      </c>
      <c r="F3" s="2">
        <f>COUNTIFS(Table2[Sub-Sector],Table4[[#This Row],[Sub-Sector]],Table2[6M Return vs Nifty],"&gt;=10")/Table4[[#This Row],[Count]]</f>
        <v>1</v>
      </c>
      <c r="G3" s="2">
        <f>COUNTIFS(Table2[Sub-Sector],Table4[[#This Row],[Sub-Sector]],Table2[1Y Return vs Nifty],"&gt;=10")/Table4[[#This Row],[Count]]</f>
        <v>1</v>
      </c>
      <c r="H3" s="2">
        <f>COUNTIFS(Table2[Sub-Sector],Table4[[#This Row],[Sub-Sector]],Table2[RSI Exponential â€“ 14D],"&gt;=50")/Table4[[#This Row],[Count]]</f>
        <v>1</v>
      </c>
      <c r="I3" s="2">
        <f>COUNTIFS(Table2[Sub-Sector],Table4[[#This Row],[Sub-Sector]],Table2[Relative Volume],"&gt;=1")/Table4[[#This Row],[Count]]</f>
        <v>1</v>
      </c>
      <c r="J3" s="2">
        <f>COUNTIFS(Table2[Sub-Sector],Table4[[#This Row],[Sub-Sector]],Table2[% Away From Day Low],"&gt;=0.05")/Table4[[#This Row],[Count]]</f>
        <v>0</v>
      </c>
      <c r="K3" s="2">
        <f>COUNTIFS(Table2[Sub-Sector],Table4[[#This Row],[Sub-Sector]],Table2[% Away From Day High],"&lt;=0.05")/Table4[[#This Row],[Count]]</f>
        <v>1</v>
      </c>
      <c r="L3" s="2">
        <f>COUNTIFS(Table2[Sub-Sector],Table4[[#This Row],[Sub-Sector]],Table2[% Away From Current Week Low],"&gt;=0.05")/Table4[[#This Row],[Count]]</f>
        <v>0</v>
      </c>
      <c r="M3" s="2">
        <f>COUNTIFS(Table2[Sub-Sector],Table4[[#This Row],[Sub-Sector]],Table2[% Away From Current Week High],"&lt;=0.05")/Table4[[#This Row],[Count]]</f>
        <v>1</v>
      </c>
      <c r="N3" s="2">
        <f>COUNTIFS(Table2[Sub-Sector],Table4[[#This Row],[Sub-Sector]],Table2[% Away From Current Month Low],"&gt;=0.05")/Table4[[#This Row],[Count]]</f>
        <v>1</v>
      </c>
      <c r="O3" s="2">
        <f>COUNTIFS(Table2[Sub-Sector],Table4[[#This Row],[Sub-Sector]],Table2[% Away From Current Month High],"&lt;=0.05")/Table4[[#This Row],[Count]]</f>
        <v>1</v>
      </c>
      <c r="P3" s="2">
        <f>COUNTIFS(Table2[Sub-Sector],Table4[[#This Row],[Sub-Sector]],Table2[% Away From 52W High],"&lt;=10")/Table4[[#This Row],[Count]]</f>
        <v>1</v>
      </c>
      <c r="Q3" s="2">
        <f>COUNTIFS(Table2[Sub-Sector],Table4[[#This Row],[Sub-Sector]],Table2[% Away From 52W Low],"&gt;=10")/Table4[[#This Row],[Count]]</f>
        <v>1</v>
      </c>
      <c r="R3" s="2">
        <f>COUNTIFS(Table2[Sub-Sector],Table4[[#This Row],[Sub-Sector]],Table2[% Price above 20 EMA],"&gt;=0")/Table4[[#This Row],[Count]]</f>
        <v>1</v>
      </c>
      <c r="S3" s="2">
        <f>COUNTIFS(Table2[Sub-Sector],Table4[[#This Row],[Sub-Sector]],Table2[% Price above 50 EMA],"&gt;=0")/Table4[[#This Row],[Count]]</f>
        <v>1</v>
      </c>
      <c r="T3" s="2">
        <f>COUNTIFS(Table2[Sub-Sector],Table4[[#This Row],[Sub-Sector]],Table2[% Price above 200 EMA],"&gt;=0")/Table4[[#This Row],[Count]]</f>
        <v>1</v>
      </c>
      <c r="U3" s="2">
        <f>COUNTIFS(Table2[Sub-Sector],Table4[[#This Row],[Sub-Sector]],Table2[Rate of Change - Zone],"Positive")/Table4[[#This Row],[Count]]</f>
        <v>1</v>
      </c>
      <c r="V3" s="2">
        <f>COUNTIFS(Table2[Sub-Sector],Table4[[#This Row],[Sub-Sector]],Table2[Sharpe Ratio],"&gt;=0.10")/Table4[[#This Row],[Count]]</f>
        <v>1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95</v>
      </c>
      <c r="X3">
        <f>_xlfn.RANK.AVG(Table4[[#This Row],[Score]],Table4[Score],1)</f>
        <v>2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55.5</v>
      </c>
      <c r="Z3">
        <f>_xlfn.RANK.AVG(Table4[[#This Row],[Score 2 ]],Table4[[Score 2 ]],1)</f>
        <v>2</v>
      </c>
    </row>
    <row r="4" spans="1:26" x14ac:dyDescent="0.3">
      <c r="A4" t="s">
        <v>1272</v>
      </c>
      <c r="B4">
        <f>COUNTIFS(Table2[Sub-Sector],Table4[[#This Row],[Sub-Sector]])</f>
        <v>1</v>
      </c>
      <c r="C4" s="2">
        <f>COUNTIFS(Table2[Sub-Sector],Table4[[#This Row],[Sub-Sector]],Table2[Uptrend],"Uptrend")/Table4[[#This Row],[Count]]</f>
        <v>1</v>
      </c>
      <c r="D4" s="2">
        <f>COUNTIFS(Table2[Sub-Sector],Table4[[#This Row],[Sub-Sector]],Table2[1W Return vs Nifty],"&gt;=5")/Table4[[#This Row],[Count]]</f>
        <v>1</v>
      </c>
      <c r="E4" s="2">
        <f>COUNTIFS(Table2[Sub-Sector],Table4[[#This Row],[Sub-Sector]],Table2[1M Return vs Nifty],"&gt;=5")/Table4[[#This Row],[Count]]</f>
        <v>1</v>
      </c>
      <c r="F4" s="2">
        <f>COUNTIFS(Table2[Sub-Sector],Table4[[#This Row],[Sub-Sector]],Table2[6M Return vs Nifty],"&gt;=10")/Table4[[#This Row],[Count]]</f>
        <v>1</v>
      </c>
      <c r="G4" s="2">
        <f>COUNTIFS(Table2[Sub-Sector],Table4[[#This Row],[Sub-Sector]],Table2[1Y Return vs Nifty],"&gt;=10")/Table4[[#This Row],[Count]]</f>
        <v>1</v>
      </c>
      <c r="H4" s="2">
        <f>COUNTIFS(Table2[Sub-Sector],Table4[[#This Row],[Sub-Sector]],Table2[RSI Exponential â€“ 14D],"&gt;=50")/Table4[[#This Row],[Count]]</f>
        <v>1</v>
      </c>
      <c r="I4" s="2">
        <f>COUNTIFS(Table2[Sub-Sector],Table4[[#This Row],[Sub-Sector]],Table2[Relative Volume],"&gt;=1")/Table4[[#This Row],[Count]]</f>
        <v>1</v>
      </c>
      <c r="J4" s="2">
        <f>COUNTIFS(Table2[Sub-Sector],Table4[[#This Row],[Sub-Sector]],Table2[% Away From Day Low],"&gt;=0.05")/Table4[[#This Row],[Count]]</f>
        <v>0</v>
      </c>
      <c r="K4" s="2">
        <f>COUNTIFS(Table2[Sub-Sector],Table4[[#This Row],[Sub-Sector]],Table2[% Away From Day High],"&lt;=0.05")/Table4[[#This Row],[Count]]</f>
        <v>1</v>
      </c>
      <c r="L4" s="2">
        <f>COUNTIFS(Table2[Sub-Sector],Table4[[#This Row],[Sub-Sector]],Table2[% Away From Current Week Low],"&gt;=0.05")/Table4[[#This Row],[Count]]</f>
        <v>0</v>
      </c>
      <c r="M4" s="2">
        <f>COUNTIFS(Table2[Sub-Sector],Table4[[#This Row],[Sub-Sector]],Table2[% Away From Current Week High],"&lt;=0.05")/Table4[[#This Row],[Count]]</f>
        <v>1</v>
      </c>
      <c r="N4" s="2">
        <f>COUNTIFS(Table2[Sub-Sector],Table4[[#This Row],[Sub-Sector]],Table2[% Away From Current Month Low],"&gt;=0.05")/Table4[[#This Row],[Count]]</f>
        <v>1</v>
      </c>
      <c r="O4" s="2">
        <f>COUNTIFS(Table2[Sub-Sector],Table4[[#This Row],[Sub-Sector]],Table2[% Away From Current Month High],"&lt;=0.05")/Table4[[#This Row],[Count]]</f>
        <v>1</v>
      </c>
      <c r="P4" s="2">
        <f>COUNTIFS(Table2[Sub-Sector],Table4[[#This Row],[Sub-Sector]],Table2[% Away From 52W High],"&lt;=10")/Table4[[#This Row],[Count]]</f>
        <v>1</v>
      </c>
      <c r="Q4" s="2">
        <f>COUNTIFS(Table2[Sub-Sector],Table4[[#This Row],[Sub-Sector]],Table2[% Away From 52W Low],"&gt;=10")/Table4[[#This Row],[Count]]</f>
        <v>1</v>
      </c>
      <c r="R4" s="2">
        <f>COUNTIFS(Table2[Sub-Sector],Table4[[#This Row],[Sub-Sector]],Table2[% Price above 20 EMA],"&gt;=0")/Table4[[#This Row],[Count]]</f>
        <v>1</v>
      </c>
      <c r="S4" s="2">
        <f>COUNTIFS(Table2[Sub-Sector],Table4[[#This Row],[Sub-Sector]],Table2[% Price above 50 EMA],"&gt;=0")/Table4[[#This Row],[Count]]</f>
        <v>1</v>
      </c>
      <c r="T4" s="2">
        <f>COUNTIFS(Table2[Sub-Sector],Table4[[#This Row],[Sub-Sector]],Table2[% Price above 200 EMA],"&gt;=0")/Table4[[#This Row],[Count]]</f>
        <v>1</v>
      </c>
      <c r="U4" s="2">
        <f>COUNTIFS(Table2[Sub-Sector],Table4[[#This Row],[Sub-Sector]],Table2[Rate of Change - Zone],"Positive")/Table4[[#This Row],[Count]]</f>
        <v>1</v>
      </c>
      <c r="V4" s="2">
        <f>COUNTIFS(Table2[Sub-Sector],Table4[[#This Row],[Sub-Sector]],Table2[Sharpe Ratio],"&gt;=0.10")/Table4[[#This Row],[Count]]</f>
        <v>1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95</v>
      </c>
      <c r="X4">
        <f>_xlfn.RANK.AVG(Table4[[#This Row],[Score]],Table4[Score],1)</f>
        <v>2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55.5</v>
      </c>
      <c r="Z4">
        <f>_xlfn.RANK.AVG(Table4[[#This Row],[Score 2 ]],Table4[[Score 2 ]],1)</f>
        <v>2</v>
      </c>
    </row>
    <row r="5" spans="1:26" x14ac:dyDescent="0.3">
      <c r="A5" t="s">
        <v>1149</v>
      </c>
      <c r="B5">
        <f>COUNTIFS(Table2[Sub-Sector],Table4[[#This Row],[Sub-Sector]])</f>
        <v>3</v>
      </c>
      <c r="C5" s="2">
        <f>COUNTIFS(Table2[Sub-Sector],Table4[[#This Row],[Sub-Sector]],Table2[Uptrend],"Uptrend")/Table4[[#This Row],[Count]]</f>
        <v>0.66666666666666663</v>
      </c>
      <c r="D5" s="2">
        <f>COUNTIFS(Table2[Sub-Sector],Table4[[#This Row],[Sub-Sector]],Table2[1W Return vs Nifty],"&gt;=5")/Table4[[#This Row],[Count]]</f>
        <v>0.66666666666666663</v>
      </c>
      <c r="E5" s="2">
        <f>COUNTIFS(Table2[Sub-Sector],Table4[[#This Row],[Sub-Sector]],Table2[1M Return vs Nifty],"&gt;=5")/Table4[[#This Row],[Count]]</f>
        <v>0.66666666666666663</v>
      </c>
      <c r="F5" s="2">
        <f>COUNTIFS(Table2[Sub-Sector],Table4[[#This Row],[Sub-Sector]],Table2[6M Return vs Nifty],"&gt;=10")/Table4[[#This Row],[Count]]</f>
        <v>0.66666666666666663</v>
      </c>
      <c r="G5" s="2">
        <f>COUNTIFS(Table2[Sub-Sector],Table4[[#This Row],[Sub-Sector]],Table2[1Y Return vs Nifty],"&gt;=10")/Table4[[#This Row],[Count]]</f>
        <v>1</v>
      </c>
      <c r="H5" s="2">
        <f>COUNTIFS(Table2[Sub-Sector],Table4[[#This Row],[Sub-Sector]],Table2[RSI Exponential â€“ 14D],"&gt;=50")/Table4[[#This Row],[Count]]</f>
        <v>1</v>
      </c>
      <c r="I5" s="2">
        <f>COUNTIFS(Table2[Sub-Sector],Table4[[#This Row],[Sub-Sector]],Table2[Relative Volume],"&gt;=1")/Table4[[#This Row],[Count]]</f>
        <v>0.66666666666666663</v>
      </c>
      <c r="J5" s="2">
        <f>COUNTIFS(Table2[Sub-Sector],Table4[[#This Row],[Sub-Sector]],Table2[% Away From Day Low],"&gt;=0.05")/Table4[[#This Row],[Count]]</f>
        <v>0</v>
      </c>
      <c r="K5" s="2">
        <f>COUNTIFS(Table2[Sub-Sector],Table4[[#This Row],[Sub-Sector]],Table2[% Away From Day High],"&lt;=0.05")/Table4[[#This Row],[Count]]</f>
        <v>0.66666666666666663</v>
      </c>
      <c r="L5" s="2">
        <f>COUNTIFS(Table2[Sub-Sector],Table4[[#This Row],[Sub-Sector]],Table2[% Away From Current Week Low],"&gt;=0.05")/Table4[[#This Row],[Count]]</f>
        <v>0</v>
      </c>
      <c r="M5" s="2">
        <f>COUNTIFS(Table2[Sub-Sector],Table4[[#This Row],[Sub-Sector]],Table2[% Away From Current Week High],"&lt;=0.05")/Table4[[#This Row],[Count]]</f>
        <v>0.66666666666666663</v>
      </c>
      <c r="N5" s="2">
        <f>COUNTIFS(Table2[Sub-Sector],Table4[[#This Row],[Sub-Sector]],Table2[% Away From Current Month Low],"&gt;=0.05")/Table4[[#This Row],[Count]]</f>
        <v>1</v>
      </c>
      <c r="O5" s="2">
        <f>COUNTIFS(Table2[Sub-Sector],Table4[[#This Row],[Sub-Sector]],Table2[% Away From Current Month High],"&lt;=0.05")/Table4[[#This Row],[Count]]</f>
        <v>0.66666666666666663</v>
      </c>
      <c r="P5" s="2">
        <f>COUNTIFS(Table2[Sub-Sector],Table4[[#This Row],[Sub-Sector]],Table2[% Away From 52W High],"&lt;=10")/Table4[[#This Row],[Count]]</f>
        <v>0.66666666666666663</v>
      </c>
      <c r="Q5" s="2">
        <f>COUNTIFS(Table2[Sub-Sector],Table4[[#This Row],[Sub-Sector]],Table2[% Away From 52W Low],"&gt;=10")/Table4[[#This Row],[Count]]</f>
        <v>1</v>
      </c>
      <c r="R5" s="2">
        <f>COUNTIFS(Table2[Sub-Sector],Table4[[#This Row],[Sub-Sector]],Table2[% Price above 20 EMA],"&gt;=0")/Table4[[#This Row],[Count]]</f>
        <v>1</v>
      </c>
      <c r="S5" s="2">
        <f>COUNTIFS(Table2[Sub-Sector],Table4[[#This Row],[Sub-Sector]],Table2[% Price above 50 EMA],"&gt;=0")/Table4[[#This Row],[Count]]</f>
        <v>1</v>
      </c>
      <c r="T5" s="2">
        <f>COUNTIFS(Table2[Sub-Sector],Table4[[#This Row],[Sub-Sector]],Table2[% Price above 200 EMA],"&gt;=0")/Table4[[#This Row],[Count]]</f>
        <v>1</v>
      </c>
      <c r="U5" s="2">
        <f>COUNTIFS(Table2[Sub-Sector],Table4[[#This Row],[Sub-Sector]],Table2[Rate of Change - Zone],"Positive")/Table4[[#This Row],[Count]]</f>
        <v>1</v>
      </c>
      <c r="V5" s="2">
        <f>COUNTIFS(Table2[Sub-Sector],Table4[[#This Row],[Sub-Sector]],Table2[Sharpe Ratio],"&gt;=0.10")/Table4[[#This Row],[Count]]</f>
        <v>0.33333333333333331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207</v>
      </c>
      <c r="X5">
        <f>_xlfn.RANK.AVG(Table4[[#This Row],[Score]],Table4[Score],1)</f>
        <v>8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88.5</v>
      </c>
      <c r="Z5">
        <f>_xlfn.RANK.AVG(Table4[[#This Row],[Score 2 ]],Table4[[Score 2 ]],1)</f>
        <v>4</v>
      </c>
    </row>
    <row r="6" spans="1:26" x14ac:dyDescent="0.3">
      <c r="A6" t="s">
        <v>1152</v>
      </c>
      <c r="B6">
        <f>COUNTIFS(Table2[Sub-Sector],Table4[[#This Row],[Sub-Sector]])</f>
        <v>2</v>
      </c>
      <c r="C6" s="2">
        <f>COUNTIFS(Table2[Sub-Sector],Table4[[#This Row],[Sub-Sector]],Table2[Uptrend],"Uptrend")/Table4[[#This Row],[Count]]</f>
        <v>1</v>
      </c>
      <c r="D6" s="2">
        <f>COUNTIFS(Table2[Sub-Sector],Table4[[#This Row],[Sub-Sector]],Table2[1W Return vs Nifty],"&gt;=5")/Table4[[#This Row],[Count]]</f>
        <v>1</v>
      </c>
      <c r="E6" s="2">
        <f>COUNTIFS(Table2[Sub-Sector],Table4[[#This Row],[Sub-Sector]],Table2[1M Return vs Nifty],"&gt;=5")/Table4[[#This Row],[Count]]</f>
        <v>1</v>
      </c>
      <c r="F6" s="2">
        <f>COUNTIFS(Table2[Sub-Sector],Table4[[#This Row],[Sub-Sector]],Table2[6M Return vs Nifty],"&gt;=10")/Table4[[#This Row],[Count]]</f>
        <v>0.5</v>
      </c>
      <c r="G6" s="2">
        <f>COUNTIFS(Table2[Sub-Sector],Table4[[#This Row],[Sub-Sector]],Table2[1Y Return vs Nifty],"&gt;=10")/Table4[[#This Row],[Count]]</f>
        <v>1</v>
      </c>
      <c r="H6" s="2">
        <f>COUNTIFS(Table2[Sub-Sector],Table4[[#This Row],[Sub-Sector]],Table2[RSI Exponential â€“ 14D],"&gt;=50")/Table4[[#This Row],[Count]]</f>
        <v>1</v>
      </c>
      <c r="I6" s="2">
        <f>COUNTIFS(Table2[Sub-Sector],Table4[[#This Row],[Sub-Sector]],Table2[Relative Volume],"&gt;=1")/Table4[[#This Row],[Count]]</f>
        <v>1</v>
      </c>
      <c r="J6" s="2">
        <f>COUNTIFS(Table2[Sub-Sector],Table4[[#This Row],[Sub-Sector]],Table2[% Away From Day Low],"&gt;=0.05")/Table4[[#This Row],[Count]]</f>
        <v>0</v>
      </c>
      <c r="K6" s="2">
        <f>COUNTIFS(Table2[Sub-Sector],Table4[[#This Row],[Sub-Sector]],Table2[% Away From Day High],"&lt;=0.05")/Table4[[#This Row],[Count]]</f>
        <v>0.5</v>
      </c>
      <c r="L6" s="2">
        <f>COUNTIFS(Table2[Sub-Sector],Table4[[#This Row],[Sub-Sector]],Table2[% Away From Current Week Low],"&gt;=0.05")/Table4[[#This Row],[Count]]</f>
        <v>0</v>
      </c>
      <c r="M6" s="2">
        <f>COUNTIFS(Table2[Sub-Sector],Table4[[#This Row],[Sub-Sector]],Table2[% Away From Current Week High],"&lt;=0.05")/Table4[[#This Row],[Count]]</f>
        <v>1</v>
      </c>
      <c r="N6" s="2">
        <f>COUNTIFS(Table2[Sub-Sector],Table4[[#This Row],[Sub-Sector]],Table2[% Away From Current Month Low],"&gt;=0.05")/Table4[[#This Row],[Count]]</f>
        <v>1</v>
      </c>
      <c r="O6" s="2">
        <f>COUNTIFS(Table2[Sub-Sector],Table4[[#This Row],[Sub-Sector]],Table2[% Away From Current Month High],"&lt;=0.05")/Table4[[#This Row],[Count]]</f>
        <v>1</v>
      </c>
      <c r="P6" s="2">
        <f>COUNTIFS(Table2[Sub-Sector],Table4[[#This Row],[Sub-Sector]],Table2[% Away From 52W High],"&lt;=10")/Table4[[#This Row],[Count]]</f>
        <v>1</v>
      </c>
      <c r="Q6" s="2">
        <f>COUNTIFS(Table2[Sub-Sector],Table4[[#This Row],[Sub-Sector]],Table2[% Away From 52W Low],"&gt;=10")/Table4[[#This Row],[Count]]</f>
        <v>1</v>
      </c>
      <c r="R6" s="2">
        <f>COUNTIFS(Table2[Sub-Sector],Table4[[#This Row],[Sub-Sector]],Table2[% Price above 20 EMA],"&gt;=0")/Table4[[#This Row],[Count]]</f>
        <v>1</v>
      </c>
      <c r="S6" s="2">
        <f>COUNTIFS(Table2[Sub-Sector],Table4[[#This Row],[Sub-Sector]],Table2[% Price above 50 EMA],"&gt;=0")/Table4[[#This Row],[Count]]</f>
        <v>1</v>
      </c>
      <c r="T6" s="2">
        <f>COUNTIFS(Table2[Sub-Sector],Table4[[#This Row],[Sub-Sector]],Table2[% Price above 200 EMA],"&gt;=0")/Table4[[#This Row],[Count]]</f>
        <v>1</v>
      </c>
      <c r="U6" s="2">
        <f>COUNTIFS(Table2[Sub-Sector],Table4[[#This Row],[Sub-Sector]],Table2[Rate of Change - Zone],"Positive")/Table4[[#This Row],[Count]]</f>
        <v>1</v>
      </c>
      <c r="V6" s="2">
        <f>COUNTIFS(Table2[Sub-Sector],Table4[[#This Row],[Sub-Sector]],Table2[Sharpe Ratio],"&gt;=0.10")/Table4[[#This Row],[Count]]</f>
        <v>0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130.5</v>
      </c>
      <c r="X6">
        <f>_xlfn.RANK.AVG(Table4[[#This Row],[Score]],Table4[Score],1)</f>
        <v>4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91</v>
      </c>
      <c r="Z6">
        <f>_xlfn.RANK.AVG(Table4[[#This Row],[Score 2 ]],Table4[[Score 2 ]],1)</f>
        <v>5</v>
      </c>
    </row>
    <row r="7" spans="1:26" x14ac:dyDescent="0.3">
      <c r="A7" t="s">
        <v>483</v>
      </c>
      <c r="B7">
        <f>COUNTIFS(Table2[Sub-Sector],Table4[[#This Row],[Sub-Sector]])</f>
        <v>2</v>
      </c>
      <c r="C7" s="2">
        <f>COUNTIFS(Table2[Sub-Sector],Table4[[#This Row],[Sub-Sector]],Table2[Uptrend],"Uptrend")/Table4[[#This Row],[Count]]</f>
        <v>1</v>
      </c>
      <c r="D7" s="2">
        <f>COUNTIFS(Table2[Sub-Sector],Table4[[#This Row],[Sub-Sector]],Table2[1W Return vs Nifty],"&gt;=5")/Table4[[#This Row],[Count]]</f>
        <v>0.5</v>
      </c>
      <c r="E7" s="2">
        <f>COUNTIFS(Table2[Sub-Sector],Table4[[#This Row],[Sub-Sector]],Table2[1M Return vs Nifty],"&gt;=5")/Table4[[#This Row],[Count]]</f>
        <v>0</v>
      </c>
      <c r="F7" s="2">
        <f>COUNTIFS(Table2[Sub-Sector],Table4[[#This Row],[Sub-Sector]],Table2[6M Return vs Nifty],"&gt;=10")/Table4[[#This Row],[Count]]</f>
        <v>1</v>
      </c>
      <c r="G7" s="2">
        <f>COUNTIFS(Table2[Sub-Sector],Table4[[#This Row],[Sub-Sector]],Table2[1Y Return vs Nifty],"&gt;=10")/Table4[[#This Row],[Count]]</f>
        <v>1</v>
      </c>
      <c r="H7" s="2">
        <f>COUNTIFS(Table2[Sub-Sector],Table4[[#This Row],[Sub-Sector]],Table2[RSI Exponential â€“ 14D],"&gt;=50")/Table4[[#This Row],[Count]]</f>
        <v>1</v>
      </c>
      <c r="I7" s="2">
        <f>COUNTIFS(Table2[Sub-Sector],Table4[[#This Row],[Sub-Sector]],Table2[Relative Volume],"&gt;=1")/Table4[[#This Row],[Count]]</f>
        <v>0.5</v>
      </c>
      <c r="J7" s="2">
        <f>COUNTIFS(Table2[Sub-Sector],Table4[[#This Row],[Sub-Sector]],Table2[% Away From Day Low],"&gt;=0.05")/Table4[[#This Row],[Count]]</f>
        <v>0</v>
      </c>
      <c r="K7" s="2">
        <f>COUNTIFS(Table2[Sub-Sector],Table4[[#This Row],[Sub-Sector]],Table2[% Away From Day High],"&lt;=0.05")/Table4[[#This Row],[Count]]</f>
        <v>1</v>
      </c>
      <c r="L7" s="2">
        <f>COUNTIFS(Table2[Sub-Sector],Table4[[#This Row],[Sub-Sector]],Table2[% Away From Current Week Low],"&gt;=0.05")/Table4[[#This Row],[Count]]</f>
        <v>0</v>
      </c>
      <c r="M7" s="2">
        <f>COUNTIFS(Table2[Sub-Sector],Table4[[#This Row],[Sub-Sector]],Table2[% Away From Current Week High],"&lt;=0.05")/Table4[[#This Row],[Count]]</f>
        <v>1</v>
      </c>
      <c r="N7" s="2">
        <f>COUNTIFS(Table2[Sub-Sector],Table4[[#This Row],[Sub-Sector]],Table2[% Away From Current Month Low],"&gt;=0.05")/Table4[[#This Row],[Count]]</f>
        <v>1</v>
      </c>
      <c r="O7" s="2">
        <f>COUNTIFS(Table2[Sub-Sector],Table4[[#This Row],[Sub-Sector]],Table2[% Away From Current Month High],"&lt;=0.05")/Table4[[#This Row],[Count]]</f>
        <v>1</v>
      </c>
      <c r="P7" s="2">
        <f>COUNTIFS(Table2[Sub-Sector],Table4[[#This Row],[Sub-Sector]],Table2[% Away From 52W High],"&lt;=10")/Table4[[#This Row],[Count]]</f>
        <v>1</v>
      </c>
      <c r="Q7" s="2">
        <f>COUNTIFS(Table2[Sub-Sector],Table4[[#This Row],[Sub-Sector]],Table2[% Away From 52W Low],"&gt;=10")/Table4[[#This Row],[Count]]</f>
        <v>1</v>
      </c>
      <c r="R7" s="2">
        <f>COUNTIFS(Table2[Sub-Sector],Table4[[#This Row],[Sub-Sector]],Table2[% Price above 20 EMA],"&gt;=0")/Table4[[#This Row],[Count]]</f>
        <v>1</v>
      </c>
      <c r="S7" s="2">
        <f>COUNTIFS(Table2[Sub-Sector],Table4[[#This Row],[Sub-Sector]],Table2[% Price above 50 EMA],"&gt;=0")/Table4[[#This Row],[Count]]</f>
        <v>1</v>
      </c>
      <c r="T7" s="2">
        <f>COUNTIFS(Table2[Sub-Sector],Table4[[#This Row],[Sub-Sector]],Table2[% Price above 200 EMA],"&gt;=0")/Table4[[#This Row],[Count]]</f>
        <v>1</v>
      </c>
      <c r="U7" s="2">
        <f>COUNTIFS(Table2[Sub-Sector],Table4[[#This Row],[Sub-Sector]],Table2[Rate of Change - Zone],"Positive")/Table4[[#This Row],[Count]]</f>
        <v>1</v>
      </c>
      <c r="V7" s="2">
        <f>COUNTIFS(Table2[Sub-Sector],Table4[[#This Row],[Sub-Sector]],Table2[Sharpe Ratio],"&gt;=0.10")/Table4[[#This Row],[Count]]</f>
        <v>0.5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251</v>
      </c>
      <c r="X7">
        <f>_xlfn.RANK.AVG(Table4[[#This Row],[Score]],Table4[Score],1)</f>
        <v>10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92.5</v>
      </c>
      <c r="Z7">
        <f>_xlfn.RANK.AVG(Table4[[#This Row],[Score 2 ]],Table4[[Score 2 ]],1)</f>
        <v>6</v>
      </c>
    </row>
    <row r="8" spans="1:26" x14ac:dyDescent="0.3">
      <c r="A8" t="s">
        <v>54</v>
      </c>
      <c r="B8">
        <f>COUNTIFS(Table2[Sub-Sector],Table4[[#This Row],[Sub-Sector]])</f>
        <v>3</v>
      </c>
      <c r="C8" s="2">
        <f>COUNTIFS(Table2[Sub-Sector],Table4[[#This Row],[Sub-Sector]],Table2[Uptrend],"Uptrend")/Table4[[#This Row],[Count]]</f>
        <v>1</v>
      </c>
      <c r="D8" s="2">
        <f>COUNTIFS(Table2[Sub-Sector],Table4[[#This Row],[Sub-Sector]],Table2[1W Return vs Nifty],"&gt;=5")/Table4[[#This Row],[Count]]</f>
        <v>0.33333333333333331</v>
      </c>
      <c r="E8" s="2">
        <f>COUNTIFS(Table2[Sub-Sector],Table4[[#This Row],[Sub-Sector]],Table2[1M Return vs Nifty],"&gt;=5")/Table4[[#This Row],[Count]]</f>
        <v>1</v>
      </c>
      <c r="F8" s="2">
        <f>COUNTIFS(Table2[Sub-Sector],Table4[[#This Row],[Sub-Sector]],Table2[6M Return vs Nifty],"&gt;=10")/Table4[[#This Row],[Count]]</f>
        <v>1</v>
      </c>
      <c r="G8" s="2">
        <f>COUNTIFS(Table2[Sub-Sector],Table4[[#This Row],[Sub-Sector]],Table2[1Y Return vs Nifty],"&gt;=10")/Table4[[#This Row],[Count]]</f>
        <v>0.66666666666666663</v>
      </c>
      <c r="H8" s="2">
        <f>COUNTIFS(Table2[Sub-Sector],Table4[[#This Row],[Sub-Sector]],Table2[RSI Exponential â€“ 14D],"&gt;=50")/Table4[[#This Row],[Count]]</f>
        <v>1</v>
      </c>
      <c r="I8" s="2">
        <f>COUNTIFS(Table2[Sub-Sector],Table4[[#This Row],[Sub-Sector]],Table2[Relative Volume],"&gt;=1")/Table4[[#This Row],[Count]]</f>
        <v>1</v>
      </c>
      <c r="J8" s="2">
        <f>COUNTIFS(Table2[Sub-Sector],Table4[[#This Row],[Sub-Sector]],Table2[% Away From Day Low],"&gt;=0.05")/Table4[[#This Row],[Count]]</f>
        <v>0</v>
      </c>
      <c r="K8" s="2">
        <f>COUNTIFS(Table2[Sub-Sector],Table4[[#This Row],[Sub-Sector]],Table2[% Away From Day High],"&lt;=0.05")/Table4[[#This Row],[Count]]</f>
        <v>1</v>
      </c>
      <c r="L8" s="2">
        <f>COUNTIFS(Table2[Sub-Sector],Table4[[#This Row],[Sub-Sector]],Table2[% Away From Current Week Low],"&gt;=0.05")/Table4[[#This Row],[Count]]</f>
        <v>0</v>
      </c>
      <c r="M8" s="2">
        <f>COUNTIFS(Table2[Sub-Sector],Table4[[#This Row],[Sub-Sector]],Table2[% Away From Current Week High],"&lt;=0.05")/Table4[[#This Row],[Count]]</f>
        <v>1</v>
      </c>
      <c r="N8" s="2">
        <f>COUNTIFS(Table2[Sub-Sector],Table4[[#This Row],[Sub-Sector]],Table2[% Away From Current Month Low],"&gt;=0.05")/Table4[[#This Row],[Count]]</f>
        <v>1</v>
      </c>
      <c r="O8" s="2">
        <f>COUNTIFS(Table2[Sub-Sector],Table4[[#This Row],[Sub-Sector]],Table2[% Away From Current Month High],"&lt;=0.05")/Table4[[#This Row],[Count]]</f>
        <v>0.66666666666666663</v>
      </c>
      <c r="P8" s="2">
        <f>COUNTIFS(Table2[Sub-Sector],Table4[[#This Row],[Sub-Sector]],Table2[% Away From 52W High],"&lt;=10")/Table4[[#This Row],[Count]]</f>
        <v>0.66666666666666663</v>
      </c>
      <c r="Q8" s="2">
        <f>COUNTIFS(Table2[Sub-Sector],Table4[[#This Row],[Sub-Sector]],Table2[% Away From 52W Low],"&gt;=10")/Table4[[#This Row],[Count]]</f>
        <v>1</v>
      </c>
      <c r="R8" s="2">
        <f>COUNTIFS(Table2[Sub-Sector],Table4[[#This Row],[Sub-Sector]],Table2[% Price above 20 EMA],"&gt;=0")/Table4[[#This Row],[Count]]</f>
        <v>1</v>
      </c>
      <c r="S8" s="2">
        <f>COUNTIFS(Table2[Sub-Sector],Table4[[#This Row],[Sub-Sector]],Table2[% Price above 50 EMA],"&gt;=0")/Table4[[#This Row],[Count]]</f>
        <v>1</v>
      </c>
      <c r="T8" s="2">
        <f>COUNTIFS(Table2[Sub-Sector],Table4[[#This Row],[Sub-Sector]],Table2[% Price above 200 EMA],"&gt;=0")/Table4[[#This Row],[Count]]</f>
        <v>1</v>
      </c>
      <c r="U8" s="2">
        <f>COUNTIFS(Table2[Sub-Sector],Table4[[#This Row],[Sub-Sector]],Table2[Rate of Change - Zone],"Positive")/Table4[[#This Row],[Count]]</f>
        <v>1</v>
      </c>
      <c r="V8" s="2">
        <f>COUNTIFS(Table2[Sub-Sector],Table4[[#This Row],[Sub-Sector]],Table2[Sharpe Ratio],"&gt;=0.10")/Table4[[#This Row],[Count]]</f>
        <v>0.66666666666666663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184</v>
      </c>
      <c r="X8">
        <f>_xlfn.RANK.AVG(Table4[[#This Row],[Score]],Table4[Score],1)</f>
        <v>5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96.5</v>
      </c>
      <c r="Z8">
        <f>_xlfn.RANK.AVG(Table4[[#This Row],[Score 2 ]],Table4[[Score 2 ]],1)</f>
        <v>7</v>
      </c>
    </row>
    <row r="9" spans="1:26" x14ac:dyDescent="0.3">
      <c r="A9" t="s">
        <v>433</v>
      </c>
      <c r="B9">
        <f>COUNTIFS(Table2[Sub-Sector],Table4[[#This Row],[Sub-Sector]])</f>
        <v>3</v>
      </c>
      <c r="C9" s="2">
        <f>COUNTIFS(Table2[Sub-Sector],Table4[[#This Row],[Sub-Sector]],Table2[Uptrend],"Uptrend")/Table4[[#This Row],[Count]]</f>
        <v>0.66666666666666663</v>
      </c>
      <c r="D9" s="2">
        <f>COUNTIFS(Table2[Sub-Sector],Table4[[#This Row],[Sub-Sector]],Table2[1W Return vs Nifty],"&gt;=5")/Table4[[#This Row],[Count]]</f>
        <v>0.66666666666666663</v>
      </c>
      <c r="E9" s="2">
        <f>COUNTIFS(Table2[Sub-Sector],Table4[[#This Row],[Sub-Sector]],Table2[1M Return vs Nifty],"&gt;=5")/Table4[[#This Row],[Count]]</f>
        <v>1</v>
      </c>
      <c r="F9" s="2">
        <f>COUNTIFS(Table2[Sub-Sector],Table4[[#This Row],[Sub-Sector]],Table2[6M Return vs Nifty],"&gt;=10")/Table4[[#This Row],[Count]]</f>
        <v>0.66666666666666663</v>
      </c>
      <c r="G9" s="2">
        <f>COUNTIFS(Table2[Sub-Sector],Table4[[#This Row],[Sub-Sector]],Table2[1Y Return vs Nifty],"&gt;=10")/Table4[[#This Row],[Count]]</f>
        <v>0.66666666666666663</v>
      </c>
      <c r="H9" s="2">
        <f>COUNTIFS(Table2[Sub-Sector],Table4[[#This Row],[Sub-Sector]],Table2[RSI Exponential â€“ 14D],"&gt;=50")/Table4[[#This Row],[Count]]</f>
        <v>1</v>
      </c>
      <c r="I9" s="2">
        <f>COUNTIFS(Table2[Sub-Sector],Table4[[#This Row],[Sub-Sector]],Table2[Relative Volume],"&gt;=1")/Table4[[#This Row],[Count]]</f>
        <v>0.66666666666666663</v>
      </c>
      <c r="J9" s="2">
        <f>COUNTIFS(Table2[Sub-Sector],Table4[[#This Row],[Sub-Sector]],Table2[% Away From Day Low],"&gt;=0.05")/Table4[[#This Row],[Count]]</f>
        <v>0</v>
      </c>
      <c r="K9" s="2">
        <f>COUNTIFS(Table2[Sub-Sector],Table4[[#This Row],[Sub-Sector]],Table2[% Away From Day High],"&lt;=0.05")/Table4[[#This Row],[Count]]</f>
        <v>1</v>
      </c>
      <c r="L9" s="2">
        <f>COUNTIFS(Table2[Sub-Sector],Table4[[#This Row],[Sub-Sector]],Table2[% Away From Current Week Low],"&gt;=0.05")/Table4[[#This Row],[Count]]</f>
        <v>0</v>
      </c>
      <c r="M9" s="2">
        <f>COUNTIFS(Table2[Sub-Sector],Table4[[#This Row],[Sub-Sector]],Table2[% Away From Current Week High],"&lt;=0.05")/Table4[[#This Row],[Count]]</f>
        <v>1</v>
      </c>
      <c r="N9" s="2">
        <f>COUNTIFS(Table2[Sub-Sector],Table4[[#This Row],[Sub-Sector]],Table2[% Away From Current Month Low],"&gt;=0.05")/Table4[[#This Row],[Count]]</f>
        <v>1</v>
      </c>
      <c r="O9" s="2">
        <f>COUNTIFS(Table2[Sub-Sector],Table4[[#This Row],[Sub-Sector]],Table2[% Away From Current Month High],"&lt;=0.05")/Table4[[#This Row],[Count]]</f>
        <v>0.33333333333333331</v>
      </c>
      <c r="P9" s="2">
        <f>COUNTIFS(Table2[Sub-Sector],Table4[[#This Row],[Sub-Sector]],Table2[% Away From 52W High],"&lt;=10")/Table4[[#This Row],[Count]]</f>
        <v>0.33333333333333331</v>
      </c>
      <c r="Q9" s="2">
        <f>COUNTIFS(Table2[Sub-Sector],Table4[[#This Row],[Sub-Sector]],Table2[% Away From 52W Low],"&gt;=10")/Table4[[#This Row],[Count]]</f>
        <v>1</v>
      </c>
      <c r="R9" s="2">
        <f>COUNTIFS(Table2[Sub-Sector],Table4[[#This Row],[Sub-Sector]],Table2[% Price above 20 EMA],"&gt;=0")/Table4[[#This Row],[Count]]</f>
        <v>1</v>
      </c>
      <c r="S9" s="2">
        <f>COUNTIFS(Table2[Sub-Sector],Table4[[#This Row],[Sub-Sector]],Table2[% Price above 50 EMA],"&gt;=0")/Table4[[#This Row],[Count]]</f>
        <v>1</v>
      </c>
      <c r="T9" s="2">
        <f>COUNTIFS(Table2[Sub-Sector],Table4[[#This Row],[Sub-Sector]],Table2[% Price above 200 EMA],"&gt;=0")/Table4[[#This Row],[Count]]</f>
        <v>1</v>
      </c>
      <c r="U9" s="2">
        <f>COUNTIFS(Table2[Sub-Sector],Table4[[#This Row],[Sub-Sector]],Table2[Rate of Change - Zone],"Positive")/Table4[[#This Row],[Count]]</f>
        <v>1</v>
      </c>
      <c r="V9" s="2">
        <f>COUNTIFS(Table2[Sub-Sector],Table4[[#This Row],[Sub-Sector]],Table2[Sharpe Ratio],"&gt;=0.10")/Table4[[#This Row],[Count]]</f>
        <v>0.33333333333333331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239</v>
      </c>
      <c r="X9">
        <f>_xlfn.RANK.AVG(Table4[[#This Row],[Score]],Table4[Score],1)</f>
        <v>9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129.5</v>
      </c>
      <c r="Z9">
        <f>_xlfn.RANK.AVG(Table4[[#This Row],[Score 2 ]],Table4[[Score 2 ]],1)</f>
        <v>8</v>
      </c>
    </row>
    <row r="10" spans="1:26" x14ac:dyDescent="0.3">
      <c r="A10" t="s">
        <v>43</v>
      </c>
      <c r="B10">
        <f>COUNTIFS(Table2[Sub-Sector],Table4[[#This Row],[Sub-Sector]])</f>
        <v>2</v>
      </c>
      <c r="C10" s="2">
        <f>COUNTIFS(Table2[Sub-Sector],Table4[[#This Row],[Sub-Sector]],Table2[Uptrend],"Uptrend")/Table4[[#This Row],[Count]]</f>
        <v>1</v>
      </c>
      <c r="D10" s="2">
        <f>COUNTIFS(Table2[Sub-Sector],Table4[[#This Row],[Sub-Sector]],Table2[1W Return vs Nifty],"&gt;=5")/Table4[[#This Row],[Count]]</f>
        <v>0</v>
      </c>
      <c r="E10" s="2">
        <f>COUNTIFS(Table2[Sub-Sector],Table4[[#This Row],[Sub-Sector]],Table2[1M Return vs Nifty],"&gt;=5")/Table4[[#This Row],[Count]]</f>
        <v>0.5</v>
      </c>
      <c r="F10" s="2">
        <f>COUNTIFS(Table2[Sub-Sector],Table4[[#This Row],[Sub-Sector]],Table2[6M Return vs Nifty],"&gt;=10")/Table4[[#This Row],[Count]]</f>
        <v>0.5</v>
      </c>
      <c r="G10" s="2">
        <f>COUNTIFS(Table2[Sub-Sector],Table4[[#This Row],[Sub-Sector]],Table2[1Y Return vs Nifty],"&gt;=10")/Table4[[#This Row],[Count]]</f>
        <v>0.5</v>
      </c>
      <c r="H10" s="2">
        <f>COUNTIFS(Table2[Sub-Sector],Table4[[#This Row],[Sub-Sector]],Table2[RSI Exponential â€“ 14D],"&gt;=50")/Table4[[#This Row],[Count]]</f>
        <v>1</v>
      </c>
      <c r="I10" s="2">
        <f>COUNTIFS(Table2[Sub-Sector],Table4[[#This Row],[Sub-Sector]],Table2[Relative Volume],"&gt;=1")/Table4[[#This Row],[Count]]</f>
        <v>1</v>
      </c>
      <c r="J10" s="2">
        <f>COUNTIFS(Table2[Sub-Sector],Table4[[#This Row],[Sub-Sector]],Table2[% Away From Day Low],"&gt;=0.05")/Table4[[#This Row],[Count]]</f>
        <v>0</v>
      </c>
      <c r="K10" s="2">
        <f>COUNTIFS(Table2[Sub-Sector],Table4[[#This Row],[Sub-Sector]],Table2[% Away From Day High],"&lt;=0.05")/Table4[[#This Row],[Count]]</f>
        <v>1</v>
      </c>
      <c r="L10" s="2">
        <f>COUNTIFS(Table2[Sub-Sector],Table4[[#This Row],[Sub-Sector]],Table2[% Away From Current Week Low],"&gt;=0.05")/Table4[[#This Row],[Count]]</f>
        <v>0</v>
      </c>
      <c r="M10" s="2">
        <f>COUNTIFS(Table2[Sub-Sector],Table4[[#This Row],[Sub-Sector]],Table2[% Away From Current Week High],"&lt;=0.05")/Table4[[#This Row],[Count]]</f>
        <v>1</v>
      </c>
      <c r="N10" s="2">
        <f>COUNTIFS(Table2[Sub-Sector],Table4[[#This Row],[Sub-Sector]],Table2[% Away From Current Month Low],"&gt;=0.05")/Table4[[#This Row],[Count]]</f>
        <v>1</v>
      </c>
      <c r="O10" s="2">
        <f>COUNTIFS(Table2[Sub-Sector],Table4[[#This Row],[Sub-Sector]],Table2[% Away From Current Month High],"&lt;=0.05")/Table4[[#This Row],[Count]]</f>
        <v>0.5</v>
      </c>
      <c r="P10" s="2">
        <f>COUNTIFS(Table2[Sub-Sector],Table4[[#This Row],[Sub-Sector]],Table2[% Away From 52W High],"&lt;=10")/Table4[[#This Row],[Count]]</f>
        <v>0.5</v>
      </c>
      <c r="Q10" s="2">
        <f>COUNTIFS(Table2[Sub-Sector],Table4[[#This Row],[Sub-Sector]],Table2[% Away From 52W Low],"&gt;=10")/Table4[[#This Row],[Count]]</f>
        <v>1</v>
      </c>
      <c r="R10" s="2">
        <f>COUNTIFS(Table2[Sub-Sector],Table4[[#This Row],[Sub-Sector]],Table2[% Price above 20 EMA],"&gt;=0")/Table4[[#This Row],[Count]]</f>
        <v>1</v>
      </c>
      <c r="S10" s="2">
        <f>COUNTIFS(Table2[Sub-Sector],Table4[[#This Row],[Sub-Sector]],Table2[% Price above 50 EMA],"&gt;=0")/Table4[[#This Row],[Count]]</f>
        <v>1</v>
      </c>
      <c r="T10" s="2">
        <f>COUNTIFS(Table2[Sub-Sector],Table4[[#This Row],[Sub-Sector]],Table2[% Price above 200 EMA],"&gt;=0")/Table4[[#This Row],[Count]]</f>
        <v>1</v>
      </c>
      <c r="U10" s="2">
        <f>COUNTIFS(Table2[Sub-Sector],Table4[[#This Row],[Sub-Sector]],Table2[Rate of Change - Zone],"Positive")/Table4[[#This Row],[Count]]</f>
        <v>1</v>
      </c>
      <c r="V10" s="2">
        <f>COUNTIFS(Table2[Sub-Sector],Table4[[#This Row],[Sub-Sector]],Table2[Sharpe Ratio],"&gt;=0.10")/Table4[[#This Row],[Count]]</f>
        <v>1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301.5</v>
      </c>
      <c r="X10">
        <f>_xlfn.RANK.AVG(Table4[[#This Row],[Score]],Table4[Score],1)</f>
        <v>21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150.5</v>
      </c>
      <c r="Z10">
        <f>_xlfn.RANK.AVG(Table4[[#This Row],[Score 2 ]],Table4[[Score 2 ]],1)</f>
        <v>9.5</v>
      </c>
    </row>
    <row r="11" spans="1:26" x14ac:dyDescent="0.3">
      <c r="A11" t="s">
        <v>925</v>
      </c>
      <c r="B11">
        <f>COUNTIFS(Table2[Sub-Sector],Table4[[#This Row],[Sub-Sector]])</f>
        <v>2</v>
      </c>
      <c r="C11" s="2">
        <f>COUNTIFS(Table2[Sub-Sector],Table4[[#This Row],[Sub-Sector]],Table2[Uptrend],"Uptrend")/Table4[[#This Row],[Count]]</f>
        <v>0.5</v>
      </c>
      <c r="D11" s="2">
        <f>COUNTIFS(Table2[Sub-Sector],Table4[[#This Row],[Sub-Sector]],Table2[1W Return vs Nifty],"&gt;=5")/Table4[[#This Row],[Count]]</f>
        <v>0.5</v>
      </c>
      <c r="E11" s="2">
        <f>COUNTIFS(Table2[Sub-Sector],Table4[[#This Row],[Sub-Sector]],Table2[1M Return vs Nifty],"&gt;=5")/Table4[[#This Row],[Count]]</f>
        <v>0.5</v>
      </c>
      <c r="F11" s="2">
        <f>COUNTIFS(Table2[Sub-Sector],Table4[[#This Row],[Sub-Sector]],Table2[6M Return vs Nifty],"&gt;=10")/Table4[[#This Row],[Count]]</f>
        <v>0.5</v>
      </c>
      <c r="G11" s="2">
        <f>COUNTIFS(Table2[Sub-Sector],Table4[[#This Row],[Sub-Sector]],Table2[1Y Return vs Nifty],"&gt;=10")/Table4[[#This Row],[Count]]</f>
        <v>0.5</v>
      </c>
      <c r="H11" s="2">
        <f>COUNTIFS(Table2[Sub-Sector],Table4[[#This Row],[Sub-Sector]],Table2[RSI Exponential â€“ 14D],"&gt;=50")/Table4[[#This Row],[Count]]</f>
        <v>1</v>
      </c>
      <c r="I11" s="2">
        <f>COUNTIFS(Table2[Sub-Sector],Table4[[#This Row],[Sub-Sector]],Table2[Relative Volume],"&gt;=1")/Table4[[#This Row],[Count]]</f>
        <v>1</v>
      </c>
      <c r="J11" s="2">
        <f>COUNTIFS(Table2[Sub-Sector],Table4[[#This Row],[Sub-Sector]],Table2[% Away From Day Low],"&gt;=0.05")/Table4[[#This Row],[Count]]</f>
        <v>0</v>
      </c>
      <c r="K11" s="2">
        <f>COUNTIFS(Table2[Sub-Sector],Table4[[#This Row],[Sub-Sector]],Table2[% Away From Day High],"&lt;=0.05")/Table4[[#This Row],[Count]]</f>
        <v>1</v>
      </c>
      <c r="L11" s="2">
        <f>COUNTIFS(Table2[Sub-Sector],Table4[[#This Row],[Sub-Sector]],Table2[% Away From Current Week Low],"&gt;=0.05")/Table4[[#This Row],[Count]]</f>
        <v>0</v>
      </c>
      <c r="M11" s="2">
        <f>COUNTIFS(Table2[Sub-Sector],Table4[[#This Row],[Sub-Sector]],Table2[% Away From Current Week High],"&lt;=0.05")/Table4[[#This Row],[Count]]</f>
        <v>1</v>
      </c>
      <c r="N11" s="2">
        <f>COUNTIFS(Table2[Sub-Sector],Table4[[#This Row],[Sub-Sector]],Table2[% Away From Current Month Low],"&gt;=0.05")/Table4[[#This Row],[Count]]</f>
        <v>1</v>
      </c>
      <c r="O11" s="2">
        <f>COUNTIFS(Table2[Sub-Sector],Table4[[#This Row],[Sub-Sector]],Table2[% Away From Current Month High],"&lt;=0.05")/Table4[[#This Row],[Count]]</f>
        <v>1</v>
      </c>
      <c r="P11" s="2">
        <f>COUNTIFS(Table2[Sub-Sector],Table4[[#This Row],[Sub-Sector]],Table2[% Away From 52W High],"&lt;=10")/Table4[[#This Row],[Count]]</f>
        <v>0.5</v>
      </c>
      <c r="Q11" s="2">
        <f>COUNTIFS(Table2[Sub-Sector],Table4[[#This Row],[Sub-Sector]],Table2[% Away From 52W Low],"&gt;=10")/Table4[[#This Row],[Count]]</f>
        <v>1</v>
      </c>
      <c r="R11" s="2">
        <f>COUNTIFS(Table2[Sub-Sector],Table4[[#This Row],[Sub-Sector]],Table2[% Price above 20 EMA],"&gt;=0")/Table4[[#This Row],[Count]]</f>
        <v>1</v>
      </c>
      <c r="S11" s="2">
        <f>COUNTIFS(Table2[Sub-Sector],Table4[[#This Row],[Sub-Sector]],Table2[% Price above 50 EMA],"&gt;=0")/Table4[[#This Row],[Count]]</f>
        <v>0.5</v>
      </c>
      <c r="T11" s="2">
        <f>COUNTIFS(Table2[Sub-Sector],Table4[[#This Row],[Sub-Sector]],Table2[% Price above 200 EMA],"&gt;=0")/Table4[[#This Row],[Count]]</f>
        <v>0.5</v>
      </c>
      <c r="U11" s="2">
        <f>COUNTIFS(Table2[Sub-Sector],Table4[[#This Row],[Sub-Sector]],Table2[Rate of Change - Zone],"Positive")/Table4[[#This Row],[Count]]</f>
        <v>1</v>
      </c>
      <c r="V11" s="2">
        <f>COUNTIFS(Table2[Sub-Sector],Table4[[#This Row],[Sub-Sector]],Table2[Sharpe Ratio],"&gt;=0.10")/Table4[[#This Row],[Count]]</f>
        <v>0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309.5</v>
      </c>
      <c r="X11">
        <f>_xlfn.RANK.AVG(Table4[[#This Row],[Score]],Table4[Score],1)</f>
        <v>22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150.5</v>
      </c>
      <c r="Z11">
        <f>_xlfn.RANK.AVG(Table4[[#This Row],[Score 2 ]],Table4[[Score 2 ]],1)</f>
        <v>9.5</v>
      </c>
    </row>
    <row r="12" spans="1:26" x14ac:dyDescent="0.3">
      <c r="A12" t="s">
        <v>305</v>
      </c>
      <c r="B12">
        <f>COUNTIFS(Table2[Sub-Sector],Table4[[#This Row],[Sub-Sector]])</f>
        <v>2</v>
      </c>
      <c r="C12" s="2">
        <f>COUNTIFS(Table2[Sub-Sector],Table4[[#This Row],[Sub-Sector]],Table2[Uptrend],"Uptrend")/Table4[[#This Row],[Count]]</f>
        <v>0.5</v>
      </c>
      <c r="D12" s="2">
        <f>COUNTIFS(Table2[Sub-Sector],Table4[[#This Row],[Sub-Sector]],Table2[1W Return vs Nifty],"&gt;=5")/Table4[[#This Row],[Count]]</f>
        <v>1</v>
      </c>
      <c r="E12" s="2">
        <f>COUNTIFS(Table2[Sub-Sector],Table4[[#This Row],[Sub-Sector]],Table2[1M Return vs Nifty],"&gt;=5")/Table4[[#This Row],[Count]]</f>
        <v>0.5</v>
      </c>
      <c r="F12" s="2">
        <f>COUNTIFS(Table2[Sub-Sector],Table4[[#This Row],[Sub-Sector]],Table2[6M Return vs Nifty],"&gt;=10")/Table4[[#This Row],[Count]]</f>
        <v>0.5</v>
      </c>
      <c r="G12" s="2">
        <f>COUNTIFS(Table2[Sub-Sector],Table4[[#This Row],[Sub-Sector]],Table2[1Y Return vs Nifty],"&gt;=10")/Table4[[#This Row],[Count]]</f>
        <v>1</v>
      </c>
      <c r="H12" s="2">
        <f>COUNTIFS(Table2[Sub-Sector],Table4[[#This Row],[Sub-Sector]],Table2[RSI Exponential â€“ 14D],"&gt;=50")/Table4[[#This Row],[Count]]</f>
        <v>1</v>
      </c>
      <c r="I12" s="2">
        <f>COUNTIFS(Table2[Sub-Sector],Table4[[#This Row],[Sub-Sector]],Table2[Relative Volume],"&gt;=1")/Table4[[#This Row],[Count]]</f>
        <v>1</v>
      </c>
      <c r="J12" s="2">
        <f>COUNTIFS(Table2[Sub-Sector],Table4[[#This Row],[Sub-Sector]],Table2[% Away From Day Low],"&gt;=0.05")/Table4[[#This Row],[Count]]</f>
        <v>0</v>
      </c>
      <c r="K12" s="2">
        <f>COUNTIFS(Table2[Sub-Sector],Table4[[#This Row],[Sub-Sector]],Table2[% Away From Day High],"&lt;=0.05")/Table4[[#This Row],[Count]]</f>
        <v>1</v>
      </c>
      <c r="L12" s="2">
        <f>COUNTIFS(Table2[Sub-Sector],Table4[[#This Row],[Sub-Sector]],Table2[% Away From Current Week Low],"&gt;=0.05")/Table4[[#This Row],[Count]]</f>
        <v>0</v>
      </c>
      <c r="M12" s="2">
        <f>COUNTIFS(Table2[Sub-Sector],Table4[[#This Row],[Sub-Sector]],Table2[% Away From Current Week High],"&lt;=0.05")/Table4[[#This Row],[Count]]</f>
        <v>1</v>
      </c>
      <c r="N12" s="2">
        <f>COUNTIFS(Table2[Sub-Sector],Table4[[#This Row],[Sub-Sector]],Table2[% Away From Current Month Low],"&gt;=0.05")/Table4[[#This Row],[Count]]</f>
        <v>1</v>
      </c>
      <c r="O12" s="2">
        <f>COUNTIFS(Table2[Sub-Sector],Table4[[#This Row],[Sub-Sector]],Table2[% Away From Current Month High],"&lt;=0.05")/Table4[[#This Row],[Count]]</f>
        <v>0.5</v>
      </c>
      <c r="P12" s="2">
        <f>COUNTIFS(Table2[Sub-Sector],Table4[[#This Row],[Sub-Sector]],Table2[% Away From 52W High],"&lt;=10")/Table4[[#This Row],[Count]]</f>
        <v>0.5</v>
      </c>
      <c r="Q12" s="2">
        <f>COUNTIFS(Table2[Sub-Sector],Table4[[#This Row],[Sub-Sector]],Table2[% Away From 52W Low],"&gt;=10")/Table4[[#This Row],[Count]]</f>
        <v>1</v>
      </c>
      <c r="R12" s="2">
        <f>COUNTIFS(Table2[Sub-Sector],Table4[[#This Row],[Sub-Sector]],Table2[% Price above 20 EMA],"&gt;=0")/Table4[[#This Row],[Count]]</f>
        <v>0.5</v>
      </c>
      <c r="S12" s="2">
        <f>COUNTIFS(Table2[Sub-Sector],Table4[[#This Row],[Sub-Sector]],Table2[% Price above 50 EMA],"&gt;=0")/Table4[[#This Row],[Count]]</f>
        <v>0.5</v>
      </c>
      <c r="T12" s="2">
        <f>COUNTIFS(Table2[Sub-Sector],Table4[[#This Row],[Sub-Sector]],Table2[% Price above 200 EMA],"&gt;=0")/Table4[[#This Row],[Count]]</f>
        <v>1</v>
      </c>
      <c r="U12" s="2">
        <f>COUNTIFS(Table2[Sub-Sector],Table4[[#This Row],[Sub-Sector]],Table2[Rate of Change - Zone],"Positive")/Table4[[#This Row],[Count]]</f>
        <v>0.5</v>
      </c>
      <c r="V12" s="2">
        <f>COUNTIFS(Table2[Sub-Sector],Table4[[#This Row],[Sub-Sector]],Table2[Sharpe Ratio],"&gt;=0.10")/Table4[[#This Row],[Count]]</f>
        <v>0.5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</v>
      </c>
      <c r="X12">
        <f>_xlfn.RANK.AVG(Table4[[#This Row],[Score]],Table4[Score],1)</f>
        <v>15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153</v>
      </c>
      <c r="Z12">
        <f>_xlfn.RANK.AVG(Table4[[#This Row],[Score 2 ]],Table4[[Score 2 ]],1)</f>
        <v>11</v>
      </c>
    </row>
    <row r="13" spans="1:26" x14ac:dyDescent="0.3">
      <c r="A13" t="s">
        <v>220</v>
      </c>
      <c r="B13">
        <f>COUNTIFS(Table2[Sub-Sector],Table4[[#This Row],[Sub-Sector]])</f>
        <v>1</v>
      </c>
      <c r="C13" s="2">
        <f>COUNTIFS(Table2[Sub-Sector],Table4[[#This Row],[Sub-Sector]],Table2[Uptrend],"Uptrend")/Table4[[#This Row],[Count]]</f>
        <v>1</v>
      </c>
      <c r="D13" s="2">
        <f>COUNTIFS(Table2[Sub-Sector],Table4[[#This Row],[Sub-Sector]],Table2[1W Return vs Nifty],"&gt;=5")/Table4[[#This Row],[Count]]</f>
        <v>1</v>
      </c>
      <c r="E13" s="2">
        <f>COUNTIFS(Table2[Sub-Sector],Table4[[#This Row],[Sub-Sector]],Table2[1M Return vs Nifty],"&gt;=5")/Table4[[#This Row],[Count]]</f>
        <v>1</v>
      </c>
      <c r="F13" s="2">
        <f>COUNTIFS(Table2[Sub-Sector],Table4[[#This Row],[Sub-Sector]],Table2[6M Return vs Nifty],"&gt;=10")/Table4[[#This Row],[Count]]</f>
        <v>1</v>
      </c>
      <c r="G13" s="2">
        <f>COUNTIFS(Table2[Sub-Sector],Table4[[#This Row],[Sub-Sector]],Table2[1Y Return vs Nifty],"&gt;=10")/Table4[[#This Row],[Count]]</f>
        <v>1</v>
      </c>
      <c r="H13" s="2">
        <f>COUNTIFS(Table2[Sub-Sector],Table4[[#This Row],[Sub-Sector]],Table2[RSI Exponential â€“ 14D],"&gt;=50")/Table4[[#This Row],[Count]]</f>
        <v>1</v>
      </c>
      <c r="I13" s="2">
        <f>COUNTIFS(Table2[Sub-Sector],Table4[[#This Row],[Sub-Sector]],Table2[Relative Volume],"&gt;=1")/Table4[[#This Row],[Count]]</f>
        <v>0</v>
      </c>
      <c r="J13" s="2">
        <f>COUNTIFS(Table2[Sub-Sector],Table4[[#This Row],[Sub-Sector]],Table2[% Away From Day Low],"&gt;=0.05")/Table4[[#This Row],[Count]]</f>
        <v>0</v>
      </c>
      <c r="K13" s="2">
        <f>COUNTIFS(Table2[Sub-Sector],Table4[[#This Row],[Sub-Sector]],Table2[% Away From Day High],"&lt;=0.05")/Table4[[#This Row],[Count]]</f>
        <v>1</v>
      </c>
      <c r="L13" s="2">
        <f>COUNTIFS(Table2[Sub-Sector],Table4[[#This Row],[Sub-Sector]],Table2[% Away From Current Week Low],"&gt;=0.05")/Table4[[#This Row],[Count]]</f>
        <v>0</v>
      </c>
      <c r="M13" s="2">
        <f>COUNTIFS(Table2[Sub-Sector],Table4[[#This Row],[Sub-Sector]],Table2[% Away From Current Week High],"&lt;=0.05")/Table4[[#This Row],[Count]]</f>
        <v>1</v>
      </c>
      <c r="N13" s="2">
        <f>COUNTIFS(Table2[Sub-Sector],Table4[[#This Row],[Sub-Sector]],Table2[% Away From Current Month Low],"&gt;=0.05")/Table4[[#This Row],[Count]]</f>
        <v>1</v>
      </c>
      <c r="O13" s="2">
        <f>COUNTIFS(Table2[Sub-Sector],Table4[[#This Row],[Sub-Sector]],Table2[% Away From Current Month High],"&lt;=0.05")/Table4[[#This Row],[Count]]</f>
        <v>1</v>
      </c>
      <c r="P13" s="2">
        <f>COUNTIFS(Table2[Sub-Sector],Table4[[#This Row],[Sub-Sector]],Table2[% Away From 52W High],"&lt;=10")/Table4[[#This Row],[Count]]</f>
        <v>1</v>
      </c>
      <c r="Q13" s="2">
        <f>COUNTIFS(Table2[Sub-Sector],Table4[[#This Row],[Sub-Sector]],Table2[% Away From 52W Low],"&gt;=10")/Table4[[#This Row],[Count]]</f>
        <v>1</v>
      </c>
      <c r="R13" s="2">
        <f>COUNTIFS(Table2[Sub-Sector],Table4[[#This Row],[Sub-Sector]],Table2[% Price above 20 EMA],"&gt;=0")/Table4[[#This Row],[Count]]</f>
        <v>1</v>
      </c>
      <c r="S13" s="2">
        <f>COUNTIFS(Table2[Sub-Sector],Table4[[#This Row],[Sub-Sector]],Table2[% Price above 50 EMA],"&gt;=0")/Table4[[#This Row],[Count]]</f>
        <v>1</v>
      </c>
      <c r="T13" s="2">
        <f>COUNTIFS(Table2[Sub-Sector],Table4[[#This Row],[Sub-Sector]],Table2[% Price above 200 EMA],"&gt;=0")/Table4[[#This Row],[Count]]</f>
        <v>1</v>
      </c>
      <c r="U13" s="2">
        <f>COUNTIFS(Table2[Sub-Sector],Table4[[#This Row],[Sub-Sector]],Table2[Rate of Change - Zone],"Positive")/Table4[[#This Row],[Count]]</f>
        <v>1</v>
      </c>
      <c r="V13" s="2">
        <f>COUNTIFS(Table2[Sub-Sector],Table4[[#This Row],[Sub-Sector]],Table2[Sharpe Ratio],"&gt;=0.10")/Table4[[#This Row],[Count]]</f>
        <v>0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193.5</v>
      </c>
      <c r="X13">
        <f>_xlfn.RANK.AVG(Table4[[#This Row],[Score]],Table4[Score],1)</f>
        <v>6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3">
        <f>_xlfn.RANK.AVG(Table4[[#This Row],[Score 2 ]],Table4[[Score 2 ]],1)</f>
        <v>15</v>
      </c>
    </row>
    <row r="14" spans="1:26" x14ac:dyDescent="0.3">
      <c r="A14" t="s">
        <v>1346</v>
      </c>
      <c r="B14">
        <f>COUNTIFS(Table2[Sub-Sector],Table4[[#This Row],[Sub-Sector]])</f>
        <v>1</v>
      </c>
      <c r="C14" s="2">
        <f>COUNTIFS(Table2[Sub-Sector],Table4[[#This Row],[Sub-Sector]],Table2[Uptrend],"Uptrend")/Table4[[#This Row],[Count]]</f>
        <v>1</v>
      </c>
      <c r="D14" s="2">
        <f>COUNTIFS(Table2[Sub-Sector],Table4[[#This Row],[Sub-Sector]],Table2[1W Return vs Nifty],"&gt;=5")/Table4[[#This Row],[Count]]</f>
        <v>1</v>
      </c>
      <c r="E14" s="2">
        <f>COUNTIFS(Table2[Sub-Sector],Table4[[#This Row],[Sub-Sector]],Table2[1M Return vs Nifty],"&gt;=5")/Table4[[#This Row],[Count]]</f>
        <v>0</v>
      </c>
      <c r="F14" s="2">
        <f>COUNTIFS(Table2[Sub-Sector],Table4[[#This Row],[Sub-Sector]],Table2[6M Return vs Nifty],"&gt;=10")/Table4[[#This Row],[Count]]</f>
        <v>1</v>
      </c>
      <c r="G14" s="2">
        <f>COUNTIFS(Table2[Sub-Sector],Table4[[#This Row],[Sub-Sector]],Table2[1Y Return vs Nifty],"&gt;=10")/Table4[[#This Row],[Count]]</f>
        <v>1</v>
      </c>
      <c r="H14" s="2">
        <f>COUNTIFS(Table2[Sub-Sector],Table4[[#This Row],[Sub-Sector]],Table2[RSI Exponential â€“ 14D],"&gt;=50")/Table4[[#This Row],[Count]]</f>
        <v>1</v>
      </c>
      <c r="I14" s="2">
        <f>COUNTIFS(Table2[Sub-Sector],Table4[[#This Row],[Sub-Sector]],Table2[Relative Volume],"&gt;=1")/Table4[[#This Row],[Count]]</f>
        <v>0</v>
      </c>
      <c r="J14" s="2">
        <f>COUNTIFS(Table2[Sub-Sector],Table4[[#This Row],[Sub-Sector]],Table2[% Away From Day Low],"&gt;=0.05")/Table4[[#This Row],[Count]]</f>
        <v>0</v>
      </c>
      <c r="K14" s="2">
        <f>COUNTIFS(Table2[Sub-Sector],Table4[[#This Row],[Sub-Sector]],Table2[% Away From Day High],"&lt;=0.05")/Table4[[#This Row],[Count]]</f>
        <v>1</v>
      </c>
      <c r="L14" s="2">
        <f>COUNTIFS(Table2[Sub-Sector],Table4[[#This Row],[Sub-Sector]],Table2[% Away From Current Week Low],"&gt;=0.05")/Table4[[#This Row],[Count]]</f>
        <v>0</v>
      </c>
      <c r="M14" s="2">
        <f>COUNTIFS(Table2[Sub-Sector],Table4[[#This Row],[Sub-Sector]],Table2[% Away From Current Week High],"&lt;=0.05")/Table4[[#This Row],[Count]]</f>
        <v>0</v>
      </c>
      <c r="N14" s="2">
        <f>COUNTIFS(Table2[Sub-Sector],Table4[[#This Row],[Sub-Sector]],Table2[% Away From Current Month Low],"&gt;=0.05")/Table4[[#This Row],[Count]]</f>
        <v>1</v>
      </c>
      <c r="O14" s="2">
        <f>COUNTIFS(Table2[Sub-Sector],Table4[[#This Row],[Sub-Sector]],Table2[% Away From Current Month High],"&lt;=0.05")/Table4[[#This Row],[Count]]</f>
        <v>0</v>
      </c>
      <c r="P14" s="2">
        <f>COUNTIFS(Table2[Sub-Sector],Table4[[#This Row],[Sub-Sector]],Table2[% Away From 52W High],"&lt;=10")/Table4[[#This Row],[Count]]</f>
        <v>1</v>
      </c>
      <c r="Q14" s="2">
        <f>COUNTIFS(Table2[Sub-Sector],Table4[[#This Row],[Sub-Sector]],Table2[% Away From 52W Low],"&gt;=10")/Table4[[#This Row],[Count]]</f>
        <v>1</v>
      </c>
      <c r="R14" s="2">
        <f>COUNTIFS(Table2[Sub-Sector],Table4[[#This Row],[Sub-Sector]],Table2[% Price above 20 EMA],"&gt;=0")/Table4[[#This Row],[Count]]</f>
        <v>1</v>
      </c>
      <c r="S14" s="2">
        <f>COUNTIFS(Table2[Sub-Sector],Table4[[#This Row],[Sub-Sector]],Table2[% Price above 50 EMA],"&gt;=0")/Table4[[#This Row],[Count]]</f>
        <v>1</v>
      </c>
      <c r="T14" s="2">
        <f>COUNTIFS(Table2[Sub-Sector],Table4[[#This Row],[Sub-Sector]],Table2[% Price above 200 EMA],"&gt;=0")/Table4[[#This Row],[Count]]</f>
        <v>1</v>
      </c>
      <c r="U14" s="2">
        <f>COUNTIFS(Table2[Sub-Sector],Table4[[#This Row],[Sub-Sector]],Table2[Rate of Change - Zone],"Positive")/Table4[[#This Row],[Count]]</f>
        <v>1</v>
      </c>
      <c r="V14" s="2">
        <f>COUNTIFS(Table2[Sub-Sector],Table4[[#This Row],[Sub-Sector]],Table2[Sharpe Ratio],"&gt;=0.10")/Table4[[#This Row],[Count]]</f>
        <v>1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285.5</v>
      </c>
      <c r="X14">
        <f>_xlfn.RANK.AVG(Table4[[#This Row],[Score]],Table4[Score],1)</f>
        <v>17.5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4">
        <f>_xlfn.RANK.AVG(Table4[[#This Row],[Score 2 ]],Table4[[Score 2 ]],1)</f>
        <v>15</v>
      </c>
    </row>
    <row r="15" spans="1:26" x14ac:dyDescent="0.3">
      <c r="A15" t="s">
        <v>130</v>
      </c>
      <c r="B15">
        <f>COUNTIFS(Table2[Sub-Sector],Table4[[#This Row],[Sub-Sector]])</f>
        <v>1</v>
      </c>
      <c r="C15" s="2">
        <f>COUNTIFS(Table2[Sub-Sector],Table4[[#This Row],[Sub-Sector]],Table2[Uptrend],"Uptrend")/Table4[[#This Row],[Count]]</f>
        <v>1</v>
      </c>
      <c r="D15" s="2">
        <f>COUNTIFS(Table2[Sub-Sector],Table4[[#This Row],[Sub-Sector]],Table2[1W Return vs Nifty],"&gt;=5")/Table4[[#This Row],[Count]]</f>
        <v>1</v>
      </c>
      <c r="E15" s="2">
        <f>COUNTIFS(Table2[Sub-Sector],Table4[[#This Row],[Sub-Sector]],Table2[1M Return vs Nifty],"&gt;=5")/Table4[[#This Row],[Count]]</f>
        <v>0</v>
      </c>
      <c r="F15" s="2">
        <f>COUNTIFS(Table2[Sub-Sector],Table4[[#This Row],[Sub-Sector]],Table2[6M Return vs Nifty],"&gt;=10")/Table4[[#This Row],[Count]]</f>
        <v>1</v>
      </c>
      <c r="G15" s="2">
        <f>COUNTIFS(Table2[Sub-Sector],Table4[[#This Row],[Sub-Sector]],Table2[1Y Return vs Nifty],"&gt;=10")/Table4[[#This Row],[Count]]</f>
        <v>1</v>
      </c>
      <c r="H15" s="2">
        <f>COUNTIFS(Table2[Sub-Sector],Table4[[#This Row],[Sub-Sector]],Table2[RSI Exponential â€“ 14D],"&gt;=50")/Table4[[#This Row],[Count]]</f>
        <v>1</v>
      </c>
      <c r="I15" s="2">
        <f>COUNTIFS(Table2[Sub-Sector],Table4[[#This Row],[Sub-Sector]],Table2[Relative Volume],"&gt;=1")/Table4[[#This Row],[Count]]</f>
        <v>0</v>
      </c>
      <c r="J15" s="2">
        <f>COUNTIFS(Table2[Sub-Sector],Table4[[#This Row],[Sub-Sector]],Table2[% Away From Day Low],"&gt;=0.05")/Table4[[#This Row],[Count]]</f>
        <v>0</v>
      </c>
      <c r="K15" s="2">
        <f>COUNTIFS(Table2[Sub-Sector],Table4[[#This Row],[Sub-Sector]],Table2[% Away From Day High],"&lt;=0.05")/Table4[[#This Row],[Count]]</f>
        <v>1</v>
      </c>
      <c r="L15" s="2">
        <f>COUNTIFS(Table2[Sub-Sector],Table4[[#This Row],[Sub-Sector]],Table2[% Away From Current Week Low],"&gt;=0.05")/Table4[[#This Row],[Count]]</f>
        <v>0</v>
      </c>
      <c r="M15" s="2">
        <f>COUNTIFS(Table2[Sub-Sector],Table4[[#This Row],[Sub-Sector]],Table2[% Away From Current Week High],"&lt;=0.05")/Table4[[#This Row],[Count]]</f>
        <v>1</v>
      </c>
      <c r="N15" s="2">
        <f>COUNTIFS(Table2[Sub-Sector],Table4[[#This Row],[Sub-Sector]],Table2[% Away From Current Month Low],"&gt;=0.05")/Table4[[#This Row],[Count]]</f>
        <v>1</v>
      </c>
      <c r="O15" s="2">
        <f>COUNTIFS(Table2[Sub-Sector],Table4[[#This Row],[Sub-Sector]],Table2[% Away From Current Month High],"&lt;=0.05")/Table4[[#This Row],[Count]]</f>
        <v>1</v>
      </c>
      <c r="P15" s="2">
        <f>COUNTIFS(Table2[Sub-Sector],Table4[[#This Row],[Sub-Sector]],Table2[% Away From 52W High],"&lt;=10")/Table4[[#This Row],[Count]]</f>
        <v>1</v>
      </c>
      <c r="Q15" s="2">
        <f>COUNTIFS(Table2[Sub-Sector],Table4[[#This Row],[Sub-Sector]],Table2[% Away From 52W Low],"&gt;=10")/Table4[[#This Row],[Count]]</f>
        <v>1</v>
      </c>
      <c r="R15" s="2">
        <f>COUNTIFS(Table2[Sub-Sector],Table4[[#This Row],[Sub-Sector]],Table2[% Price above 20 EMA],"&gt;=0")/Table4[[#This Row],[Count]]</f>
        <v>1</v>
      </c>
      <c r="S15" s="2">
        <f>COUNTIFS(Table2[Sub-Sector],Table4[[#This Row],[Sub-Sector]],Table2[% Price above 50 EMA],"&gt;=0")/Table4[[#This Row],[Count]]</f>
        <v>1</v>
      </c>
      <c r="T15" s="2">
        <f>COUNTIFS(Table2[Sub-Sector],Table4[[#This Row],[Sub-Sector]],Table2[% Price above 200 EMA],"&gt;=0")/Table4[[#This Row],[Count]]</f>
        <v>1</v>
      </c>
      <c r="U15" s="2">
        <f>COUNTIFS(Table2[Sub-Sector],Table4[[#This Row],[Sub-Sector]],Table2[Rate of Change - Zone],"Positive")/Table4[[#This Row],[Count]]</f>
        <v>1</v>
      </c>
      <c r="V15" s="2">
        <f>COUNTIFS(Table2[Sub-Sector],Table4[[#This Row],[Sub-Sector]],Table2[Sharpe Ratio],"&gt;=0.10")/Table4[[#This Row],[Count]]</f>
        <v>1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285.5</v>
      </c>
      <c r="X15">
        <f>_xlfn.RANK.AVG(Table4[[#This Row],[Score]],Table4[Score],1)</f>
        <v>17.5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5">
        <f>_xlfn.RANK.AVG(Table4[[#This Row],[Score 2 ]],Table4[[Score 2 ]],1)</f>
        <v>15</v>
      </c>
    </row>
    <row r="16" spans="1:26" x14ac:dyDescent="0.3">
      <c r="A16" t="s">
        <v>771</v>
      </c>
      <c r="B16">
        <f>COUNTIFS(Table2[Sub-Sector],Table4[[#This Row],[Sub-Sector]])</f>
        <v>1</v>
      </c>
      <c r="C16" s="2">
        <f>COUNTIFS(Table2[Sub-Sector],Table4[[#This Row],[Sub-Sector]],Table2[Uptrend],"Uptrend")/Table4[[#This Row],[Count]]</f>
        <v>1</v>
      </c>
      <c r="D16" s="2">
        <f>COUNTIFS(Table2[Sub-Sector],Table4[[#This Row],[Sub-Sector]],Table2[1W Return vs Nifty],"&gt;=5")/Table4[[#This Row],[Count]]</f>
        <v>1</v>
      </c>
      <c r="E16" s="2">
        <f>COUNTIFS(Table2[Sub-Sector],Table4[[#This Row],[Sub-Sector]],Table2[1M Return vs Nifty],"&gt;=5")/Table4[[#This Row],[Count]]</f>
        <v>0</v>
      </c>
      <c r="F16" s="2">
        <f>COUNTIFS(Table2[Sub-Sector],Table4[[#This Row],[Sub-Sector]],Table2[6M Return vs Nifty],"&gt;=10")/Table4[[#This Row],[Count]]</f>
        <v>1</v>
      </c>
      <c r="G16" s="2">
        <f>COUNTIFS(Table2[Sub-Sector],Table4[[#This Row],[Sub-Sector]],Table2[1Y Return vs Nifty],"&gt;=10")/Table4[[#This Row],[Count]]</f>
        <v>1</v>
      </c>
      <c r="H16" s="2">
        <f>COUNTIFS(Table2[Sub-Sector],Table4[[#This Row],[Sub-Sector]],Table2[RSI Exponential â€“ 14D],"&gt;=50")/Table4[[#This Row],[Count]]</f>
        <v>1</v>
      </c>
      <c r="I16" s="2">
        <f>COUNTIFS(Table2[Sub-Sector],Table4[[#This Row],[Sub-Sector]],Table2[Relative Volume],"&gt;=1")/Table4[[#This Row],[Count]]</f>
        <v>0</v>
      </c>
      <c r="J16" s="2">
        <f>COUNTIFS(Table2[Sub-Sector],Table4[[#This Row],[Sub-Sector]],Table2[% Away From Day Low],"&gt;=0.05")/Table4[[#This Row],[Count]]</f>
        <v>0</v>
      </c>
      <c r="K16" s="2">
        <f>COUNTIFS(Table2[Sub-Sector],Table4[[#This Row],[Sub-Sector]],Table2[% Away From Day High],"&lt;=0.05")/Table4[[#This Row],[Count]]</f>
        <v>1</v>
      </c>
      <c r="L16" s="2">
        <f>COUNTIFS(Table2[Sub-Sector],Table4[[#This Row],[Sub-Sector]],Table2[% Away From Current Week Low],"&gt;=0.05")/Table4[[#This Row],[Count]]</f>
        <v>0</v>
      </c>
      <c r="M16" s="2">
        <f>COUNTIFS(Table2[Sub-Sector],Table4[[#This Row],[Sub-Sector]],Table2[% Away From Current Week High],"&lt;=0.05")/Table4[[#This Row],[Count]]</f>
        <v>1</v>
      </c>
      <c r="N16" s="2">
        <f>COUNTIFS(Table2[Sub-Sector],Table4[[#This Row],[Sub-Sector]],Table2[% Away From Current Month Low],"&gt;=0.05")/Table4[[#This Row],[Count]]</f>
        <v>1</v>
      </c>
      <c r="O16" s="2">
        <f>COUNTIFS(Table2[Sub-Sector],Table4[[#This Row],[Sub-Sector]],Table2[% Away From Current Month High],"&lt;=0.05")/Table4[[#This Row],[Count]]</f>
        <v>1</v>
      </c>
      <c r="P16" s="2">
        <f>COUNTIFS(Table2[Sub-Sector],Table4[[#This Row],[Sub-Sector]],Table2[% Away From 52W High],"&lt;=10")/Table4[[#This Row],[Count]]</f>
        <v>1</v>
      </c>
      <c r="Q16" s="2">
        <f>COUNTIFS(Table2[Sub-Sector],Table4[[#This Row],[Sub-Sector]],Table2[% Away From 52W Low],"&gt;=10")/Table4[[#This Row],[Count]]</f>
        <v>1</v>
      </c>
      <c r="R16" s="2">
        <f>COUNTIFS(Table2[Sub-Sector],Table4[[#This Row],[Sub-Sector]],Table2[% Price above 20 EMA],"&gt;=0")/Table4[[#This Row],[Count]]</f>
        <v>1</v>
      </c>
      <c r="S16" s="2">
        <f>COUNTIFS(Table2[Sub-Sector],Table4[[#This Row],[Sub-Sector]],Table2[% Price above 50 EMA],"&gt;=0")/Table4[[#This Row],[Count]]</f>
        <v>1</v>
      </c>
      <c r="T16" s="2">
        <f>COUNTIFS(Table2[Sub-Sector],Table4[[#This Row],[Sub-Sector]],Table2[% Price above 200 EMA],"&gt;=0")/Table4[[#This Row],[Count]]</f>
        <v>1</v>
      </c>
      <c r="U16" s="2">
        <f>COUNTIFS(Table2[Sub-Sector],Table4[[#This Row],[Sub-Sector]],Table2[Rate of Change - Zone],"Positive")/Table4[[#This Row],[Count]]</f>
        <v>1</v>
      </c>
      <c r="V16" s="2">
        <f>COUNTIFS(Table2[Sub-Sector],Table4[[#This Row],[Sub-Sector]],Table2[Sharpe Ratio],"&gt;=0.10")/Table4[[#This Row],[Count]]</f>
        <v>0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285.5</v>
      </c>
      <c r="X16">
        <f>_xlfn.RANK.AVG(Table4[[#This Row],[Score]],Table4[Score],1)</f>
        <v>17.5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6">
        <f>_xlfn.RANK.AVG(Table4[[#This Row],[Score 2 ]],Table4[[Score 2 ]],1)</f>
        <v>15</v>
      </c>
    </row>
    <row r="17" spans="1:26" x14ac:dyDescent="0.3">
      <c r="A17" t="s">
        <v>496</v>
      </c>
      <c r="B17">
        <f>COUNTIFS(Table2[Sub-Sector],Table4[[#This Row],[Sub-Sector]])</f>
        <v>1</v>
      </c>
      <c r="C17" s="2">
        <f>COUNTIFS(Table2[Sub-Sector],Table4[[#This Row],[Sub-Sector]],Table2[Uptrend],"Uptrend")/Table4[[#This Row],[Count]]</f>
        <v>1</v>
      </c>
      <c r="D17" s="2">
        <f>COUNTIFS(Table2[Sub-Sector],Table4[[#This Row],[Sub-Sector]],Table2[1W Return vs Nifty],"&gt;=5")/Table4[[#This Row],[Count]]</f>
        <v>1</v>
      </c>
      <c r="E17" s="2">
        <f>COUNTIFS(Table2[Sub-Sector],Table4[[#This Row],[Sub-Sector]],Table2[1M Return vs Nifty],"&gt;=5")/Table4[[#This Row],[Count]]</f>
        <v>0</v>
      </c>
      <c r="F17" s="2">
        <f>COUNTIFS(Table2[Sub-Sector],Table4[[#This Row],[Sub-Sector]],Table2[6M Return vs Nifty],"&gt;=10")/Table4[[#This Row],[Count]]</f>
        <v>1</v>
      </c>
      <c r="G17" s="2">
        <f>COUNTIFS(Table2[Sub-Sector],Table4[[#This Row],[Sub-Sector]],Table2[1Y Return vs Nifty],"&gt;=10")/Table4[[#This Row],[Count]]</f>
        <v>1</v>
      </c>
      <c r="H17" s="2">
        <f>COUNTIFS(Table2[Sub-Sector],Table4[[#This Row],[Sub-Sector]],Table2[RSI Exponential â€“ 14D],"&gt;=50")/Table4[[#This Row],[Count]]</f>
        <v>1</v>
      </c>
      <c r="I17" s="2">
        <f>COUNTIFS(Table2[Sub-Sector],Table4[[#This Row],[Sub-Sector]],Table2[Relative Volume],"&gt;=1")/Table4[[#This Row],[Count]]</f>
        <v>0</v>
      </c>
      <c r="J17" s="2">
        <f>COUNTIFS(Table2[Sub-Sector],Table4[[#This Row],[Sub-Sector]],Table2[% Away From Day Low],"&gt;=0.05")/Table4[[#This Row],[Count]]</f>
        <v>0</v>
      </c>
      <c r="K17" s="2">
        <f>COUNTIFS(Table2[Sub-Sector],Table4[[#This Row],[Sub-Sector]],Table2[% Away From Day High],"&lt;=0.05")/Table4[[#This Row],[Count]]</f>
        <v>1</v>
      </c>
      <c r="L17" s="2">
        <f>COUNTIFS(Table2[Sub-Sector],Table4[[#This Row],[Sub-Sector]],Table2[% Away From Current Week Low],"&gt;=0.05")/Table4[[#This Row],[Count]]</f>
        <v>0</v>
      </c>
      <c r="M17" s="2">
        <f>COUNTIFS(Table2[Sub-Sector],Table4[[#This Row],[Sub-Sector]],Table2[% Away From Current Week High],"&lt;=0.05")/Table4[[#This Row],[Count]]</f>
        <v>1</v>
      </c>
      <c r="N17" s="2">
        <f>COUNTIFS(Table2[Sub-Sector],Table4[[#This Row],[Sub-Sector]],Table2[% Away From Current Month Low],"&gt;=0.05")/Table4[[#This Row],[Count]]</f>
        <v>1</v>
      </c>
      <c r="O17" s="2">
        <f>COUNTIFS(Table2[Sub-Sector],Table4[[#This Row],[Sub-Sector]],Table2[% Away From Current Month High],"&lt;=0.05")/Table4[[#This Row],[Count]]</f>
        <v>1</v>
      </c>
      <c r="P17" s="2">
        <f>COUNTIFS(Table2[Sub-Sector],Table4[[#This Row],[Sub-Sector]],Table2[% Away From 52W High],"&lt;=10")/Table4[[#This Row],[Count]]</f>
        <v>1</v>
      </c>
      <c r="Q17" s="2">
        <f>COUNTIFS(Table2[Sub-Sector],Table4[[#This Row],[Sub-Sector]],Table2[% Away From 52W Low],"&gt;=10")/Table4[[#This Row],[Count]]</f>
        <v>1</v>
      </c>
      <c r="R17" s="2">
        <f>COUNTIFS(Table2[Sub-Sector],Table4[[#This Row],[Sub-Sector]],Table2[% Price above 20 EMA],"&gt;=0")/Table4[[#This Row],[Count]]</f>
        <v>1</v>
      </c>
      <c r="S17" s="2">
        <f>COUNTIFS(Table2[Sub-Sector],Table4[[#This Row],[Sub-Sector]],Table2[% Price above 50 EMA],"&gt;=0")/Table4[[#This Row],[Count]]</f>
        <v>1</v>
      </c>
      <c r="T17" s="2">
        <f>COUNTIFS(Table2[Sub-Sector],Table4[[#This Row],[Sub-Sector]],Table2[% Price above 200 EMA],"&gt;=0")/Table4[[#This Row],[Count]]</f>
        <v>1</v>
      </c>
      <c r="U17" s="2">
        <f>COUNTIFS(Table2[Sub-Sector],Table4[[#This Row],[Sub-Sector]],Table2[Rate of Change - Zone],"Positive")/Table4[[#This Row],[Count]]</f>
        <v>1</v>
      </c>
      <c r="V17" s="2">
        <f>COUNTIFS(Table2[Sub-Sector],Table4[[#This Row],[Sub-Sector]],Table2[Sharpe Ratio],"&gt;=0.10")/Table4[[#This Row],[Count]]</f>
        <v>0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285.5</v>
      </c>
      <c r="X17">
        <f>_xlfn.RANK.AVG(Table4[[#This Row],[Score]],Table4[Score],1)</f>
        <v>17.5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7">
        <f>_xlfn.RANK.AVG(Table4[[#This Row],[Score 2 ]],Table4[[Score 2 ]],1)</f>
        <v>15</v>
      </c>
    </row>
    <row r="18" spans="1:26" x14ac:dyDescent="0.3">
      <c r="A18" t="s">
        <v>195</v>
      </c>
      <c r="B18">
        <f>COUNTIFS(Table2[Sub-Sector],Table4[[#This Row],[Sub-Sector]])</f>
        <v>2</v>
      </c>
      <c r="C18" s="2">
        <f>COUNTIFS(Table2[Sub-Sector],Table4[[#This Row],[Sub-Sector]],Table2[Uptrend],"Uptrend")/Table4[[#This Row],[Count]]</f>
        <v>1</v>
      </c>
      <c r="D18" s="2">
        <f>COUNTIFS(Table2[Sub-Sector],Table4[[#This Row],[Sub-Sector]],Table2[1W Return vs Nifty],"&gt;=5")/Table4[[#This Row],[Count]]</f>
        <v>0.5</v>
      </c>
      <c r="E18" s="2">
        <f>COUNTIFS(Table2[Sub-Sector],Table4[[#This Row],[Sub-Sector]],Table2[1M Return vs Nifty],"&gt;=5")/Table4[[#This Row],[Count]]</f>
        <v>0</v>
      </c>
      <c r="F18" s="2">
        <f>COUNTIFS(Table2[Sub-Sector],Table4[[#This Row],[Sub-Sector]],Table2[6M Return vs Nifty],"&gt;=10")/Table4[[#This Row],[Count]]</f>
        <v>1</v>
      </c>
      <c r="G18" s="2">
        <f>COUNTIFS(Table2[Sub-Sector],Table4[[#This Row],[Sub-Sector]],Table2[1Y Return vs Nifty],"&gt;=10")/Table4[[#This Row],[Count]]</f>
        <v>1</v>
      </c>
      <c r="H18" s="2">
        <f>COUNTIFS(Table2[Sub-Sector],Table4[[#This Row],[Sub-Sector]],Table2[RSI Exponential â€“ 14D],"&gt;=50")/Table4[[#This Row],[Count]]</f>
        <v>1</v>
      </c>
      <c r="I18" s="2">
        <f>COUNTIFS(Table2[Sub-Sector],Table4[[#This Row],[Sub-Sector]],Table2[Relative Volume],"&gt;=1")/Table4[[#This Row],[Count]]</f>
        <v>0</v>
      </c>
      <c r="J18" s="2">
        <f>COUNTIFS(Table2[Sub-Sector],Table4[[#This Row],[Sub-Sector]],Table2[% Away From Day Low],"&gt;=0.05")/Table4[[#This Row],[Count]]</f>
        <v>0</v>
      </c>
      <c r="K18" s="2">
        <f>COUNTIFS(Table2[Sub-Sector],Table4[[#This Row],[Sub-Sector]],Table2[% Away From Day High],"&lt;=0.05")/Table4[[#This Row],[Count]]</f>
        <v>1</v>
      </c>
      <c r="L18" s="2">
        <f>COUNTIFS(Table2[Sub-Sector],Table4[[#This Row],[Sub-Sector]],Table2[% Away From Current Week Low],"&gt;=0.05")/Table4[[#This Row],[Count]]</f>
        <v>0</v>
      </c>
      <c r="M18" s="2">
        <f>COUNTIFS(Table2[Sub-Sector],Table4[[#This Row],[Sub-Sector]],Table2[% Away From Current Week High],"&lt;=0.05")/Table4[[#This Row],[Count]]</f>
        <v>1</v>
      </c>
      <c r="N18" s="2">
        <f>COUNTIFS(Table2[Sub-Sector],Table4[[#This Row],[Sub-Sector]],Table2[% Away From Current Month Low],"&gt;=0.05")/Table4[[#This Row],[Count]]</f>
        <v>1</v>
      </c>
      <c r="O18" s="2">
        <f>COUNTIFS(Table2[Sub-Sector],Table4[[#This Row],[Sub-Sector]],Table2[% Away From Current Month High],"&lt;=0.05")/Table4[[#This Row],[Count]]</f>
        <v>1</v>
      </c>
      <c r="P18" s="2">
        <f>COUNTIFS(Table2[Sub-Sector],Table4[[#This Row],[Sub-Sector]],Table2[% Away From 52W High],"&lt;=10")/Table4[[#This Row],[Count]]</f>
        <v>1</v>
      </c>
      <c r="Q18" s="2">
        <f>COUNTIFS(Table2[Sub-Sector],Table4[[#This Row],[Sub-Sector]],Table2[% Away From 52W Low],"&gt;=10")/Table4[[#This Row],[Count]]</f>
        <v>1</v>
      </c>
      <c r="R18" s="2">
        <f>COUNTIFS(Table2[Sub-Sector],Table4[[#This Row],[Sub-Sector]],Table2[% Price above 20 EMA],"&gt;=0")/Table4[[#This Row],[Count]]</f>
        <v>1</v>
      </c>
      <c r="S18" s="2">
        <f>COUNTIFS(Table2[Sub-Sector],Table4[[#This Row],[Sub-Sector]],Table2[% Price above 50 EMA],"&gt;=0")/Table4[[#This Row],[Count]]</f>
        <v>1</v>
      </c>
      <c r="T18" s="2">
        <f>COUNTIFS(Table2[Sub-Sector],Table4[[#This Row],[Sub-Sector]],Table2[% Price above 200 EMA],"&gt;=0")/Table4[[#This Row],[Count]]</f>
        <v>1</v>
      </c>
      <c r="U18" s="2">
        <f>COUNTIFS(Table2[Sub-Sector],Table4[[#This Row],[Sub-Sector]],Table2[Rate of Change - Zone],"Positive")/Table4[[#This Row],[Count]]</f>
        <v>1</v>
      </c>
      <c r="V18" s="2">
        <f>COUNTIFS(Table2[Sub-Sector],Table4[[#This Row],[Sub-Sector]],Table2[Sharpe Ratio],"&gt;=0.10")/Table4[[#This Row],[Count]]</f>
        <v>0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312.5</v>
      </c>
      <c r="X18">
        <f>_xlfn.RANK.AVG(Table4[[#This Row],[Score]],Table4[Score],1)</f>
        <v>23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8">
        <f>_xlfn.RANK.AVG(Table4[[#This Row],[Score 2 ]],Table4[[Score 2 ]],1)</f>
        <v>15</v>
      </c>
    </row>
    <row r="19" spans="1:26" x14ac:dyDescent="0.3">
      <c r="A19" t="s">
        <v>158</v>
      </c>
      <c r="B19">
        <f>COUNTIFS(Table2[Sub-Sector],Table4[[#This Row],[Sub-Sector]])</f>
        <v>1</v>
      </c>
      <c r="C19" s="2">
        <f>COUNTIFS(Table2[Sub-Sector],Table4[[#This Row],[Sub-Sector]],Table2[Uptrend],"Uptrend")/Table4[[#This Row],[Count]]</f>
        <v>1</v>
      </c>
      <c r="D19" s="2">
        <f>COUNTIFS(Table2[Sub-Sector],Table4[[#This Row],[Sub-Sector]],Table2[1W Return vs Nifty],"&gt;=5")/Table4[[#This Row],[Count]]</f>
        <v>0</v>
      </c>
      <c r="E19" s="2">
        <f>COUNTIFS(Table2[Sub-Sector],Table4[[#This Row],[Sub-Sector]],Table2[1M Return vs Nifty],"&gt;=5")/Table4[[#This Row],[Count]]</f>
        <v>0</v>
      </c>
      <c r="F19" s="2">
        <f>COUNTIFS(Table2[Sub-Sector],Table4[[#This Row],[Sub-Sector]],Table2[6M Return vs Nifty],"&gt;=10")/Table4[[#This Row],[Count]]</f>
        <v>1</v>
      </c>
      <c r="G19" s="2">
        <f>COUNTIFS(Table2[Sub-Sector],Table4[[#This Row],[Sub-Sector]],Table2[1Y Return vs Nifty],"&gt;=10")/Table4[[#This Row],[Count]]</f>
        <v>1</v>
      </c>
      <c r="H19" s="2">
        <f>COUNTIFS(Table2[Sub-Sector],Table4[[#This Row],[Sub-Sector]],Table2[RSI Exponential â€“ 14D],"&gt;=50")/Table4[[#This Row],[Count]]</f>
        <v>1</v>
      </c>
      <c r="I19" s="2">
        <f>COUNTIFS(Table2[Sub-Sector],Table4[[#This Row],[Sub-Sector]],Table2[Relative Volume],"&gt;=1")/Table4[[#This Row],[Count]]</f>
        <v>0</v>
      </c>
      <c r="J19" s="2">
        <f>COUNTIFS(Table2[Sub-Sector],Table4[[#This Row],[Sub-Sector]],Table2[% Away From Day Low],"&gt;=0.05")/Table4[[#This Row],[Count]]</f>
        <v>0</v>
      </c>
      <c r="K19" s="2">
        <f>COUNTIFS(Table2[Sub-Sector],Table4[[#This Row],[Sub-Sector]],Table2[% Away From Day High],"&lt;=0.05")/Table4[[#This Row],[Count]]</f>
        <v>1</v>
      </c>
      <c r="L19" s="2">
        <f>COUNTIFS(Table2[Sub-Sector],Table4[[#This Row],[Sub-Sector]],Table2[% Away From Current Week Low],"&gt;=0.05")/Table4[[#This Row],[Count]]</f>
        <v>0</v>
      </c>
      <c r="M19" s="2">
        <f>COUNTIFS(Table2[Sub-Sector],Table4[[#This Row],[Sub-Sector]],Table2[% Away From Current Week High],"&lt;=0.05")/Table4[[#This Row],[Count]]</f>
        <v>1</v>
      </c>
      <c r="N19" s="2">
        <f>COUNTIFS(Table2[Sub-Sector],Table4[[#This Row],[Sub-Sector]],Table2[% Away From Current Month Low],"&gt;=0.05")/Table4[[#This Row],[Count]]</f>
        <v>1</v>
      </c>
      <c r="O19" s="2">
        <f>COUNTIFS(Table2[Sub-Sector],Table4[[#This Row],[Sub-Sector]],Table2[% Away From Current Month High],"&lt;=0.05")/Table4[[#This Row],[Count]]</f>
        <v>1</v>
      </c>
      <c r="P19" s="2">
        <f>COUNTIFS(Table2[Sub-Sector],Table4[[#This Row],[Sub-Sector]],Table2[% Away From 52W High],"&lt;=10")/Table4[[#This Row],[Count]]</f>
        <v>1</v>
      </c>
      <c r="Q19" s="2">
        <f>COUNTIFS(Table2[Sub-Sector],Table4[[#This Row],[Sub-Sector]],Table2[% Away From 52W Low],"&gt;=10")/Table4[[#This Row],[Count]]</f>
        <v>1</v>
      </c>
      <c r="R19" s="2">
        <f>COUNTIFS(Table2[Sub-Sector],Table4[[#This Row],[Sub-Sector]],Table2[% Price above 20 EMA],"&gt;=0")/Table4[[#This Row],[Count]]</f>
        <v>1</v>
      </c>
      <c r="S19" s="2">
        <f>COUNTIFS(Table2[Sub-Sector],Table4[[#This Row],[Sub-Sector]],Table2[% Price above 50 EMA],"&gt;=0")/Table4[[#This Row],[Count]]</f>
        <v>1</v>
      </c>
      <c r="T19" s="2">
        <f>COUNTIFS(Table2[Sub-Sector],Table4[[#This Row],[Sub-Sector]],Table2[% Price above 200 EMA],"&gt;=0")/Table4[[#This Row],[Count]]</f>
        <v>1</v>
      </c>
      <c r="U19" s="2">
        <f>COUNTIFS(Table2[Sub-Sector],Table4[[#This Row],[Sub-Sector]],Table2[Rate of Change - Zone],"Positive")/Table4[[#This Row],[Count]]</f>
        <v>1</v>
      </c>
      <c r="V19" s="2">
        <f>COUNTIFS(Table2[Sub-Sector],Table4[[#This Row],[Sub-Sector]],Table2[Sharpe Ratio],"&gt;=0.10")/Table4[[#This Row],[Count]]</f>
        <v>1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380</v>
      </c>
      <c r="X19">
        <f>_xlfn.RANK.AVG(Table4[[#This Row],[Score]],Table4[Score],1)</f>
        <v>44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9">
        <f>_xlfn.RANK.AVG(Table4[[#This Row],[Score 2 ]],Table4[[Score 2 ]],1)</f>
        <v>15</v>
      </c>
    </row>
    <row r="20" spans="1:26" x14ac:dyDescent="0.3">
      <c r="A20" t="s">
        <v>242</v>
      </c>
      <c r="B20">
        <f>COUNTIFS(Table2[Sub-Sector],Table4[[#This Row],[Sub-Sector]])</f>
        <v>1</v>
      </c>
      <c r="C20" s="2">
        <f>COUNTIFS(Table2[Sub-Sector],Table4[[#This Row],[Sub-Sector]],Table2[Uptrend],"Uptrend")/Table4[[#This Row],[Count]]</f>
        <v>1</v>
      </c>
      <c r="D20" s="2">
        <f>COUNTIFS(Table2[Sub-Sector],Table4[[#This Row],[Sub-Sector]],Table2[1W Return vs Nifty],"&gt;=5")/Table4[[#This Row],[Count]]</f>
        <v>1</v>
      </c>
      <c r="E20" s="2">
        <f>COUNTIFS(Table2[Sub-Sector],Table4[[#This Row],[Sub-Sector]],Table2[1M Return vs Nifty],"&gt;=5")/Table4[[#This Row],[Count]]</f>
        <v>1</v>
      </c>
      <c r="F20" s="2">
        <f>COUNTIFS(Table2[Sub-Sector],Table4[[#This Row],[Sub-Sector]],Table2[6M Return vs Nifty],"&gt;=10")/Table4[[#This Row],[Count]]</f>
        <v>0</v>
      </c>
      <c r="G20" s="2">
        <f>COUNTIFS(Table2[Sub-Sector],Table4[[#This Row],[Sub-Sector]],Table2[1Y Return vs Nifty],"&gt;=10")/Table4[[#This Row],[Count]]</f>
        <v>1</v>
      </c>
      <c r="H20" s="2">
        <f>COUNTIFS(Table2[Sub-Sector],Table4[[#This Row],[Sub-Sector]],Table2[RSI Exponential â€“ 14D],"&gt;=50")/Table4[[#This Row],[Count]]</f>
        <v>1</v>
      </c>
      <c r="I20" s="2">
        <f>COUNTIFS(Table2[Sub-Sector],Table4[[#This Row],[Sub-Sector]],Table2[Relative Volume],"&gt;=1")/Table4[[#This Row],[Count]]</f>
        <v>1</v>
      </c>
      <c r="J20" s="2">
        <f>COUNTIFS(Table2[Sub-Sector],Table4[[#This Row],[Sub-Sector]],Table2[% Away From Day Low],"&gt;=0.05")/Table4[[#This Row],[Count]]</f>
        <v>0</v>
      </c>
      <c r="K20" s="2">
        <f>COUNTIFS(Table2[Sub-Sector],Table4[[#This Row],[Sub-Sector]],Table2[% Away From Day High],"&lt;=0.05")/Table4[[#This Row],[Count]]</f>
        <v>1</v>
      </c>
      <c r="L20" s="2">
        <f>COUNTIFS(Table2[Sub-Sector],Table4[[#This Row],[Sub-Sector]],Table2[% Away From Current Week Low],"&gt;=0.05")/Table4[[#This Row],[Count]]</f>
        <v>0</v>
      </c>
      <c r="M20" s="2">
        <f>COUNTIFS(Table2[Sub-Sector],Table4[[#This Row],[Sub-Sector]],Table2[% Away From Current Week High],"&lt;=0.05")/Table4[[#This Row],[Count]]</f>
        <v>1</v>
      </c>
      <c r="N20" s="2">
        <f>COUNTIFS(Table2[Sub-Sector],Table4[[#This Row],[Sub-Sector]],Table2[% Away From Current Month Low],"&gt;=0.05")/Table4[[#This Row],[Count]]</f>
        <v>1</v>
      </c>
      <c r="O20" s="2">
        <f>COUNTIFS(Table2[Sub-Sector],Table4[[#This Row],[Sub-Sector]],Table2[% Away From Current Month High],"&lt;=0.05")/Table4[[#This Row],[Count]]</f>
        <v>1</v>
      </c>
      <c r="P20" s="2">
        <f>COUNTIFS(Table2[Sub-Sector],Table4[[#This Row],[Sub-Sector]],Table2[% Away From 52W High],"&lt;=10")/Table4[[#This Row],[Count]]</f>
        <v>1</v>
      </c>
      <c r="Q20" s="2">
        <f>COUNTIFS(Table2[Sub-Sector],Table4[[#This Row],[Sub-Sector]],Table2[% Away From 52W Low],"&gt;=10")/Table4[[#This Row],[Count]]</f>
        <v>1</v>
      </c>
      <c r="R20" s="2">
        <f>COUNTIFS(Table2[Sub-Sector],Table4[[#This Row],[Sub-Sector]],Table2[% Price above 20 EMA],"&gt;=0")/Table4[[#This Row],[Count]]</f>
        <v>1</v>
      </c>
      <c r="S20" s="2">
        <f>COUNTIFS(Table2[Sub-Sector],Table4[[#This Row],[Sub-Sector]],Table2[% Price above 50 EMA],"&gt;=0")/Table4[[#This Row],[Count]]</f>
        <v>1</v>
      </c>
      <c r="T20" s="2">
        <f>COUNTIFS(Table2[Sub-Sector],Table4[[#This Row],[Sub-Sector]],Table2[% Price above 200 EMA],"&gt;=0")/Table4[[#This Row],[Count]]</f>
        <v>1</v>
      </c>
      <c r="U20" s="2">
        <f>COUNTIFS(Table2[Sub-Sector],Table4[[#This Row],[Sub-Sector]],Table2[Rate of Change - Zone],"Positive")/Table4[[#This Row],[Count]]</f>
        <v>1</v>
      </c>
      <c r="V20" s="2">
        <f>COUNTIFS(Table2[Sub-Sector],Table4[[#This Row],[Sub-Sector]],Table2[Sharpe Ratio],"&gt;=0.10")/Table4[[#This Row],[Count]]</f>
        <v>0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194.5</v>
      </c>
      <c r="X20">
        <f>_xlfn.RANK.AVG(Table4[[#This Row],[Score]],Table4[Score],1)</f>
        <v>7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155</v>
      </c>
      <c r="Z20">
        <f>_xlfn.RANK.AVG(Table4[[#This Row],[Score 2 ]],Table4[[Score 2 ]],1)</f>
        <v>19</v>
      </c>
    </row>
    <row r="21" spans="1:26" x14ac:dyDescent="0.3">
      <c r="A21" t="s">
        <v>89</v>
      </c>
      <c r="B21">
        <f>COUNTIFS(Table2[Sub-Sector],Table4[[#This Row],[Sub-Sector]])</f>
        <v>3</v>
      </c>
      <c r="C21" s="2">
        <f>COUNTIFS(Table2[Sub-Sector],Table4[[#This Row],[Sub-Sector]],Table2[Uptrend],"Uptrend")/Table4[[#This Row],[Count]]</f>
        <v>1</v>
      </c>
      <c r="D21" s="2">
        <f>COUNTIFS(Table2[Sub-Sector],Table4[[#This Row],[Sub-Sector]],Table2[1W Return vs Nifty],"&gt;=5")/Table4[[#This Row],[Count]]</f>
        <v>0.33333333333333331</v>
      </c>
      <c r="E21" s="2">
        <f>COUNTIFS(Table2[Sub-Sector],Table4[[#This Row],[Sub-Sector]],Table2[1M Return vs Nifty],"&gt;=5")/Table4[[#This Row],[Count]]</f>
        <v>0</v>
      </c>
      <c r="F21" s="2">
        <f>COUNTIFS(Table2[Sub-Sector],Table4[[#This Row],[Sub-Sector]],Table2[6M Return vs Nifty],"&gt;=10")/Table4[[#This Row],[Count]]</f>
        <v>0.66666666666666663</v>
      </c>
      <c r="G21" s="2">
        <f>COUNTIFS(Table2[Sub-Sector],Table4[[#This Row],[Sub-Sector]],Table2[1Y Return vs Nifty],"&gt;=10")/Table4[[#This Row],[Count]]</f>
        <v>1</v>
      </c>
      <c r="H21" s="2">
        <f>COUNTIFS(Table2[Sub-Sector],Table4[[#This Row],[Sub-Sector]],Table2[RSI Exponential â€“ 14D],"&gt;=50")/Table4[[#This Row],[Count]]</f>
        <v>1</v>
      </c>
      <c r="I21" s="2">
        <f>COUNTIFS(Table2[Sub-Sector],Table4[[#This Row],[Sub-Sector]],Table2[Relative Volume],"&gt;=1")/Table4[[#This Row],[Count]]</f>
        <v>0.33333333333333331</v>
      </c>
      <c r="J21" s="2">
        <f>COUNTIFS(Table2[Sub-Sector],Table4[[#This Row],[Sub-Sector]],Table2[% Away From Day Low],"&gt;=0.05")/Table4[[#This Row],[Count]]</f>
        <v>0</v>
      </c>
      <c r="K21" s="2">
        <f>COUNTIFS(Table2[Sub-Sector],Table4[[#This Row],[Sub-Sector]],Table2[% Away From Day High],"&lt;=0.05")/Table4[[#This Row],[Count]]</f>
        <v>1</v>
      </c>
      <c r="L21" s="2">
        <f>COUNTIFS(Table2[Sub-Sector],Table4[[#This Row],[Sub-Sector]],Table2[% Away From Current Week Low],"&gt;=0.05")/Table4[[#This Row],[Count]]</f>
        <v>0</v>
      </c>
      <c r="M21" s="2">
        <f>COUNTIFS(Table2[Sub-Sector],Table4[[#This Row],[Sub-Sector]],Table2[% Away From Current Week High],"&lt;=0.05")/Table4[[#This Row],[Count]]</f>
        <v>1</v>
      </c>
      <c r="N21" s="2">
        <f>COUNTIFS(Table2[Sub-Sector],Table4[[#This Row],[Sub-Sector]],Table2[% Away From Current Month Low],"&gt;=0.05")/Table4[[#This Row],[Count]]</f>
        <v>1</v>
      </c>
      <c r="O21" s="2">
        <f>COUNTIFS(Table2[Sub-Sector],Table4[[#This Row],[Sub-Sector]],Table2[% Away From Current Month High],"&lt;=0.05")/Table4[[#This Row],[Count]]</f>
        <v>0.66666666666666663</v>
      </c>
      <c r="P21" s="2">
        <f>COUNTIFS(Table2[Sub-Sector],Table4[[#This Row],[Sub-Sector]],Table2[% Away From 52W High],"&lt;=10")/Table4[[#This Row],[Count]]</f>
        <v>1</v>
      </c>
      <c r="Q21" s="2">
        <f>COUNTIFS(Table2[Sub-Sector],Table4[[#This Row],[Sub-Sector]],Table2[% Away From 52W Low],"&gt;=10")/Table4[[#This Row],[Count]]</f>
        <v>1</v>
      </c>
      <c r="R21" s="2">
        <f>COUNTIFS(Table2[Sub-Sector],Table4[[#This Row],[Sub-Sector]],Table2[% Price above 20 EMA],"&gt;=0")/Table4[[#This Row],[Count]]</f>
        <v>1</v>
      </c>
      <c r="S21" s="2">
        <f>COUNTIFS(Table2[Sub-Sector],Table4[[#This Row],[Sub-Sector]],Table2[% Price above 50 EMA],"&gt;=0")/Table4[[#This Row],[Count]]</f>
        <v>1</v>
      </c>
      <c r="T21" s="2">
        <f>COUNTIFS(Table2[Sub-Sector],Table4[[#This Row],[Sub-Sector]],Table2[% Price above 200 EMA],"&gt;=0")/Table4[[#This Row],[Count]]</f>
        <v>1</v>
      </c>
      <c r="U21" s="2">
        <f>COUNTIFS(Table2[Sub-Sector],Table4[[#This Row],[Sub-Sector]],Table2[Rate of Change - Zone],"Positive")/Table4[[#This Row],[Count]]</f>
        <v>0.66666666666666663</v>
      </c>
      <c r="V21" s="2">
        <f>COUNTIFS(Table2[Sub-Sector],Table4[[#This Row],[Sub-Sector]],Table2[Sharpe Ratio],"&gt;=0.10")/Table4[[#This Row],[Count]]</f>
        <v>1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353.5</v>
      </c>
      <c r="X21">
        <f>_xlfn.RANK.AVG(Table4[[#This Row],[Score]],Table4[Score],1)</f>
        <v>32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</v>
      </c>
      <c r="Z21">
        <f>_xlfn.RANK.AVG(Table4[[#This Row],[Score 2 ]],Table4[[Score 2 ]],1)</f>
        <v>20.5</v>
      </c>
    </row>
    <row r="22" spans="1:26" x14ac:dyDescent="0.3">
      <c r="A22" t="s">
        <v>111</v>
      </c>
      <c r="B22">
        <f>COUNTIFS(Table2[Sub-Sector],Table4[[#This Row],[Sub-Sector]])</f>
        <v>3</v>
      </c>
      <c r="C22" s="2">
        <f>COUNTIFS(Table2[Sub-Sector],Table4[[#This Row],[Sub-Sector]],Table2[Uptrend],"Uptrend")/Table4[[#This Row],[Count]]</f>
        <v>1</v>
      </c>
      <c r="D22" s="2">
        <f>COUNTIFS(Table2[Sub-Sector],Table4[[#This Row],[Sub-Sector]],Table2[1W Return vs Nifty],"&gt;=5")/Table4[[#This Row],[Count]]</f>
        <v>0</v>
      </c>
      <c r="E22" s="2">
        <f>COUNTIFS(Table2[Sub-Sector],Table4[[#This Row],[Sub-Sector]],Table2[1M Return vs Nifty],"&gt;=5")/Table4[[#This Row],[Count]]</f>
        <v>0</v>
      </c>
      <c r="F22" s="2">
        <f>COUNTIFS(Table2[Sub-Sector],Table4[[#This Row],[Sub-Sector]],Table2[6M Return vs Nifty],"&gt;=10")/Table4[[#This Row],[Count]]</f>
        <v>0.66666666666666663</v>
      </c>
      <c r="G22" s="2">
        <f>COUNTIFS(Table2[Sub-Sector],Table4[[#This Row],[Sub-Sector]],Table2[1Y Return vs Nifty],"&gt;=10")/Table4[[#This Row],[Count]]</f>
        <v>1</v>
      </c>
      <c r="H22" s="2">
        <f>COUNTIFS(Table2[Sub-Sector],Table4[[#This Row],[Sub-Sector]],Table2[RSI Exponential â€“ 14D],"&gt;=50")/Table4[[#This Row],[Count]]</f>
        <v>0.66666666666666663</v>
      </c>
      <c r="I22" s="2">
        <f>COUNTIFS(Table2[Sub-Sector],Table4[[#This Row],[Sub-Sector]],Table2[Relative Volume],"&gt;=1")/Table4[[#This Row],[Count]]</f>
        <v>0.33333333333333331</v>
      </c>
      <c r="J22" s="2">
        <f>COUNTIFS(Table2[Sub-Sector],Table4[[#This Row],[Sub-Sector]],Table2[% Away From Day Low],"&gt;=0.05")/Table4[[#This Row],[Count]]</f>
        <v>0</v>
      </c>
      <c r="K22" s="2">
        <f>COUNTIFS(Table2[Sub-Sector],Table4[[#This Row],[Sub-Sector]],Table2[% Away From Day High],"&lt;=0.05")/Table4[[#This Row],[Count]]</f>
        <v>1</v>
      </c>
      <c r="L22" s="2">
        <f>COUNTIFS(Table2[Sub-Sector],Table4[[#This Row],[Sub-Sector]],Table2[% Away From Current Week Low],"&gt;=0.05")/Table4[[#This Row],[Count]]</f>
        <v>0</v>
      </c>
      <c r="M22" s="2">
        <f>COUNTIFS(Table2[Sub-Sector],Table4[[#This Row],[Sub-Sector]],Table2[% Away From Current Week High],"&lt;=0.05")/Table4[[#This Row],[Count]]</f>
        <v>1</v>
      </c>
      <c r="N22" s="2">
        <f>COUNTIFS(Table2[Sub-Sector],Table4[[#This Row],[Sub-Sector]],Table2[% Away From Current Month Low],"&gt;=0.05")/Table4[[#This Row],[Count]]</f>
        <v>0.66666666666666663</v>
      </c>
      <c r="O22" s="2">
        <f>COUNTIFS(Table2[Sub-Sector],Table4[[#This Row],[Sub-Sector]],Table2[% Away From Current Month High],"&lt;=0.05")/Table4[[#This Row],[Count]]</f>
        <v>0.66666666666666663</v>
      </c>
      <c r="P22" s="2">
        <f>COUNTIFS(Table2[Sub-Sector],Table4[[#This Row],[Sub-Sector]],Table2[% Away From 52W High],"&lt;=10")/Table4[[#This Row],[Count]]</f>
        <v>1</v>
      </c>
      <c r="Q22" s="2">
        <f>COUNTIFS(Table2[Sub-Sector],Table4[[#This Row],[Sub-Sector]],Table2[% Away From 52W Low],"&gt;=10")/Table4[[#This Row],[Count]]</f>
        <v>1</v>
      </c>
      <c r="R22" s="2">
        <f>COUNTIFS(Table2[Sub-Sector],Table4[[#This Row],[Sub-Sector]],Table2[% Price above 20 EMA],"&gt;=0")/Table4[[#This Row],[Count]]</f>
        <v>0.66666666666666663</v>
      </c>
      <c r="S22" s="2">
        <f>COUNTIFS(Table2[Sub-Sector],Table4[[#This Row],[Sub-Sector]],Table2[% Price above 50 EMA],"&gt;=0")/Table4[[#This Row],[Count]]</f>
        <v>1</v>
      </c>
      <c r="T22" s="2">
        <f>COUNTIFS(Table2[Sub-Sector],Table4[[#This Row],[Sub-Sector]],Table2[% Price above 200 EMA],"&gt;=0")/Table4[[#This Row],[Count]]</f>
        <v>1</v>
      </c>
      <c r="U22" s="2">
        <f>COUNTIFS(Table2[Sub-Sector],Table4[[#This Row],[Sub-Sector]],Table2[Rate of Change - Zone],"Positive")/Table4[[#This Row],[Count]]</f>
        <v>0.66666666666666663</v>
      </c>
      <c r="V22" s="2">
        <f>COUNTIFS(Table2[Sub-Sector],Table4[[#This Row],[Sub-Sector]],Table2[Sharpe Ratio],"&gt;=0.10")/Table4[[#This Row],[Count]]</f>
        <v>0.66666666666666663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400</v>
      </c>
      <c r="X22">
        <f>_xlfn.RANK.AVG(Table4[[#This Row],[Score]],Table4[Score],1)</f>
        <v>51.5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</v>
      </c>
      <c r="Z22">
        <f>_xlfn.RANK.AVG(Table4[[#This Row],[Score 2 ]],Table4[[Score 2 ]],1)</f>
        <v>20.5</v>
      </c>
    </row>
    <row r="23" spans="1:26" x14ac:dyDescent="0.3">
      <c r="A23" t="s">
        <v>279</v>
      </c>
      <c r="B23">
        <f>COUNTIFS(Table2[Sub-Sector],Table4[[#This Row],[Sub-Sector]])</f>
        <v>21</v>
      </c>
      <c r="C23" s="2">
        <f>COUNTIFS(Table2[Sub-Sector],Table4[[#This Row],[Sub-Sector]],Table2[Uptrend],"Uptrend")/Table4[[#This Row],[Count]]</f>
        <v>0.80952380952380953</v>
      </c>
      <c r="D23" s="2">
        <f>COUNTIFS(Table2[Sub-Sector],Table4[[#This Row],[Sub-Sector]],Table2[1W Return vs Nifty],"&gt;=5")/Table4[[#This Row],[Count]]</f>
        <v>0.52380952380952384</v>
      </c>
      <c r="E23" s="2">
        <f>COUNTIFS(Table2[Sub-Sector],Table4[[#This Row],[Sub-Sector]],Table2[1M Return vs Nifty],"&gt;=5")/Table4[[#This Row],[Count]]</f>
        <v>0.47619047619047616</v>
      </c>
      <c r="F23" s="2">
        <f>COUNTIFS(Table2[Sub-Sector],Table4[[#This Row],[Sub-Sector]],Table2[6M Return vs Nifty],"&gt;=10")/Table4[[#This Row],[Count]]</f>
        <v>0.61904761904761907</v>
      </c>
      <c r="G23" s="2">
        <f>COUNTIFS(Table2[Sub-Sector],Table4[[#This Row],[Sub-Sector]],Table2[1Y Return vs Nifty],"&gt;=10")/Table4[[#This Row],[Count]]</f>
        <v>0.7142857142857143</v>
      </c>
      <c r="H23" s="2">
        <f>COUNTIFS(Table2[Sub-Sector],Table4[[#This Row],[Sub-Sector]],Table2[RSI Exponential â€“ 14D],"&gt;=50")/Table4[[#This Row],[Count]]</f>
        <v>0.8571428571428571</v>
      </c>
      <c r="I23" s="2">
        <f>COUNTIFS(Table2[Sub-Sector],Table4[[#This Row],[Sub-Sector]],Table2[Relative Volume],"&gt;=1")/Table4[[#This Row],[Count]]</f>
        <v>0.52380952380952384</v>
      </c>
      <c r="J23" s="2">
        <f>COUNTIFS(Table2[Sub-Sector],Table4[[#This Row],[Sub-Sector]],Table2[% Away From Day Low],"&gt;=0.05")/Table4[[#This Row],[Count]]</f>
        <v>0</v>
      </c>
      <c r="K23" s="2">
        <f>COUNTIFS(Table2[Sub-Sector],Table4[[#This Row],[Sub-Sector]],Table2[% Away From Day High],"&lt;=0.05")/Table4[[#This Row],[Count]]</f>
        <v>0.90476190476190477</v>
      </c>
      <c r="L23" s="2">
        <f>COUNTIFS(Table2[Sub-Sector],Table4[[#This Row],[Sub-Sector]],Table2[% Away From Current Week Low],"&gt;=0.05")/Table4[[#This Row],[Count]]</f>
        <v>4.7619047619047616E-2</v>
      </c>
      <c r="M23" s="2">
        <f>COUNTIFS(Table2[Sub-Sector],Table4[[#This Row],[Sub-Sector]],Table2[% Away From Current Week High],"&lt;=0.05")/Table4[[#This Row],[Count]]</f>
        <v>0.90476190476190477</v>
      </c>
      <c r="N23" s="2">
        <f>COUNTIFS(Table2[Sub-Sector],Table4[[#This Row],[Sub-Sector]],Table2[% Away From Current Month Low],"&gt;=0.05")/Table4[[#This Row],[Count]]</f>
        <v>0.95238095238095233</v>
      </c>
      <c r="O23" s="2">
        <f>COUNTIFS(Table2[Sub-Sector],Table4[[#This Row],[Sub-Sector]],Table2[% Away From Current Month High],"&lt;=0.05")/Table4[[#This Row],[Count]]</f>
        <v>0.47619047619047616</v>
      </c>
      <c r="P23" s="2">
        <f>COUNTIFS(Table2[Sub-Sector],Table4[[#This Row],[Sub-Sector]],Table2[% Away From 52W High],"&lt;=10")/Table4[[#This Row],[Count]]</f>
        <v>0.61904761904761907</v>
      </c>
      <c r="Q23" s="2">
        <f>COUNTIFS(Table2[Sub-Sector],Table4[[#This Row],[Sub-Sector]],Table2[% Away From 52W Low],"&gt;=10")/Table4[[#This Row],[Count]]</f>
        <v>1</v>
      </c>
      <c r="R23" s="2">
        <f>COUNTIFS(Table2[Sub-Sector],Table4[[#This Row],[Sub-Sector]],Table2[% Price above 20 EMA],"&gt;=0")/Table4[[#This Row],[Count]]</f>
        <v>0.90476190476190477</v>
      </c>
      <c r="S23" s="2">
        <f>COUNTIFS(Table2[Sub-Sector],Table4[[#This Row],[Sub-Sector]],Table2[% Price above 50 EMA],"&gt;=0")/Table4[[#This Row],[Count]]</f>
        <v>0.95238095238095233</v>
      </c>
      <c r="T23" s="2">
        <f>COUNTIFS(Table2[Sub-Sector],Table4[[#This Row],[Sub-Sector]],Table2[% Price above 200 EMA],"&gt;=0")/Table4[[#This Row],[Count]]</f>
        <v>1</v>
      </c>
      <c r="U23" s="2">
        <f>COUNTIFS(Table2[Sub-Sector],Table4[[#This Row],[Sub-Sector]],Table2[Rate of Change - Zone],"Positive")/Table4[[#This Row],[Count]]</f>
        <v>0.76190476190476186</v>
      </c>
      <c r="V23" s="2">
        <f>COUNTIFS(Table2[Sub-Sector],Table4[[#This Row],[Sub-Sector]],Table2[Sharpe Ratio],"&gt;=0.10")/Table4[[#This Row],[Count]]</f>
        <v>0.23809523809523808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293.5</v>
      </c>
      <c r="X23">
        <f>_xlfn.RANK.AVG(Table4[[#This Row],[Score]],Table4[Score],1)</f>
        <v>20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174.5</v>
      </c>
      <c r="Z23">
        <f>_xlfn.RANK.AVG(Table4[[#This Row],[Score 2 ]],Table4[[Score 2 ]],1)</f>
        <v>22</v>
      </c>
    </row>
    <row r="24" spans="1:26" x14ac:dyDescent="0.3">
      <c r="A24" t="s">
        <v>98</v>
      </c>
      <c r="B24">
        <f>COUNTIFS(Table2[Sub-Sector],Table4[[#This Row],[Sub-Sector]])</f>
        <v>5</v>
      </c>
      <c r="C24" s="2">
        <f>COUNTIFS(Table2[Sub-Sector],Table4[[#This Row],[Sub-Sector]],Table2[Uptrend],"Uptrend")/Table4[[#This Row],[Count]]</f>
        <v>0.8</v>
      </c>
      <c r="D24" s="2">
        <f>COUNTIFS(Table2[Sub-Sector],Table4[[#This Row],[Sub-Sector]],Table2[1W Return vs Nifty],"&gt;=5")/Table4[[#This Row],[Count]]</f>
        <v>0.4</v>
      </c>
      <c r="E24" s="2">
        <f>COUNTIFS(Table2[Sub-Sector],Table4[[#This Row],[Sub-Sector]],Table2[1M Return vs Nifty],"&gt;=5")/Table4[[#This Row],[Count]]</f>
        <v>0.2</v>
      </c>
      <c r="F24" s="2">
        <f>COUNTIFS(Table2[Sub-Sector],Table4[[#This Row],[Sub-Sector]],Table2[6M Return vs Nifty],"&gt;=10")/Table4[[#This Row],[Count]]</f>
        <v>0.2</v>
      </c>
      <c r="G24" s="2">
        <f>COUNTIFS(Table2[Sub-Sector],Table4[[#This Row],[Sub-Sector]],Table2[1Y Return vs Nifty],"&gt;=10")/Table4[[#This Row],[Count]]</f>
        <v>1</v>
      </c>
      <c r="H24" s="2">
        <f>COUNTIFS(Table2[Sub-Sector],Table4[[#This Row],[Sub-Sector]],Table2[RSI Exponential â€“ 14D],"&gt;=50")/Table4[[#This Row],[Count]]</f>
        <v>0.6</v>
      </c>
      <c r="I24" s="2">
        <f>COUNTIFS(Table2[Sub-Sector],Table4[[#This Row],[Sub-Sector]],Table2[Relative Volume],"&gt;=1")/Table4[[#This Row],[Count]]</f>
        <v>0.6</v>
      </c>
      <c r="J24" s="2">
        <f>COUNTIFS(Table2[Sub-Sector],Table4[[#This Row],[Sub-Sector]],Table2[% Away From Day Low],"&gt;=0.05")/Table4[[#This Row],[Count]]</f>
        <v>0</v>
      </c>
      <c r="K24" s="2">
        <f>COUNTIFS(Table2[Sub-Sector],Table4[[#This Row],[Sub-Sector]],Table2[% Away From Day High],"&lt;=0.05")/Table4[[#This Row],[Count]]</f>
        <v>1</v>
      </c>
      <c r="L24" s="2">
        <f>COUNTIFS(Table2[Sub-Sector],Table4[[#This Row],[Sub-Sector]],Table2[% Away From Current Week Low],"&gt;=0.05")/Table4[[#This Row],[Count]]</f>
        <v>0</v>
      </c>
      <c r="M24" s="2">
        <f>COUNTIFS(Table2[Sub-Sector],Table4[[#This Row],[Sub-Sector]],Table2[% Away From Current Week High],"&lt;=0.05")/Table4[[#This Row],[Count]]</f>
        <v>0.8</v>
      </c>
      <c r="N24" s="2">
        <f>COUNTIFS(Table2[Sub-Sector],Table4[[#This Row],[Sub-Sector]],Table2[% Away From Current Month Low],"&gt;=0.05")/Table4[[#This Row],[Count]]</f>
        <v>1</v>
      </c>
      <c r="O24" s="2">
        <f>COUNTIFS(Table2[Sub-Sector],Table4[[#This Row],[Sub-Sector]],Table2[% Away From Current Month High],"&lt;=0.05")/Table4[[#This Row],[Count]]</f>
        <v>0.2</v>
      </c>
      <c r="P24" s="2">
        <f>COUNTIFS(Table2[Sub-Sector],Table4[[#This Row],[Sub-Sector]],Table2[% Away From 52W High],"&lt;=10")/Table4[[#This Row],[Count]]</f>
        <v>0</v>
      </c>
      <c r="Q24" s="2">
        <f>COUNTIFS(Table2[Sub-Sector],Table4[[#This Row],[Sub-Sector]],Table2[% Away From 52W Low],"&gt;=10")/Table4[[#This Row],[Count]]</f>
        <v>1</v>
      </c>
      <c r="R24" s="2">
        <f>COUNTIFS(Table2[Sub-Sector],Table4[[#This Row],[Sub-Sector]],Table2[% Price above 20 EMA],"&gt;=0")/Table4[[#This Row],[Count]]</f>
        <v>0.6</v>
      </c>
      <c r="S24" s="2">
        <f>COUNTIFS(Table2[Sub-Sector],Table4[[#This Row],[Sub-Sector]],Table2[% Price above 50 EMA],"&gt;=0")/Table4[[#This Row],[Count]]</f>
        <v>1</v>
      </c>
      <c r="T24" s="2">
        <f>COUNTIFS(Table2[Sub-Sector],Table4[[#This Row],[Sub-Sector]],Table2[% Price above 200 EMA],"&gt;=0")/Table4[[#This Row],[Count]]</f>
        <v>1</v>
      </c>
      <c r="U24" s="2">
        <f>COUNTIFS(Table2[Sub-Sector],Table4[[#This Row],[Sub-Sector]],Table2[Rate of Change - Zone],"Positive")/Table4[[#This Row],[Count]]</f>
        <v>0.8</v>
      </c>
      <c r="V24" s="2">
        <f>COUNTIFS(Table2[Sub-Sector],Table4[[#This Row],[Sub-Sector]],Table2[Sharpe Ratio],"&gt;=0.10")/Table4[[#This Row],[Count]]</f>
        <v>0.8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354</v>
      </c>
      <c r="X24">
        <f>_xlfn.RANK.AVG(Table4[[#This Row],[Score]],Table4[Score],1)</f>
        <v>33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182.5</v>
      </c>
      <c r="Z24">
        <f>_xlfn.RANK.AVG(Table4[[#This Row],[Score 2 ]],Table4[[Score 2 ]],1)</f>
        <v>23</v>
      </c>
    </row>
    <row r="25" spans="1:26" x14ac:dyDescent="0.3">
      <c r="A25" t="s">
        <v>905</v>
      </c>
      <c r="B25">
        <f>COUNTIFS(Table2[Sub-Sector],Table4[[#This Row],[Sub-Sector]])</f>
        <v>2</v>
      </c>
      <c r="C25" s="2">
        <f>COUNTIFS(Table2[Sub-Sector],Table4[[#This Row],[Sub-Sector]],Table2[Uptrend],"Uptrend")/Table4[[#This Row],[Count]]</f>
        <v>0.5</v>
      </c>
      <c r="D25" s="2">
        <f>COUNTIFS(Table2[Sub-Sector],Table4[[#This Row],[Sub-Sector]],Table2[1W Return vs Nifty],"&gt;=5")/Table4[[#This Row],[Count]]</f>
        <v>1</v>
      </c>
      <c r="E25" s="2">
        <f>COUNTIFS(Table2[Sub-Sector],Table4[[#This Row],[Sub-Sector]],Table2[1M Return vs Nifty],"&gt;=5")/Table4[[#This Row],[Count]]</f>
        <v>0.5</v>
      </c>
      <c r="F25" s="2">
        <f>COUNTIFS(Table2[Sub-Sector],Table4[[#This Row],[Sub-Sector]],Table2[6M Return vs Nifty],"&gt;=10")/Table4[[#This Row],[Count]]</f>
        <v>0.5</v>
      </c>
      <c r="G25" s="2">
        <f>COUNTIFS(Table2[Sub-Sector],Table4[[#This Row],[Sub-Sector]],Table2[1Y Return vs Nifty],"&gt;=10")/Table4[[#This Row],[Count]]</f>
        <v>0.5</v>
      </c>
      <c r="H25" s="2">
        <f>COUNTIFS(Table2[Sub-Sector],Table4[[#This Row],[Sub-Sector]],Table2[RSI Exponential â€“ 14D],"&gt;=50")/Table4[[#This Row],[Count]]</f>
        <v>1</v>
      </c>
      <c r="I25" s="2">
        <f>COUNTIFS(Table2[Sub-Sector],Table4[[#This Row],[Sub-Sector]],Table2[Relative Volume],"&gt;=1")/Table4[[#This Row],[Count]]</f>
        <v>0.5</v>
      </c>
      <c r="J25" s="2">
        <f>COUNTIFS(Table2[Sub-Sector],Table4[[#This Row],[Sub-Sector]],Table2[% Away From Day Low],"&gt;=0.05")/Table4[[#This Row],[Count]]</f>
        <v>0</v>
      </c>
      <c r="K25" s="2">
        <f>COUNTIFS(Table2[Sub-Sector],Table4[[#This Row],[Sub-Sector]],Table2[% Away From Day High],"&lt;=0.05")/Table4[[#This Row],[Count]]</f>
        <v>0.5</v>
      </c>
      <c r="L25" s="2">
        <f>COUNTIFS(Table2[Sub-Sector],Table4[[#This Row],[Sub-Sector]],Table2[% Away From Current Week Low],"&gt;=0.05")/Table4[[#This Row],[Count]]</f>
        <v>0</v>
      </c>
      <c r="M25" s="2">
        <f>COUNTIFS(Table2[Sub-Sector],Table4[[#This Row],[Sub-Sector]],Table2[% Away From Current Week High],"&lt;=0.05")/Table4[[#This Row],[Count]]</f>
        <v>1</v>
      </c>
      <c r="N25" s="2">
        <f>COUNTIFS(Table2[Sub-Sector],Table4[[#This Row],[Sub-Sector]],Table2[% Away From Current Month Low],"&gt;=0.05")/Table4[[#This Row],[Count]]</f>
        <v>1</v>
      </c>
      <c r="O25" s="2">
        <f>COUNTIFS(Table2[Sub-Sector],Table4[[#This Row],[Sub-Sector]],Table2[% Away From Current Month High],"&lt;=0.05")/Table4[[#This Row],[Count]]</f>
        <v>0.5</v>
      </c>
      <c r="P25" s="2">
        <f>COUNTIFS(Table2[Sub-Sector],Table4[[#This Row],[Sub-Sector]],Table2[% Away From 52W High],"&lt;=10")/Table4[[#This Row],[Count]]</f>
        <v>0.5</v>
      </c>
      <c r="Q25" s="2">
        <f>COUNTIFS(Table2[Sub-Sector],Table4[[#This Row],[Sub-Sector]],Table2[% Away From 52W Low],"&gt;=10")/Table4[[#This Row],[Count]]</f>
        <v>1</v>
      </c>
      <c r="R25" s="2">
        <f>COUNTIFS(Table2[Sub-Sector],Table4[[#This Row],[Sub-Sector]],Table2[% Price above 20 EMA],"&gt;=0")/Table4[[#This Row],[Count]]</f>
        <v>1</v>
      </c>
      <c r="S25" s="2">
        <f>COUNTIFS(Table2[Sub-Sector],Table4[[#This Row],[Sub-Sector]],Table2[% Price above 50 EMA],"&gt;=0")/Table4[[#This Row],[Count]]</f>
        <v>1</v>
      </c>
      <c r="T25" s="2">
        <f>COUNTIFS(Table2[Sub-Sector],Table4[[#This Row],[Sub-Sector]],Table2[% Price above 200 EMA],"&gt;=0")/Table4[[#This Row],[Count]]</f>
        <v>1</v>
      </c>
      <c r="U25" s="2">
        <f>COUNTIFS(Table2[Sub-Sector],Table4[[#This Row],[Sub-Sector]],Table2[Rate of Change - Zone],"Positive")/Table4[[#This Row],[Count]]</f>
        <v>1</v>
      </c>
      <c r="V25" s="2">
        <f>COUNTIFS(Table2[Sub-Sector],Table4[[#This Row],[Sub-Sector]],Table2[Sharpe Ratio],"&gt;=0.10")/Table4[[#This Row],[Count]]</f>
        <v>0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319.5</v>
      </c>
      <c r="X25">
        <f>_xlfn.RANK.AVG(Table4[[#This Row],[Score]],Table4[Score],1)</f>
        <v>24.5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5">
        <f>_xlfn.RANK.AVG(Table4[[#This Row],[Score 2 ]],Table4[[Score 2 ]],1)</f>
        <v>24.5</v>
      </c>
    </row>
    <row r="26" spans="1:26" x14ac:dyDescent="0.3">
      <c r="A26" t="s">
        <v>845</v>
      </c>
      <c r="B26">
        <f>COUNTIFS(Table2[Sub-Sector],Table4[[#This Row],[Sub-Sector]])</f>
        <v>2</v>
      </c>
      <c r="C26" s="2">
        <f>COUNTIFS(Table2[Sub-Sector],Table4[[#This Row],[Sub-Sector]],Table2[Uptrend],"Uptrend")/Table4[[#This Row],[Count]]</f>
        <v>0.5</v>
      </c>
      <c r="D26" s="2">
        <f>COUNTIFS(Table2[Sub-Sector],Table4[[#This Row],[Sub-Sector]],Table2[1W Return vs Nifty],"&gt;=5")/Table4[[#This Row],[Count]]</f>
        <v>0.5</v>
      </c>
      <c r="E26" s="2">
        <f>COUNTIFS(Table2[Sub-Sector],Table4[[#This Row],[Sub-Sector]],Table2[1M Return vs Nifty],"&gt;=5")/Table4[[#This Row],[Count]]</f>
        <v>0</v>
      </c>
      <c r="F26" s="2">
        <f>COUNTIFS(Table2[Sub-Sector],Table4[[#This Row],[Sub-Sector]],Table2[6M Return vs Nifty],"&gt;=10")/Table4[[#This Row],[Count]]</f>
        <v>0.5</v>
      </c>
      <c r="G26" s="2">
        <f>COUNTIFS(Table2[Sub-Sector],Table4[[#This Row],[Sub-Sector]],Table2[1Y Return vs Nifty],"&gt;=10")/Table4[[#This Row],[Count]]</f>
        <v>0.5</v>
      </c>
      <c r="H26" s="2">
        <f>COUNTIFS(Table2[Sub-Sector],Table4[[#This Row],[Sub-Sector]],Table2[RSI Exponential â€“ 14D],"&gt;=50")/Table4[[#This Row],[Count]]</f>
        <v>1</v>
      </c>
      <c r="I26" s="2">
        <f>COUNTIFS(Table2[Sub-Sector],Table4[[#This Row],[Sub-Sector]],Table2[Relative Volume],"&gt;=1")/Table4[[#This Row],[Count]]</f>
        <v>0.5</v>
      </c>
      <c r="J26" s="2">
        <f>COUNTIFS(Table2[Sub-Sector],Table4[[#This Row],[Sub-Sector]],Table2[% Away From Day Low],"&gt;=0.05")/Table4[[#This Row],[Count]]</f>
        <v>0</v>
      </c>
      <c r="K26" s="2">
        <f>COUNTIFS(Table2[Sub-Sector],Table4[[#This Row],[Sub-Sector]],Table2[% Away From Day High],"&lt;=0.05")/Table4[[#This Row],[Count]]</f>
        <v>1</v>
      </c>
      <c r="L26" s="2">
        <f>COUNTIFS(Table2[Sub-Sector],Table4[[#This Row],[Sub-Sector]],Table2[% Away From Current Week Low],"&gt;=0.05")/Table4[[#This Row],[Count]]</f>
        <v>0</v>
      </c>
      <c r="M26" s="2">
        <f>COUNTIFS(Table2[Sub-Sector],Table4[[#This Row],[Sub-Sector]],Table2[% Away From Current Week High],"&lt;=0.05")/Table4[[#This Row],[Count]]</f>
        <v>1</v>
      </c>
      <c r="N26" s="2">
        <f>COUNTIFS(Table2[Sub-Sector],Table4[[#This Row],[Sub-Sector]],Table2[% Away From Current Month Low],"&gt;=0.05")/Table4[[#This Row],[Count]]</f>
        <v>1</v>
      </c>
      <c r="O26" s="2">
        <f>COUNTIFS(Table2[Sub-Sector],Table4[[#This Row],[Sub-Sector]],Table2[% Away From Current Month High],"&lt;=0.05")/Table4[[#This Row],[Count]]</f>
        <v>1</v>
      </c>
      <c r="P26" s="2">
        <f>COUNTIFS(Table2[Sub-Sector],Table4[[#This Row],[Sub-Sector]],Table2[% Away From 52W High],"&lt;=10")/Table4[[#This Row],[Count]]</f>
        <v>0.5</v>
      </c>
      <c r="Q26" s="2">
        <f>COUNTIFS(Table2[Sub-Sector],Table4[[#This Row],[Sub-Sector]],Table2[% Away From 52W Low],"&gt;=10")/Table4[[#This Row],[Count]]</f>
        <v>1</v>
      </c>
      <c r="R26" s="2">
        <f>COUNTIFS(Table2[Sub-Sector],Table4[[#This Row],[Sub-Sector]],Table2[% Price above 20 EMA],"&gt;=0")/Table4[[#This Row],[Count]]</f>
        <v>1</v>
      </c>
      <c r="S26" s="2">
        <f>COUNTIFS(Table2[Sub-Sector],Table4[[#This Row],[Sub-Sector]],Table2[% Price above 50 EMA],"&gt;=0")/Table4[[#This Row],[Count]]</f>
        <v>0.5</v>
      </c>
      <c r="T26" s="2">
        <f>COUNTIFS(Table2[Sub-Sector],Table4[[#This Row],[Sub-Sector]],Table2[% Price above 200 EMA],"&gt;=0")/Table4[[#This Row],[Count]]</f>
        <v>0.5</v>
      </c>
      <c r="U26" s="2">
        <f>COUNTIFS(Table2[Sub-Sector],Table4[[#This Row],[Sub-Sector]],Table2[Rate of Change - Zone],"Positive")/Table4[[#This Row],[Count]]</f>
        <v>1</v>
      </c>
      <c r="V26" s="2">
        <f>COUNTIFS(Table2[Sub-Sector],Table4[[#This Row],[Sub-Sector]],Table2[Sharpe Ratio],"&gt;=0.10")/Table4[[#This Row],[Count]]</f>
        <v>0.5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421.5</v>
      </c>
      <c r="X26">
        <f>_xlfn.RANK.AVG(Table4[[#This Row],[Score]],Table4[Score],1)</f>
        <v>56.5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6">
        <f>_xlfn.RANK.AVG(Table4[[#This Row],[Score 2 ]],Table4[[Score 2 ]],1)</f>
        <v>24.5</v>
      </c>
    </row>
    <row r="27" spans="1:26" x14ac:dyDescent="0.3">
      <c r="A27" t="s">
        <v>165</v>
      </c>
      <c r="B27">
        <f>COUNTIFS(Table2[Sub-Sector],Table4[[#This Row],[Sub-Sector]])</f>
        <v>10</v>
      </c>
      <c r="C27" s="2">
        <f>COUNTIFS(Table2[Sub-Sector],Table4[[#This Row],[Sub-Sector]],Table2[Uptrend],"Uptrend")/Table4[[#This Row],[Count]]</f>
        <v>0.9</v>
      </c>
      <c r="D27" s="2">
        <f>COUNTIFS(Table2[Sub-Sector],Table4[[#This Row],[Sub-Sector]],Table2[1W Return vs Nifty],"&gt;=5")/Table4[[#This Row],[Count]]</f>
        <v>0.5</v>
      </c>
      <c r="E27" s="2">
        <f>COUNTIFS(Table2[Sub-Sector],Table4[[#This Row],[Sub-Sector]],Table2[1M Return vs Nifty],"&gt;=5")/Table4[[#This Row],[Count]]</f>
        <v>0.2</v>
      </c>
      <c r="F27" s="2">
        <f>COUNTIFS(Table2[Sub-Sector],Table4[[#This Row],[Sub-Sector]],Table2[6M Return vs Nifty],"&gt;=10")/Table4[[#This Row],[Count]]</f>
        <v>0.9</v>
      </c>
      <c r="G27" s="2">
        <f>COUNTIFS(Table2[Sub-Sector],Table4[[#This Row],[Sub-Sector]],Table2[1Y Return vs Nifty],"&gt;=10")/Table4[[#This Row],[Count]]</f>
        <v>1</v>
      </c>
      <c r="H27" s="2">
        <f>COUNTIFS(Table2[Sub-Sector],Table4[[#This Row],[Sub-Sector]],Table2[RSI Exponential â€“ 14D],"&gt;=50")/Table4[[#This Row],[Count]]</f>
        <v>0.7</v>
      </c>
      <c r="I27" s="2">
        <f>COUNTIFS(Table2[Sub-Sector],Table4[[#This Row],[Sub-Sector]],Table2[Relative Volume],"&gt;=1")/Table4[[#This Row],[Count]]</f>
        <v>0.5</v>
      </c>
      <c r="J27" s="2">
        <f>COUNTIFS(Table2[Sub-Sector],Table4[[#This Row],[Sub-Sector]],Table2[% Away From Day Low],"&gt;=0.05")/Table4[[#This Row],[Count]]</f>
        <v>0</v>
      </c>
      <c r="K27" s="2">
        <f>COUNTIFS(Table2[Sub-Sector],Table4[[#This Row],[Sub-Sector]],Table2[% Away From Day High],"&lt;=0.05")/Table4[[#This Row],[Count]]</f>
        <v>1</v>
      </c>
      <c r="L27" s="2">
        <f>COUNTIFS(Table2[Sub-Sector],Table4[[#This Row],[Sub-Sector]],Table2[% Away From Current Week Low],"&gt;=0.05")/Table4[[#This Row],[Count]]</f>
        <v>0.1</v>
      </c>
      <c r="M27" s="2">
        <f>COUNTIFS(Table2[Sub-Sector],Table4[[#This Row],[Sub-Sector]],Table2[% Away From Current Week High],"&lt;=0.05")/Table4[[#This Row],[Count]]</f>
        <v>1</v>
      </c>
      <c r="N27" s="2">
        <f>COUNTIFS(Table2[Sub-Sector],Table4[[#This Row],[Sub-Sector]],Table2[% Away From Current Month Low],"&gt;=0.05")/Table4[[#This Row],[Count]]</f>
        <v>0.9</v>
      </c>
      <c r="O27" s="2">
        <f>COUNTIFS(Table2[Sub-Sector],Table4[[#This Row],[Sub-Sector]],Table2[% Away From Current Month High],"&lt;=0.05")/Table4[[#This Row],[Count]]</f>
        <v>0.3</v>
      </c>
      <c r="P27" s="2">
        <f>COUNTIFS(Table2[Sub-Sector],Table4[[#This Row],[Sub-Sector]],Table2[% Away From 52W High],"&lt;=10")/Table4[[#This Row],[Count]]</f>
        <v>0.5</v>
      </c>
      <c r="Q27" s="2">
        <f>COUNTIFS(Table2[Sub-Sector],Table4[[#This Row],[Sub-Sector]],Table2[% Away From 52W Low],"&gt;=10")/Table4[[#This Row],[Count]]</f>
        <v>1</v>
      </c>
      <c r="R27" s="2">
        <f>COUNTIFS(Table2[Sub-Sector],Table4[[#This Row],[Sub-Sector]],Table2[% Price above 20 EMA],"&gt;=0")/Table4[[#This Row],[Count]]</f>
        <v>0.6</v>
      </c>
      <c r="S27" s="2">
        <f>COUNTIFS(Table2[Sub-Sector],Table4[[#This Row],[Sub-Sector]],Table2[% Price above 50 EMA],"&gt;=0")/Table4[[#This Row],[Count]]</f>
        <v>0.9</v>
      </c>
      <c r="T27" s="2">
        <f>COUNTIFS(Table2[Sub-Sector],Table4[[#This Row],[Sub-Sector]],Table2[% Price above 200 EMA],"&gt;=0")/Table4[[#This Row],[Count]]</f>
        <v>1</v>
      </c>
      <c r="U27" s="2">
        <f>COUNTIFS(Table2[Sub-Sector],Table4[[#This Row],[Sub-Sector]],Table2[Rate of Change - Zone],"Positive")/Table4[[#This Row],[Count]]</f>
        <v>0.3</v>
      </c>
      <c r="V27" s="2">
        <f>COUNTIFS(Table2[Sub-Sector],Table4[[#This Row],[Sub-Sector]],Table2[Sharpe Ratio],"&gt;=0.10")/Table4[[#This Row],[Count]]</f>
        <v>1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338.5</v>
      </c>
      <c r="X27">
        <f>_xlfn.RANK.AVG(Table4[[#This Row],[Score]],Table4[Score],1)</f>
        <v>29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188.5</v>
      </c>
      <c r="Z27">
        <f>_xlfn.RANK.AVG(Table4[[#This Row],[Score 2 ]],Table4[[Score 2 ]],1)</f>
        <v>26</v>
      </c>
    </row>
    <row r="28" spans="1:26" x14ac:dyDescent="0.3">
      <c r="A28" t="s">
        <v>60</v>
      </c>
      <c r="B28">
        <f>COUNTIFS(Table2[Sub-Sector],Table4[[#This Row],[Sub-Sector]])</f>
        <v>4</v>
      </c>
      <c r="C28" s="2">
        <f>COUNTIFS(Table2[Sub-Sector],Table4[[#This Row],[Sub-Sector]],Table2[Uptrend],"Uptrend")/Table4[[#This Row],[Count]]</f>
        <v>1</v>
      </c>
      <c r="D28" s="2">
        <f>COUNTIFS(Table2[Sub-Sector],Table4[[#This Row],[Sub-Sector]],Table2[1W Return vs Nifty],"&gt;=5")/Table4[[#This Row],[Count]]</f>
        <v>0.5</v>
      </c>
      <c r="E28" s="2">
        <f>COUNTIFS(Table2[Sub-Sector],Table4[[#This Row],[Sub-Sector]],Table2[1M Return vs Nifty],"&gt;=5")/Table4[[#This Row],[Count]]</f>
        <v>0.5</v>
      </c>
      <c r="F28" s="2">
        <f>COUNTIFS(Table2[Sub-Sector],Table4[[#This Row],[Sub-Sector]],Table2[6M Return vs Nifty],"&gt;=10")/Table4[[#This Row],[Count]]</f>
        <v>1</v>
      </c>
      <c r="G28" s="2">
        <f>COUNTIFS(Table2[Sub-Sector],Table4[[#This Row],[Sub-Sector]],Table2[1Y Return vs Nifty],"&gt;=10")/Table4[[#This Row],[Count]]</f>
        <v>0.75</v>
      </c>
      <c r="H28" s="2">
        <f>COUNTIFS(Table2[Sub-Sector],Table4[[#This Row],[Sub-Sector]],Table2[RSI Exponential â€“ 14D],"&gt;=50")/Table4[[#This Row],[Count]]</f>
        <v>0.75</v>
      </c>
      <c r="I28" s="2">
        <f>COUNTIFS(Table2[Sub-Sector],Table4[[#This Row],[Sub-Sector]],Table2[Relative Volume],"&gt;=1")/Table4[[#This Row],[Count]]</f>
        <v>0.25</v>
      </c>
      <c r="J28" s="2">
        <f>COUNTIFS(Table2[Sub-Sector],Table4[[#This Row],[Sub-Sector]],Table2[% Away From Day Low],"&gt;=0.05")/Table4[[#This Row],[Count]]</f>
        <v>0</v>
      </c>
      <c r="K28" s="2">
        <f>COUNTIFS(Table2[Sub-Sector],Table4[[#This Row],[Sub-Sector]],Table2[% Away From Day High],"&lt;=0.05")/Table4[[#This Row],[Count]]</f>
        <v>1</v>
      </c>
      <c r="L28" s="2">
        <f>COUNTIFS(Table2[Sub-Sector],Table4[[#This Row],[Sub-Sector]],Table2[% Away From Current Week Low],"&gt;=0.05")/Table4[[#This Row],[Count]]</f>
        <v>0</v>
      </c>
      <c r="M28" s="2">
        <f>COUNTIFS(Table2[Sub-Sector],Table4[[#This Row],[Sub-Sector]],Table2[% Away From Current Week High],"&lt;=0.05")/Table4[[#This Row],[Count]]</f>
        <v>1</v>
      </c>
      <c r="N28" s="2">
        <f>COUNTIFS(Table2[Sub-Sector],Table4[[#This Row],[Sub-Sector]],Table2[% Away From Current Month Low],"&gt;=0.05")/Table4[[#This Row],[Count]]</f>
        <v>1</v>
      </c>
      <c r="O28" s="2">
        <f>COUNTIFS(Table2[Sub-Sector],Table4[[#This Row],[Sub-Sector]],Table2[% Away From Current Month High],"&lt;=0.05")/Table4[[#This Row],[Count]]</f>
        <v>1</v>
      </c>
      <c r="P28" s="2">
        <f>COUNTIFS(Table2[Sub-Sector],Table4[[#This Row],[Sub-Sector]],Table2[% Away From 52W High],"&lt;=10")/Table4[[#This Row],[Count]]</f>
        <v>1</v>
      </c>
      <c r="Q28" s="2">
        <f>COUNTIFS(Table2[Sub-Sector],Table4[[#This Row],[Sub-Sector]],Table2[% Away From 52W Low],"&gt;=10")/Table4[[#This Row],[Count]]</f>
        <v>1</v>
      </c>
      <c r="R28" s="2">
        <f>COUNTIFS(Table2[Sub-Sector],Table4[[#This Row],[Sub-Sector]],Table2[% Price above 20 EMA],"&gt;=0")/Table4[[#This Row],[Count]]</f>
        <v>1</v>
      </c>
      <c r="S28" s="2">
        <f>COUNTIFS(Table2[Sub-Sector],Table4[[#This Row],[Sub-Sector]],Table2[% Price above 50 EMA],"&gt;=0")/Table4[[#This Row],[Count]]</f>
        <v>1</v>
      </c>
      <c r="T28" s="2">
        <f>COUNTIFS(Table2[Sub-Sector],Table4[[#This Row],[Sub-Sector]],Table2[% Price above 200 EMA],"&gt;=0")/Table4[[#This Row],[Count]]</f>
        <v>1</v>
      </c>
      <c r="U28" s="2">
        <f>COUNTIFS(Table2[Sub-Sector],Table4[[#This Row],[Sub-Sector]],Table2[Rate of Change - Zone],"Positive")/Table4[[#This Row],[Count]]</f>
        <v>0.75</v>
      </c>
      <c r="V28" s="2">
        <f>COUNTIFS(Table2[Sub-Sector],Table4[[#This Row],[Sub-Sector]],Table2[Sharpe Ratio],"&gt;=0.10")/Table4[[#This Row],[Count]]</f>
        <v>0.75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275</v>
      </c>
      <c r="X28">
        <f>_xlfn.RANK.AVG(Table4[[#This Row],[Score]],Table4[Score],1)</f>
        <v>12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191.5</v>
      </c>
      <c r="Z28">
        <f>_xlfn.RANK.AVG(Table4[[#This Row],[Score 2 ]],Table4[[Score 2 ]],1)</f>
        <v>27</v>
      </c>
    </row>
    <row r="29" spans="1:26" x14ac:dyDescent="0.3">
      <c r="A29" t="s">
        <v>18</v>
      </c>
      <c r="B29">
        <f>COUNTIFS(Table2[Sub-Sector],Table4[[#This Row],[Sub-Sector]])</f>
        <v>6</v>
      </c>
      <c r="C29" s="2">
        <f>COUNTIFS(Table2[Sub-Sector],Table4[[#This Row],[Sub-Sector]],Table2[Uptrend],"Uptrend")/Table4[[#This Row],[Count]]</f>
        <v>1</v>
      </c>
      <c r="D29" s="2">
        <f>COUNTIFS(Table2[Sub-Sector],Table4[[#This Row],[Sub-Sector]],Table2[1W Return vs Nifty],"&gt;=5")/Table4[[#This Row],[Count]]</f>
        <v>0.5</v>
      </c>
      <c r="E29" s="2">
        <f>COUNTIFS(Table2[Sub-Sector],Table4[[#This Row],[Sub-Sector]],Table2[1M Return vs Nifty],"&gt;=5")/Table4[[#This Row],[Count]]</f>
        <v>0.16666666666666666</v>
      </c>
      <c r="F29" s="2">
        <f>COUNTIFS(Table2[Sub-Sector],Table4[[#This Row],[Sub-Sector]],Table2[6M Return vs Nifty],"&gt;=10")/Table4[[#This Row],[Count]]</f>
        <v>0.33333333333333331</v>
      </c>
      <c r="G29" s="2">
        <f>COUNTIFS(Table2[Sub-Sector],Table4[[#This Row],[Sub-Sector]],Table2[1Y Return vs Nifty],"&gt;=10")/Table4[[#This Row],[Count]]</f>
        <v>0.83333333333333337</v>
      </c>
      <c r="H29" s="2">
        <f>COUNTIFS(Table2[Sub-Sector],Table4[[#This Row],[Sub-Sector]],Table2[RSI Exponential â€“ 14D],"&gt;=50")/Table4[[#This Row],[Count]]</f>
        <v>0.5</v>
      </c>
      <c r="I29" s="2">
        <f>COUNTIFS(Table2[Sub-Sector],Table4[[#This Row],[Sub-Sector]],Table2[Relative Volume],"&gt;=1")/Table4[[#This Row],[Count]]</f>
        <v>0.83333333333333337</v>
      </c>
      <c r="J29" s="2">
        <f>COUNTIFS(Table2[Sub-Sector],Table4[[#This Row],[Sub-Sector]],Table2[% Away From Day Low],"&gt;=0.05")/Table4[[#This Row],[Count]]</f>
        <v>0</v>
      </c>
      <c r="K29" s="2">
        <f>COUNTIFS(Table2[Sub-Sector],Table4[[#This Row],[Sub-Sector]],Table2[% Away From Day High],"&lt;=0.05")/Table4[[#This Row],[Count]]</f>
        <v>0.83333333333333337</v>
      </c>
      <c r="L29" s="2">
        <f>COUNTIFS(Table2[Sub-Sector],Table4[[#This Row],[Sub-Sector]],Table2[% Away From Current Week Low],"&gt;=0.05")/Table4[[#This Row],[Count]]</f>
        <v>0</v>
      </c>
      <c r="M29" s="2">
        <f>COUNTIFS(Table2[Sub-Sector],Table4[[#This Row],[Sub-Sector]],Table2[% Away From Current Week High],"&lt;=0.05")/Table4[[#This Row],[Count]]</f>
        <v>1</v>
      </c>
      <c r="N29" s="2">
        <f>COUNTIFS(Table2[Sub-Sector],Table4[[#This Row],[Sub-Sector]],Table2[% Away From Current Month Low],"&gt;=0.05")/Table4[[#This Row],[Count]]</f>
        <v>0.83333333333333337</v>
      </c>
      <c r="O29" s="2">
        <f>COUNTIFS(Table2[Sub-Sector],Table4[[#This Row],[Sub-Sector]],Table2[% Away From Current Month High],"&lt;=0.05")/Table4[[#This Row],[Count]]</f>
        <v>0.5</v>
      </c>
      <c r="P29" s="2">
        <f>COUNTIFS(Table2[Sub-Sector],Table4[[#This Row],[Sub-Sector]],Table2[% Away From 52W High],"&lt;=10")/Table4[[#This Row],[Count]]</f>
        <v>0.66666666666666663</v>
      </c>
      <c r="Q29" s="2">
        <f>COUNTIFS(Table2[Sub-Sector],Table4[[#This Row],[Sub-Sector]],Table2[% Away From 52W Low],"&gt;=10")/Table4[[#This Row],[Count]]</f>
        <v>1</v>
      </c>
      <c r="R29" s="2">
        <f>COUNTIFS(Table2[Sub-Sector],Table4[[#This Row],[Sub-Sector]],Table2[% Price above 20 EMA],"&gt;=0")/Table4[[#This Row],[Count]]</f>
        <v>0.5</v>
      </c>
      <c r="S29" s="2">
        <f>COUNTIFS(Table2[Sub-Sector],Table4[[#This Row],[Sub-Sector]],Table2[% Price above 50 EMA],"&gt;=0")/Table4[[#This Row],[Count]]</f>
        <v>1</v>
      </c>
      <c r="T29" s="2">
        <f>COUNTIFS(Table2[Sub-Sector],Table4[[#This Row],[Sub-Sector]],Table2[% Price above 200 EMA],"&gt;=0")/Table4[[#This Row],[Count]]</f>
        <v>1</v>
      </c>
      <c r="U29" s="2">
        <f>COUNTIFS(Table2[Sub-Sector],Table4[[#This Row],[Sub-Sector]],Table2[Rate of Change - Zone],"Positive")/Table4[[#This Row],[Count]]</f>
        <v>0.66666666666666663</v>
      </c>
      <c r="V29" s="2">
        <f>COUNTIFS(Table2[Sub-Sector],Table4[[#This Row],[Sub-Sector]],Table2[Sharpe Ratio],"&gt;=0.10")/Table4[[#This Row],[Count]]</f>
        <v>0.5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319.5</v>
      </c>
      <c r="X29">
        <f>_xlfn.RANK.AVG(Table4[[#This Row],[Score]],Table4[Score],1)</f>
        <v>24.5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192.5</v>
      </c>
      <c r="Z29">
        <f>_xlfn.RANK.AVG(Table4[[#This Row],[Score 2 ]],Table4[[Score 2 ]],1)</f>
        <v>28</v>
      </c>
    </row>
    <row r="30" spans="1:26" x14ac:dyDescent="0.3">
      <c r="A30" t="s">
        <v>32</v>
      </c>
      <c r="B30">
        <f>COUNTIFS(Table2[Sub-Sector],Table4[[#This Row],[Sub-Sector]])</f>
        <v>11</v>
      </c>
      <c r="C30" s="2">
        <f>COUNTIFS(Table2[Sub-Sector],Table4[[#This Row],[Sub-Sector]],Table2[Uptrend],"Uptrend")/Table4[[#This Row],[Count]]</f>
        <v>0.54545454545454541</v>
      </c>
      <c r="D30" s="2">
        <f>COUNTIFS(Table2[Sub-Sector],Table4[[#This Row],[Sub-Sector]],Table2[1W Return vs Nifty],"&gt;=5")/Table4[[#This Row],[Count]]</f>
        <v>0</v>
      </c>
      <c r="E30" s="2">
        <f>COUNTIFS(Table2[Sub-Sector],Table4[[#This Row],[Sub-Sector]],Table2[1M Return vs Nifty],"&gt;=5")/Table4[[#This Row],[Count]]</f>
        <v>0</v>
      </c>
      <c r="F30" s="2">
        <f>COUNTIFS(Table2[Sub-Sector],Table4[[#This Row],[Sub-Sector]],Table2[6M Return vs Nifty],"&gt;=10")/Table4[[#This Row],[Count]]</f>
        <v>0.36363636363636365</v>
      </c>
      <c r="G30" s="2">
        <f>COUNTIFS(Table2[Sub-Sector],Table4[[#This Row],[Sub-Sector]],Table2[1Y Return vs Nifty],"&gt;=10")/Table4[[#This Row],[Count]]</f>
        <v>0.90909090909090906</v>
      </c>
      <c r="H30" s="2">
        <f>COUNTIFS(Table2[Sub-Sector],Table4[[#This Row],[Sub-Sector]],Table2[RSI Exponential â€“ 14D],"&gt;=50")/Table4[[#This Row],[Count]]</f>
        <v>1</v>
      </c>
      <c r="I30" s="2">
        <f>COUNTIFS(Table2[Sub-Sector],Table4[[#This Row],[Sub-Sector]],Table2[Relative Volume],"&gt;=1")/Table4[[#This Row],[Count]]</f>
        <v>0.45454545454545453</v>
      </c>
      <c r="J30" s="2">
        <f>COUNTIFS(Table2[Sub-Sector],Table4[[#This Row],[Sub-Sector]],Table2[% Away From Day Low],"&gt;=0.05")/Table4[[#This Row],[Count]]</f>
        <v>0</v>
      </c>
      <c r="K30" s="2">
        <f>COUNTIFS(Table2[Sub-Sector],Table4[[#This Row],[Sub-Sector]],Table2[% Away From Day High],"&lt;=0.05")/Table4[[#This Row],[Count]]</f>
        <v>1</v>
      </c>
      <c r="L30" s="2">
        <f>COUNTIFS(Table2[Sub-Sector],Table4[[#This Row],[Sub-Sector]],Table2[% Away From Current Week Low],"&gt;=0.05")/Table4[[#This Row],[Count]]</f>
        <v>0</v>
      </c>
      <c r="M30" s="2">
        <f>COUNTIFS(Table2[Sub-Sector],Table4[[#This Row],[Sub-Sector]],Table2[% Away From Current Week High],"&lt;=0.05")/Table4[[#This Row],[Count]]</f>
        <v>0.81818181818181823</v>
      </c>
      <c r="N30" s="2">
        <f>COUNTIFS(Table2[Sub-Sector],Table4[[#This Row],[Sub-Sector]],Table2[% Away From Current Month Low],"&gt;=0.05")/Table4[[#This Row],[Count]]</f>
        <v>0.90909090909090906</v>
      </c>
      <c r="O30" s="2">
        <f>COUNTIFS(Table2[Sub-Sector],Table4[[#This Row],[Sub-Sector]],Table2[% Away From Current Month High],"&lt;=0.05")/Table4[[#This Row],[Count]]</f>
        <v>0.63636363636363635</v>
      </c>
      <c r="P30" s="2">
        <f>COUNTIFS(Table2[Sub-Sector],Table4[[#This Row],[Sub-Sector]],Table2[% Away From 52W High],"&lt;=10")/Table4[[#This Row],[Count]]</f>
        <v>0.27272727272727271</v>
      </c>
      <c r="Q30" s="2">
        <f>COUNTIFS(Table2[Sub-Sector],Table4[[#This Row],[Sub-Sector]],Table2[% Away From 52W Low],"&gt;=10")/Table4[[#This Row],[Count]]</f>
        <v>1</v>
      </c>
      <c r="R30" s="2">
        <f>COUNTIFS(Table2[Sub-Sector],Table4[[#This Row],[Sub-Sector]],Table2[% Price above 20 EMA],"&gt;=0")/Table4[[#This Row],[Count]]</f>
        <v>0.81818181818181823</v>
      </c>
      <c r="S30" s="2">
        <f>COUNTIFS(Table2[Sub-Sector],Table4[[#This Row],[Sub-Sector]],Table2[% Price above 50 EMA],"&gt;=0")/Table4[[#This Row],[Count]]</f>
        <v>0.72727272727272729</v>
      </c>
      <c r="T30" s="2">
        <f>COUNTIFS(Table2[Sub-Sector],Table4[[#This Row],[Sub-Sector]],Table2[% Price above 200 EMA],"&gt;=0")/Table4[[#This Row],[Count]]</f>
        <v>1</v>
      </c>
      <c r="U30" s="2">
        <f>COUNTIFS(Table2[Sub-Sector],Table4[[#This Row],[Sub-Sector]],Table2[Rate of Change - Zone],"Positive")/Table4[[#This Row],[Count]]</f>
        <v>0.81818181818181823</v>
      </c>
      <c r="V30" s="2">
        <f>COUNTIFS(Table2[Sub-Sector],Table4[[#This Row],[Sub-Sector]],Table2[Sharpe Ratio],"&gt;=0.10")/Table4[[#This Row],[Count]]</f>
        <v>0.81818181818181823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488</v>
      </c>
      <c r="X30">
        <f>_xlfn.RANK.AVG(Table4[[#This Row],[Score]],Table4[Score],1)</f>
        <v>84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193</v>
      </c>
      <c r="Z30">
        <f>_xlfn.RANK.AVG(Table4[[#This Row],[Score 2 ]],Table4[[Score 2 ]],1)</f>
        <v>29</v>
      </c>
    </row>
    <row r="31" spans="1:26" x14ac:dyDescent="0.3">
      <c r="A31" t="s">
        <v>604</v>
      </c>
      <c r="B31">
        <f>COUNTIFS(Table2[Sub-Sector],Table4[[#This Row],[Sub-Sector]])</f>
        <v>4</v>
      </c>
      <c r="C31" s="2">
        <f>COUNTIFS(Table2[Sub-Sector],Table4[[#This Row],[Sub-Sector]],Table2[Uptrend],"Uptrend")/Table4[[#This Row],[Count]]</f>
        <v>0.5</v>
      </c>
      <c r="D31" s="2">
        <f>COUNTIFS(Table2[Sub-Sector],Table4[[#This Row],[Sub-Sector]],Table2[1W Return vs Nifty],"&gt;=5")/Table4[[#This Row],[Count]]</f>
        <v>0.5</v>
      </c>
      <c r="E31" s="2">
        <f>COUNTIFS(Table2[Sub-Sector],Table4[[#This Row],[Sub-Sector]],Table2[1M Return vs Nifty],"&gt;=5")/Table4[[#This Row],[Count]]</f>
        <v>0.5</v>
      </c>
      <c r="F31" s="2">
        <f>COUNTIFS(Table2[Sub-Sector],Table4[[#This Row],[Sub-Sector]],Table2[6M Return vs Nifty],"&gt;=10")/Table4[[#This Row],[Count]]</f>
        <v>0.5</v>
      </c>
      <c r="G31" s="2">
        <f>COUNTIFS(Table2[Sub-Sector],Table4[[#This Row],[Sub-Sector]],Table2[1Y Return vs Nifty],"&gt;=10")/Table4[[#This Row],[Count]]</f>
        <v>0.75</v>
      </c>
      <c r="H31" s="2">
        <f>COUNTIFS(Table2[Sub-Sector],Table4[[#This Row],[Sub-Sector]],Table2[RSI Exponential â€“ 14D],"&gt;=50")/Table4[[#This Row],[Count]]</f>
        <v>1</v>
      </c>
      <c r="I31" s="2">
        <f>COUNTIFS(Table2[Sub-Sector],Table4[[#This Row],[Sub-Sector]],Table2[Relative Volume],"&gt;=1")/Table4[[#This Row],[Count]]</f>
        <v>0.25</v>
      </c>
      <c r="J31" s="2">
        <f>COUNTIFS(Table2[Sub-Sector],Table4[[#This Row],[Sub-Sector]],Table2[% Away From Day Low],"&gt;=0.05")/Table4[[#This Row],[Count]]</f>
        <v>0</v>
      </c>
      <c r="K31" s="2">
        <f>COUNTIFS(Table2[Sub-Sector],Table4[[#This Row],[Sub-Sector]],Table2[% Away From Day High],"&lt;=0.05")/Table4[[#This Row],[Count]]</f>
        <v>0.75</v>
      </c>
      <c r="L31" s="2">
        <f>COUNTIFS(Table2[Sub-Sector],Table4[[#This Row],[Sub-Sector]],Table2[% Away From Current Week Low],"&gt;=0.05")/Table4[[#This Row],[Count]]</f>
        <v>0.25</v>
      </c>
      <c r="M31" s="2">
        <f>COUNTIFS(Table2[Sub-Sector],Table4[[#This Row],[Sub-Sector]],Table2[% Away From Current Week High],"&lt;=0.05")/Table4[[#This Row],[Count]]</f>
        <v>1</v>
      </c>
      <c r="N31" s="2">
        <f>COUNTIFS(Table2[Sub-Sector],Table4[[#This Row],[Sub-Sector]],Table2[% Away From Current Month Low],"&gt;=0.05")/Table4[[#This Row],[Count]]</f>
        <v>1</v>
      </c>
      <c r="O31" s="2">
        <f>COUNTIFS(Table2[Sub-Sector],Table4[[#This Row],[Sub-Sector]],Table2[% Away From Current Month High],"&lt;=0.05")/Table4[[#This Row],[Count]]</f>
        <v>1</v>
      </c>
      <c r="P31" s="2">
        <f>COUNTIFS(Table2[Sub-Sector],Table4[[#This Row],[Sub-Sector]],Table2[% Away From 52W High],"&lt;=10")/Table4[[#This Row],[Count]]</f>
        <v>0.5</v>
      </c>
      <c r="Q31" s="2">
        <f>COUNTIFS(Table2[Sub-Sector],Table4[[#This Row],[Sub-Sector]],Table2[% Away From 52W Low],"&gt;=10")/Table4[[#This Row],[Count]]</f>
        <v>1</v>
      </c>
      <c r="R31" s="2">
        <f>COUNTIFS(Table2[Sub-Sector],Table4[[#This Row],[Sub-Sector]],Table2[% Price above 20 EMA],"&gt;=0")/Table4[[#This Row],[Count]]</f>
        <v>1</v>
      </c>
      <c r="S31" s="2">
        <f>COUNTIFS(Table2[Sub-Sector],Table4[[#This Row],[Sub-Sector]],Table2[% Price above 50 EMA],"&gt;=0")/Table4[[#This Row],[Count]]</f>
        <v>1</v>
      </c>
      <c r="T31" s="2">
        <f>COUNTIFS(Table2[Sub-Sector],Table4[[#This Row],[Sub-Sector]],Table2[% Price above 200 EMA],"&gt;=0")/Table4[[#This Row],[Count]]</f>
        <v>0.75</v>
      </c>
      <c r="U31" s="2">
        <f>COUNTIFS(Table2[Sub-Sector],Table4[[#This Row],[Sub-Sector]],Table2[Rate of Change - Zone],"Positive")/Table4[[#This Row],[Count]]</f>
        <v>1</v>
      </c>
      <c r="V31" s="2">
        <f>COUNTIFS(Table2[Sub-Sector],Table4[[#This Row],[Sub-Sector]],Table2[Sharpe Ratio],"&gt;=0.10")/Table4[[#This Row],[Count]]</f>
        <v>0.25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355</v>
      </c>
      <c r="X31">
        <f>_xlfn.RANK.AVG(Table4[[#This Row],[Score]],Table4[Score],1)</f>
        <v>34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</v>
      </c>
      <c r="Z31">
        <f>_xlfn.RANK.AVG(Table4[[#This Row],[Score 2 ]],Table4[[Score 2 ]],1)</f>
        <v>30</v>
      </c>
    </row>
    <row r="32" spans="1:26" x14ac:dyDescent="0.3">
      <c r="A32" t="s">
        <v>83</v>
      </c>
      <c r="B32">
        <f>COUNTIFS(Table2[Sub-Sector],Table4[[#This Row],[Sub-Sector]])</f>
        <v>3</v>
      </c>
      <c r="C32" s="2">
        <f>COUNTIFS(Table2[Sub-Sector],Table4[[#This Row],[Sub-Sector]],Table2[Uptrend],"Uptrend")/Table4[[#This Row],[Count]]</f>
        <v>1</v>
      </c>
      <c r="D32" s="2">
        <f>COUNTIFS(Table2[Sub-Sector],Table4[[#This Row],[Sub-Sector]],Table2[1W Return vs Nifty],"&gt;=5")/Table4[[#This Row],[Count]]</f>
        <v>0.33333333333333331</v>
      </c>
      <c r="E32" s="2">
        <f>COUNTIFS(Table2[Sub-Sector],Table4[[#This Row],[Sub-Sector]],Table2[1M Return vs Nifty],"&gt;=5")/Table4[[#This Row],[Count]]</f>
        <v>0</v>
      </c>
      <c r="F32" s="2">
        <f>COUNTIFS(Table2[Sub-Sector],Table4[[#This Row],[Sub-Sector]],Table2[6M Return vs Nifty],"&gt;=10")/Table4[[#This Row],[Count]]</f>
        <v>1</v>
      </c>
      <c r="G32" s="2">
        <f>COUNTIFS(Table2[Sub-Sector],Table4[[#This Row],[Sub-Sector]],Table2[1Y Return vs Nifty],"&gt;=10")/Table4[[#This Row],[Count]]</f>
        <v>1</v>
      </c>
      <c r="H32" s="2">
        <f>COUNTIFS(Table2[Sub-Sector],Table4[[#This Row],[Sub-Sector]],Table2[RSI Exponential â€“ 14D],"&gt;=50")/Table4[[#This Row],[Count]]</f>
        <v>1</v>
      </c>
      <c r="I32" s="2">
        <f>COUNTIFS(Table2[Sub-Sector],Table4[[#This Row],[Sub-Sector]],Table2[Relative Volume],"&gt;=1")/Table4[[#This Row],[Count]]</f>
        <v>0</v>
      </c>
      <c r="J32" s="2">
        <f>COUNTIFS(Table2[Sub-Sector],Table4[[#This Row],[Sub-Sector]],Table2[% Away From Day Low],"&gt;=0.05")/Table4[[#This Row],[Count]]</f>
        <v>0</v>
      </c>
      <c r="K32" s="2">
        <f>COUNTIFS(Table2[Sub-Sector],Table4[[#This Row],[Sub-Sector]],Table2[% Away From Day High],"&lt;=0.05")/Table4[[#This Row],[Count]]</f>
        <v>1</v>
      </c>
      <c r="L32" s="2">
        <f>COUNTIFS(Table2[Sub-Sector],Table4[[#This Row],[Sub-Sector]],Table2[% Away From Current Week Low],"&gt;=0.05")/Table4[[#This Row],[Count]]</f>
        <v>0.33333333333333331</v>
      </c>
      <c r="M32" s="2">
        <f>COUNTIFS(Table2[Sub-Sector],Table4[[#This Row],[Sub-Sector]],Table2[% Away From Current Week High],"&lt;=0.05")/Table4[[#This Row],[Count]]</f>
        <v>1</v>
      </c>
      <c r="N32" s="2">
        <f>COUNTIFS(Table2[Sub-Sector],Table4[[#This Row],[Sub-Sector]],Table2[% Away From Current Month Low],"&gt;=0.05")/Table4[[#This Row],[Count]]</f>
        <v>1</v>
      </c>
      <c r="O32" s="2">
        <f>COUNTIFS(Table2[Sub-Sector],Table4[[#This Row],[Sub-Sector]],Table2[% Away From Current Month High],"&lt;=0.05")/Table4[[#This Row],[Count]]</f>
        <v>0.66666666666666663</v>
      </c>
      <c r="P32" s="2">
        <f>COUNTIFS(Table2[Sub-Sector],Table4[[#This Row],[Sub-Sector]],Table2[% Away From 52W High],"&lt;=10")/Table4[[#This Row],[Count]]</f>
        <v>1</v>
      </c>
      <c r="Q32" s="2">
        <f>COUNTIFS(Table2[Sub-Sector],Table4[[#This Row],[Sub-Sector]],Table2[% Away From 52W Low],"&gt;=10")/Table4[[#This Row],[Count]]</f>
        <v>1</v>
      </c>
      <c r="R32" s="2">
        <f>COUNTIFS(Table2[Sub-Sector],Table4[[#This Row],[Sub-Sector]],Table2[% Price above 20 EMA],"&gt;=0")/Table4[[#This Row],[Count]]</f>
        <v>1</v>
      </c>
      <c r="S32" s="2">
        <f>COUNTIFS(Table2[Sub-Sector],Table4[[#This Row],[Sub-Sector]],Table2[% Price above 50 EMA],"&gt;=0")/Table4[[#This Row],[Count]]</f>
        <v>1</v>
      </c>
      <c r="T32" s="2">
        <f>COUNTIFS(Table2[Sub-Sector],Table4[[#This Row],[Sub-Sector]],Table2[% Price above 200 EMA],"&gt;=0")/Table4[[#This Row],[Count]]</f>
        <v>1</v>
      </c>
      <c r="U32" s="2">
        <f>COUNTIFS(Table2[Sub-Sector],Table4[[#This Row],[Sub-Sector]],Table2[Rate of Change - Zone],"Positive")/Table4[[#This Row],[Count]]</f>
        <v>0.66666666666666663</v>
      </c>
      <c r="V32" s="2">
        <f>COUNTIFS(Table2[Sub-Sector],Table4[[#This Row],[Sub-Sector]],Table2[Sharpe Ratio],"&gt;=0.10")/Table4[[#This Row],[Count]]</f>
        <v>0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376.5</v>
      </c>
      <c r="X32">
        <f>_xlfn.RANK.AVG(Table4[[#This Row],[Score]],Table4[Score],1)</f>
        <v>41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2">
        <f>_xlfn.RANK.AVG(Table4[[#This Row],[Score 2 ]],Table4[[Score 2 ]],1)</f>
        <v>31.5</v>
      </c>
    </row>
    <row r="33" spans="1:26" x14ac:dyDescent="0.3">
      <c r="A33" t="s">
        <v>356</v>
      </c>
      <c r="B33">
        <f>COUNTIFS(Table2[Sub-Sector],Table4[[#This Row],[Sub-Sector]])</f>
        <v>10</v>
      </c>
      <c r="C33" s="2">
        <f>COUNTIFS(Table2[Sub-Sector],Table4[[#This Row],[Sub-Sector]],Table2[Uptrend],"Uptrend")/Table4[[#This Row],[Count]]</f>
        <v>1</v>
      </c>
      <c r="D33" s="2">
        <f>COUNTIFS(Table2[Sub-Sector],Table4[[#This Row],[Sub-Sector]],Table2[1W Return vs Nifty],"&gt;=5")/Table4[[#This Row],[Count]]</f>
        <v>0.2</v>
      </c>
      <c r="E33" s="2">
        <f>COUNTIFS(Table2[Sub-Sector],Table4[[#This Row],[Sub-Sector]],Table2[1M Return vs Nifty],"&gt;=5")/Table4[[#This Row],[Count]]</f>
        <v>0.3</v>
      </c>
      <c r="F33" s="2">
        <f>COUNTIFS(Table2[Sub-Sector],Table4[[#This Row],[Sub-Sector]],Table2[6M Return vs Nifty],"&gt;=10")/Table4[[#This Row],[Count]]</f>
        <v>0.7</v>
      </c>
      <c r="G33" s="2">
        <f>COUNTIFS(Table2[Sub-Sector],Table4[[#This Row],[Sub-Sector]],Table2[1Y Return vs Nifty],"&gt;=10")/Table4[[#This Row],[Count]]</f>
        <v>0.8</v>
      </c>
      <c r="H33" s="2">
        <f>COUNTIFS(Table2[Sub-Sector],Table4[[#This Row],[Sub-Sector]],Table2[RSI Exponential â€“ 14D],"&gt;=50")/Table4[[#This Row],[Count]]</f>
        <v>0.9</v>
      </c>
      <c r="I33" s="2">
        <f>COUNTIFS(Table2[Sub-Sector],Table4[[#This Row],[Sub-Sector]],Table2[Relative Volume],"&gt;=1")/Table4[[#This Row],[Count]]</f>
        <v>0.3</v>
      </c>
      <c r="J33" s="2">
        <f>COUNTIFS(Table2[Sub-Sector],Table4[[#This Row],[Sub-Sector]],Table2[% Away From Day Low],"&gt;=0.05")/Table4[[#This Row],[Count]]</f>
        <v>0</v>
      </c>
      <c r="K33" s="2">
        <f>COUNTIFS(Table2[Sub-Sector],Table4[[#This Row],[Sub-Sector]],Table2[% Away From Day High],"&lt;=0.05")/Table4[[#This Row],[Count]]</f>
        <v>0.9</v>
      </c>
      <c r="L33" s="2">
        <f>COUNTIFS(Table2[Sub-Sector],Table4[[#This Row],[Sub-Sector]],Table2[% Away From Current Week Low],"&gt;=0.05")/Table4[[#This Row],[Count]]</f>
        <v>0</v>
      </c>
      <c r="M33" s="2">
        <f>COUNTIFS(Table2[Sub-Sector],Table4[[#This Row],[Sub-Sector]],Table2[% Away From Current Week High],"&lt;=0.05")/Table4[[#This Row],[Count]]</f>
        <v>0.9</v>
      </c>
      <c r="N33" s="2">
        <f>COUNTIFS(Table2[Sub-Sector],Table4[[#This Row],[Sub-Sector]],Table2[% Away From Current Month Low],"&gt;=0.05")/Table4[[#This Row],[Count]]</f>
        <v>1</v>
      </c>
      <c r="O33" s="2">
        <f>COUNTIFS(Table2[Sub-Sector],Table4[[#This Row],[Sub-Sector]],Table2[% Away From Current Month High],"&lt;=0.05")/Table4[[#This Row],[Count]]</f>
        <v>0.5</v>
      </c>
      <c r="P33" s="2">
        <f>COUNTIFS(Table2[Sub-Sector],Table4[[#This Row],[Sub-Sector]],Table2[% Away From 52W High],"&lt;=10")/Table4[[#This Row],[Count]]</f>
        <v>0.7</v>
      </c>
      <c r="Q33" s="2">
        <f>COUNTIFS(Table2[Sub-Sector],Table4[[#This Row],[Sub-Sector]],Table2[% Away From 52W Low],"&gt;=10")/Table4[[#This Row],[Count]]</f>
        <v>1</v>
      </c>
      <c r="R33" s="2">
        <f>COUNTIFS(Table2[Sub-Sector],Table4[[#This Row],[Sub-Sector]],Table2[% Price above 20 EMA],"&gt;=0")/Table4[[#This Row],[Count]]</f>
        <v>1</v>
      </c>
      <c r="S33" s="2">
        <f>COUNTIFS(Table2[Sub-Sector],Table4[[#This Row],[Sub-Sector]],Table2[% Price above 50 EMA],"&gt;=0")/Table4[[#This Row],[Count]]</f>
        <v>1</v>
      </c>
      <c r="T33" s="2">
        <f>COUNTIFS(Table2[Sub-Sector],Table4[[#This Row],[Sub-Sector]],Table2[% Price above 200 EMA],"&gt;=0")/Table4[[#This Row],[Count]]</f>
        <v>1</v>
      </c>
      <c r="U33" s="2">
        <f>COUNTIFS(Table2[Sub-Sector],Table4[[#This Row],[Sub-Sector]],Table2[Rate of Change - Zone],"Positive")/Table4[[#This Row],[Count]]</f>
        <v>0.7</v>
      </c>
      <c r="V33" s="2">
        <f>COUNTIFS(Table2[Sub-Sector],Table4[[#This Row],[Sub-Sector]],Table2[Sharpe Ratio],"&gt;=0.10")/Table4[[#This Row],[Count]]</f>
        <v>0.2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344.5</v>
      </c>
      <c r="X33">
        <f>_xlfn.RANK.AVG(Table4[[#This Row],[Score]],Table4[Score],1)</f>
        <v>30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3">
        <f>_xlfn.RANK.AVG(Table4[[#This Row],[Score 2 ]],Table4[[Score 2 ]],1)</f>
        <v>31.5</v>
      </c>
    </row>
    <row r="34" spans="1:26" x14ac:dyDescent="0.3">
      <c r="A34" t="s">
        <v>469</v>
      </c>
      <c r="B34">
        <f>COUNTIFS(Table2[Sub-Sector],Table4[[#This Row],[Sub-Sector]])</f>
        <v>4</v>
      </c>
      <c r="C34" s="2">
        <f>COUNTIFS(Table2[Sub-Sector],Table4[[#This Row],[Sub-Sector]],Table2[Uptrend],"Uptrend")/Table4[[#This Row],[Count]]</f>
        <v>1</v>
      </c>
      <c r="D34" s="2">
        <f>COUNTIFS(Table2[Sub-Sector],Table4[[#This Row],[Sub-Sector]],Table2[1W Return vs Nifty],"&gt;=5")/Table4[[#This Row],[Count]]</f>
        <v>0.75</v>
      </c>
      <c r="E34" s="2">
        <f>COUNTIFS(Table2[Sub-Sector],Table4[[#This Row],[Sub-Sector]],Table2[1M Return vs Nifty],"&gt;=5")/Table4[[#This Row],[Count]]</f>
        <v>0.5</v>
      </c>
      <c r="F34" s="2">
        <f>COUNTIFS(Table2[Sub-Sector],Table4[[#This Row],[Sub-Sector]],Table2[6M Return vs Nifty],"&gt;=10")/Table4[[#This Row],[Count]]</f>
        <v>0.75</v>
      </c>
      <c r="G34" s="2">
        <f>COUNTIFS(Table2[Sub-Sector],Table4[[#This Row],[Sub-Sector]],Table2[1Y Return vs Nifty],"&gt;=10")/Table4[[#This Row],[Count]]</f>
        <v>0.75</v>
      </c>
      <c r="H34" s="2">
        <f>COUNTIFS(Table2[Sub-Sector],Table4[[#This Row],[Sub-Sector]],Table2[RSI Exponential â€“ 14D],"&gt;=50")/Table4[[#This Row],[Count]]</f>
        <v>0.75</v>
      </c>
      <c r="I34" s="2">
        <f>COUNTIFS(Table2[Sub-Sector],Table4[[#This Row],[Sub-Sector]],Table2[Relative Volume],"&gt;=1")/Table4[[#This Row],[Count]]</f>
        <v>0.5</v>
      </c>
      <c r="J34" s="2">
        <f>COUNTIFS(Table2[Sub-Sector],Table4[[#This Row],[Sub-Sector]],Table2[% Away From Day Low],"&gt;=0.05")/Table4[[#This Row],[Count]]</f>
        <v>0</v>
      </c>
      <c r="K34" s="2">
        <f>COUNTIFS(Table2[Sub-Sector],Table4[[#This Row],[Sub-Sector]],Table2[% Away From Day High],"&lt;=0.05")/Table4[[#This Row],[Count]]</f>
        <v>1</v>
      </c>
      <c r="L34" s="2">
        <f>COUNTIFS(Table2[Sub-Sector],Table4[[#This Row],[Sub-Sector]],Table2[% Away From Current Week Low],"&gt;=0.05")/Table4[[#This Row],[Count]]</f>
        <v>0</v>
      </c>
      <c r="M34" s="2">
        <f>COUNTIFS(Table2[Sub-Sector],Table4[[#This Row],[Sub-Sector]],Table2[% Away From Current Week High],"&lt;=0.05")/Table4[[#This Row],[Count]]</f>
        <v>1</v>
      </c>
      <c r="N34" s="2">
        <f>COUNTIFS(Table2[Sub-Sector],Table4[[#This Row],[Sub-Sector]],Table2[% Away From Current Month Low],"&gt;=0.05")/Table4[[#This Row],[Count]]</f>
        <v>1</v>
      </c>
      <c r="O34" s="2">
        <f>COUNTIFS(Table2[Sub-Sector],Table4[[#This Row],[Sub-Sector]],Table2[% Away From Current Month High],"&lt;=0.05")/Table4[[#This Row],[Count]]</f>
        <v>0</v>
      </c>
      <c r="P34" s="2">
        <f>COUNTIFS(Table2[Sub-Sector],Table4[[#This Row],[Sub-Sector]],Table2[% Away From 52W High],"&lt;=10")/Table4[[#This Row],[Count]]</f>
        <v>0.5</v>
      </c>
      <c r="Q34" s="2">
        <f>COUNTIFS(Table2[Sub-Sector],Table4[[#This Row],[Sub-Sector]],Table2[% Away From 52W Low],"&gt;=10")/Table4[[#This Row],[Count]]</f>
        <v>1</v>
      </c>
      <c r="R34" s="2">
        <f>COUNTIFS(Table2[Sub-Sector],Table4[[#This Row],[Sub-Sector]],Table2[% Price above 20 EMA],"&gt;=0")/Table4[[#This Row],[Count]]</f>
        <v>0.75</v>
      </c>
      <c r="S34" s="2">
        <f>COUNTIFS(Table2[Sub-Sector],Table4[[#This Row],[Sub-Sector]],Table2[% Price above 50 EMA],"&gt;=0")/Table4[[#This Row],[Count]]</f>
        <v>1</v>
      </c>
      <c r="T34" s="2">
        <f>COUNTIFS(Table2[Sub-Sector],Table4[[#This Row],[Sub-Sector]],Table2[% Price above 200 EMA],"&gt;=0")/Table4[[#This Row],[Count]]</f>
        <v>1</v>
      </c>
      <c r="U34" s="2">
        <f>COUNTIFS(Table2[Sub-Sector],Table4[[#This Row],[Sub-Sector]],Table2[Rate of Change - Zone],"Positive")/Table4[[#This Row],[Count]]</f>
        <v>0.5</v>
      </c>
      <c r="V34" s="2">
        <f>COUNTIFS(Table2[Sub-Sector],Table4[[#This Row],[Sub-Sector]],Table2[Sharpe Ratio],"&gt;=0.10")/Table4[[#This Row],[Count]]</f>
        <v>0.5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261.5</v>
      </c>
      <c r="X34">
        <f>_xlfn.RANK.AVG(Table4[[#This Row],[Score]],Table4[Score],1)</f>
        <v>11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197.5</v>
      </c>
      <c r="Z34">
        <f>_xlfn.RANK.AVG(Table4[[#This Row],[Score 2 ]],Table4[[Score 2 ]],1)</f>
        <v>33</v>
      </c>
    </row>
    <row r="35" spans="1:26" x14ac:dyDescent="0.3">
      <c r="A35" t="s">
        <v>95</v>
      </c>
      <c r="B35">
        <f>COUNTIFS(Table2[Sub-Sector],Table4[[#This Row],[Sub-Sector]])</f>
        <v>5</v>
      </c>
      <c r="C35" s="2">
        <f>COUNTIFS(Table2[Sub-Sector],Table4[[#This Row],[Sub-Sector]],Table2[Uptrend],"Uptrend")/Table4[[#This Row],[Count]]</f>
        <v>0.6</v>
      </c>
      <c r="D35" s="2">
        <f>COUNTIFS(Table2[Sub-Sector],Table4[[#This Row],[Sub-Sector]],Table2[1W Return vs Nifty],"&gt;=5")/Table4[[#This Row],[Count]]</f>
        <v>0.6</v>
      </c>
      <c r="E35" s="2">
        <f>COUNTIFS(Table2[Sub-Sector],Table4[[#This Row],[Sub-Sector]],Table2[1M Return vs Nifty],"&gt;=5")/Table4[[#This Row],[Count]]</f>
        <v>0.6</v>
      </c>
      <c r="F35" s="2">
        <f>COUNTIFS(Table2[Sub-Sector],Table4[[#This Row],[Sub-Sector]],Table2[6M Return vs Nifty],"&gt;=10")/Table4[[#This Row],[Count]]</f>
        <v>0.4</v>
      </c>
      <c r="G35" s="2">
        <f>COUNTIFS(Table2[Sub-Sector],Table4[[#This Row],[Sub-Sector]],Table2[1Y Return vs Nifty],"&gt;=10")/Table4[[#This Row],[Count]]</f>
        <v>0.6</v>
      </c>
      <c r="H35" s="2">
        <f>COUNTIFS(Table2[Sub-Sector],Table4[[#This Row],[Sub-Sector]],Table2[RSI Exponential â€“ 14D],"&gt;=50")/Table4[[#This Row],[Count]]</f>
        <v>0.8</v>
      </c>
      <c r="I35" s="2">
        <f>COUNTIFS(Table2[Sub-Sector],Table4[[#This Row],[Sub-Sector]],Table2[Relative Volume],"&gt;=1")/Table4[[#This Row],[Count]]</f>
        <v>1</v>
      </c>
      <c r="J35" s="2">
        <f>COUNTIFS(Table2[Sub-Sector],Table4[[#This Row],[Sub-Sector]],Table2[% Away From Day Low],"&gt;=0.05")/Table4[[#This Row],[Count]]</f>
        <v>0</v>
      </c>
      <c r="K35" s="2">
        <f>COUNTIFS(Table2[Sub-Sector],Table4[[#This Row],[Sub-Sector]],Table2[% Away From Day High],"&lt;=0.05")/Table4[[#This Row],[Count]]</f>
        <v>1</v>
      </c>
      <c r="L35" s="2">
        <f>COUNTIFS(Table2[Sub-Sector],Table4[[#This Row],[Sub-Sector]],Table2[% Away From Current Week Low],"&gt;=0.05")/Table4[[#This Row],[Count]]</f>
        <v>0</v>
      </c>
      <c r="M35" s="2">
        <f>COUNTIFS(Table2[Sub-Sector],Table4[[#This Row],[Sub-Sector]],Table2[% Away From Current Week High],"&lt;=0.05")/Table4[[#This Row],[Count]]</f>
        <v>0.8</v>
      </c>
      <c r="N35" s="2">
        <f>COUNTIFS(Table2[Sub-Sector],Table4[[#This Row],[Sub-Sector]],Table2[% Away From Current Month Low],"&gt;=0.05")/Table4[[#This Row],[Count]]</f>
        <v>0.8</v>
      </c>
      <c r="O35" s="2">
        <f>COUNTIFS(Table2[Sub-Sector],Table4[[#This Row],[Sub-Sector]],Table2[% Away From Current Month High],"&lt;=0.05")/Table4[[#This Row],[Count]]</f>
        <v>0.2</v>
      </c>
      <c r="P35" s="2">
        <f>COUNTIFS(Table2[Sub-Sector],Table4[[#This Row],[Sub-Sector]],Table2[% Away From 52W High],"&lt;=10")/Table4[[#This Row],[Count]]</f>
        <v>0.2</v>
      </c>
      <c r="Q35" s="2">
        <f>COUNTIFS(Table2[Sub-Sector],Table4[[#This Row],[Sub-Sector]],Table2[% Away From 52W Low],"&gt;=10")/Table4[[#This Row],[Count]]</f>
        <v>1</v>
      </c>
      <c r="R35" s="2">
        <f>COUNTIFS(Table2[Sub-Sector],Table4[[#This Row],[Sub-Sector]],Table2[% Price above 20 EMA],"&gt;=0")/Table4[[#This Row],[Count]]</f>
        <v>0.8</v>
      </c>
      <c r="S35" s="2">
        <f>COUNTIFS(Table2[Sub-Sector],Table4[[#This Row],[Sub-Sector]],Table2[% Price above 50 EMA],"&gt;=0")/Table4[[#This Row],[Count]]</f>
        <v>0.8</v>
      </c>
      <c r="T35" s="2">
        <f>COUNTIFS(Table2[Sub-Sector],Table4[[#This Row],[Sub-Sector]],Table2[% Price above 200 EMA],"&gt;=0")/Table4[[#This Row],[Count]]</f>
        <v>0.8</v>
      </c>
      <c r="U35" s="2">
        <f>COUNTIFS(Table2[Sub-Sector],Table4[[#This Row],[Sub-Sector]],Table2[Rate of Change - Zone],"Positive")/Table4[[#This Row],[Count]]</f>
        <v>0.6</v>
      </c>
      <c r="V35" s="2">
        <f>COUNTIFS(Table2[Sub-Sector],Table4[[#This Row],[Sub-Sector]],Table2[Sharpe Ratio],"&gt;=0.10")/Table4[[#This Row],[Count]]</f>
        <v>0.4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35">
        <f>_xlfn.RANK.AVG(Table4[[#This Row],[Score]],Table4[Score],1)</f>
        <v>26.5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202</v>
      </c>
      <c r="Z35">
        <f>_xlfn.RANK.AVG(Table4[[#This Row],[Score 2 ]],Table4[[Score 2 ]],1)</f>
        <v>34</v>
      </c>
    </row>
    <row r="36" spans="1:26" x14ac:dyDescent="0.3">
      <c r="A36" t="s">
        <v>628</v>
      </c>
      <c r="B36">
        <f>COUNTIFS(Table2[Sub-Sector],Table4[[#This Row],[Sub-Sector]])</f>
        <v>14</v>
      </c>
      <c r="C36" s="2">
        <f>COUNTIFS(Table2[Sub-Sector],Table4[[#This Row],[Sub-Sector]],Table2[Uptrend],"Uptrend")/Table4[[#This Row],[Count]]</f>
        <v>0.7142857142857143</v>
      </c>
      <c r="D36" s="2">
        <f>COUNTIFS(Table2[Sub-Sector],Table4[[#This Row],[Sub-Sector]],Table2[1W Return vs Nifty],"&gt;=5")/Table4[[#This Row],[Count]]</f>
        <v>0.35714285714285715</v>
      </c>
      <c r="E36" s="2">
        <f>COUNTIFS(Table2[Sub-Sector],Table4[[#This Row],[Sub-Sector]],Table2[1M Return vs Nifty],"&gt;=5")/Table4[[#This Row],[Count]]</f>
        <v>0.35714285714285715</v>
      </c>
      <c r="F36" s="2">
        <f>COUNTIFS(Table2[Sub-Sector],Table4[[#This Row],[Sub-Sector]],Table2[6M Return vs Nifty],"&gt;=10")/Table4[[#This Row],[Count]]</f>
        <v>0.35714285714285715</v>
      </c>
      <c r="G36" s="2">
        <f>COUNTIFS(Table2[Sub-Sector],Table4[[#This Row],[Sub-Sector]],Table2[1Y Return vs Nifty],"&gt;=10")/Table4[[#This Row],[Count]]</f>
        <v>0.7142857142857143</v>
      </c>
      <c r="H36" s="2">
        <f>COUNTIFS(Table2[Sub-Sector],Table4[[#This Row],[Sub-Sector]],Table2[RSI Exponential â€“ 14D],"&gt;=50")/Table4[[#This Row],[Count]]</f>
        <v>0.8571428571428571</v>
      </c>
      <c r="I36" s="2">
        <f>COUNTIFS(Table2[Sub-Sector],Table4[[#This Row],[Sub-Sector]],Table2[Relative Volume],"&gt;=1")/Table4[[#This Row],[Count]]</f>
        <v>0.5714285714285714</v>
      </c>
      <c r="J36" s="2">
        <f>COUNTIFS(Table2[Sub-Sector],Table4[[#This Row],[Sub-Sector]],Table2[% Away From Day Low],"&gt;=0.05")/Table4[[#This Row],[Count]]</f>
        <v>0</v>
      </c>
      <c r="K36" s="2">
        <f>COUNTIFS(Table2[Sub-Sector],Table4[[#This Row],[Sub-Sector]],Table2[% Away From Day High],"&lt;=0.05")/Table4[[#This Row],[Count]]</f>
        <v>0.9285714285714286</v>
      </c>
      <c r="L36" s="2">
        <f>COUNTIFS(Table2[Sub-Sector],Table4[[#This Row],[Sub-Sector]],Table2[% Away From Current Week Low],"&gt;=0.05")/Table4[[#This Row],[Count]]</f>
        <v>0</v>
      </c>
      <c r="M36" s="2">
        <f>COUNTIFS(Table2[Sub-Sector],Table4[[#This Row],[Sub-Sector]],Table2[% Away From Current Week High],"&lt;=0.05")/Table4[[#This Row],[Count]]</f>
        <v>1</v>
      </c>
      <c r="N36" s="2">
        <f>COUNTIFS(Table2[Sub-Sector],Table4[[#This Row],[Sub-Sector]],Table2[% Away From Current Month Low],"&gt;=0.05")/Table4[[#This Row],[Count]]</f>
        <v>1</v>
      </c>
      <c r="O36" s="2">
        <f>COUNTIFS(Table2[Sub-Sector],Table4[[#This Row],[Sub-Sector]],Table2[% Away From Current Month High],"&lt;=0.05")/Table4[[#This Row],[Count]]</f>
        <v>0.42857142857142855</v>
      </c>
      <c r="P36" s="2">
        <f>COUNTIFS(Table2[Sub-Sector],Table4[[#This Row],[Sub-Sector]],Table2[% Away From 52W High],"&lt;=10")/Table4[[#This Row],[Count]]</f>
        <v>0.42857142857142855</v>
      </c>
      <c r="Q36" s="2">
        <f>COUNTIFS(Table2[Sub-Sector],Table4[[#This Row],[Sub-Sector]],Table2[% Away From 52W Low],"&gt;=10")/Table4[[#This Row],[Count]]</f>
        <v>1</v>
      </c>
      <c r="R36" s="2">
        <f>COUNTIFS(Table2[Sub-Sector],Table4[[#This Row],[Sub-Sector]],Table2[% Price above 20 EMA],"&gt;=0")/Table4[[#This Row],[Count]]</f>
        <v>0.7857142857142857</v>
      </c>
      <c r="S36" s="2">
        <f>COUNTIFS(Table2[Sub-Sector],Table4[[#This Row],[Sub-Sector]],Table2[% Price above 50 EMA],"&gt;=0")/Table4[[#This Row],[Count]]</f>
        <v>0.8571428571428571</v>
      </c>
      <c r="T36" s="2">
        <f>COUNTIFS(Table2[Sub-Sector],Table4[[#This Row],[Sub-Sector]],Table2[% Price above 200 EMA],"&gt;=0")/Table4[[#This Row],[Count]]</f>
        <v>0.8571428571428571</v>
      </c>
      <c r="U36" s="2">
        <f>COUNTIFS(Table2[Sub-Sector],Table4[[#This Row],[Sub-Sector]],Table2[Rate of Change - Zone],"Positive")/Table4[[#This Row],[Count]]</f>
        <v>0.7142857142857143</v>
      </c>
      <c r="V36" s="2">
        <f>COUNTIFS(Table2[Sub-Sector],Table4[[#This Row],[Sub-Sector]],Table2[Sharpe Ratio],"&gt;=0.10")/Table4[[#This Row],[Count]]</f>
        <v>0.14285714285714285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362</v>
      </c>
      <c r="X36">
        <f>_xlfn.RANK.AVG(Table4[[#This Row],[Score]],Table4[Score],1)</f>
        <v>35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204</v>
      </c>
      <c r="Z36">
        <f>_xlfn.RANK.AVG(Table4[[#This Row],[Score 2 ]],Table4[[Score 2 ]],1)</f>
        <v>35</v>
      </c>
    </row>
    <row r="37" spans="1:26" x14ac:dyDescent="0.3">
      <c r="A37" t="s">
        <v>587</v>
      </c>
      <c r="B37">
        <f>COUNTIFS(Table2[Sub-Sector],Table4[[#This Row],[Sub-Sector]])</f>
        <v>5</v>
      </c>
      <c r="C37" s="2">
        <f>COUNTIFS(Table2[Sub-Sector],Table4[[#This Row],[Sub-Sector]],Table2[Uptrend],"Uptrend")/Table4[[#This Row],[Count]]</f>
        <v>0.4</v>
      </c>
      <c r="D37" s="2">
        <f>COUNTIFS(Table2[Sub-Sector],Table4[[#This Row],[Sub-Sector]],Table2[1W Return vs Nifty],"&gt;=5")/Table4[[#This Row],[Count]]</f>
        <v>0.6</v>
      </c>
      <c r="E37" s="2">
        <f>COUNTIFS(Table2[Sub-Sector],Table4[[#This Row],[Sub-Sector]],Table2[1M Return vs Nifty],"&gt;=5")/Table4[[#This Row],[Count]]</f>
        <v>0</v>
      </c>
      <c r="F37" s="2">
        <f>COUNTIFS(Table2[Sub-Sector],Table4[[#This Row],[Sub-Sector]],Table2[6M Return vs Nifty],"&gt;=10")/Table4[[#This Row],[Count]]</f>
        <v>0.2</v>
      </c>
      <c r="G37" s="2">
        <f>COUNTIFS(Table2[Sub-Sector],Table4[[#This Row],[Sub-Sector]],Table2[1Y Return vs Nifty],"&gt;=10")/Table4[[#This Row],[Count]]</f>
        <v>0.8</v>
      </c>
      <c r="H37" s="2">
        <f>COUNTIFS(Table2[Sub-Sector],Table4[[#This Row],[Sub-Sector]],Table2[RSI Exponential â€“ 14D],"&gt;=50")/Table4[[#This Row],[Count]]</f>
        <v>0.8</v>
      </c>
      <c r="I37" s="2">
        <f>COUNTIFS(Table2[Sub-Sector],Table4[[#This Row],[Sub-Sector]],Table2[Relative Volume],"&gt;=1")/Table4[[#This Row],[Count]]</f>
        <v>0.6</v>
      </c>
      <c r="J37" s="2">
        <f>COUNTIFS(Table2[Sub-Sector],Table4[[#This Row],[Sub-Sector]],Table2[% Away From Day Low],"&gt;=0.05")/Table4[[#This Row],[Count]]</f>
        <v>0</v>
      </c>
      <c r="K37" s="2">
        <f>COUNTIFS(Table2[Sub-Sector],Table4[[#This Row],[Sub-Sector]],Table2[% Away From Day High],"&lt;=0.05")/Table4[[#This Row],[Count]]</f>
        <v>1</v>
      </c>
      <c r="L37" s="2">
        <f>COUNTIFS(Table2[Sub-Sector],Table4[[#This Row],[Sub-Sector]],Table2[% Away From Current Week Low],"&gt;=0.05")/Table4[[#This Row],[Count]]</f>
        <v>0</v>
      </c>
      <c r="M37" s="2">
        <f>COUNTIFS(Table2[Sub-Sector],Table4[[#This Row],[Sub-Sector]],Table2[% Away From Current Week High],"&lt;=0.05")/Table4[[#This Row],[Count]]</f>
        <v>1</v>
      </c>
      <c r="N37" s="2">
        <f>COUNTIFS(Table2[Sub-Sector],Table4[[#This Row],[Sub-Sector]],Table2[% Away From Current Month Low],"&gt;=0.05")/Table4[[#This Row],[Count]]</f>
        <v>0.6</v>
      </c>
      <c r="O37" s="2">
        <f>COUNTIFS(Table2[Sub-Sector],Table4[[#This Row],[Sub-Sector]],Table2[% Away From Current Month High],"&lt;=0.05")/Table4[[#This Row],[Count]]</f>
        <v>0.4</v>
      </c>
      <c r="P37" s="2">
        <f>COUNTIFS(Table2[Sub-Sector],Table4[[#This Row],[Sub-Sector]],Table2[% Away From 52W High],"&lt;=10")/Table4[[#This Row],[Count]]</f>
        <v>0.4</v>
      </c>
      <c r="Q37" s="2">
        <f>COUNTIFS(Table2[Sub-Sector],Table4[[#This Row],[Sub-Sector]],Table2[% Away From 52W Low],"&gt;=10")/Table4[[#This Row],[Count]]</f>
        <v>1</v>
      </c>
      <c r="R37" s="2">
        <f>COUNTIFS(Table2[Sub-Sector],Table4[[#This Row],[Sub-Sector]],Table2[% Price above 20 EMA],"&gt;=0")/Table4[[#This Row],[Count]]</f>
        <v>0.8</v>
      </c>
      <c r="S37" s="2">
        <f>COUNTIFS(Table2[Sub-Sector],Table4[[#This Row],[Sub-Sector]],Table2[% Price above 50 EMA],"&gt;=0")/Table4[[#This Row],[Count]]</f>
        <v>0.6</v>
      </c>
      <c r="T37" s="2">
        <f>COUNTIFS(Table2[Sub-Sector],Table4[[#This Row],[Sub-Sector]],Table2[% Price above 200 EMA],"&gt;=0")/Table4[[#This Row],[Count]]</f>
        <v>1</v>
      </c>
      <c r="U37" s="2">
        <f>COUNTIFS(Table2[Sub-Sector],Table4[[#This Row],[Sub-Sector]],Table2[Rate of Change - Zone],"Positive")/Table4[[#This Row],[Count]]</f>
        <v>0.8</v>
      </c>
      <c r="V37" s="2">
        <f>COUNTIFS(Table2[Sub-Sector],Table4[[#This Row],[Sub-Sector]],Table2[Sharpe Ratio],"&gt;=0.10")/Table4[[#This Row],[Count]]</f>
        <v>0.2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439.5</v>
      </c>
      <c r="X37">
        <f>_xlfn.RANK.AVG(Table4[[#This Row],[Score]],Table4[Score],1)</f>
        <v>67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209</v>
      </c>
      <c r="Z37">
        <f>_xlfn.RANK.AVG(Table4[[#This Row],[Score 2 ]],Table4[[Score 2 ]],1)</f>
        <v>36</v>
      </c>
    </row>
    <row r="38" spans="1:26" x14ac:dyDescent="0.3">
      <c r="A38" t="s">
        <v>153</v>
      </c>
      <c r="B38">
        <f>COUNTIFS(Table2[Sub-Sector],Table4[[#This Row],[Sub-Sector]])</f>
        <v>3</v>
      </c>
      <c r="C38" s="2">
        <f>COUNTIFS(Table2[Sub-Sector],Table4[[#This Row],[Sub-Sector]],Table2[Uptrend],"Uptrend")/Table4[[#This Row],[Count]]</f>
        <v>1</v>
      </c>
      <c r="D38" s="2">
        <f>COUNTIFS(Table2[Sub-Sector],Table4[[#This Row],[Sub-Sector]],Table2[1W Return vs Nifty],"&gt;=5")/Table4[[#This Row],[Count]]</f>
        <v>0.33333333333333331</v>
      </c>
      <c r="E38" s="2">
        <f>COUNTIFS(Table2[Sub-Sector],Table4[[#This Row],[Sub-Sector]],Table2[1M Return vs Nifty],"&gt;=5")/Table4[[#This Row],[Count]]</f>
        <v>0.33333333333333331</v>
      </c>
      <c r="F38" s="2">
        <f>COUNTIFS(Table2[Sub-Sector],Table4[[#This Row],[Sub-Sector]],Table2[6M Return vs Nifty],"&gt;=10")/Table4[[#This Row],[Count]]</f>
        <v>0.33333333333333331</v>
      </c>
      <c r="G38" s="2">
        <f>COUNTIFS(Table2[Sub-Sector],Table4[[#This Row],[Sub-Sector]],Table2[1Y Return vs Nifty],"&gt;=10")/Table4[[#This Row],[Count]]</f>
        <v>1</v>
      </c>
      <c r="H38" s="2">
        <f>COUNTIFS(Table2[Sub-Sector],Table4[[#This Row],[Sub-Sector]],Table2[RSI Exponential â€“ 14D],"&gt;=50")/Table4[[#This Row],[Count]]</f>
        <v>1</v>
      </c>
      <c r="I38" s="2">
        <f>COUNTIFS(Table2[Sub-Sector],Table4[[#This Row],[Sub-Sector]],Table2[Relative Volume],"&gt;=1")/Table4[[#This Row],[Count]]</f>
        <v>0.66666666666666663</v>
      </c>
      <c r="J38" s="2">
        <f>COUNTIFS(Table2[Sub-Sector],Table4[[#This Row],[Sub-Sector]],Table2[% Away From Day Low],"&gt;=0.05")/Table4[[#This Row],[Count]]</f>
        <v>0</v>
      </c>
      <c r="K38" s="2">
        <f>COUNTIFS(Table2[Sub-Sector],Table4[[#This Row],[Sub-Sector]],Table2[% Away From Day High],"&lt;=0.05")/Table4[[#This Row],[Count]]</f>
        <v>1</v>
      </c>
      <c r="L38" s="2">
        <f>COUNTIFS(Table2[Sub-Sector],Table4[[#This Row],[Sub-Sector]],Table2[% Away From Current Week Low],"&gt;=0.05")/Table4[[#This Row],[Count]]</f>
        <v>0</v>
      </c>
      <c r="M38" s="2">
        <f>COUNTIFS(Table2[Sub-Sector],Table4[[#This Row],[Sub-Sector]],Table2[% Away From Current Week High],"&lt;=0.05")/Table4[[#This Row],[Count]]</f>
        <v>1</v>
      </c>
      <c r="N38" s="2">
        <f>COUNTIFS(Table2[Sub-Sector],Table4[[#This Row],[Sub-Sector]],Table2[% Away From Current Month Low],"&gt;=0.05")/Table4[[#This Row],[Count]]</f>
        <v>1</v>
      </c>
      <c r="O38" s="2">
        <f>COUNTIFS(Table2[Sub-Sector],Table4[[#This Row],[Sub-Sector]],Table2[% Away From Current Month High],"&lt;=0.05")/Table4[[#This Row],[Count]]</f>
        <v>0</v>
      </c>
      <c r="P38" s="2">
        <f>COUNTIFS(Table2[Sub-Sector],Table4[[#This Row],[Sub-Sector]],Table2[% Away From 52W High],"&lt;=10")/Table4[[#This Row],[Count]]</f>
        <v>0.33333333333333331</v>
      </c>
      <c r="Q38" s="2">
        <f>COUNTIFS(Table2[Sub-Sector],Table4[[#This Row],[Sub-Sector]],Table2[% Away From 52W Low],"&gt;=10")/Table4[[#This Row],[Count]]</f>
        <v>1</v>
      </c>
      <c r="R38" s="2">
        <f>COUNTIFS(Table2[Sub-Sector],Table4[[#This Row],[Sub-Sector]],Table2[% Price above 20 EMA],"&gt;=0")/Table4[[#This Row],[Count]]</f>
        <v>1</v>
      </c>
      <c r="S38" s="2">
        <f>COUNTIFS(Table2[Sub-Sector],Table4[[#This Row],[Sub-Sector]],Table2[% Price above 50 EMA],"&gt;=0")/Table4[[#This Row],[Count]]</f>
        <v>1</v>
      </c>
      <c r="T38" s="2">
        <f>COUNTIFS(Table2[Sub-Sector],Table4[[#This Row],[Sub-Sector]],Table2[% Price above 200 EMA],"&gt;=0")/Table4[[#This Row],[Count]]</f>
        <v>1</v>
      </c>
      <c r="U38" s="2">
        <f>COUNTIFS(Table2[Sub-Sector],Table4[[#This Row],[Sub-Sector]],Table2[Rate of Change - Zone],"Positive")/Table4[[#This Row],[Count]]</f>
        <v>0.33333333333333331</v>
      </c>
      <c r="V38" s="2">
        <f>COUNTIFS(Table2[Sub-Sector],Table4[[#This Row],[Sub-Sector]],Table2[Sharpe Ratio],"&gt;=0.10")/Table4[[#This Row],[Count]]</f>
        <v>0.33333333333333331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335</v>
      </c>
      <c r="X38">
        <f>_xlfn.RANK.AVG(Table4[[#This Row],[Score]],Table4[Score],1)</f>
        <v>28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</v>
      </c>
      <c r="Z38">
        <f>_xlfn.RANK.AVG(Table4[[#This Row],[Score 2 ]],Table4[[Score 2 ]],1)</f>
        <v>37</v>
      </c>
    </row>
    <row r="39" spans="1:26" x14ac:dyDescent="0.3">
      <c r="A39" t="s">
        <v>124</v>
      </c>
      <c r="B39">
        <f>COUNTIFS(Table2[Sub-Sector],Table4[[#This Row],[Sub-Sector]])</f>
        <v>8</v>
      </c>
      <c r="C39" s="2">
        <f>COUNTIFS(Table2[Sub-Sector],Table4[[#This Row],[Sub-Sector]],Table2[Uptrend],"Uptrend")/Table4[[#This Row],[Count]]</f>
        <v>0.875</v>
      </c>
      <c r="D39" s="2">
        <f>COUNTIFS(Table2[Sub-Sector],Table4[[#This Row],[Sub-Sector]],Table2[1W Return vs Nifty],"&gt;=5")/Table4[[#This Row],[Count]]</f>
        <v>0.25</v>
      </c>
      <c r="E39" s="2">
        <f>COUNTIFS(Table2[Sub-Sector],Table4[[#This Row],[Sub-Sector]],Table2[1M Return vs Nifty],"&gt;=5")/Table4[[#This Row],[Count]]</f>
        <v>0.25</v>
      </c>
      <c r="F39" s="2">
        <f>COUNTIFS(Table2[Sub-Sector],Table4[[#This Row],[Sub-Sector]],Table2[6M Return vs Nifty],"&gt;=10")/Table4[[#This Row],[Count]]</f>
        <v>0.25</v>
      </c>
      <c r="G39" s="2">
        <f>COUNTIFS(Table2[Sub-Sector],Table4[[#This Row],[Sub-Sector]],Table2[1Y Return vs Nifty],"&gt;=10")/Table4[[#This Row],[Count]]</f>
        <v>0.625</v>
      </c>
      <c r="H39" s="2">
        <f>COUNTIFS(Table2[Sub-Sector],Table4[[#This Row],[Sub-Sector]],Table2[RSI Exponential â€“ 14D],"&gt;=50")/Table4[[#This Row],[Count]]</f>
        <v>0.75</v>
      </c>
      <c r="I39" s="2">
        <f>COUNTIFS(Table2[Sub-Sector],Table4[[#This Row],[Sub-Sector]],Table2[Relative Volume],"&gt;=1")/Table4[[#This Row],[Count]]</f>
        <v>0.625</v>
      </c>
      <c r="J39" s="2">
        <f>COUNTIFS(Table2[Sub-Sector],Table4[[#This Row],[Sub-Sector]],Table2[% Away From Day Low],"&gt;=0.05")/Table4[[#This Row],[Count]]</f>
        <v>0</v>
      </c>
      <c r="K39" s="2">
        <f>COUNTIFS(Table2[Sub-Sector],Table4[[#This Row],[Sub-Sector]],Table2[% Away From Day High],"&lt;=0.05")/Table4[[#This Row],[Count]]</f>
        <v>1</v>
      </c>
      <c r="L39" s="2">
        <f>COUNTIFS(Table2[Sub-Sector],Table4[[#This Row],[Sub-Sector]],Table2[% Away From Current Week Low],"&gt;=0.05")/Table4[[#This Row],[Count]]</f>
        <v>0.125</v>
      </c>
      <c r="M39" s="2">
        <f>COUNTIFS(Table2[Sub-Sector],Table4[[#This Row],[Sub-Sector]],Table2[% Away From Current Week High],"&lt;=0.05")/Table4[[#This Row],[Count]]</f>
        <v>1</v>
      </c>
      <c r="N39" s="2">
        <f>COUNTIFS(Table2[Sub-Sector],Table4[[#This Row],[Sub-Sector]],Table2[% Away From Current Month Low],"&gt;=0.05")/Table4[[#This Row],[Count]]</f>
        <v>0.625</v>
      </c>
      <c r="O39" s="2">
        <f>COUNTIFS(Table2[Sub-Sector],Table4[[#This Row],[Sub-Sector]],Table2[% Away From Current Month High],"&lt;=0.05")/Table4[[#This Row],[Count]]</f>
        <v>0.625</v>
      </c>
      <c r="P39" s="2">
        <f>COUNTIFS(Table2[Sub-Sector],Table4[[#This Row],[Sub-Sector]],Table2[% Away From 52W High],"&lt;=10")/Table4[[#This Row],[Count]]</f>
        <v>0.375</v>
      </c>
      <c r="Q39" s="2">
        <f>COUNTIFS(Table2[Sub-Sector],Table4[[#This Row],[Sub-Sector]],Table2[% Away From 52W Low],"&gt;=10")/Table4[[#This Row],[Count]]</f>
        <v>1</v>
      </c>
      <c r="R39" s="2">
        <f>COUNTIFS(Table2[Sub-Sector],Table4[[#This Row],[Sub-Sector]],Table2[% Price above 20 EMA],"&gt;=0")/Table4[[#This Row],[Count]]</f>
        <v>0.875</v>
      </c>
      <c r="S39" s="2">
        <f>COUNTIFS(Table2[Sub-Sector],Table4[[#This Row],[Sub-Sector]],Table2[% Price above 50 EMA],"&gt;=0")/Table4[[#This Row],[Count]]</f>
        <v>0.875</v>
      </c>
      <c r="T39" s="2">
        <f>COUNTIFS(Table2[Sub-Sector],Table4[[#This Row],[Sub-Sector]],Table2[% Price above 200 EMA],"&gt;=0")/Table4[[#This Row],[Count]]</f>
        <v>0.875</v>
      </c>
      <c r="U39" s="2">
        <f>COUNTIFS(Table2[Sub-Sector],Table4[[#This Row],[Sub-Sector]],Table2[Rate of Change - Zone],"Positive")/Table4[[#This Row],[Count]]</f>
        <v>0.875</v>
      </c>
      <c r="V39" s="2">
        <f>COUNTIFS(Table2[Sub-Sector],Table4[[#This Row],[Sub-Sector]],Table2[Sharpe Ratio],"&gt;=0.10")/Table4[[#This Row],[Count]]</f>
        <v>0.125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</v>
      </c>
      <c r="X39">
        <f>_xlfn.RANK.AVG(Table4[[#This Row],[Score]],Table4[Score],1)</f>
        <v>48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212.5</v>
      </c>
      <c r="Z39">
        <f>_xlfn.RANK.AVG(Table4[[#This Row],[Score 2 ]],Table4[[Score 2 ]],1)</f>
        <v>38</v>
      </c>
    </row>
    <row r="40" spans="1:26" x14ac:dyDescent="0.3">
      <c r="A40" t="s">
        <v>177</v>
      </c>
      <c r="B40">
        <f>COUNTIFS(Table2[Sub-Sector],Table4[[#This Row],[Sub-Sector]])</f>
        <v>8</v>
      </c>
      <c r="C40" s="2">
        <f>COUNTIFS(Table2[Sub-Sector],Table4[[#This Row],[Sub-Sector]],Table2[Uptrend],"Uptrend")/Table4[[#This Row],[Count]]</f>
        <v>1</v>
      </c>
      <c r="D40" s="2">
        <f>COUNTIFS(Table2[Sub-Sector],Table4[[#This Row],[Sub-Sector]],Table2[1W Return vs Nifty],"&gt;=5")/Table4[[#This Row],[Count]]</f>
        <v>0</v>
      </c>
      <c r="E40" s="2">
        <f>COUNTIFS(Table2[Sub-Sector],Table4[[#This Row],[Sub-Sector]],Table2[1M Return vs Nifty],"&gt;=5")/Table4[[#This Row],[Count]]</f>
        <v>0.375</v>
      </c>
      <c r="F40" s="2">
        <f>COUNTIFS(Table2[Sub-Sector],Table4[[#This Row],[Sub-Sector]],Table2[6M Return vs Nifty],"&gt;=10")/Table4[[#This Row],[Count]]</f>
        <v>0.625</v>
      </c>
      <c r="G40" s="2">
        <f>COUNTIFS(Table2[Sub-Sector],Table4[[#This Row],[Sub-Sector]],Table2[1Y Return vs Nifty],"&gt;=10")/Table4[[#This Row],[Count]]</f>
        <v>0.5</v>
      </c>
      <c r="H40" s="2">
        <f>COUNTIFS(Table2[Sub-Sector],Table4[[#This Row],[Sub-Sector]],Table2[RSI Exponential â€“ 14D],"&gt;=50")/Table4[[#This Row],[Count]]</f>
        <v>1</v>
      </c>
      <c r="I40" s="2">
        <f>COUNTIFS(Table2[Sub-Sector],Table4[[#This Row],[Sub-Sector]],Table2[Relative Volume],"&gt;=1")/Table4[[#This Row],[Count]]</f>
        <v>0.25</v>
      </c>
      <c r="J40" s="2">
        <f>COUNTIFS(Table2[Sub-Sector],Table4[[#This Row],[Sub-Sector]],Table2[% Away From Day Low],"&gt;=0.05")/Table4[[#This Row],[Count]]</f>
        <v>0</v>
      </c>
      <c r="K40" s="2">
        <f>COUNTIFS(Table2[Sub-Sector],Table4[[#This Row],[Sub-Sector]],Table2[% Away From Day High],"&lt;=0.05")/Table4[[#This Row],[Count]]</f>
        <v>0.875</v>
      </c>
      <c r="L40" s="2">
        <f>COUNTIFS(Table2[Sub-Sector],Table4[[#This Row],[Sub-Sector]],Table2[% Away From Current Week Low],"&gt;=0.05")/Table4[[#This Row],[Count]]</f>
        <v>0</v>
      </c>
      <c r="M40" s="2">
        <f>COUNTIFS(Table2[Sub-Sector],Table4[[#This Row],[Sub-Sector]],Table2[% Away From Current Week High],"&lt;=0.05")/Table4[[#This Row],[Count]]</f>
        <v>1</v>
      </c>
      <c r="N40" s="2">
        <f>COUNTIFS(Table2[Sub-Sector],Table4[[#This Row],[Sub-Sector]],Table2[% Away From Current Month Low],"&gt;=0.05")/Table4[[#This Row],[Count]]</f>
        <v>0.875</v>
      </c>
      <c r="O40" s="2">
        <f>COUNTIFS(Table2[Sub-Sector],Table4[[#This Row],[Sub-Sector]],Table2[% Away From Current Month High],"&lt;=0.05")/Table4[[#This Row],[Count]]</f>
        <v>0.875</v>
      </c>
      <c r="P40" s="2">
        <f>COUNTIFS(Table2[Sub-Sector],Table4[[#This Row],[Sub-Sector]],Table2[% Away From 52W High],"&lt;=10")/Table4[[#This Row],[Count]]</f>
        <v>0.875</v>
      </c>
      <c r="Q40" s="2">
        <f>COUNTIFS(Table2[Sub-Sector],Table4[[#This Row],[Sub-Sector]],Table2[% Away From 52W Low],"&gt;=10")/Table4[[#This Row],[Count]]</f>
        <v>1</v>
      </c>
      <c r="R40" s="2">
        <f>COUNTIFS(Table2[Sub-Sector],Table4[[#This Row],[Sub-Sector]],Table2[% Price above 20 EMA],"&gt;=0")/Table4[[#This Row],[Count]]</f>
        <v>1</v>
      </c>
      <c r="S40" s="2">
        <f>COUNTIFS(Table2[Sub-Sector],Table4[[#This Row],[Sub-Sector]],Table2[% Price above 50 EMA],"&gt;=0")/Table4[[#This Row],[Count]]</f>
        <v>1</v>
      </c>
      <c r="T40" s="2">
        <f>COUNTIFS(Table2[Sub-Sector],Table4[[#This Row],[Sub-Sector]],Table2[% Price above 200 EMA],"&gt;=0")/Table4[[#This Row],[Count]]</f>
        <v>1</v>
      </c>
      <c r="U40" s="2">
        <f>COUNTIFS(Table2[Sub-Sector],Table4[[#This Row],[Sub-Sector]],Table2[Rate of Change - Zone],"Positive")/Table4[[#This Row],[Count]]</f>
        <v>1</v>
      </c>
      <c r="V40" s="2">
        <f>COUNTIFS(Table2[Sub-Sector],Table4[[#This Row],[Sub-Sector]],Table2[Sharpe Ratio],"&gt;=0.10")/Table4[[#This Row],[Count]]</f>
        <v>0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372</v>
      </c>
      <c r="X40">
        <f>_xlfn.RANK.AVG(Table4[[#This Row],[Score]],Table4[Score],1)</f>
        <v>38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213</v>
      </c>
      <c r="Z40">
        <f>_xlfn.RANK.AVG(Table4[[#This Row],[Score 2 ]],Table4[[Score 2 ]],1)</f>
        <v>39</v>
      </c>
    </row>
    <row r="41" spans="1:26" x14ac:dyDescent="0.3">
      <c r="A41" t="s">
        <v>146</v>
      </c>
      <c r="B41">
        <f>COUNTIFS(Table2[Sub-Sector],Table4[[#This Row],[Sub-Sector]])</f>
        <v>3</v>
      </c>
      <c r="C41" s="2">
        <f>COUNTIFS(Table2[Sub-Sector],Table4[[#This Row],[Sub-Sector]],Table2[Uptrend],"Uptrend")/Table4[[#This Row],[Count]]</f>
        <v>0.66666666666666663</v>
      </c>
      <c r="D41" s="2">
        <f>COUNTIFS(Table2[Sub-Sector],Table4[[#This Row],[Sub-Sector]],Table2[1W Return vs Nifty],"&gt;=5")/Table4[[#This Row],[Count]]</f>
        <v>0</v>
      </c>
      <c r="E41" s="2">
        <f>COUNTIFS(Table2[Sub-Sector],Table4[[#This Row],[Sub-Sector]],Table2[1M Return vs Nifty],"&gt;=5")/Table4[[#This Row],[Count]]</f>
        <v>0</v>
      </c>
      <c r="F41" s="2">
        <f>COUNTIFS(Table2[Sub-Sector],Table4[[#This Row],[Sub-Sector]],Table2[6M Return vs Nifty],"&gt;=10")/Table4[[#This Row],[Count]]</f>
        <v>0.66666666666666663</v>
      </c>
      <c r="G41" s="2">
        <f>COUNTIFS(Table2[Sub-Sector],Table4[[#This Row],[Sub-Sector]],Table2[1Y Return vs Nifty],"&gt;=10")/Table4[[#This Row],[Count]]</f>
        <v>1</v>
      </c>
      <c r="H41" s="2">
        <f>COUNTIFS(Table2[Sub-Sector],Table4[[#This Row],[Sub-Sector]],Table2[RSI Exponential â€“ 14D],"&gt;=50")/Table4[[#This Row],[Count]]</f>
        <v>1</v>
      </c>
      <c r="I41" s="2">
        <f>COUNTIFS(Table2[Sub-Sector],Table4[[#This Row],[Sub-Sector]],Table2[Relative Volume],"&gt;=1")/Table4[[#This Row],[Count]]</f>
        <v>0</v>
      </c>
      <c r="J41" s="2">
        <f>COUNTIFS(Table2[Sub-Sector],Table4[[#This Row],[Sub-Sector]],Table2[% Away From Day Low],"&gt;=0.05")/Table4[[#This Row],[Count]]</f>
        <v>0</v>
      </c>
      <c r="K41" s="2">
        <f>COUNTIFS(Table2[Sub-Sector],Table4[[#This Row],[Sub-Sector]],Table2[% Away From Day High],"&lt;=0.05")/Table4[[#This Row],[Count]]</f>
        <v>1</v>
      </c>
      <c r="L41" s="2">
        <f>COUNTIFS(Table2[Sub-Sector],Table4[[#This Row],[Sub-Sector]],Table2[% Away From Current Week Low],"&gt;=0.05")/Table4[[#This Row],[Count]]</f>
        <v>0</v>
      </c>
      <c r="M41" s="2">
        <f>COUNTIFS(Table2[Sub-Sector],Table4[[#This Row],[Sub-Sector]],Table2[% Away From Current Week High],"&lt;=0.05")/Table4[[#This Row],[Count]]</f>
        <v>1</v>
      </c>
      <c r="N41" s="2">
        <f>COUNTIFS(Table2[Sub-Sector],Table4[[#This Row],[Sub-Sector]],Table2[% Away From Current Month Low],"&gt;=0.05")/Table4[[#This Row],[Count]]</f>
        <v>1</v>
      </c>
      <c r="O41" s="2">
        <f>COUNTIFS(Table2[Sub-Sector],Table4[[#This Row],[Sub-Sector]],Table2[% Away From Current Month High],"&lt;=0.05")/Table4[[#This Row],[Count]]</f>
        <v>0.66666666666666663</v>
      </c>
      <c r="P41" s="2">
        <f>COUNTIFS(Table2[Sub-Sector],Table4[[#This Row],[Sub-Sector]],Table2[% Away From 52W High],"&lt;=10")/Table4[[#This Row],[Count]]</f>
        <v>0.66666666666666663</v>
      </c>
      <c r="Q41" s="2">
        <f>COUNTIFS(Table2[Sub-Sector],Table4[[#This Row],[Sub-Sector]],Table2[% Away From 52W Low],"&gt;=10")/Table4[[#This Row],[Count]]</f>
        <v>1</v>
      </c>
      <c r="R41" s="2">
        <f>COUNTIFS(Table2[Sub-Sector],Table4[[#This Row],[Sub-Sector]],Table2[% Price above 20 EMA],"&gt;=0")/Table4[[#This Row],[Count]]</f>
        <v>1</v>
      </c>
      <c r="S41" s="2">
        <f>COUNTIFS(Table2[Sub-Sector],Table4[[#This Row],[Sub-Sector]],Table2[% Price above 50 EMA],"&gt;=0")/Table4[[#This Row],[Count]]</f>
        <v>1</v>
      </c>
      <c r="T41" s="2">
        <f>COUNTIFS(Table2[Sub-Sector],Table4[[#This Row],[Sub-Sector]],Table2[% Price above 200 EMA],"&gt;=0")/Table4[[#This Row],[Count]]</f>
        <v>1</v>
      </c>
      <c r="U41" s="2">
        <f>COUNTIFS(Table2[Sub-Sector],Table4[[#This Row],[Sub-Sector]],Table2[Rate of Change - Zone],"Positive")/Table4[[#This Row],[Count]]</f>
        <v>0.66666666666666663</v>
      </c>
      <c r="V41" s="2">
        <f>COUNTIFS(Table2[Sub-Sector],Table4[[#This Row],[Sub-Sector]],Table2[Sharpe Ratio],"&gt;=0.10")/Table4[[#This Row],[Count]]</f>
        <v>0.33333333333333331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499</v>
      </c>
      <c r="X41">
        <f>_xlfn.RANK.AVG(Table4[[#This Row],[Score]],Table4[Score],1)</f>
        <v>89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214.5</v>
      </c>
      <c r="Z41">
        <f>_xlfn.RANK.AVG(Table4[[#This Row],[Score 2 ]],Table4[[Score 2 ]],1)</f>
        <v>40.5</v>
      </c>
    </row>
    <row r="42" spans="1:26" x14ac:dyDescent="0.3">
      <c r="A42" t="s">
        <v>40</v>
      </c>
      <c r="B42">
        <f>COUNTIFS(Table2[Sub-Sector],Table4[[#This Row],[Sub-Sector]])</f>
        <v>2</v>
      </c>
      <c r="C42" s="2">
        <f>COUNTIFS(Table2[Sub-Sector],Table4[[#This Row],[Sub-Sector]],Table2[Uptrend],"Uptrend")/Table4[[#This Row],[Count]]</f>
        <v>1</v>
      </c>
      <c r="D42" s="2">
        <f>COUNTIFS(Table2[Sub-Sector],Table4[[#This Row],[Sub-Sector]],Table2[1W Return vs Nifty],"&gt;=5")/Table4[[#This Row],[Count]]</f>
        <v>0.5</v>
      </c>
      <c r="E42" s="2">
        <f>COUNTIFS(Table2[Sub-Sector],Table4[[#This Row],[Sub-Sector]],Table2[1M Return vs Nifty],"&gt;=5")/Table4[[#This Row],[Count]]</f>
        <v>1</v>
      </c>
      <c r="F42" s="2">
        <f>COUNTIFS(Table2[Sub-Sector],Table4[[#This Row],[Sub-Sector]],Table2[6M Return vs Nifty],"&gt;=10")/Table4[[#This Row],[Count]]</f>
        <v>0</v>
      </c>
      <c r="G42" s="2">
        <f>COUNTIFS(Table2[Sub-Sector],Table4[[#This Row],[Sub-Sector]],Table2[1Y Return vs Nifty],"&gt;=10")/Table4[[#This Row],[Count]]</f>
        <v>0.5</v>
      </c>
      <c r="H42" s="2">
        <f>COUNTIFS(Table2[Sub-Sector],Table4[[#This Row],[Sub-Sector]],Table2[RSI Exponential â€“ 14D],"&gt;=50")/Table4[[#This Row],[Count]]</f>
        <v>1</v>
      </c>
      <c r="I42" s="2">
        <f>COUNTIFS(Table2[Sub-Sector],Table4[[#This Row],[Sub-Sector]],Table2[Relative Volume],"&gt;=1")/Table4[[#This Row],[Count]]</f>
        <v>1</v>
      </c>
      <c r="J42" s="2">
        <f>COUNTIFS(Table2[Sub-Sector],Table4[[#This Row],[Sub-Sector]],Table2[% Away From Day Low],"&gt;=0.05")/Table4[[#This Row],[Count]]</f>
        <v>0</v>
      </c>
      <c r="K42" s="2">
        <f>COUNTIFS(Table2[Sub-Sector],Table4[[#This Row],[Sub-Sector]],Table2[% Away From Day High],"&lt;=0.05")/Table4[[#This Row],[Count]]</f>
        <v>1</v>
      </c>
      <c r="L42" s="2">
        <f>COUNTIFS(Table2[Sub-Sector],Table4[[#This Row],[Sub-Sector]],Table2[% Away From Current Week Low],"&gt;=0.05")/Table4[[#This Row],[Count]]</f>
        <v>0</v>
      </c>
      <c r="M42" s="2">
        <f>COUNTIFS(Table2[Sub-Sector],Table4[[#This Row],[Sub-Sector]],Table2[% Away From Current Week High],"&lt;=0.05")/Table4[[#This Row],[Count]]</f>
        <v>1</v>
      </c>
      <c r="N42" s="2">
        <f>COUNTIFS(Table2[Sub-Sector],Table4[[#This Row],[Sub-Sector]],Table2[% Away From Current Month Low],"&gt;=0.05")/Table4[[#This Row],[Count]]</f>
        <v>1</v>
      </c>
      <c r="O42" s="2">
        <f>COUNTIFS(Table2[Sub-Sector],Table4[[#This Row],[Sub-Sector]],Table2[% Away From Current Month High],"&lt;=0.05")/Table4[[#This Row],[Count]]</f>
        <v>0.5</v>
      </c>
      <c r="P42" s="2">
        <f>COUNTIFS(Table2[Sub-Sector],Table4[[#This Row],[Sub-Sector]],Table2[% Away From 52W High],"&lt;=10")/Table4[[#This Row],[Count]]</f>
        <v>1</v>
      </c>
      <c r="Q42" s="2">
        <f>COUNTIFS(Table2[Sub-Sector],Table4[[#This Row],[Sub-Sector]],Table2[% Away From 52W Low],"&gt;=10")/Table4[[#This Row],[Count]]</f>
        <v>1</v>
      </c>
      <c r="R42" s="2">
        <f>COUNTIFS(Table2[Sub-Sector],Table4[[#This Row],[Sub-Sector]],Table2[% Price above 20 EMA],"&gt;=0")/Table4[[#This Row],[Count]]</f>
        <v>1</v>
      </c>
      <c r="S42" s="2">
        <f>COUNTIFS(Table2[Sub-Sector],Table4[[#This Row],[Sub-Sector]],Table2[% Price above 50 EMA],"&gt;=0")/Table4[[#This Row],[Count]]</f>
        <v>1</v>
      </c>
      <c r="T42" s="2">
        <f>COUNTIFS(Table2[Sub-Sector],Table4[[#This Row],[Sub-Sector]],Table2[% Price above 200 EMA],"&gt;=0")/Table4[[#This Row],[Count]]</f>
        <v>1</v>
      </c>
      <c r="U42" s="2">
        <f>COUNTIFS(Table2[Sub-Sector],Table4[[#This Row],[Sub-Sector]],Table2[Rate of Change - Zone],"Positive")/Table4[[#This Row],[Count]]</f>
        <v>1</v>
      </c>
      <c r="V42" s="2">
        <f>COUNTIFS(Table2[Sub-Sector],Table4[[#This Row],[Sub-Sector]],Table2[Sharpe Ratio],"&gt;=0.10")/Table4[[#This Row],[Count]]</f>
        <v>0.5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281</v>
      </c>
      <c r="X42">
        <f>_xlfn.RANK.AVG(Table4[[#This Row],[Score]],Table4[Score],1)</f>
        <v>14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214.5</v>
      </c>
      <c r="Z42">
        <f>_xlfn.RANK.AVG(Table4[[#This Row],[Score 2 ]],Table4[[Score 2 ]],1)</f>
        <v>40.5</v>
      </c>
    </row>
    <row r="43" spans="1:26" x14ac:dyDescent="0.3">
      <c r="A43" t="s">
        <v>143</v>
      </c>
      <c r="B43">
        <f>COUNTIFS(Table2[Sub-Sector],Table4[[#This Row],[Sub-Sector]])</f>
        <v>8</v>
      </c>
      <c r="C43" s="2">
        <f>COUNTIFS(Table2[Sub-Sector],Table4[[#This Row],[Sub-Sector]],Table2[Uptrend],"Uptrend")/Table4[[#This Row],[Count]]</f>
        <v>0.75</v>
      </c>
      <c r="D43" s="2">
        <f>COUNTIFS(Table2[Sub-Sector],Table4[[#This Row],[Sub-Sector]],Table2[1W Return vs Nifty],"&gt;=5")/Table4[[#This Row],[Count]]</f>
        <v>0.25</v>
      </c>
      <c r="E43" s="2">
        <f>COUNTIFS(Table2[Sub-Sector],Table4[[#This Row],[Sub-Sector]],Table2[1M Return vs Nifty],"&gt;=5")/Table4[[#This Row],[Count]]</f>
        <v>0.5</v>
      </c>
      <c r="F43" s="2">
        <f>COUNTIFS(Table2[Sub-Sector],Table4[[#This Row],[Sub-Sector]],Table2[6M Return vs Nifty],"&gt;=10")/Table4[[#This Row],[Count]]</f>
        <v>0.5</v>
      </c>
      <c r="G43" s="2">
        <f>COUNTIFS(Table2[Sub-Sector],Table4[[#This Row],[Sub-Sector]],Table2[1Y Return vs Nifty],"&gt;=10")/Table4[[#This Row],[Count]]</f>
        <v>0.75</v>
      </c>
      <c r="H43" s="2">
        <f>COUNTIFS(Table2[Sub-Sector],Table4[[#This Row],[Sub-Sector]],Table2[RSI Exponential â€“ 14D],"&gt;=50")/Table4[[#This Row],[Count]]</f>
        <v>0.875</v>
      </c>
      <c r="I43" s="2">
        <f>COUNTIFS(Table2[Sub-Sector],Table4[[#This Row],[Sub-Sector]],Table2[Relative Volume],"&gt;=1")/Table4[[#This Row],[Count]]</f>
        <v>0.25</v>
      </c>
      <c r="J43" s="2">
        <f>COUNTIFS(Table2[Sub-Sector],Table4[[#This Row],[Sub-Sector]],Table2[% Away From Day Low],"&gt;=0.05")/Table4[[#This Row],[Count]]</f>
        <v>0</v>
      </c>
      <c r="K43" s="2">
        <f>COUNTIFS(Table2[Sub-Sector],Table4[[#This Row],[Sub-Sector]],Table2[% Away From Day High],"&lt;=0.05")/Table4[[#This Row],[Count]]</f>
        <v>1</v>
      </c>
      <c r="L43" s="2">
        <f>COUNTIFS(Table2[Sub-Sector],Table4[[#This Row],[Sub-Sector]],Table2[% Away From Current Week Low],"&gt;=0.05")/Table4[[#This Row],[Count]]</f>
        <v>0</v>
      </c>
      <c r="M43" s="2">
        <f>COUNTIFS(Table2[Sub-Sector],Table4[[#This Row],[Sub-Sector]],Table2[% Away From Current Week High],"&lt;=0.05")/Table4[[#This Row],[Count]]</f>
        <v>1</v>
      </c>
      <c r="N43" s="2">
        <f>COUNTIFS(Table2[Sub-Sector],Table4[[#This Row],[Sub-Sector]],Table2[% Away From Current Month Low],"&gt;=0.05")/Table4[[#This Row],[Count]]</f>
        <v>0.875</v>
      </c>
      <c r="O43" s="2">
        <f>COUNTIFS(Table2[Sub-Sector],Table4[[#This Row],[Sub-Sector]],Table2[% Away From Current Month High],"&lt;=0.05")/Table4[[#This Row],[Count]]</f>
        <v>0.875</v>
      </c>
      <c r="P43" s="2">
        <f>COUNTIFS(Table2[Sub-Sector],Table4[[#This Row],[Sub-Sector]],Table2[% Away From 52W High],"&lt;=10")/Table4[[#This Row],[Count]]</f>
        <v>0.75</v>
      </c>
      <c r="Q43" s="2">
        <f>COUNTIFS(Table2[Sub-Sector],Table4[[#This Row],[Sub-Sector]],Table2[% Away From 52W Low],"&gt;=10")/Table4[[#This Row],[Count]]</f>
        <v>1</v>
      </c>
      <c r="R43" s="2">
        <f>COUNTIFS(Table2[Sub-Sector],Table4[[#This Row],[Sub-Sector]],Table2[% Price above 20 EMA],"&gt;=0")/Table4[[#This Row],[Count]]</f>
        <v>0.875</v>
      </c>
      <c r="S43" s="2">
        <f>COUNTIFS(Table2[Sub-Sector],Table4[[#This Row],[Sub-Sector]],Table2[% Price above 50 EMA],"&gt;=0")/Table4[[#This Row],[Count]]</f>
        <v>0.75</v>
      </c>
      <c r="T43" s="2">
        <f>COUNTIFS(Table2[Sub-Sector],Table4[[#This Row],[Sub-Sector]],Table2[% Price above 200 EMA],"&gt;=0")/Table4[[#This Row],[Count]]</f>
        <v>0.875</v>
      </c>
      <c r="U43" s="2">
        <f>COUNTIFS(Table2[Sub-Sector],Table4[[#This Row],[Sub-Sector]],Table2[Rate of Change - Zone],"Positive")/Table4[[#This Row],[Count]]</f>
        <v>0.875</v>
      </c>
      <c r="V43" s="2">
        <f>COUNTIFS(Table2[Sub-Sector],Table4[[#This Row],[Sub-Sector]],Table2[Sharpe Ratio],"&gt;=0.10")/Table4[[#This Row],[Count]]</f>
        <v>0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</v>
      </c>
      <c r="X43">
        <f>_xlfn.RANK.AVG(Table4[[#This Row],[Score]],Table4[Score],1)</f>
        <v>42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</v>
      </c>
      <c r="Z43">
        <f>_xlfn.RANK.AVG(Table4[[#This Row],[Score 2 ]],Table4[[Score 2 ]],1)</f>
        <v>42.5</v>
      </c>
    </row>
    <row r="44" spans="1:26" x14ac:dyDescent="0.3">
      <c r="A44" t="s">
        <v>223</v>
      </c>
      <c r="B44">
        <f>COUNTIFS(Table2[Sub-Sector],Table4[[#This Row],[Sub-Sector]])</f>
        <v>3</v>
      </c>
      <c r="C44" s="2">
        <f>COUNTIFS(Table2[Sub-Sector],Table4[[#This Row],[Sub-Sector]],Table2[Uptrend],"Uptrend")/Table4[[#This Row],[Count]]</f>
        <v>0.66666666666666663</v>
      </c>
      <c r="D44" s="2">
        <f>COUNTIFS(Table2[Sub-Sector],Table4[[#This Row],[Sub-Sector]],Table2[1W Return vs Nifty],"&gt;=5")/Table4[[#This Row],[Count]]</f>
        <v>0.33333333333333331</v>
      </c>
      <c r="E44" s="2">
        <f>COUNTIFS(Table2[Sub-Sector],Table4[[#This Row],[Sub-Sector]],Table2[1M Return vs Nifty],"&gt;=5")/Table4[[#This Row],[Count]]</f>
        <v>0.66666666666666663</v>
      </c>
      <c r="F44" s="2">
        <f>COUNTIFS(Table2[Sub-Sector],Table4[[#This Row],[Sub-Sector]],Table2[6M Return vs Nifty],"&gt;=10")/Table4[[#This Row],[Count]]</f>
        <v>0.33333333333333331</v>
      </c>
      <c r="G44" s="2">
        <f>COUNTIFS(Table2[Sub-Sector],Table4[[#This Row],[Sub-Sector]],Table2[1Y Return vs Nifty],"&gt;=10")/Table4[[#This Row],[Count]]</f>
        <v>0.66666666666666663</v>
      </c>
      <c r="H44" s="2">
        <f>COUNTIFS(Table2[Sub-Sector],Table4[[#This Row],[Sub-Sector]],Table2[RSI Exponential â€“ 14D],"&gt;=50")/Table4[[#This Row],[Count]]</f>
        <v>1</v>
      </c>
      <c r="I44" s="2">
        <f>COUNTIFS(Table2[Sub-Sector],Table4[[#This Row],[Sub-Sector]],Table2[Relative Volume],"&gt;=1")/Table4[[#This Row],[Count]]</f>
        <v>0.33333333333333331</v>
      </c>
      <c r="J44" s="2">
        <f>COUNTIFS(Table2[Sub-Sector],Table4[[#This Row],[Sub-Sector]],Table2[% Away From Day Low],"&gt;=0.05")/Table4[[#This Row],[Count]]</f>
        <v>0</v>
      </c>
      <c r="K44" s="2">
        <f>COUNTIFS(Table2[Sub-Sector],Table4[[#This Row],[Sub-Sector]],Table2[% Away From Day High],"&lt;=0.05")/Table4[[#This Row],[Count]]</f>
        <v>1</v>
      </c>
      <c r="L44" s="2">
        <f>COUNTIFS(Table2[Sub-Sector],Table4[[#This Row],[Sub-Sector]],Table2[% Away From Current Week Low],"&gt;=0.05")/Table4[[#This Row],[Count]]</f>
        <v>0</v>
      </c>
      <c r="M44" s="2">
        <f>COUNTIFS(Table2[Sub-Sector],Table4[[#This Row],[Sub-Sector]],Table2[% Away From Current Week High],"&lt;=0.05")/Table4[[#This Row],[Count]]</f>
        <v>1</v>
      </c>
      <c r="N44" s="2">
        <f>COUNTIFS(Table2[Sub-Sector],Table4[[#This Row],[Sub-Sector]],Table2[% Away From Current Month Low],"&gt;=0.05")/Table4[[#This Row],[Count]]</f>
        <v>1</v>
      </c>
      <c r="O44" s="2">
        <f>COUNTIFS(Table2[Sub-Sector],Table4[[#This Row],[Sub-Sector]],Table2[% Away From Current Month High],"&lt;=0.05")/Table4[[#This Row],[Count]]</f>
        <v>0.66666666666666663</v>
      </c>
      <c r="P44" s="2">
        <f>COUNTIFS(Table2[Sub-Sector],Table4[[#This Row],[Sub-Sector]],Table2[% Away From 52W High],"&lt;=10")/Table4[[#This Row],[Count]]</f>
        <v>0.66666666666666663</v>
      </c>
      <c r="Q44" s="2">
        <f>COUNTIFS(Table2[Sub-Sector],Table4[[#This Row],[Sub-Sector]],Table2[% Away From 52W Low],"&gt;=10")/Table4[[#This Row],[Count]]</f>
        <v>1</v>
      </c>
      <c r="R44" s="2">
        <f>COUNTIFS(Table2[Sub-Sector],Table4[[#This Row],[Sub-Sector]],Table2[% Price above 20 EMA],"&gt;=0")/Table4[[#This Row],[Count]]</f>
        <v>1</v>
      </c>
      <c r="S44" s="2">
        <f>COUNTIFS(Table2[Sub-Sector],Table4[[#This Row],[Sub-Sector]],Table2[% Price above 50 EMA],"&gt;=0")/Table4[[#This Row],[Count]]</f>
        <v>1</v>
      </c>
      <c r="T44" s="2">
        <f>COUNTIFS(Table2[Sub-Sector],Table4[[#This Row],[Sub-Sector]],Table2[% Price above 200 EMA],"&gt;=0")/Table4[[#This Row],[Count]]</f>
        <v>1</v>
      </c>
      <c r="U44" s="2">
        <f>COUNTIFS(Table2[Sub-Sector],Table4[[#This Row],[Sub-Sector]],Table2[Rate of Change - Zone],"Positive")/Table4[[#This Row],[Count]]</f>
        <v>1</v>
      </c>
      <c r="V44" s="2">
        <f>COUNTIFS(Table2[Sub-Sector],Table4[[#This Row],[Sub-Sector]],Table2[Sharpe Ratio],"&gt;=0.10")/Table4[[#This Row],[Count]]</f>
        <v>0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370</v>
      </c>
      <c r="X44">
        <f>_xlfn.RANK.AVG(Table4[[#This Row],[Score]],Table4[Score],1)</f>
        <v>37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</v>
      </c>
      <c r="Z44">
        <f>_xlfn.RANK.AVG(Table4[[#This Row],[Score 2 ]],Table4[[Score 2 ]],1)</f>
        <v>42.5</v>
      </c>
    </row>
    <row r="45" spans="1:26" x14ac:dyDescent="0.3">
      <c r="A45" t="s">
        <v>72</v>
      </c>
      <c r="B45">
        <f>COUNTIFS(Table2[Sub-Sector],Table4[[#This Row],[Sub-Sector]])</f>
        <v>3</v>
      </c>
      <c r="C45" s="2">
        <f>COUNTIFS(Table2[Sub-Sector],Table4[[#This Row],[Sub-Sector]],Table2[Uptrend],"Uptrend")/Table4[[#This Row],[Count]]</f>
        <v>0.66666666666666663</v>
      </c>
      <c r="D45" s="2">
        <f>COUNTIFS(Table2[Sub-Sector],Table4[[#This Row],[Sub-Sector]],Table2[1W Return vs Nifty],"&gt;=5")/Table4[[#This Row],[Count]]</f>
        <v>0.66666666666666663</v>
      </c>
      <c r="E45" s="2">
        <f>COUNTIFS(Table2[Sub-Sector],Table4[[#This Row],[Sub-Sector]],Table2[1M Return vs Nifty],"&gt;=5")/Table4[[#This Row],[Count]]</f>
        <v>0.66666666666666663</v>
      </c>
      <c r="F45" s="2">
        <f>COUNTIFS(Table2[Sub-Sector],Table4[[#This Row],[Sub-Sector]],Table2[6M Return vs Nifty],"&gt;=10")/Table4[[#This Row],[Count]]</f>
        <v>0.33333333333333331</v>
      </c>
      <c r="G45" s="2">
        <f>COUNTIFS(Table2[Sub-Sector],Table4[[#This Row],[Sub-Sector]],Table2[1Y Return vs Nifty],"&gt;=10")/Table4[[#This Row],[Count]]</f>
        <v>0.66666666666666663</v>
      </c>
      <c r="H45" s="2">
        <f>COUNTIFS(Table2[Sub-Sector],Table4[[#This Row],[Sub-Sector]],Table2[RSI Exponential â€“ 14D],"&gt;=50")/Table4[[#This Row],[Count]]</f>
        <v>1</v>
      </c>
      <c r="I45" s="2">
        <f>COUNTIFS(Table2[Sub-Sector],Table4[[#This Row],[Sub-Sector]],Table2[Relative Volume],"&gt;=1")/Table4[[#This Row],[Count]]</f>
        <v>0.66666666666666663</v>
      </c>
      <c r="J45" s="2">
        <f>COUNTIFS(Table2[Sub-Sector],Table4[[#This Row],[Sub-Sector]],Table2[% Away From Day Low],"&gt;=0.05")/Table4[[#This Row],[Count]]</f>
        <v>0</v>
      </c>
      <c r="K45" s="2">
        <f>COUNTIFS(Table2[Sub-Sector],Table4[[#This Row],[Sub-Sector]],Table2[% Away From Day High],"&lt;=0.05")/Table4[[#This Row],[Count]]</f>
        <v>0.33333333333333331</v>
      </c>
      <c r="L45" s="2">
        <f>COUNTIFS(Table2[Sub-Sector],Table4[[#This Row],[Sub-Sector]],Table2[% Away From Current Week Low],"&gt;=0.05")/Table4[[#This Row],[Count]]</f>
        <v>0</v>
      </c>
      <c r="M45" s="2">
        <f>COUNTIFS(Table2[Sub-Sector],Table4[[#This Row],[Sub-Sector]],Table2[% Away From Current Week High],"&lt;=0.05")/Table4[[#This Row],[Count]]</f>
        <v>1</v>
      </c>
      <c r="N45" s="2">
        <f>COUNTIFS(Table2[Sub-Sector],Table4[[#This Row],[Sub-Sector]],Table2[% Away From Current Month Low],"&gt;=0.05")/Table4[[#This Row],[Count]]</f>
        <v>1</v>
      </c>
      <c r="O45" s="2">
        <f>COUNTIFS(Table2[Sub-Sector],Table4[[#This Row],[Sub-Sector]],Table2[% Away From Current Month High],"&lt;=0.05")/Table4[[#This Row],[Count]]</f>
        <v>0.33333333333333331</v>
      </c>
      <c r="P45" s="2">
        <f>COUNTIFS(Table2[Sub-Sector],Table4[[#This Row],[Sub-Sector]],Table2[% Away From 52W High],"&lt;=10")/Table4[[#This Row],[Count]]</f>
        <v>0</v>
      </c>
      <c r="Q45" s="2">
        <f>COUNTIFS(Table2[Sub-Sector],Table4[[#This Row],[Sub-Sector]],Table2[% Away From 52W Low],"&gt;=10")/Table4[[#This Row],[Count]]</f>
        <v>1</v>
      </c>
      <c r="R45" s="2">
        <f>COUNTIFS(Table2[Sub-Sector],Table4[[#This Row],[Sub-Sector]],Table2[% Price above 20 EMA],"&gt;=0")/Table4[[#This Row],[Count]]</f>
        <v>1</v>
      </c>
      <c r="S45" s="2">
        <f>COUNTIFS(Table2[Sub-Sector],Table4[[#This Row],[Sub-Sector]],Table2[% Price above 50 EMA],"&gt;=0")/Table4[[#This Row],[Count]]</f>
        <v>0.66666666666666663</v>
      </c>
      <c r="T45" s="2">
        <f>COUNTIFS(Table2[Sub-Sector],Table4[[#This Row],[Sub-Sector]],Table2[% Price above 200 EMA],"&gt;=0")/Table4[[#This Row],[Count]]</f>
        <v>1</v>
      </c>
      <c r="U45" s="2">
        <f>COUNTIFS(Table2[Sub-Sector],Table4[[#This Row],[Sub-Sector]],Table2[Rate of Change - Zone],"Positive")/Table4[[#This Row],[Count]]</f>
        <v>0.66666666666666663</v>
      </c>
      <c r="V45" s="2">
        <f>COUNTIFS(Table2[Sub-Sector],Table4[[#This Row],[Sub-Sector]],Table2[Sharpe Ratio],"&gt;=0.10")/Table4[[#This Row],[Count]]</f>
        <v>0.33333333333333331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45">
        <f>_xlfn.RANK.AVG(Table4[[#This Row],[Score]],Table4[Score],1)</f>
        <v>26.5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215.5</v>
      </c>
      <c r="Z45">
        <f>_xlfn.RANK.AVG(Table4[[#This Row],[Score 2 ]],Table4[[Score 2 ]],1)</f>
        <v>44.5</v>
      </c>
    </row>
    <row r="46" spans="1:26" x14ac:dyDescent="0.3">
      <c r="A46" t="s">
        <v>136</v>
      </c>
      <c r="B46">
        <f>COUNTIFS(Table2[Sub-Sector],Table4[[#This Row],[Sub-Sector]])</f>
        <v>19</v>
      </c>
      <c r="C46" s="2">
        <f>COUNTIFS(Table2[Sub-Sector],Table4[[#This Row],[Sub-Sector]],Table2[Uptrend],"Uptrend")/Table4[[#This Row],[Count]]</f>
        <v>0.84210526315789469</v>
      </c>
      <c r="D46" s="2">
        <f>COUNTIFS(Table2[Sub-Sector],Table4[[#This Row],[Sub-Sector]],Table2[1W Return vs Nifty],"&gt;=5")/Table4[[#This Row],[Count]]</f>
        <v>0.10526315789473684</v>
      </c>
      <c r="E46" s="2">
        <f>COUNTIFS(Table2[Sub-Sector],Table4[[#This Row],[Sub-Sector]],Table2[1M Return vs Nifty],"&gt;=5")/Table4[[#This Row],[Count]]</f>
        <v>0.15789473684210525</v>
      </c>
      <c r="F46" s="2">
        <f>COUNTIFS(Table2[Sub-Sector],Table4[[#This Row],[Sub-Sector]],Table2[6M Return vs Nifty],"&gt;=10")/Table4[[#This Row],[Count]]</f>
        <v>0.63157894736842102</v>
      </c>
      <c r="G46" s="2">
        <f>COUNTIFS(Table2[Sub-Sector],Table4[[#This Row],[Sub-Sector]],Table2[1Y Return vs Nifty],"&gt;=10")/Table4[[#This Row],[Count]]</f>
        <v>0.84210526315789469</v>
      </c>
      <c r="H46" s="2">
        <f>COUNTIFS(Table2[Sub-Sector],Table4[[#This Row],[Sub-Sector]],Table2[RSI Exponential â€“ 14D],"&gt;=50")/Table4[[#This Row],[Count]]</f>
        <v>0.68421052631578949</v>
      </c>
      <c r="I46" s="2">
        <f>COUNTIFS(Table2[Sub-Sector],Table4[[#This Row],[Sub-Sector]],Table2[Relative Volume],"&gt;=1")/Table4[[#This Row],[Count]]</f>
        <v>0.42105263157894735</v>
      </c>
      <c r="J46" s="2">
        <f>COUNTIFS(Table2[Sub-Sector],Table4[[#This Row],[Sub-Sector]],Table2[% Away From Day Low],"&gt;=0.05")/Table4[[#This Row],[Count]]</f>
        <v>0</v>
      </c>
      <c r="K46" s="2">
        <f>COUNTIFS(Table2[Sub-Sector],Table4[[#This Row],[Sub-Sector]],Table2[% Away From Day High],"&lt;=0.05")/Table4[[#This Row],[Count]]</f>
        <v>0.94736842105263153</v>
      </c>
      <c r="L46" s="2">
        <f>COUNTIFS(Table2[Sub-Sector],Table4[[#This Row],[Sub-Sector]],Table2[% Away From Current Week Low],"&gt;=0.05")/Table4[[#This Row],[Count]]</f>
        <v>0</v>
      </c>
      <c r="M46" s="2">
        <f>COUNTIFS(Table2[Sub-Sector],Table4[[#This Row],[Sub-Sector]],Table2[% Away From Current Week High],"&lt;=0.05")/Table4[[#This Row],[Count]]</f>
        <v>1</v>
      </c>
      <c r="N46" s="2">
        <f>COUNTIFS(Table2[Sub-Sector],Table4[[#This Row],[Sub-Sector]],Table2[% Away From Current Month Low],"&gt;=0.05")/Table4[[#This Row],[Count]]</f>
        <v>0.78947368421052633</v>
      </c>
      <c r="O46" s="2">
        <f>COUNTIFS(Table2[Sub-Sector],Table4[[#This Row],[Sub-Sector]],Table2[% Away From Current Month High],"&lt;=0.05")/Table4[[#This Row],[Count]]</f>
        <v>0.26315789473684209</v>
      </c>
      <c r="P46" s="2">
        <f>COUNTIFS(Table2[Sub-Sector],Table4[[#This Row],[Sub-Sector]],Table2[% Away From 52W High],"&lt;=10")/Table4[[#This Row],[Count]]</f>
        <v>0.26315789473684209</v>
      </c>
      <c r="Q46" s="2">
        <f>COUNTIFS(Table2[Sub-Sector],Table4[[#This Row],[Sub-Sector]],Table2[% Away From 52W Low],"&gt;=10")/Table4[[#This Row],[Count]]</f>
        <v>0.94736842105263153</v>
      </c>
      <c r="R46" s="2">
        <f>COUNTIFS(Table2[Sub-Sector],Table4[[#This Row],[Sub-Sector]],Table2[% Price above 20 EMA],"&gt;=0")/Table4[[#This Row],[Count]]</f>
        <v>0.63157894736842102</v>
      </c>
      <c r="S46" s="2">
        <f>COUNTIFS(Table2[Sub-Sector],Table4[[#This Row],[Sub-Sector]],Table2[% Price above 50 EMA],"&gt;=0")/Table4[[#This Row],[Count]]</f>
        <v>0.84210526315789469</v>
      </c>
      <c r="T46" s="2">
        <f>COUNTIFS(Table2[Sub-Sector],Table4[[#This Row],[Sub-Sector]],Table2[% Price above 200 EMA],"&gt;=0")/Table4[[#This Row],[Count]]</f>
        <v>0.94736842105263153</v>
      </c>
      <c r="U46" s="2">
        <f>COUNTIFS(Table2[Sub-Sector],Table4[[#This Row],[Sub-Sector]],Table2[Rate of Change - Zone],"Positive")/Table4[[#This Row],[Count]]</f>
        <v>0.47368421052631576</v>
      </c>
      <c r="V46" s="2">
        <f>COUNTIFS(Table2[Sub-Sector],Table4[[#This Row],[Sub-Sector]],Table2[Sharpe Ratio],"&gt;=0.10")/Table4[[#This Row],[Count]]</f>
        <v>0.63157894736842102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</v>
      </c>
      <c r="X46">
        <f>_xlfn.RANK.AVG(Table4[[#This Row],[Score]],Table4[Score],1)</f>
        <v>62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215.5</v>
      </c>
      <c r="Z46">
        <f>_xlfn.RANK.AVG(Table4[[#This Row],[Score 2 ]],Table4[[Score 2 ]],1)</f>
        <v>44.5</v>
      </c>
    </row>
    <row r="47" spans="1:26" x14ac:dyDescent="0.3">
      <c r="A47" t="s">
        <v>365</v>
      </c>
      <c r="B47">
        <f>COUNTIFS(Table2[Sub-Sector],Table4[[#This Row],[Sub-Sector]])</f>
        <v>2</v>
      </c>
      <c r="C47" s="2">
        <f>COUNTIFS(Table2[Sub-Sector],Table4[[#This Row],[Sub-Sector]],Table2[Uptrend],"Uptrend")/Table4[[#This Row],[Count]]</f>
        <v>1</v>
      </c>
      <c r="D47" s="2">
        <f>COUNTIFS(Table2[Sub-Sector],Table4[[#This Row],[Sub-Sector]],Table2[1W Return vs Nifty],"&gt;=5")/Table4[[#This Row],[Count]]</f>
        <v>0</v>
      </c>
      <c r="E47" s="2">
        <f>COUNTIFS(Table2[Sub-Sector],Table4[[#This Row],[Sub-Sector]],Table2[1M Return vs Nifty],"&gt;=5")/Table4[[#This Row],[Count]]</f>
        <v>0</v>
      </c>
      <c r="F47" s="2">
        <f>COUNTIFS(Table2[Sub-Sector],Table4[[#This Row],[Sub-Sector]],Table2[6M Return vs Nifty],"&gt;=10")/Table4[[#This Row],[Count]]</f>
        <v>1</v>
      </c>
      <c r="G47" s="2">
        <f>COUNTIFS(Table2[Sub-Sector],Table4[[#This Row],[Sub-Sector]],Table2[1Y Return vs Nifty],"&gt;=10")/Table4[[#This Row],[Count]]</f>
        <v>1</v>
      </c>
      <c r="H47" s="2">
        <f>COUNTIFS(Table2[Sub-Sector],Table4[[#This Row],[Sub-Sector]],Table2[RSI Exponential â€“ 14D],"&gt;=50")/Table4[[#This Row],[Count]]</f>
        <v>0.5</v>
      </c>
      <c r="I47" s="2">
        <f>COUNTIFS(Table2[Sub-Sector],Table4[[#This Row],[Sub-Sector]],Table2[Relative Volume],"&gt;=1")/Table4[[#This Row],[Count]]</f>
        <v>0</v>
      </c>
      <c r="J47" s="2">
        <f>COUNTIFS(Table2[Sub-Sector],Table4[[#This Row],[Sub-Sector]],Table2[% Away From Day Low],"&gt;=0.05")/Table4[[#This Row],[Count]]</f>
        <v>0</v>
      </c>
      <c r="K47" s="2">
        <f>COUNTIFS(Table2[Sub-Sector],Table4[[#This Row],[Sub-Sector]],Table2[% Away From Day High],"&lt;=0.05")/Table4[[#This Row],[Count]]</f>
        <v>1</v>
      </c>
      <c r="L47" s="2">
        <f>COUNTIFS(Table2[Sub-Sector],Table4[[#This Row],[Sub-Sector]],Table2[% Away From Current Week Low],"&gt;=0.05")/Table4[[#This Row],[Count]]</f>
        <v>0</v>
      </c>
      <c r="M47" s="2">
        <f>COUNTIFS(Table2[Sub-Sector],Table4[[#This Row],[Sub-Sector]],Table2[% Away From Current Week High],"&lt;=0.05")/Table4[[#This Row],[Count]]</f>
        <v>1</v>
      </c>
      <c r="N47" s="2">
        <f>COUNTIFS(Table2[Sub-Sector],Table4[[#This Row],[Sub-Sector]],Table2[% Away From Current Month Low],"&gt;=0.05")/Table4[[#This Row],[Count]]</f>
        <v>0.5</v>
      </c>
      <c r="O47" s="2">
        <f>COUNTIFS(Table2[Sub-Sector],Table4[[#This Row],[Sub-Sector]],Table2[% Away From Current Month High],"&lt;=0.05")/Table4[[#This Row],[Count]]</f>
        <v>0</v>
      </c>
      <c r="P47" s="2">
        <f>COUNTIFS(Table2[Sub-Sector],Table4[[#This Row],[Sub-Sector]],Table2[% Away From 52W High],"&lt;=10")/Table4[[#This Row],[Count]]</f>
        <v>0.5</v>
      </c>
      <c r="Q47" s="2">
        <f>COUNTIFS(Table2[Sub-Sector],Table4[[#This Row],[Sub-Sector]],Table2[% Away From 52W Low],"&gt;=10")/Table4[[#This Row],[Count]]</f>
        <v>1</v>
      </c>
      <c r="R47" s="2">
        <f>COUNTIFS(Table2[Sub-Sector],Table4[[#This Row],[Sub-Sector]],Table2[% Price above 20 EMA],"&gt;=0")/Table4[[#This Row],[Count]]</f>
        <v>0.5</v>
      </c>
      <c r="S47" s="2">
        <f>COUNTIFS(Table2[Sub-Sector],Table4[[#This Row],[Sub-Sector]],Table2[% Price above 50 EMA],"&gt;=0")/Table4[[#This Row],[Count]]</f>
        <v>0.5</v>
      </c>
      <c r="T47" s="2">
        <f>COUNTIFS(Table2[Sub-Sector],Table4[[#This Row],[Sub-Sector]],Table2[% Price above 200 EMA],"&gt;=0")/Table4[[#This Row],[Count]]</f>
        <v>1</v>
      </c>
      <c r="U47" s="2">
        <f>COUNTIFS(Table2[Sub-Sector],Table4[[#This Row],[Sub-Sector]],Table2[Rate of Change - Zone],"Positive")/Table4[[#This Row],[Count]]</f>
        <v>0.5</v>
      </c>
      <c r="V47" s="2">
        <f>COUNTIFS(Table2[Sub-Sector],Table4[[#This Row],[Sub-Sector]],Table2[Sharpe Ratio],"&gt;=0.10")/Table4[[#This Row],[Count]]</f>
        <v>0.5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</v>
      </c>
      <c r="X47">
        <f>_xlfn.RANK.AVG(Table4[[#This Row],[Score]],Table4[Score],1)</f>
        <v>69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</v>
      </c>
      <c r="Z47">
        <f>_xlfn.RANK.AVG(Table4[[#This Row],[Score 2 ]],Table4[[Score 2 ]],1)</f>
        <v>46.5</v>
      </c>
    </row>
    <row r="48" spans="1:26" x14ac:dyDescent="0.3">
      <c r="A48" t="s">
        <v>915</v>
      </c>
      <c r="B48">
        <f>COUNTIFS(Table2[Sub-Sector],Table4[[#This Row],[Sub-Sector]])</f>
        <v>2</v>
      </c>
      <c r="C48" s="2">
        <f>COUNTIFS(Table2[Sub-Sector],Table4[[#This Row],[Sub-Sector]],Table2[Uptrend],"Uptrend")/Table4[[#This Row],[Count]]</f>
        <v>0.5</v>
      </c>
      <c r="D48" s="2">
        <f>COUNTIFS(Table2[Sub-Sector],Table4[[#This Row],[Sub-Sector]],Table2[1W Return vs Nifty],"&gt;=5")/Table4[[#This Row],[Count]]</f>
        <v>0</v>
      </c>
      <c r="E48" s="2">
        <f>COUNTIFS(Table2[Sub-Sector],Table4[[#This Row],[Sub-Sector]],Table2[1M Return vs Nifty],"&gt;=5")/Table4[[#This Row],[Count]]</f>
        <v>0.5</v>
      </c>
      <c r="F48" s="2">
        <f>COUNTIFS(Table2[Sub-Sector],Table4[[#This Row],[Sub-Sector]],Table2[6M Return vs Nifty],"&gt;=10")/Table4[[#This Row],[Count]]</f>
        <v>1</v>
      </c>
      <c r="G48" s="2">
        <f>COUNTIFS(Table2[Sub-Sector],Table4[[#This Row],[Sub-Sector]],Table2[1Y Return vs Nifty],"&gt;=10")/Table4[[#This Row],[Count]]</f>
        <v>1</v>
      </c>
      <c r="H48" s="2">
        <f>COUNTIFS(Table2[Sub-Sector],Table4[[#This Row],[Sub-Sector]],Table2[RSI Exponential â€“ 14D],"&gt;=50")/Table4[[#This Row],[Count]]</f>
        <v>0.5</v>
      </c>
      <c r="I48" s="2">
        <f>COUNTIFS(Table2[Sub-Sector],Table4[[#This Row],[Sub-Sector]],Table2[Relative Volume],"&gt;=1")/Table4[[#This Row],[Count]]</f>
        <v>0</v>
      </c>
      <c r="J48" s="2">
        <f>COUNTIFS(Table2[Sub-Sector],Table4[[#This Row],[Sub-Sector]],Table2[% Away From Day Low],"&gt;=0.05")/Table4[[#This Row],[Count]]</f>
        <v>0</v>
      </c>
      <c r="K48" s="2">
        <f>COUNTIFS(Table2[Sub-Sector],Table4[[#This Row],[Sub-Sector]],Table2[% Away From Day High],"&lt;=0.05")/Table4[[#This Row],[Count]]</f>
        <v>1</v>
      </c>
      <c r="L48" s="2">
        <f>COUNTIFS(Table2[Sub-Sector],Table4[[#This Row],[Sub-Sector]],Table2[% Away From Current Week Low],"&gt;=0.05")/Table4[[#This Row],[Count]]</f>
        <v>0</v>
      </c>
      <c r="M48" s="2">
        <f>COUNTIFS(Table2[Sub-Sector],Table4[[#This Row],[Sub-Sector]],Table2[% Away From Current Week High],"&lt;=0.05")/Table4[[#This Row],[Count]]</f>
        <v>1</v>
      </c>
      <c r="N48" s="2">
        <f>COUNTIFS(Table2[Sub-Sector],Table4[[#This Row],[Sub-Sector]],Table2[% Away From Current Month Low],"&gt;=0.05")/Table4[[#This Row],[Count]]</f>
        <v>0.5</v>
      </c>
      <c r="O48" s="2">
        <f>COUNTIFS(Table2[Sub-Sector],Table4[[#This Row],[Sub-Sector]],Table2[% Away From Current Month High],"&lt;=0.05")/Table4[[#This Row],[Count]]</f>
        <v>0.5</v>
      </c>
      <c r="P48" s="2">
        <f>COUNTIFS(Table2[Sub-Sector],Table4[[#This Row],[Sub-Sector]],Table2[% Away From 52W High],"&lt;=10")/Table4[[#This Row],[Count]]</f>
        <v>0.5</v>
      </c>
      <c r="Q48" s="2">
        <f>COUNTIFS(Table2[Sub-Sector],Table4[[#This Row],[Sub-Sector]],Table2[% Away From 52W Low],"&gt;=10")/Table4[[#This Row],[Count]]</f>
        <v>1</v>
      </c>
      <c r="R48" s="2">
        <f>COUNTIFS(Table2[Sub-Sector],Table4[[#This Row],[Sub-Sector]],Table2[% Price above 20 EMA],"&gt;=0")/Table4[[#This Row],[Count]]</f>
        <v>0.5</v>
      </c>
      <c r="S48" s="2">
        <f>COUNTIFS(Table2[Sub-Sector],Table4[[#This Row],[Sub-Sector]],Table2[% Price above 50 EMA],"&gt;=0")/Table4[[#This Row],[Count]]</f>
        <v>0.5</v>
      </c>
      <c r="T48" s="2">
        <f>COUNTIFS(Table2[Sub-Sector],Table4[[#This Row],[Sub-Sector]],Table2[% Price above 200 EMA],"&gt;=0")/Table4[[#This Row],[Count]]</f>
        <v>1</v>
      </c>
      <c r="U48" s="2">
        <f>COUNTIFS(Table2[Sub-Sector],Table4[[#This Row],[Sub-Sector]],Table2[Rate of Change - Zone],"Positive")/Table4[[#This Row],[Count]]</f>
        <v>0.5</v>
      </c>
      <c r="V48" s="2">
        <f>COUNTIFS(Table2[Sub-Sector],Table4[[#This Row],[Sub-Sector]],Table2[Sharpe Ratio],"&gt;=0.10")/Table4[[#This Row],[Count]]</f>
        <v>0.5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442.5</v>
      </c>
      <c r="X48">
        <f>_xlfn.RANK.AVG(Table4[[#This Row],[Score]],Table4[Score],1)</f>
        <v>70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216</v>
      </c>
      <c r="Z48">
        <f>_xlfn.RANK.AVG(Table4[[#This Row],[Score 2 ]],Table4[[Score 2 ]],1)</f>
        <v>46.5</v>
      </c>
    </row>
    <row r="49" spans="1:26" x14ac:dyDescent="0.3">
      <c r="A49" t="s">
        <v>21</v>
      </c>
      <c r="B49">
        <f>COUNTIFS(Table2[Sub-Sector],Table4[[#This Row],[Sub-Sector]])</f>
        <v>20</v>
      </c>
      <c r="C49" s="2">
        <f>COUNTIFS(Table2[Sub-Sector],Table4[[#This Row],[Sub-Sector]],Table2[Uptrend],"Uptrend")/Table4[[#This Row],[Count]]</f>
        <v>0.9</v>
      </c>
      <c r="D49" s="2">
        <f>COUNTIFS(Table2[Sub-Sector],Table4[[#This Row],[Sub-Sector]],Table2[1W Return vs Nifty],"&gt;=5")/Table4[[#This Row],[Count]]</f>
        <v>0.25</v>
      </c>
      <c r="E49" s="2">
        <f>COUNTIFS(Table2[Sub-Sector],Table4[[#This Row],[Sub-Sector]],Table2[1M Return vs Nifty],"&gt;=5")/Table4[[#This Row],[Count]]</f>
        <v>0.35</v>
      </c>
      <c r="F49" s="2">
        <f>COUNTIFS(Table2[Sub-Sector],Table4[[#This Row],[Sub-Sector]],Table2[6M Return vs Nifty],"&gt;=10")/Table4[[#This Row],[Count]]</f>
        <v>0.2</v>
      </c>
      <c r="G49" s="2">
        <f>COUNTIFS(Table2[Sub-Sector],Table4[[#This Row],[Sub-Sector]],Table2[1Y Return vs Nifty],"&gt;=10")/Table4[[#This Row],[Count]]</f>
        <v>0.6</v>
      </c>
      <c r="H49" s="2">
        <f>COUNTIFS(Table2[Sub-Sector],Table4[[#This Row],[Sub-Sector]],Table2[RSI Exponential â€“ 14D],"&gt;=50")/Table4[[#This Row],[Count]]</f>
        <v>0.75</v>
      </c>
      <c r="I49" s="2">
        <f>COUNTIFS(Table2[Sub-Sector],Table4[[#This Row],[Sub-Sector]],Table2[Relative Volume],"&gt;=1")/Table4[[#This Row],[Count]]</f>
        <v>0.75</v>
      </c>
      <c r="J49" s="2">
        <f>COUNTIFS(Table2[Sub-Sector],Table4[[#This Row],[Sub-Sector]],Table2[% Away From Day Low],"&gt;=0.05")/Table4[[#This Row],[Count]]</f>
        <v>0</v>
      </c>
      <c r="K49" s="2">
        <f>COUNTIFS(Table2[Sub-Sector],Table4[[#This Row],[Sub-Sector]],Table2[% Away From Day High],"&lt;=0.05")/Table4[[#This Row],[Count]]</f>
        <v>1</v>
      </c>
      <c r="L49" s="2">
        <f>COUNTIFS(Table2[Sub-Sector],Table4[[#This Row],[Sub-Sector]],Table2[% Away From Current Week Low],"&gt;=0.05")/Table4[[#This Row],[Count]]</f>
        <v>0</v>
      </c>
      <c r="M49" s="2">
        <f>COUNTIFS(Table2[Sub-Sector],Table4[[#This Row],[Sub-Sector]],Table2[% Away From Current Week High],"&lt;=0.05")/Table4[[#This Row],[Count]]</f>
        <v>1</v>
      </c>
      <c r="N49" s="2">
        <f>COUNTIFS(Table2[Sub-Sector],Table4[[#This Row],[Sub-Sector]],Table2[% Away From Current Month Low],"&gt;=0.05")/Table4[[#This Row],[Count]]</f>
        <v>0.8</v>
      </c>
      <c r="O49" s="2">
        <f>COUNTIFS(Table2[Sub-Sector],Table4[[#This Row],[Sub-Sector]],Table2[% Away From Current Month High],"&lt;=0.05")/Table4[[#This Row],[Count]]</f>
        <v>0.55000000000000004</v>
      </c>
      <c r="P49" s="2">
        <f>COUNTIFS(Table2[Sub-Sector],Table4[[#This Row],[Sub-Sector]],Table2[% Away From 52W High],"&lt;=10")/Table4[[#This Row],[Count]]</f>
        <v>0.45</v>
      </c>
      <c r="Q49" s="2">
        <f>COUNTIFS(Table2[Sub-Sector],Table4[[#This Row],[Sub-Sector]],Table2[% Away From 52W Low],"&gt;=10")/Table4[[#This Row],[Count]]</f>
        <v>0.95</v>
      </c>
      <c r="R49" s="2">
        <f>COUNTIFS(Table2[Sub-Sector],Table4[[#This Row],[Sub-Sector]],Table2[% Price above 20 EMA],"&gt;=0")/Table4[[#This Row],[Count]]</f>
        <v>0.8</v>
      </c>
      <c r="S49" s="2">
        <f>COUNTIFS(Table2[Sub-Sector],Table4[[#This Row],[Sub-Sector]],Table2[% Price above 50 EMA],"&gt;=0")/Table4[[#This Row],[Count]]</f>
        <v>0.85</v>
      </c>
      <c r="T49" s="2">
        <f>COUNTIFS(Table2[Sub-Sector],Table4[[#This Row],[Sub-Sector]],Table2[% Price above 200 EMA],"&gt;=0")/Table4[[#This Row],[Count]]</f>
        <v>0.95</v>
      </c>
      <c r="U49" s="2">
        <f>COUNTIFS(Table2[Sub-Sector],Table4[[#This Row],[Sub-Sector]],Table2[Rate of Change - Zone],"Positive")/Table4[[#This Row],[Count]]</f>
        <v>0.8</v>
      </c>
      <c r="V49" s="2">
        <f>COUNTIFS(Table2[Sub-Sector],Table4[[#This Row],[Sub-Sector]],Table2[Sharpe Ratio],"&gt;=0.10")/Table4[[#This Row],[Count]]</f>
        <v>0.1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376</v>
      </c>
      <c r="X49">
        <f>_xlfn.RANK.AVG(Table4[[#This Row],[Score]],Table4[Score],1)</f>
        <v>40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218.5</v>
      </c>
      <c r="Z49">
        <f>_xlfn.RANK.AVG(Table4[[#This Row],[Score 2 ]],Table4[[Score 2 ]],1)</f>
        <v>48</v>
      </c>
    </row>
    <row r="50" spans="1:26" x14ac:dyDescent="0.3">
      <c r="A50" t="s">
        <v>116</v>
      </c>
      <c r="B50">
        <f>COUNTIFS(Table2[Sub-Sector],Table4[[#This Row],[Sub-Sector]])</f>
        <v>7</v>
      </c>
      <c r="C50" s="2">
        <f>COUNTIFS(Table2[Sub-Sector],Table4[[#This Row],[Sub-Sector]],Table2[Uptrend],"Uptrend")/Table4[[#This Row],[Count]]</f>
        <v>0.8571428571428571</v>
      </c>
      <c r="D50" s="2">
        <f>COUNTIFS(Table2[Sub-Sector],Table4[[#This Row],[Sub-Sector]],Table2[1W Return vs Nifty],"&gt;=5")/Table4[[#This Row],[Count]]</f>
        <v>0.14285714285714285</v>
      </c>
      <c r="E50" s="2">
        <f>COUNTIFS(Table2[Sub-Sector],Table4[[#This Row],[Sub-Sector]],Table2[1M Return vs Nifty],"&gt;=5")/Table4[[#This Row],[Count]]</f>
        <v>0.7142857142857143</v>
      </c>
      <c r="F50" s="2">
        <f>COUNTIFS(Table2[Sub-Sector],Table4[[#This Row],[Sub-Sector]],Table2[6M Return vs Nifty],"&gt;=10")/Table4[[#This Row],[Count]]</f>
        <v>0.5714285714285714</v>
      </c>
      <c r="G50" s="2">
        <f>COUNTIFS(Table2[Sub-Sector],Table4[[#This Row],[Sub-Sector]],Table2[1Y Return vs Nifty],"&gt;=10")/Table4[[#This Row],[Count]]</f>
        <v>0.8571428571428571</v>
      </c>
      <c r="H50" s="2">
        <f>COUNTIFS(Table2[Sub-Sector],Table4[[#This Row],[Sub-Sector]],Table2[RSI Exponential â€“ 14D],"&gt;=50")/Table4[[#This Row],[Count]]</f>
        <v>1</v>
      </c>
      <c r="I50" s="2">
        <f>COUNTIFS(Table2[Sub-Sector],Table4[[#This Row],[Sub-Sector]],Table2[Relative Volume],"&gt;=1")/Table4[[#This Row],[Count]]</f>
        <v>0.42857142857142855</v>
      </c>
      <c r="J50" s="2">
        <f>COUNTIFS(Table2[Sub-Sector],Table4[[#This Row],[Sub-Sector]],Table2[% Away From Day Low],"&gt;=0.05")/Table4[[#This Row],[Count]]</f>
        <v>0</v>
      </c>
      <c r="K50" s="2">
        <f>COUNTIFS(Table2[Sub-Sector],Table4[[#This Row],[Sub-Sector]],Table2[% Away From Day High],"&lt;=0.05")/Table4[[#This Row],[Count]]</f>
        <v>0.8571428571428571</v>
      </c>
      <c r="L50" s="2">
        <f>COUNTIFS(Table2[Sub-Sector],Table4[[#This Row],[Sub-Sector]],Table2[% Away From Current Week Low],"&gt;=0.05")/Table4[[#This Row],[Count]]</f>
        <v>0.2857142857142857</v>
      </c>
      <c r="M50" s="2">
        <f>COUNTIFS(Table2[Sub-Sector],Table4[[#This Row],[Sub-Sector]],Table2[% Away From Current Week High],"&lt;=0.05")/Table4[[#This Row],[Count]]</f>
        <v>1</v>
      </c>
      <c r="N50" s="2">
        <f>COUNTIFS(Table2[Sub-Sector],Table4[[#This Row],[Sub-Sector]],Table2[% Away From Current Month Low],"&gt;=0.05")/Table4[[#This Row],[Count]]</f>
        <v>1</v>
      </c>
      <c r="O50" s="2">
        <f>COUNTIFS(Table2[Sub-Sector],Table4[[#This Row],[Sub-Sector]],Table2[% Away From Current Month High],"&lt;=0.05")/Table4[[#This Row],[Count]]</f>
        <v>0.42857142857142855</v>
      </c>
      <c r="P50" s="2">
        <f>COUNTIFS(Table2[Sub-Sector],Table4[[#This Row],[Sub-Sector]],Table2[% Away From 52W High],"&lt;=10")/Table4[[#This Row],[Count]]</f>
        <v>0.5714285714285714</v>
      </c>
      <c r="Q50" s="2">
        <f>COUNTIFS(Table2[Sub-Sector],Table4[[#This Row],[Sub-Sector]],Table2[% Away From 52W Low],"&gt;=10")/Table4[[#This Row],[Count]]</f>
        <v>1</v>
      </c>
      <c r="R50" s="2">
        <f>COUNTIFS(Table2[Sub-Sector],Table4[[#This Row],[Sub-Sector]],Table2[% Price above 20 EMA],"&gt;=0")/Table4[[#This Row],[Count]]</f>
        <v>1</v>
      </c>
      <c r="S50" s="2">
        <f>COUNTIFS(Table2[Sub-Sector],Table4[[#This Row],[Sub-Sector]],Table2[% Price above 50 EMA],"&gt;=0")/Table4[[#This Row],[Count]]</f>
        <v>1</v>
      </c>
      <c r="T50" s="2">
        <f>COUNTIFS(Table2[Sub-Sector],Table4[[#This Row],[Sub-Sector]],Table2[% Price above 200 EMA],"&gt;=0")/Table4[[#This Row],[Count]]</f>
        <v>0.8571428571428571</v>
      </c>
      <c r="U50" s="2">
        <f>COUNTIFS(Table2[Sub-Sector],Table4[[#This Row],[Sub-Sector]],Table2[Rate of Change - Zone],"Positive")/Table4[[#This Row],[Count]]</f>
        <v>0.42857142857142855</v>
      </c>
      <c r="V50" s="2">
        <f>COUNTIFS(Table2[Sub-Sector],Table4[[#This Row],[Sub-Sector]],Table2[Sharpe Ratio],"&gt;=0.10")/Table4[[#This Row],[Count]]</f>
        <v>0.8571428571428571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369</v>
      </c>
      <c r="X50">
        <f>_xlfn.RANK.AVG(Table4[[#This Row],[Score]],Table4[Score],1)</f>
        <v>36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219.5</v>
      </c>
      <c r="Z50">
        <f>_xlfn.RANK.AVG(Table4[[#This Row],[Score 2 ]],Table4[[Score 2 ]],1)</f>
        <v>49</v>
      </c>
    </row>
    <row r="51" spans="1:26" x14ac:dyDescent="0.3">
      <c r="A51" t="s">
        <v>57</v>
      </c>
      <c r="B51">
        <f>COUNTIFS(Table2[Sub-Sector],Table4[[#This Row],[Sub-Sector]])</f>
        <v>43</v>
      </c>
      <c r="C51" s="2">
        <f>COUNTIFS(Table2[Sub-Sector],Table4[[#This Row],[Sub-Sector]],Table2[Uptrend],"Uptrend")/Table4[[#This Row],[Count]]</f>
        <v>0.93023255813953487</v>
      </c>
      <c r="D51" s="2">
        <f>COUNTIFS(Table2[Sub-Sector],Table4[[#This Row],[Sub-Sector]],Table2[1W Return vs Nifty],"&gt;=5")/Table4[[#This Row],[Count]]</f>
        <v>0.37209302325581395</v>
      </c>
      <c r="E51" s="2">
        <f>COUNTIFS(Table2[Sub-Sector],Table4[[#This Row],[Sub-Sector]],Table2[1M Return vs Nifty],"&gt;=5")/Table4[[#This Row],[Count]]</f>
        <v>0.44186046511627908</v>
      </c>
      <c r="F51" s="2">
        <f>COUNTIFS(Table2[Sub-Sector],Table4[[#This Row],[Sub-Sector]],Table2[6M Return vs Nifty],"&gt;=10")/Table4[[#This Row],[Count]]</f>
        <v>0.44186046511627908</v>
      </c>
      <c r="G51" s="2">
        <f>COUNTIFS(Table2[Sub-Sector],Table4[[#This Row],[Sub-Sector]],Table2[1Y Return vs Nifty],"&gt;=10")/Table4[[#This Row],[Count]]</f>
        <v>0.72093023255813948</v>
      </c>
      <c r="H51" s="2">
        <f>COUNTIFS(Table2[Sub-Sector],Table4[[#This Row],[Sub-Sector]],Table2[RSI Exponential â€“ 14D],"&gt;=50")/Table4[[#This Row],[Count]]</f>
        <v>0.90697674418604646</v>
      </c>
      <c r="I51" s="2">
        <f>COUNTIFS(Table2[Sub-Sector],Table4[[#This Row],[Sub-Sector]],Table2[Relative Volume],"&gt;=1")/Table4[[#This Row],[Count]]</f>
        <v>0.41860465116279072</v>
      </c>
      <c r="J51" s="2">
        <f>COUNTIFS(Table2[Sub-Sector],Table4[[#This Row],[Sub-Sector]],Table2[% Away From Day Low],"&gt;=0.05")/Table4[[#This Row],[Count]]</f>
        <v>0</v>
      </c>
      <c r="K51" s="2">
        <f>COUNTIFS(Table2[Sub-Sector],Table4[[#This Row],[Sub-Sector]],Table2[% Away From Day High],"&lt;=0.05")/Table4[[#This Row],[Count]]</f>
        <v>0.90697674418604646</v>
      </c>
      <c r="L51" s="2">
        <f>COUNTIFS(Table2[Sub-Sector],Table4[[#This Row],[Sub-Sector]],Table2[% Away From Current Week Low],"&gt;=0.05")/Table4[[#This Row],[Count]]</f>
        <v>2.3255813953488372E-2</v>
      </c>
      <c r="M51" s="2">
        <f>COUNTIFS(Table2[Sub-Sector],Table4[[#This Row],[Sub-Sector]],Table2[% Away From Current Week High],"&lt;=0.05")/Table4[[#This Row],[Count]]</f>
        <v>0.97674418604651159</v>
      </c>
      <c r="N51" s="2">
        <f>COUNTIFS(Table2[Sub-Sector],Table4[[#This Row],[Sub-Sector]],Table2[% Away From Current Month Low],"&gt;=0.05")/Table4[[#This Row],[Count]]</f>
        <v>0.86046511627906974</v>
      </c>
      <c r="O51" s="2">
        <f>COUNTIFS(Table2[Sub-Sector],Table4[[#This Row],[Sub-Sector]],Table2[% Away From Current Month High],"&lt;=0.05")/Table4[[#This Row],[Count]]</f>
        <v>0.62790697674418605</v>
      </c>
      <c r="P51" s="2">
        <f>COUNTIFS(Table2[Sub-Sector],Table4[[#This Row],[Sub-Sector]],Table2[% Away From 52W High],"&lt;=10")/Table4[[#This Row],[Count]]</f>
        <v>0.79069767441860461</v>
      </c>
      <c r="Q51" s="2">
        <f>COUNTIFS(Table2[Sub-Sector],Table4[[#This Row],[Sub-Sector]],Table2[% Away From 52W Low],"&gt;=10")/Table4[[#This Row],[Count]]</f>
        <v>1</v>
      </c>
      <c r="R51" s="2">
        <f>COUNTIFS(Table2[Sub-Sector],Table4[[#This Row],[Sub-Sector]],Table2[% Price above 20 EMA],"&gt;=0")/Table4[[#This Row],[Count]]</f>
        <v>0.86046511627906974</v>
      </c>
      <c r="S51" s="2">
        <f>COUNTIFS(Table2[Sub-Sector],Table4[[#This Row],[Sub-Sector]],Table2[% Price above 50 EMA],"&gt;=0")/Table4[[#This Row],[Count]]</f>
        <v>0.93023255813953487</v>
      </c>
      <c r="T51" s="2">
        <f>COUNTIFS(Table2[Sub-Sector],Table4[[#This Row],[Sub-Sector]],Table2[% Price above 200 EMA],"&gt;=0")/Table4[[#This Row],[Count]]</f>
        <v>0.95348837209302328</v>
      </c>
      <c r="U51" s="2">
        <f>COUNTIFS(Table2[Sub-Sector],Table4[[#This Row],[Sub-Sector]],Table2[Rate of Change - Zone],"Positive")/Table4[[#This Row],[Count]]</f>
        <v>0.69767441860465118</v>
      </c>
      <c r="V51" s="2">
        <f>COUNTIFS(Table2[Sub-Sector],Table4[[#This Row],[Sub-Sector]],Table2[Sharpe Ratio],"&gt;=0.10")/Table4[[#This Row],[Count]]</f>
        <v>2.3255813953488372E-2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349</v>
      </c>
      <c r="X51">
        <f>_xlfn.RANK.AVG(Table4[[#This Row],[Score]],Table4[Score],1)</f>
        <v>31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221</v>
      </c>
      <c r="Z51">
        <f>_xlfn.RANK.AVG(Table4[[#This Row],[Score 2 ]],Table4[[Score 2 ]],1)</f>
        <v>50</v>
      </c>
    </row>
    <row r="52" spans="1:26" x14ac:dyDescent="0.3">
      <c r="A52" t="s">
        <v>46</v>
      </c>
      <c r="B52">
        <f>COUNTIFS(Table2[Sub-Sector],Table4[[#This Row],[Sub-Sector]])</f>
        <v>27</v>
      </c>
      <c r="C52" s="2">
        <f>COUNTIFS(Table2[Sub-Sector],Table4[[#This Row],[Sub-Sector]],Table2[Uptrend],"Uptrend")/Table4[[#This Row],[Count]]</f>
        <v>0.92592592592592593</v>
      </c>
      <c r="D52" s="2">
        <f>COUNTIFS(Table2[Sub-Sector],Table4[[#This Row],[Sub-Sector]],Table2[1W Return vs Nifty],"&gt;=5")/Table4[[#This Row],[Count]]</f>
        <v>0.29629629629629628</v>
      </c>
      <c r="E52" s="2">
        <f>COUNTIFS(Table2[Sub-Sector],Table4[[#This Row],[Sub-Sector]],Table2[1M Return vs Nifty],"&gt;=5")/Table4[[#This Row],[Count]]</f>
        <v>0.22222222222222221</v>
      </c>
      <c r="F52" s="2">
        <f>COUNTIFS(Table2[Sub-Sector],Table4[[#This Row],[Sub-Sector]],Table2[6M Return vs Nifty],"&gt;=10")/Table4[[#This Row],[Count]]</f>
        <v>0.62962962962962965</v>
      </c>
      <c r="G52" s="2">
        <f>COUNTIFS(Table2[Sub-Sector],Table4[[#This Row],[Sub-Sector]],Table2[1Y Return vs Nifty],"&gt;=10")/Table4[[#This Row],[Count]]</f>
        <v>0.88888888888888884</v>
      </c>
      <c r="H52" s="2">
        <f>COUNTIFS(Table2[Sub-Sector],Table4[[#This Row],[Sub-Sector]],Table2[RSI Exponential â€“ 14D],"&gt;=50")/Table4[[#This Row],[Count]]</f>
        <v>0.59259259259259256</v>
      </c>
      <c r="I52" s="2">
        <f>COUNTIFS(Table2[Sub-Sector],Table4[[#This Row],[Sub-Sector]],Table2[Relative Volume],"&gt;=1")/Table4[[#This Row],[Count]]</f>
        <v>0.29629629629629628</v>
      </c>
      <c r="J52" s="2">
        <f>COUNTIFS(Table2[Sub-Sector],Table4[[#This Row],[Sub-Sector]],Table2[% Away From Day Low],"&gt;=0.05")/Table4[[#This Row],[Count]]</f>
        <v>0</v>
      </c>
      <c r="K52" s="2">
        <f>COUNTIFS(Table2[Sub-Sector],Table4[[#This Row],[Sub-Sector]],Table2[% Away From Day High],"&lt;=0.05")/Table4[[#This Row],[Count]]</f>
        <v>0.96296296296296291</v>
      </c>
      <c r="L52" s="2">
        <f>COUNTIFS(Table2[Sub-Sector],Table4[[#This Row],[Sub-Sector]],Table2[% Away From Current Week Low],"&gt;=0.05")/Table4[[#This Row],[Count]]</f>
        <v>0.1111111111111111</v>
      </c>
      <c r="M52" s="2">
        <f>COUNTIFS(Table2[Sub-Sector],Table4[[#This Row],[Sub-Sector]],Table2[% Away From Current Week High],"&lt;=0.05")/Table4[[#This Row],[Count]]</f>
        <v>0.96296296296296291</v>
      </c>
      <c r="N52" s="2">
        <f>COUNTIFS(Table2[Sub-Sector],Table4[[#This Row],[Sub-Sector]],Table2[% Away From Current Month Low],"&gt;=0.05")/Table4[[#This Row],[Count]]</f>
        <v>0.88888888888888884</v>
      </c>
      <c r="O52" s="2">
        <f>COUNTIFS(Table2[Sub-Sector],Table4[[#This Row],[Sub-Sector]],Table2[% Away From Current Month High],"&lt;=0.05")/Table4[[#This Row],[Count]]</f>
        <v>0.40740740740740738</v>
      </c>
      <c r="P52" s="2">
        <f>COUNTIFS(Table2[Sub-Sector],Table4[[#This Row],[Sub-Sector]],Table2[% Away From 52W High],"&lt;=10")/Table4[[#This Row],[Count]]</f>
        <v>0.51851851851851849</v>
      </c>
      <c r="Q52" s="2">
        <f>COUNTIFS(Table2[Sub-Sector],Table4[[#This Row],[Sub-Sector]],Table2[% Away From 52W Low],"&gt;=10")/Table4[[#This Row],[Count]]</f>
        <v>1</v>
      </c>
      <c r="R52" s="2">
        <f>COUNTIFS(Table2[Sub-Sector],Table4[[#This Row],[Sub-Sector]],Table2[% Price above 20 EMA],"&gt;=0")/Table4[[#This Row],[Count]]</f>
        <v>0.66666666666666663</v>
      </c>
      <c r="S52" s="2">
        <f>COUNTIFS(Table2[Sub-Sector],Table4[[#This Row],[Sub-Sector]],Table2[% Price above 50 EMA],"&gt;=0")/Table4[[#This Row],[Count]]</f>
        <v>0.92592592592592593</v>
      </c>
      <c r="T52" s="2">
        <f>COUNTIFS(Table2[Sub-Sector],Table4[[#This Row],[Sub-Sector]],Table2[% Price above 200 EMA],"&gt;=0")/Table4[[#This Row],[Count]]</f>
        <v>0.96296296296296291</v>
      </c>
      <c r="U52" s="2">
        <f>COUNTIFS(Table2[Sub-Sector],Table4[[#This Row],[Sub-Sector]],Table2[Rate of Change - Zone],"Positive")/Table4[[#This Row],[Count]]</f>
        <v>0.51851851851851849</v>
      </c>
      <c r="V52" s="2">
        <f>COUNTIFS(Table2[Sub-Sector],Table4[[#This Row],[Sub-Sector]],Table2[Sharpe Ratio],"&gt;=0.10")/Table4[[#This Row],[Count]]</f>
        <v>0.66666666666666663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394.5</v>
      </c>
      <c r="X52">
        <f>_xlfn.RANK.AVG(Table4[[#This Row],[Score]],Table4[Score],1)</f>
        <v>50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</v>
      </c>
      <c r="Z52">
        <f>_xlfn.RANK.AVG(Table4[[#This Row],[Score 2 ]],Table4[[Score 2 ]],1)</f>
        <v>51</v>
      </c>
    </row>
    <row r="53" spans="1:26" x14ac:dyDescent="0.3">
      <c r="A53" t="s">
        <v>37</v>
      </c>
      <c r="B53">
        <f>COUNTIFS(Table2[Sub-Sector],Table4[[#This Row],[Sub-Sector]])</f>
        <v>10</v>
      </c>
      <c r="C53" s="2">
        <f>COUNTIFS(Table2[Sub-Sector],Table4[[#This Row],[Sub-Sector]],Table2[Uptrend],"Uptrend")/Table4[[#This Row],[Count]]</f>
        <v>1</v>
      </c>
      <c r="D53" s="2">
        <f>COUNTIFS(Table2[Sub-Sector],Table4[[#This Row],[Sub-Sector]],Table2[1W Return vs Nifty],"&gt;=5")/Table4[[#This Row],[Count]]</f>
        <v>0.7</v>
      </c>
      <c r="E53" s="2">
        <f>COUNTIFS(Table2[Sub-Sector],Table4[[#This Row],[Sub-Sector]],Table2[1M Return vs Nifty],"&gt;=5")/Table4[[#This Row],[Count]]</f>
        <v>0.8</v>
      </c>
      <c r="F53" s="2">
        <f>COUNTIFS(Table2[Sub-Sector],Table4[[#This Row],[Sub-Sector]],Table2[6M Return vs Nifty],"&gt;=10")/Table4[[#This Row],[Count]]</f>
        <v>0.3</v>
      </c>
      <c r="G53" s="2">
        <f>COUNTIFS(Table2[Sub-Sector],Table4[[#This Row],[Sub-Sector]],Table2[1Y Return vs Nifty],"&gt;=10")/Table4[[#This Row],[Count]]</f>
        <v>0.4</v>
      </c>
      <c r="H53" s="2">
        <f>COUNTIFS(Table2[Sub-Sector],Table4[[#This Row],[Sub-Sector]],Table2[RSI Exponential â€“ 14D],"&gt;=50")/Table4[[#This Row],[Count]]</f>
        <v>1</v>
      </c>
      <c r="I53" s="2">
        <f>COUNTIFS(Table2[Sub-Sector],Table4[[#This Row],[Sub-Sector]],Table2[Relative Volume],"&gt;=1")/Table4[[#This Row],[Count]]</f>
        <v>0.8</v>
      </c>
      <c r="J53" s="2">
        <f>COUNTIFS(Table2[Sub-Sector],Table4[[#This Row],[Sub-Sector]],Table2[% Away From Day Low],"&gt;=0.05")/Table4[[#This Row],[Count]]</f>
        <v>0</v>
      </c>
      <c r="K53" s="2">
        <f>COUNTIFS(Table2[Sub-Sector],Table4[[#This Row],[Sub-Sector]],Table2[% Away From Day High],"&lt;=0.05")/Table4[[#This Row],[Count]]</f>
        <v>1</v>
      </c>
      <c r="L53" s="2">
        <f>COUNTIFS(Table2[Sub-Sector],Table4[[#This Row],[Sub-Sector]],Table2[% Away From Current Week Low],"&gt;=0.05")/Table4[[#This Row],[Count]]</f>
        <v>0</v>
      </c>
      <c r="M53" s="2">
        <f>COUNTIFS(Table2[Sub-Sector],Table4[[#This Row],[Sub-Sector]],Table2[% Away From Current Week High],"&lt;=0.05")/Table4[[#This Row],[Count]]</f>
        <v>0.9</v>
      </c>
      <c r="N53" s="2">
        <f>COUNTIFS(Table2[Sub-Sector],Table4[[#This Row],[Sub-Sector]],Table2[% Away From Current Month Low],"&gt;=0.05")/Table4[[#This Row],[Count]]</f>
        <v>0.9</v>
      </c>
      <c r="O53" s="2">
        <f>COUNTIFS(Table2[Sub-Sector],Table4[[#This Row],[Sub-Sector]],Table2[% Away From Current Month High],"&lt;=0.05")/Table4[[#This Row],[Count]]</f>
        <v>0.8</v>
      </c>
      <c r="P53" s="2">
        <f>COUNTIFS(Table2[Sub-Sector],Table4[[#This Row],[Sub-Sector]],Table2[% Away From 52W High],"&lt;=10")/Table4[[#This Row],[Count]]</f>
        <v>0.8</v>
      </c>
      <c r="Q53" s="2">
        <f>COUNTIFS(Table2[Sub-Sector],Table4[[#This Row],[Sub-Sector]],Table2[% Away From 52W Low],"&gt;=10")/Table4[[#This Row],[Count]]</f>
        <v>1</v>
      </c>
      <c r="R53" s="2">
        <f>COUNTIFS(Table2[Sub-Sector],Table4[[#This Row],[Sub-Sector]],Table2[% Price above 20 EMA],"&gt;=0")/Table4[[#This Row],[Count]]</f>
        <v>1</v>
      </c>
      <c r="S53" s="2">
        <f>COUNTIFS(Table2[Sub-Sector],Table4[[#This Row],[Sub-Sector]],Table2[% Price above 50 EMA],"&gt;=0")/Table4[[#This Row],[Count]]</f>
        <v>1</v>
      </c>
      <c r="T53" s="2">
        <f>COUNTIFS(Table2[Sub-Sector],Table4[[#This Row],[Sub-Sector]],Table2[% Price above 200 EMA],"&gt;=0")/Table4[[#This Row],[Count]]</f>
        <v>1</v>
      </c>
      <c r="U53" s="2">
        <f>COUNTIFS(Table2[Sub-Sector],Table4[[#This Row],[Sub-Sector]],Table2[Rate of Change - Zone],"Positive")/Table4[[#This Row],[Count]]</f>
        <v>0.9</v>
      </c>
      <c r="V53" s="2">
        <f>COUNTIFS(Table2[Sub-Sector],Table4[[#This Row],[Sub-Sector]],Table2[Sharpe Ratio],"&gt;=0.10")/Table4[[#This Row],[Count]]</f>
        <v>0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276.5</v>
      </c>
      <c r="X53">
        <f>_xlfn.RANK.AVG(Table4[[#This Row],[Score]],Table4[Score],1)</f>
        <v>13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222.5</v>
      </c>
      <c r="Z53">
        <f>_xlfn.RANK.AVG(Table4[[#This Row],[Score 2 ]],Table4[[Score 2 ]],1)</f>
        <v>52</v>
      </c>
    </row>
    <row r="54" spans="1:26" x14ac:dyDescent="0.3">
      <c r="A54" t="s">
        <v>386</v>
      </c>
      <c r="B54">
        <f>COUNTIFS(Table2[Sub-Sector],Table4[[#This Row],[Sub-Sector]])</f>
        <v>6</v>
      </c>
      <c r="C54" s="2">
        <f>COUNTIFS(Table2[Sub-Sector],Table4[[#This Row],[Sub-Sector]],Table2[Uptrend],"Uptrend")/Table4[[#This Row],[Count]]</f>
        <v>1</v>
      </c>
      <c r="D54" s="2">
        <f>COUNTIFS(Table2[Sub-Sector],Table4[[#This Row],[Sub-Sector]],Table2[1W Return vs Nifty],"&gt;=5")/Table4[[#This Row],[Count]]</f>
        <v>0.16666666666666666</v>
      </c>
      <c r="E54" s="2">
        <f>COUNTIFS(Table2[Sub-Sector],Table4[[#This Row],[Sub-Sector]],Table2[1M Return vs Nifty],"&gt;=5")/Table4[[#This Row],[Count]]</f>
        <v>0</v>
      </c>
      <c r="F54" s="2">
        <f>COUNTIFS(Table2[Sub-Sector],Table4[[#This Row],[Sub-Sector]],Table2[6M Return vs Nifty],"&gt;=10")/Table4[[#This Row],[Count]]</f>
        <v>0.33333333333333331</v>
      </c>
      <c r="G54" s="2">
        <f>COUNTIFS(Table2[Sub-Sector],Table4[[#This Row],[Sub-Sector]],Table2[1Y Return vs Nifty],"&gt;=10")/Table4[[#This Row],[Count]]</f>
        <v>0.33333333333333331</v>
      </c>
      <c r="H54" s="2">
        <f>COUNTIFS(Table2[Sub-Sector],Table4[[#This Row],[Sub-Sector]],Table2[RSI Exponential â€“ 14D],"&gt;=50")/Table4[[#This Row],[Count]]</f>
        <v>0.83333333333333337</v>
      </c>
      <c r="I54" s="2">
        <f>COUNTIFS(Table2[Sub-Sector],Table4[[#This Row],[Sub-Sector]],Table2[Relative Volume],"&gt;=1")/Table4[[#This Row],[Count]]</f>
        <v>0.83333333333333337</v>
      </c>
      <c r="J54" s="2">
        <f>COUNTIFS(Table2[Sub-Sector],Table4[[#This Row],[Sub-Sector]],Table2[% Away From Day Low],"&gt;=0.05")/Table4[[#This Row],[Count]]</f>
        <v>0</v>
      </c>
      <c r="K54" s="2">
        <f>COUNTIFS(Table2[Sub-Sector],Table4[[#This Row],[Sub-Sector]],Table2[% Away From Day High],"&lt;=0.05")/Table4[[#This Row],[Count]]</f>
        <v>1</v>
      </c>
      <c r="L54" s="2">
        <f>COUNTIFS(Table2[Sub-Sector],Table4[[#This Row],[Sub-Sector]],Table2[% Away From Current Week Low],"&gt;=0.05")/Table4[[#This Row],[Count]]</f>
        <v>0</v>
      </c>
      <c r="M54" s="2">
        <f>COUNTIFS(Table2[Sub-Sector],Table4[[#This Row],[Sub-Sector]],Table2[% Away From Current Week High],"&lt;=0.05")/Table4[[#This Row],[Count]]</f>
        <v>1</v>
      </c>
      <c r="N54" s="2">
        <f>COUNTIFS(Table2[Sub-Sector],Table4[[#This Row],[Sub-Sector]],Table2[% Away From Current Month Low],"&gt;=0.05")/Table4[[#This Row],[Count]]</f>
        <v>1</v>
      </c>
      <c r="O54" s="2">
        <f>COUNTIFS(Table2[Sub-Sector],Table4[[#This Row],[Sub-Sector]],Table2[% Away From Current Month High],"&lt;=0.05")/Table4[[#This Row],[Count]]</f>
        <v>0.66666666666666663</v>
      </c>
      <c r="P54" s="2">
        <f>COUNTIFS(Table2[Sub-Sector],Table4[[#This Row],[Sub-Sector]],Table2[% Away From 52W High],"&lt;=10")/Table4[[#This Row],[Count]]</f>
        <v>0.66666666666666663</v>
      </c>
      <c r="Q54" s="2">
        <f>COUNTIFS(Table2[Sub-Sector],Table4[[#This Row],[Sub-Sector]],Table2[% Away From 52W Low],"&gt;=10")/Table4[[#This Row],[Count]]</f>
        <v>1</v>
      </c>
      <c r="R54" s="2">
        <f>COUNTIFS(Table2[Sub-Sector],Table4[[#This Row],[Sub-Sector]],Table2[% Price above 20 EMA],"&gt;=0")/Table4[[#This Row],[Count]]</f>
        <v>0.83333333333333337</v>
      </c>
      <c r="S54" s="2">
        <f>COUNTIFS(Table2[Sub-Sector],Table4[[#This Row],[Sub-Sector]],Table2[% Price above 50 EMA],"&gt;=0")/Table4[[#This Row],[Count]]</f>
        <v>1</v>
      </c>
      <c r="T54" s="2">
        <f>COUNTIFS(Table2[Sub-Sector],Table4[[#This Row],[Sub-Sector]],Table2[% Price above 200 EMA],"&gt;=0")/Table4[[#This Row],[Count]]</f>
        <v>1</v>
      </c>
      <c r="U54" s="2">
        <f>COUNTIFS(Table2[Sub-Sector],Table4[[#This Row],[Sub-Sector]],Table2[Rate of Change - Zone],"Positive")/Table4[[#This Row],[Count]]</f>
        <v>0.83333333333333337</v>
      </c>
      <c r="V54" s="2">
        <f>COUNTIFS(Table2[Sub-Sector],Table4[[#This Row],[Sub-Sector]],Table2[Sharpe Ratio],"&gt;=0.10")/Table4[[#This Row],[Count]]</f>
        <v>0.16666666666666666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423.5</v>
      </c>
      <c r="X54">
        <f>_xlfn.RANK.AVG(Table4[[#This Row],[Score]],Table4[Score],1)</f>
        <v>58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223.5</v>
      </c>
      <c r="Z54">
        <f>_xlfn.RANK.AVG(Table4[[#This Row],[Score 2 ]],Table4[[Score 2 ]],1)</f>
        <v>53</v>
      </c>
    </row>
    <row r="55" spans="1:26" x14ac:dyDescent="0.3">
      <c r="A55" t="s">
        <v>922</v>
      </c>
      <c r="B55">
        <f>COUNTIFS(Table2[Sub-Sector],Table4[[#This Row],[Sub-Sector]])</f>
        <v>2</v>
      </c>
      <c r="C55" s="2">
        <f>COUNTIFS(Table2[Sub-Sector],Table4[[#This Row],[Sub-Sector]],Table2[Uptrend],"Uptrend")/Table4[[#This Row],[Count]]</f>
        <v>1</v>
      </c>
      <c r="D55" s="2">
        <f>COUNTIFS(Table2[Sub-Sector],Table4[[#This Row],[Sub-Sector]],Table2[1W Return vs Nifty],"&gt;=5")/Table4[[#This Row],[Count]]</f>
        <v>0</v>
      </c>
      <c r="E55" s="2">
        <f>COUNTIFS(Table2[Sub-Sector],Table4[[#This Row],[Sub-Sector]],Table2[1M Return vs Nifty],"&gt;=5")/Table4[[#This Row],[Count]]</f>
        <v>0</v>
      </c>
      <c r="F55" s="2">
        <f>COUNTIFS(Table2[Sub-Sector],Table4[[#This Row],[Sub-Sector]],Table2[6M Return vs Nifty],"&gt;=10")/Table4[[#This Row],[Count]]</f>
        <v>0.5</v>
      </c>
      <c r="G55" s="2">
        <f>COUNTIFS(Table2[Sub-Sector],Table4[[#This Row],[Sub-Sector]],Table2[1Y Return vs Nifty],"&gt;=10")/Table4[[#This Row],[Count]]</f>
        <v>1</v>
      </c>
      <c r="H55" s="2">
        <f>COUNTIFS(Table2[Sub-Sector],Table4[[#This Row],[Sub-Sector]],Table2[RSI Exponential â€“ 14D],"&gt;=50")/Table4[[#This Row],[Count]]</f>
        <v>0.5</v>
      </c>
      <c r="I55" s="2">
        <f>COUNTIFS(Table2[Sub-Sector],Table4[[#This Row],[Sub-Sector]],Table2[Relative Volume],"&gt;=1")/Table4[[#This Row],[Count]]</f>
        <v>0.5</v>
      </c>
      <c r="J55" s="2">
        <f>COUNTIFS(Table2[Sub-Sector],Table4[[#This Row],[Sub-Sector]],Table2[% Away From Day Low],"&gt;=0.05")/Table4[[#This Row],[Count]]</f>
        <v>0</v>
      </c>
      <c r="K55" s="2">
        <f>COUNTIFS(Table2[Sub-Sector],Table4[[#This Row],[Sub-Sector]],Table2[% Away From Day High],"&lt;=0.05")/Table4[[#This Row],[Count]]</f>
        <v>1</v>
      </c>
      <c r="L55" s="2">
        <f>COUNTIFS(Table2[Sub-Sector],Table4[[#This Row],[Sub-Sector]],Table2[% Away From Current Week Low],"&gt;=0.05")/Table4[[#This Row],[Count]]</f>
        <v>0</v>
      </c>
      <c r="M55" s="2">
        <f>COUNTIFS(Table2[Sub-Sector],Table4[[#This Row],[Sub-Sector]],Table2[% Away From Current Week High],"&lt;=0.05")/Table4[[#This Row],[Count]]</f>
        <v>1</v>
      </c>
      <c r="N55" s="2">
        <f>COUNTIFS(Table2[Sub-Sector],Table4[[#This Row],[Sub-Sector]],Table2[% Away From Current Month Low],"&gt;=0.05")/Table4[[#This Row],[Count]]</f>
        <v>0.5</v>
      </c>
      <c r="O55" s="2">
        <f>COUNTIFS(Table2[Sub-Sector],Table4[[#This Row],[Sub-Sector]],Table2[% Away From Current Month High],"&lt;=0.05")/Table4[[#This Row],[Count]]</f>
        <v>0</v>
      </c>
      <c r="P55" s="2">
        <f>COUNTIFS(Table2[Sub-Sector],Table4[[#This Row],[Sub-Sector]],Table2[% Away From 52W High],"&lt;=10")/Table4[[#This Row],[Count]]</f>
        <v>0</v>
      </c>
      <c r="Q55" s="2">
        <f>COUNTIFS(Table2[Sub-Sector],Table4[[#This Row],[Sub-Sector]],Table2[% Away From 52W Low],"&gt;=10")/Table4[[#This Row],[Count]]</f>
        <v>1</v>
      </c>
      <c r="R55" s="2">
        <f>COUNTIFS(Table2[Sub-Sector],Table4[[#This Row],[Sub-Sector]],Table2[% Price above 20 EMA],"&gt;=0")/Table4[[#This Row],[Count]]</f>
        <v>0.5</v>
      </c>
      <c r="S55" s="2">
        <f>COUNTIFS(Table2[Sub-Sector],Table4[[#This Row],[Sub-Sector]],Table2[% Price above 50 EMA],"&gt;=0")/Table4[[#This Row],[Count]]</f>
        <v>1</v>
      </c>
      <c r="T55" s="2">
        <f>COUNTIFS(Table2[Sub-Sector],Table4[[#This Row],[Sub-Sector]],Table2[% Price above 200 EMA],"&gt;=0")/Table4[[#This Row],[Count]]</f>
        <v>1</v>
      </c>
      <c r="U55" s="2">
        <f>COUNTIFS(Table2[Sub-Sector],Table4[[#This Row],[Sub-Sector]],Table2[Rate of Change - Zone],"Positive")/Table4[[#This Row],[Count]]</f>
        <v>0</v>
      </c>
      <c r="V55" s="2">
        <f>COUNTIFS(Table2[Sub-Sector],Table4[[#This Row],[Sub-Sector]],Table2[Sharpe Ratio],"&gt;=0.10")/Table4[[#This Row],[Count]]</f>
        <v>1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452</v>
      </c>
      <c r="X55">
        <f>_xlfn.RANK.AVG(Table4[[#This Row],[Score]],Table4[Score],1)</f>
        <v>72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226</v>
      </c>
      <c r="Z55">
        <f>_xlfn.RANK.AVG(Table4[[#This Row],[Score 2 ]],Table4[[Score 2 ]],1)</f>
        <v>54</v>
      </c>
    </row>
    <row r="56" spans="1:26" x14ac:dyDescent="0.3">
      <c r="A56" t="s">
        <v>637</v>
      </c>
      <c r="B56">
        <f>COUNTIFS(Table2[Sub-Sector],Table4[[#This Row],[Sub-Sector]])</f>
        <v>4</v>
      </c>
      <c r="C56" s="2">
        <f>COUNTIFS(Table2[Sub-Sector],Table4[[#This Row],[Sub-Sector]],Table2[Uptrend],"Uptrend")/Table4[[#This Row],[Count]]</f>
        <v>0.75</v>
      </c>
      <c r="D56" s="2">
        <f>COUNTIFS(Table2[Sub-Sector],Table4[[#This Row],[Sub-Sector]],Table2[1W Return vs Nifty],"&gt;=5")/Table4[[#This Row],[Count]]</f>
        <v>0.5</v>
      </c>
      <c r="E56" s="2">
        <f>COUNTIFS(Table2[Sub-Sector],Table4[[#This Row],[Sub-Sector]],Table2[1M Return vs Nifty],"&gt;=5")/Table4[[#This Row],[Count]]</f>
        <v>0</v>
      </c>
      <c r="F56" s="2">
        <f>COUNTIFS(Table2[Sub-Sector],Table4[[#This Row],[Sub-Sector]],Table2[6M Return vs Nifty],"&gt;=10")/Table4[[#This Row],[Count]]</f>
        <v>0.5</v>
      </c>
      <c r="G56" s="2">
        <f>COUNTIFS(Table2[Sub-Sector],Table4[[#This Row],[Sub-Sector]],Table2[1Y Return vs Nifty],"&gt;=10")/Table4[[#This Row],[Count]]</f>
        <v>0.75</v>
      </c>
      <c r="H56" s="2">
        <f>COUNTIFS(Table2[Sub-Sector],Table4[[#This Row],[Sub-Sector]],Table2[RSI Exponential â€“ 14D],"&gt;=50")/Table4[[#This Row],[Count]]</f>
        <v>0.75</v>
      </c>
      <c r="I56" s="2">
        <f>COUNTIFS(Table2[Sub-Sector],Table4[[#This Row],[Sub-Sector]],Table2[Relative Volume],"&gt;=1")/Table4[[#This Row],[Count]]</f>
        <v>0.25</v>
      </c>
      <c r="J56" s="2">
        <f>COUNTIFS(Table2[Sub-Sector],Table4[[#This Row],[Sub-Sector]],Table2[% Away From Day Low],"&gt;=0.05")/Table4[[#This Row],[Count]]</f>
        <v>0</v>
      </c>
      <c r="K56" s="2">
        <f>COUNTIFS(Table2[Sub-Sector],Table4[[#This Row],[Sub-Sector]],Table2[% Away From Day High],"&lt;=0.05")/Table4[[#This Row],[Count]]</f>
        <v>1</v>
      </c>
      <c r="L56" s="2">
        <f>COUNTIFS(Table2[Sub-Sector],Table4[[#This Row],[Sub-Sector]],Table2[% Away From Current Week Low],"&gt;=0.05")/Table4[[#This Row],[Count]]</f>
        <v>0.25</v>
      </c>
      <c r="M56" s="2">
        <f>COUNTIFS(Table2[Sub-Sector],Table4[[#This Row],[Sub-Sector]],Table2[% Away From Current Week High],"&lt;=0.05")/Table4[[#This Row],[Count]]</f>
        <v>1</v>
      </c>
      <c r="N56" s="2">
        <f>COUNTIFS(Table2[Sub-Sector],Table4[[#This Row],[Sub-Sector]],Table2[% Away From Current Month Low],"&gt;=0.05")/Table4[[#This Row],[Count]]</f>
        <v>1</v>
      </c>
      <c r="O56" s="2">
        <f>COUNTIFS(Table2[Sub-Sector],Table4[[#This Row],[Sub-Sector]],Table2[% Away From Current Month High],"&lt;=0.05")/Table4[[#This Row],[Count]]</f>
        <v>0.5</v>
      </c>
      <c r="P56" s="2">
        <f>COUNTIFS(Table2[Sub-Sector],Table4[[#This Row],[Sub-Sector]],Table2[% Away From 52W High],"&lt;=10")/Table4[[#This Row],[Count]]</f>
        <v>0.25</v>
      </c>
      <c r="Q56" s="2">
        <f>COUNTIFS(Table2[Sub-Sector],Table4[[#This Row],[Sub-Sector]],Table2[% Away From 52W Low],"&gt;=10")/Table4[[#This Row],[Count]]</f>
        <v>1</v>
      </c>
      <c r="R56" s="2">
        <f>COUNTIFS(Table2[Sub-Sector],Table4[[#This Row],[Sub-Sector]],Table2[% Price above 20 EMA],"&gt;=0")/Table4[[#This Row],[Count]]</f>
        <v>0.75</v>
      </c>
      <c r="S56" s="2">
        <f>COUNTIFS(Table2[Sub-Sector],Table4[[#This Row],[Sub-Sector]],Table2[% Price above 50 EMA],"&gt;=0")/Table4[[#This Row],[Count]]</f>
        <v>0.75</v>
      </c>
      <c r="T56" s="2">
        <f>COUNTIFS(Table2[Sub-Sector],Table4[[#This Row],[Sub-Sector]],Table2[% Price above 200 EMA],"&gt;=0")/Table4[[#This Row],[Count]]</f>
        <v>1</v>
      </c>
      <c r="U56" s="2">
        <f>COUNTIFS(Table2[Sub-Sector],Table4[[#This Row],[Sub-Sector]],Table2[Rate of Change - Zone],"Positive")/Table4[[#This Row],[Count]]</f>
        <v>0.75</v>
      </c>
      <c r="V56" s="2">
        <f>COUNTIFS(Table2[Sub-Sector],Table4[[#This Row],[Sub-Sector]],Table2[Sharpe Ratio],"&gt;=0.10")/Table4[[#This Row],[Count]]</f>
        <v>0.25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431.5</v>
      </c>
      <c r="X56">
        <f>_xlfn.RANK.AVG(Table4[[#This Row],[Score]],Table4[Score],1)</f>
        <v>65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56">
        <f>_xlfn.RANK.AVG(Table4[[#This Row],[Score 2 ]],Table4[[Score 2 ]],1)</f>
        <v>55</v>
      </c>
    </row>
    <row r="57" spans="1:26" x14ac:dyDescent="0.3">
      <c r="A57" t="s">
        <v>286</v>
      </c>
      <c r="B57">
        <f>COUNTIFS(Table2[Sub-Sector],Table4[[#This Row],[Sub-Sector]])</f>
        <v>14</v>
      </c>
      <c r="C57" s="2">
        <f>COUNTIFS(Table2[Sub-Sector],Table4[[#This Row],[Sub-Sector]],Table2[Uptrend],"Uptrend")/Table4[[#This Row],[Count]]</f>
        <v>0.7857142857142857</v>
      </c>
      <c r="D57" s="2">
        <f>COUNTIFS(Table2[Sub-Sector],Table4[[#This Row],[Sub-Sector]],Table2[1W Return vs Nifty],"&gt;=5")/Table4[[#This Row],[Count]]</f>
        <v>0.21428571428571427</v>
      </c>
      <c r="E57" s="2">
        <f>COUNTIFS(Table2[Sub-Sector],Table4[[#This Row],[Sub-Sector]],Table2[1M Return vs Nifty],"&gt;=5")/Table4[[#This Row],[Count]]</f>
        <v>0.35714285714285715</v>
      </c>
      <c r="F57" s="2">
        <f>COUNTIFS(Table2[Sub-Sector],Table4[[#This Row],[Sub-Sector]],Table2[6M Return vs Nifty],"&gt;=10")/Table4[[#This Row],[Count]]</f>
        <v>0.2857142857142857</v>
      </c>
      <c r="G57" s="2">
        <f>COUNTIFS(Table2[Sub-Sector],Table4[[#This Row],[Sub-Sector]],Table2[1Y Return vs Nifty],"&gt;=10")/Table4[[#This Row],[Count]]</f>
        <v>0.5714285714285714</v>
      </c>
      <c r="H57" s="2">
        <f>COUNTIFS(Table2[Sub-Sector],Table4[[#This Row],[Sub-Sector]],Table2[RSI Exponential â€“ 14D],"&gt;=50")/Table4[[#This Row],[Count]]</f>
        <v>0.6428571428571429</v>
      </c>
      <c r="I57" s="2">
        <f>COUNTIFS(Table2[Sub-Sector],Table4[[#This Row],[Sub-Sector]],Table2[Relative Volume],"&gt;=1")/Table4[[#This Row],[Count]]</f>
        <v>0.6428571428571429</v>
      </c>
      <c r="J57" s="2">
        <f>COUNTIFS(Table2[Sub-Sector],Table4[[#This Row],[Sub-Sector]],Table2[% Away From Day Low],"&gt;=0.05")/Table4[[#This Row],[Count]]</f>
        <v>0</v>
      </c>
      <c r="K57" s="2">
        <f>COUNTIFS(Table2[Sub-Sector],Table4[[#This Row],[Sub-Sector]],Table2[% Away From Day High],"&lt;=0.05")/Table4[[#This Row],[Count]]</f>
        <v>0.8571428571428571</v>
      </c>
      <c r="L57" s="2">
        <f>COUNTIFS(Table2[Sub-Sector],Table4[[#This Row],[Sub-Sector]],Table2[% Away From Current Week Low],"&gt;=0.05")/Table4[[#This Row],[Count]]</f>
        <v>0</v>
      </c>
      <c r="M57" s="2">
        <f>COUNTIFS(Table2[Sub-Sector],Table4[[#This Row],[Sub-Sector]],Table2[% Away From Current Week High],"&lt;=0.05")/Table4[[#This Row],[Count]]</f>
        <v>0.9285714285714286</v>
      </c>
      <c r="N57" s="2">
        <f>COUNTIFS(Table2[Sub-Sector],Table4[[#This Row],[Sub-Sector]],Table2[% Away From Current Month Low],"&gt;=0.05")/Table4[[#This Row],[Count]]</f>
        <v>0.6428571428571429</v>
      </c>
      <c r="O57" s="2">
        <f>COUNTIFS(Table2[Sub-Sector],Table4[[#This Row],[Sub-Sector]],Table2[% Away From Current Month High],"&lt;=0.05")/Table4[[#This Row],[Count]]</f>
        <v>0.5</v>
      </c>
      <c r="P57" s="2">
        <f>COUNTIFS(Table2[Sub-Sector],Table4[[#This Row],[Sub-Sector]],Table2[% Away From 52W High],"&lt;=10")/Table4[[#This Row],[Count]]</f>
        <v>0.35714285714285715</v>
      </c>
      <c r="Q57" s="2">
        <f>COUNTIFS(Table2[Sub-Sector],Table4[[#This Row],[Sub-Sector]],Table2[% Away From 52W Low],"&gt;=10")/Table4[[#This Row],[Count]]</f>
        <v>0.9285714285714286</v>
      </c>
      <c r="R57" s="2">
        <f>COUNTIFS(Table2[Sub-Sector],Table4[[#This Row],[Sub-Sector]],Table2[% Price above 20 EMA],"&gt;=0")/Table4[[#This Row],[Count]]</f>
        <v>0.6428571428571429</v>
      </c>
      <c r="S57" s="2">
        <f>COUNTIFS(Table2[Sub-Sector],Table4[[#This Row],[Sub-Sector]],Table2[% Price above 50 EMA],"&gt;=0")/Table4[[#This Row],[Count]]</f>
        <v>0.7857142857142857</v>
      </c>
      <c r="T57" s="2">
        <f>COUNTIFS(Table2[Sub-Sector],Table4[[#This Row],[Sub-Sector]],Table2[% Price above 200 EMA],"&gt;=0")/Table4[[#This Row],[Count]]</f>
        <v>0.8571428571428571</v>
      </c>
      <c r="U57" s="2">
        <f>COUNTIFS(Table2[Sub-Sector],Table4[[#This Row],[Sub-Sector]],Table2[Rate of Change - Zone],"Positive")/Table4[[#This Row],[Count]]</f>
        <v>0.7142857142857143</v>
      </c>
      <c r="V57" s="2">
        <f>COUNTIFS(Table2[Sub-Sector],Table4[[#This Row],[Sub-Sector]],Table2[Sharpe Ratio],"&gt;=0.10")/Table4[[#This Row],[Count]]</f>
        <v>0.21428571428571427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401.5</v>
      </c>
      <c r="X57">
        <f>_xlfn.RANK.AVG(Table4[[#This Row],[Score]],Table4[Score],1)</f>
        <v>53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</v>
      </c>
      <c r="Z57">
        <f>_xlfn.RANK.AVG(Table4[[#This Row],[Score 2 ]],Table4[[Score 2 ]],1)</f>
        <v>56</v>
      </c>
    </row>
    <row r="58" spans="1:26" x14ac:dyDescent="0.3">
      <c r="A58" t="s">
        <v>65</v>
      </c>
      <c r="B58">
        <f>COUNTIFS(Table2[Sub-Sector],Table4[[#This Row],[Sub-Sector]])</f>
        <v>6</v>
      </c>
      <c r="C58" s="2">
        <f>COUNTIFS(Table2[Sub-Sector],Table4[[#This Row],[Sub-Sector]],Table2[Uptrend],"Uptrend")/Table4[[#This Row],[Count]]</f>
        <v>1</v>
      </c>
      <c r="D58" s="2">
        <f>COUNTIFS(Table2[Sub-Sector],Table4[[#This Row],[Sub-Sector]],Table2[1W Return vs Nifty],"&gt;=5")/Table4[[#This Row],[Count]]</f>
        <v>0.5</v>
      </c>
      <c r="E58" s="2">
        <f>COUNTIFS(Table2[Sub-Sector],Table4[[#This Row],[Sub-Sector]],Table2[1M Return vs Nifty],"&gt;=5")/Table4[[#This Row],[Count]]</f>
        <v>0</v>
      </c>
      <c r="F58" s="2">
        <f>COUNTIFS(Table2[Sub-Sector],Table4[[#This Row],[Sub-Sector]],Table2[6M Return vs Nifty],"&gt;=10")/Table4[[#This Row],[Count]]</f>
        <v>0.5</v>
      </c>
      <c r="G58" s="2">
        <f>COUNTIFS(Table2[Sub-Sector],Table4[[#This Row],[Sub-Sector]],Table2[1Y Return vs Nifty],"&gt;=10")/Table4[[#This Row],[Count]]</f>
        <v>1</v>
      </c>
      <c r="H58" s="2">
        <f>COUNTIFS(Table2[Sub-Sector],Table4[[#This Row],[Sub-Sector]],Table2[RSI Exponential â€“ 14D],"&gt;=50")/Table4[[#This Row],[Count]]</f>
        <v>0.66666666666666663</v>
      </c>
      <c r="I58" s="2">
        <f>COUNTIFS(Table2[Sub-Sector],Table4[[#This Row],[Sub-Sector]],Table2[Relative Volume],"&gt;=1")/Table4[[#This Row],[Count]]</f>
        <v>0.33333333333333331</v>
      </c>
      <c r="J58" s="2">
        <f>COUNTIFS(Table2[Sub-Sector],Table4[[#This Row],[Sub-Sector]],Table2[% Away From Day Low],"&gt;=0.05")/Table4[[#This Row],[Count]]</f>
        <v>0</v>
      </c>
      <c r="K58" s="2">
        <f>COUNTIFS(Table2[Sub-Sector],Table4[[#This Row],[Sub-Sector]],Table2[% Away From Day High],"&lt;=0.05")/Table4[[#This Row],[Count]]</f>
        <v>0.66666666666666663</v>
      </c>
      <c r="L58" s="2">
        <f>COUNTIFS(Table2[Sub-Sector],Table4[[#This Row],[Sub-Sector]],Table2[% Away From Current Week Low],"&gt;=0.05")/Table4[[#This Row],[Count]]</f>
        <v>0</v>
      </c>
      <c r="M58" s="2">
        <f>COUNTIFS(Table2[Sub-Sector],Table4[[#This Row],[Sub-Sector]],Table2[% Away From Current Week High],"&lt;=0.05")/Table4[[#This Row],[Count]]</f>
        <v>1</v>
      </c>
      <c r="N58" s="2">
        <f>COUNTIFS(Table2[Sub-Sector],Table4[[#This Row],[Sub-Sector]],Table2[% Away From Current Month Low],"&gt;=0.05")/Table4[[#This Row],[Count]]</f>
        <v>0.83333333333333337</v>
      </c>
      <c r="O58" s="2">
        <f>COUNTIFS(Table2[Sub-Sector],Table4[[#This Row],[Sub-Sector]],Table2[% Away From Current Month High],"&lt;=0.05")/Table4[[#This Row],[Count]]</f>
        <v>0.5</v>
      </c>
      <c r="P58" s="2">
        <f>COUNTIFS(Table2[Sub-Sector],Table4[[#This Row],[Sub-Sector]],Table2[% Away From 52W High],"&lt;=10")/Table4[[#This Row],[Count]]</f>
        <v>0.33333333333333331</v>
      </c>
      <c r="Q58" s="2">
        <f>COUNTIFS(Table2[Sub-Sector],Table4[[#This Row],[Sub-Sector]],Table2[% Away From 52W Low],"&gt;=10")/Table4[[#This Row],[Count]]</f>
        <v>1</v>
      </c>
      <c r="R58" s="2">
        <f>COUNTIFS(Table2[Sub-Sector],Table4[[#This Row],[Sub-Sector]],Table2[% Price above 20 EMA],"&gt;=0")/Table4[[#This Row],[Count]]</f>
        <v>0.66666666666666663</v>
      </c>
      <c r="S58" s="2">
        <f>COUNTIFS(Table2[Sub-Sector],Table4[[#This Row],[Sub-Sector]],Table2[% Price above 50 EMA],"&gt;=0")/Table4[[#This Row],[Count]]</f>
        <v>1</v>
      </c>
      <c r="T58" s="2">
        <f>COUNTIFS(Table2[Sub-Sector],Table4[[#This Row],[Sub-Sector]],Table2[% Price above 200 EMA],"&gt;=0")/Table4[[#This Row],[Count]]</f>
        <v>1</v>
      </c>
      <c r="U58" s="2">
        <f>COUNTIFS(Table2[Sub-Sector],Table4[[#This Row],[Sub-Sector]],Table2[Rate of Change - Zone],"Positive")/Table4[[#This Row],[Count]]</f>
        <v>0.33333333333333331</v>
      </c>
      <c r="V58" s="2">
        <f>COUNTIFS(Table2[Sub-Sector],Table4[[#This Row],[Sub-Sector]],Table2[Sharpe Ratio],"&gt;=0.10")/Table4[[#This Row],[Count]]</f>
        <v>0.33333333333333331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388</v>
      </c>
      <c r="X58">
        <f>_xlfn.RANK.AVG(Table4[[#This Row],[Score]],Table4[Score],1)</f>
        <v>46.5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58">
        <f>_xlfn.RANK.AVG(Table4[[#This Row],[Score 2 ]],Table4[[Score 2 ]],1)</f>
        <v>57.5</v>
      </c>
    </row>
    <row r="59" spans="1:26" x14ac:dyDescent="0.3">
      <c r="A59" t="s">
        <v>961</v>
      </c>
      <c r="B59">
        <f>COUNTIFS(Table2[Sub-Sector],Table4[[#This Row],[Sub-Sector]])</f>
        <v>6</v>
      </c>
      <c r="C59" s="2">
        <f>COUNTIFS(Table2[Sub-Sector],Table4[[#This Row],[Sub-Sector]],Table2[Uptrend],"Uptrend")/Table4[[#This Row],[Count]]</f>
        <v>1</v>
      </c>
      <c r="D59" s="2">
        <f>COUNTIFS(Table2[Sub-Sector],Table4[[#This Row],[Sub-Sector]],Table2[1W Return vs Nifty],"&gt;=5")/Table4[[#This Row],[Count]]</f>
        <v>0.5</v>
      </c>
      <c r="E59" s="2">
        <f>COUNTIFS(Table2[Sub-Sector],Table4[[#This Row],[Sub-Sector]],Table2[1M Return vs Nifty],"&gt;=5")/Table4[[#This Row],[Count]]</f>
        <v>0</v>
      </c>
      <c r="F59" s="2">
        <f>COUNTIFS(Table2[Sub-Sector],Table4[[#This Row],[Sub-Sector]],Table2[6M Return vs Nifty],"&gt;=10")/Table4[[#This Row],[Count]]</f>
        <v>0.5</v>
      </c>
      <c r="G59" s="2">
        <f>COUNTIFS(Table2[Sub-Sector],Table4[[#This Row],[Sub-Sector]],Table2[1Y Return vs Nifty],"&gt;=10")/Table4[[#This Row],[Count]]</f>
        <v>0.5</v>
      </c>
      <c r="H59" s="2">
        <f>COUNTIFS(Table2[Sub-Sector],Table4[[#This Row],[Sub-Sector]],Table2[RSI Exponential â€“ 14D],"&gt;=50")/Table4[[#This Row],[Count]]</f>
        <v>1</v>
      </c>
      <c r="I59" s="2">
        <f>COUNTIFS(Table2[Sub-Sector],Table4[[#This Row],[Sub-Sector]],Table2[Relative Volume],"&gt;=1")/Table4[[#This Row],[Count]]</f>
        <v>0.33333333333333331</v>
      </c>
      <c r="J59" s="2">
        <f>COUNTIFS(Table2[Sub-Sector],Table4[[#This Row],[Sub-Sector]],Table2[% Away From Day Low],"&gt;=0.05")/Table4[[#This Row],[Count]]</f>
        <v>0</v>
      </c>
      <c r="K59" s="2">
        <f>COUNTIFS(Table2[Sub-Sector],Table4[[#This Row],[Sub-Sector]],Table2[% Away From Day High],"&lt;=0.05")/Table4[[#This Row],[Count]]</f>
        <v>1</v>
      </c>
      <c r="L59" s="2">
        <f>COUNTIFS(Table2[Sub-Sector],Table4[[#This Row],[Sub-Sector]],Table2[% Away From Current Week Low],"&gt;=0.05")/Table4[[#This Row],[Count]]</f>
        <v>0.16666666666666666</v>
      </c>
      <c r="M59" s="2">
        <f>COUNTIFS(Table2[Sub-Sector],Table4[[#This Row],[Sub-Sector]],Table2[% Away From Current Week High],"&lt;=0.05")/Table4[[#This Row],[Count]]</f>
        <v>1</v>
      </c>
      <c r="N59" s="2">
        <f>COUNTIFS(Table2[Sub-Sector],Table4[[#This Row],[Sub-Sector]],Table2[% Away From Current Month Low],"&gt;=0.05")/Table4[[#This Row],[Count]]</f>
        <v>1</v>
      </c>
      <c r="O59" s="2">
        <f>COUNTIFS(Table2[Sub-Sector],Table4[[#This Row],[Sub-Sector]],Table2[% Away From Current Month High],"&lt;=0.05")/Table4[[#This Row],[Count]]</f>
        <v>0.66666666666666663</v>
      </c>
      <c r="P59" s="2">
        <f>COUNTIFS(Table2[Sub-Sector],Table4[[#This Row],[Sub-Sector]],Table2[% Away From 52W High],"&lt;=10")/Table4[[#This Row],[Count]]</f>
        <v>0.66666666666666663</v>
      </c>
      <c r="Q59" s="2">
        <f>COUNTIFS(Table2[Sub-Sector],Table4[[#This Row],[Sub-Sector]],Table2[% Away From 52W Low],"&gt;=10")/Table4[[#This Row],[Count]]</f>
        <v>1</v>
      </c>
      <c r="R59" s="2">
        <f>COUNTIFS(Table2[Sub-Sector],Table4[[#This Row],[Sub-Sector]],Table2[% Price above 20 EMA],"&gt;=0")/Table4[[#This Row],[Count]]</f>
        <v>1</v>
      </c>
      <c r="S59" s="2">
        <f>COUNTIFS(Table2[Sub-Sector],Table4[[#This Row],[Sub-Sector]],Table2[% Price above 50 EMA],"&gt;=0")/Table4[[#This Row],[Count]]</f>
        <v>1</v>
      </c>
      <c r="T59" s="2">
        <f>COUNTIFS(Table2[Sub-Sector],Table4[[#This Row],[Sub-Sector]],Table2[% Price above 200 EMA],"&gt;=0")/Table4[[#This Row],[Count]]</f>
        <v>1</v>
      </c>
      <c r="U59" s="2">
        <f>COUNTIFS(Table2[Sub-Sector],Table4[[#This Row],[Sub-Sector]],Table2[Rate of Change - Zone],"Positive")/Table4[[#This Row],[Count]]</f>
        <v>0.83333333333333337</v>
      </c>
      <c r="V59" s="2">
        <f>COUNTIFS(Table2[Sub-Sector],Table4[[#This Row],[Sub-Sector]],Table2[Sharpe Ratio],"&gt;=0.10")/Table4[[#This Row],[Count]]</f>
        <v>0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388</v>
      </c>
      <c r="X59">
        <f>_xlfn.RANK.AVG(Table4[[#This Row],[Score]],Table4[Score],1)</f>
        <v>46.5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59">
        <f>_xlfn.RANK.AVG(Table4[[#This Row],[Score 2 ]],Table4[[Score 2 ]],1)</f>
        <v>57.5</v>
      </c>
    </row>
    <row r="60" spans="1:26" x14ac:dyDescent="0.3">
      <c r="A60" t="s">
        <v>377</v>
      </c>
      <c r="B60">
        <f>COUNTIFS(Table2[Sub-Sector],Table4[[#This Row],[Sub-Sector]])</f>
        <v>14</v>
      </c>
      <c r="C60" s="2">
        <f>COUNTIFS(Table2[Sub-Sector],Table4[[#This Row],[Sub-Sector]],Table2[Uptrend],"Uptrend")/Table4[[#This Row],[Count]]</f>
        <v>0.8571428571428571</v>
      </c>
      <c r="D60" s="2">
        <f>COUNTIFS(Table2[Sub-Sector],Table4[[#This Row],[Sub-Sector]],Table2[1W Return vs Nifty],"&gt;=5")/Table4[[#This Row],[Count]]</f>
        <v>7.1428571428571425E-2</v>
      </c>
      <c r="E60" s="2">
        <f>COUNTIFS(Table2[Sub-Sector],Table4[[#This Row],[Sub-Sector]],Table2[1M Return vs Nifty],"&gt;=5")/Table4[[#This Row],[Count]]</f>
        <v>0.2857142857142857</v>
      </c>
      <c r="F60" s="2">
        <f>COUNTIFS(Table2[Sub-Sector],Table4[[#This Row],[Sub-Sector]],Table2[6M Return vs Nifty],"&gt;=10")/Table4[[#This Row],[Count]]</f>
        <v>0.35714285714285715</v>
      </c>
      <c r="G60" s="2">
        <f>COUNTIFS(Table2[Sub-Sector],Table4[[#This Row],[Sub-Sector]],Table2[1Y Return vs Nifty],"&gt;=10")/Table4[[#This Row],[Count]]</f>
        <v>0.7142857142857143</v>
      </c>
      <c r="H60" s="2">
        <f>COUNTIFS(Table2[Sub-Sector],Table4[[#This Row],[Sub-Sector]],Table2[RSI Exponential â€“ 14D],"&gt;=50")/Table4[[#This Row],[Count]]</f>
        <v>0.7857142857142857</v>
      </c>
      <c r="I60" s="2">
        <f>COUNTIFS(Table2[Sub-Sector],Table4[[#This Row],[Sub-Sector]],Table2[Relative Volume],"&gt;=1")/Table4[[#This Row],[Count]]</f>
        <v>0.5</v>
      </c>
      <c r="J60" s="2">
        <f>COUNTIFS(Table2[Sub-Sector],Table4[[#This Row],[Sub-Sector]],Table2[% Away From Day Low],"&gt;=0.05")/Table4[[#This Row],[Count]]</f>
        <v>0</v>
      </c>
      <c r="K60" s="2">
        <f>COUNTIFS(Table2[Sub-Sector],Table4[[#This Row],[Sub-Sector]],Table2[% Away From Day High],"&lt;=0.05")/Table4[[#This Row],[Count]]</f>
        <v>1</v>
      </c>
      <c r="L60" s="2">
        <f>COUNTIFS(Table2[Sub-Sector],Table4[[#This Row],[Sub-Sector]],Table2[% Away From Current Week Low],"&gt;=0.05")/Table4[[#This Row],[Count]]</f>
        <v>7.1428571428571425E-2</v>
      </c>
      <c r="M60" s="2">
        <f>COUNTIFS(Table2[Sub-Sector],Table4[[#This Row],[Sub-Sector]],Table2[% Away From Current Week High],"&lt;=0.05")/Table4[[#This Row],[Count]]</f>
        <v>1</v>
      </c>
      <c r="N60" s="2">
        <f>COUNTIFS(Table2[Sub-Sector],Table4[[#This Row],[Sub-Sector]],Table2[% Away From Current Month Low],"&gt;=0.05")/Table4[[#This Row],[Count]]</f>
        <v>0.7857142857142857</v>
      </c>
      <c r="O60" s="2">
        <f>COUNTIFS(Table2[Sub-Sector],Table4[[#This Row],[Sub-Sector]],Table2[% Away From Current Month High],"&lt;=0.05")/Table4[[#This Row],[Count]]</f>
        <v>0.2857142857142857</v>
      </c>
      <c r="P60" s="2">
        <f>COUNTIFS(Table2[Sub-Sector],Table4[[#This Row],[Sub-Sector]],Table2[% Away From 52W High],"&lt;=10")/Table4[[#This Row],[Count]]</f>
        <v>0.35714285714285715</v>
      </c>
      <c r="Q60" s="2">
        <f>COUNTIFS(Table2[Sub-Sector],Table4[[#This Row],[Sub-Sector]],Table2[% Away From 52W Low],"&gt;=10")/Table4[[#This Row],[Count]]</f>
        <v>1</v>
      </c>
      <c r="R60" s="2">
        <f>COUNTIFS(Table2[Sub-Sector],Table4[[#This Row],[Sub-Sector]],Table2[% Price above 20 EMA],"&gt;=0")/Table4[[#This Row],[Count]]</f>
        <v>0.8571428571428571</v>
      </c>
      <c r="S60" s="2">
        <f>COUNTIFS(Table2[Sub-Sector],Table4[[#This Row],[Sub-Sector]],Table2[% Price above 50 EMA],"&gt;=0")/Table4[[#This Row],[Count]]</f>
        <v>0.8571428571428571</v>
      </c>
      <c r="T60" s="2">
        <f>COUNTIFS(Table2[Sub-Sector],Table4[[#This Row],[Sub-Sector]],Table2[% Price above 200 EMA],"&gt;=0")/Table4[[#This Row],[Count]]</f>
        <v>0.9285714285714286</v>
      </c>
      <c r="U60" s="2">
        <f>COUNTIFS(Table2[Sub-Sector],Table4[[#This Row],[Sub-Sector]],Table2[Rate of Change - Zone],"Positive")/Table4[[#This Row],[Count]]</f>
        <v>0.5714285714285714</v>
      </c>
      <c r="V60" s="2">
        <f>COUNTIFS(Table2[Sub-Sector],Table4[[#This Row],[Sub-Sector]],Table2[Sharpe Ratio],"&gt;=0.10")/Table4[[#This Row],[Count]]</f>
        <v>7.1428571428571425E-2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60">
        <f>_xlfn.RANK.AVG(Table4[[#This Row],[Score]],Table4[Score],1)</f>
        <v>60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60">
        <f>_xlfn.RANK.AVG(Table4[[#This Row],[Score 2 ]],Table4[[Score 2 ]],1)</f>
        <v>59</v>
      </c>
    </row>
    <row r="61" spans="1:26" x14ac:dyDescent="0.3">
      <c r="A61" t="s">
        <v>173</v>
      </c>
      <c r="B61">
        <f>COUNTIFS(Table2[Sub-Sector],Table4[[#This Row],[Sub-Sector]])</f>
        <v>6</v>
      </c>
      <c r="C61" s="2">
        <f>COUNTIFS(Table2[Sub-Sector],Table4[[#This Row],[Sub-Sector]],Table2[Uptrend],"Uptrend")/Table4[[#This Row],[Count]]</f>
        <v>0.83333333333333337</v>
      </c>
      <c r="D61" s="2">
        <f>COUNTIFS(Table2[Sub-Sector],Table4[[#This Row],[Sub-Sector]],Table2[1W Return vs Nifty],"&gt;=5")/Table4[[#This Row],[Count]]</f>
        <v>0.33333333333333331</v>
      </c>
      <c r="E61" s="2">
        <f>COUNTIFS(Table2[Sub-Sector],Table4[[#This Row],[Sub-Sector]],Table2[1M Return vs Nifty],"&gt;=5")/Table4[[#This Row],[Count]]</f>
        <v>0.33333333333333331</v>
      </c>
      <c r="F61" s="2">
        <f>COUNTIFS(Table2[Sub-Sector],Table4[[#This Row],[Sub-Sector]],Table2[6M Return vs Nifty],"&gt;=10")/Table4[[#This Row],[Count]]</f>
        <v>0.5</v>
      </c>
      <c r="G61" s="2">
        <f>COUNTIFS(Table2[Sub-Sector],Table4[[#This Row],[Sub-Sector]],Table2[1Y Return vs Nifty],"&gt;=10")/Table4[[#This Row],[Count]]</f>
        <v>0.5</v>
      </c>
      <c r="H61" s="2">
        <f>COUNTIFS(Table2[Sub-Sector],Table4[[#This Row],[Sub-Sector]],Table2[RSI Exponential â€“ 14D],"&gt;=50")/Table4[[#This Row],[Count]]</f>
        <v>1</v>
      </c>
      <c r="I61" s="2">
        <f>COUNTIFS(Table2[Sub-Sector],Table4[[#This Row],[Sub-Sector]],Table2[Relative Volume],"&gt;=1")/Table4[[#This Row],[Count]]</f>
        <v>0.16666666666666666</v>
      </c>
      <c r="J61" s="2">
        <f>COUNTIFS(Table2[Sub-Sector],Table4[[#This Row],[Sub-Sector]],Table2[% Away From Day Low],"&gt;=0.05")/Table4[[#This Row],[Count]]</f>
        <v>0</v>
      </c>
      <c r="K61" s="2">
        <f>COUNTIFS(Table2[Sub-Sector],Table4[[#This Row],[Sub-Sector]],Table2[% Away From Day High],"&lt;=0.05")/Table4[[#This Row],[Count]]</f>
        <v>1</v>
      </c>
      <c r="L61" s="2">
        <f>COUNTIFS(Table2[Sub-Sector],Table4[[#This Row],[Sub-Sector]],Table2[% Away From Current Week Low],"&gt;=0.05")/Table4[[#This Row],[Count]]</f>
        <v>0</v>
      </c>
      <c r="M61" s="2">
        <f>COUNTIFS(Table2[Sub-Sector],Table4[[#This Row],[Sub-Sector]],Table2[% Away From Current Week High],"&lt;=0.05")/Table4[[#This Row],[Count]]</f>
        <v>1</v>
      </c>
      <c r="N61" s="2">
        <f>COUNTIFS(Table2[Sub-Sector],Table4[[#This Row],[Sub-Sector]],Table2[% Away From Current Month Low],"&gt;=0.05")/Table4[[#This Row],[Count]]</f>
        <v>0.83333333333333337</v>
      </c>
      <c r="O61" s="2">
        <f>COUNTIFS(Table2[Sub-Sector],Table4[[#This Row],[Sub-Sector]],Table2[% Away From Current Month High],"&lt;=0.05")/Table4[[#This Row],[Count]]</f>
        <v>0.83333333333333337</v>
      </c>
      <c r="P61" s="2">
        <f>COUNTIFS(Table2[Sub-Sector],Table4[[#This Row],[Sub-Sector]],Table2[% Away From 52W High],"&lt;=10")/Table4[[#This Row],[Count]]</f>
        <v>0.66666666666666663</v>
      </c>
      <c r="Q61" s="2">
        <f>COUNTIFS(Table2[Sub-Sector],Table4[[#This Row],[Sub-Sector]],Table2[% Away From 52W Low],"&gt;=10")/Table4[[#This Row],[Count]]</f>
        <v>1</v>
      </c>
      <c r="R61" s="2">
        <f>COUNTIFS(Table2[Sub-Sector],Table4[[#This Row],[Sub-Sector]],Table2[% Price above 20 EMA],"&gt;=0")/Table4[[#This Row],[Count]]</f>
        <v>0.83333333333333337</v>
      </c>
      <c r="S61" s="2">
        <f>COUNTIFS(Table2[Sub-Sector],Table4[[#This Row],[Sub-Sector]],Table2[% Price above 50 EMA],"&gt;=0")/Table4[[#This Row],[Count]]</f>
        <v>0.83333333333333337</v>
      </c>
      <c r="T61" s="2">
        <f>COUNTIFS(Table2[Sub-Sector],Table4[[#This Row],[Sub-Sector]],Table2[% Price above 200 EMA],"&gt;=0")/Table4[[#This Row],[Count]]</f>
        <v>0.83333333333333337</v>
      </c>
      <c r="U61" s="2">
        <f>COUNTIFS(Table2[Sub-Sector],Table4[[#This Row],[Sub-Sector]],Table2[Rate of Change - Zone],"Positive")/Table4[[#This Row],[Count]]</f>
        <v>1</v>
      </c>
      <c r="V61" s="2">
        <f>COUNTIFS(Table2[Sub-Sector],Table4[[#This Row],[Sub-Sector]],Table2[Sharpe Ratio],"&gt;=0.10")/Table4[[#This Row],[Count]]</f>
        <v>0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394</v>
      </c>
      <c r="X61">
        <f>_xlfn.RANK.AVG(Table4[[#This Row],[Score]],Table4[Score],1)</f>
        <v>49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</v>
      </c>
      <c r="Z61">
        <f>_xlfn.RANK.AVG(Table4[[#This Row],[Score 2 ]],Table4[[Score 2 ]],1)</f>
        <v>60</v>
      </c>
    </row>
    <row r="62" spans="1:26" x14ac:dyDescent="0.3">
      <c r="A62" t="s">
        <v>672</v>
      </c>
      <c r="B62">
        <f>COUNTIFS(Table2[Sub-Sector],Table4[[#This Row],[Sub-Sector]])</f>
        <v>5</v>
      </c>
      <c r="C62" s="2">
        <f>COUNTIFS(Table2[Sub-Sector],Table4[[#This Row],[Sub-Sector]],Table2[Uptrend],"Uptrend")/Table4[[#This Row],[Count]]</f>
        <v>1</v>
      </c>
      <c r="D62" s="2">
        <f>COUNTIFS(Table2[Sub-Sector],Table4[[#This Row],[Sub-Sector]],Table2[1W Return vs Nifty],"&gt;=5")/Table4[[#This Row],[Count]]</f>
        <v>0</v>
      </c>
      <c r="E62" s="2">
        <f>COUNTIFS(Table2[Sub-Sector],Table4[[#This Row],[Sub-Sector]],Table2[1M Return vs Nifty],"&gt;=5")/Table4[[#This Row],[Count]]</f>
        <v>0</v>
      </c>
      <c r="F62" s="2">
        <f>COUNTIFS(Table2[Sub-Sector],Table4[[#This Row],[Sub-Sector]],Table2[6M Return vs Nifty],"&gt;=10")/Table4[[#This Row],[Count]]</f>
        <v>0.8</v>
      </c>
      <c r="G62" s="2">
        <f>COUNTIFS(Table2[Sub-Sector],Table4[[#This Row],[Sub-Sector]],Table2[1Y Return vs Nifty],"&gt;=10")/Table4[[#This Row],[Count]]</f>
        <v>1</v>
      </c>
      <c r="H62" s="2">
        <f>COUNTIFS(Table2[Sub-Sector],Table4[[#This Row],[Sub-Sector]],Table2[RSI Exponential â€“ 14D],"&gt;=50")/Table4[[#This Row],[Count]]</f>
        <v>0.4</v>
      </c>
      <c r="I62" s="2">
        <f>COUNTIFS(Table2[Sub-Sector],Table4[[#This Row],[Sub-Sector]],Table2[Relative Volume],"&gt;=1")/Table4[[#This Row],[Count]]</f>
        <v>0.2</v>
      </c>
      <c r="J62" s="2">
        <f>COUNTIFS(Table2[Sub-Sector],Table4[[#This Row],[Sub-Sector]],Table2[% Away From Day Low],"&gt;=0.05")/Table4[[#This Row],[Count]]</f>
        <v>0</v>
      </c>
      <c r="K62" s="2">
        <f>COUNTIFS(Table2[Sub-Sector],Table4[[#This Row],[Sub-Sector]],Table2[% Away From Day High],"&lt;=0.05")/Table4[[#This Row],[Count]]</f>
        <v>1</v>
      </c>
      <c r="L62" s="2">
        <f>COUNTIFS(Table2[Sub-Sector],Table4[[#This Row],[Sub-Sector]],Table2[% Away From Current Week Low],"&gt;=0.05")/Table4[[#This Row],[Count]]</f>
        <v>0</v>
      </c>
      <c r="M62" s="2">
        <f>COUNTIFS(Table2[Sub-Sector],Table4[[#This Row],[Sub-Sector]],Table2[% Away From Current Week High],"&lt;=0.05")/Table4[[#This Row],[Count]]</f>
        <v>1</v>
      </c>
      <c r="N62" s="2">
        <f>COUNTIFS(Table2[Sub-Sector],Table4[[#This Row],[Sub-Sector]],Table2[% Away From Current Month Low],"&gt;=0.05")/Table4[[#This Row],[Count]]</f>
        <v>0.8</v>
      </c>
      <c r="O62" s="2">
        <f>COUNTIFS(Table2[Sub-Sector],Table4[[#This Row],[Sub-Sector]],Table2[% Away From Current Month High],"&lt;=0.05")/Table4[[#This Row],[Count]]</f>
        <v>0</v>
      </c>
      <c r="P62" s="2">
        <f>COUNTIFS(Table2[Sub-Sector],Table4[[#This Row],[Sub-Sector]],Table2[% Away From 52W High],"&lt;=10")/Table4[[#This Row],[Count]]</f>
        <v>0.2</v>
      </c>
      <c r="Q62" s="2">
        <f>COUNTIFS(Table2[Sub-Sector],Table4[[#This Row],[Sub-Sector]],Table2[% Away From 52W Low],"&gt;=10")/Table4[[#This Row],[Count]]</f>
        <v>1</v>
      </c>
      <c r="R62" s="2">
        <f>COUNTIFS(Table2[Sub-Sector],Table4[[#This Row],[Sub-Sector]],Table2[% Price above 20 EMA],"&gt;=0")/Table4[[#This Row],[Count]]</f>
        <v>0.4</v>
      </c>
      <c r="S62" s="2">
        <f>COUNTIFS(Table2[Sub-Sector],Table4[[#This Row],[Sub-Sector]],Table2[% Price above 50 EMA],"&gt;=0")/Table4[[#This Row],[Count]]</f>
        <v>1</v>
      </c>
      <c r="T62" s="2">
        <f>COUNTIFS(Table2[Sub-Sector],Table4[[#This Row],[Sub-Sector]],Table2[% Price above 200 EMA],"&gt;=0")/Table4[[#This Row],[Count]]</f>
        <v>1</v>
      </c>
      <c r="U62" s="2">
        <f>COUNTIFS(Table2[Sub-Sector],Table4[[#This Row],[Sub-Sector]],Table2[Rate of Change - Zone],"Positive")/Table4[[#This Row],[Count]]</f>
        <v>0.2</v>
      </c>
      <c r="V62" s="2">
        <f>COUNTIFS(Table2[Sub-Sector],Table4[[#This Row],[Sub-Sector]],Table2[Sharpe Ratio],"&gt;=0.10")/Table4[[#This Row],[Count]]</f>
        <v>1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463.5</v>
      </c>
      <c r="X62">
        <f>_xlfn.RANK.AVG(Table4[[#This Row],[Score]],Table4[Score],1)</f>
        <v>74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237.5</v>
      </c>
      <c r="Z62">
        <f>_xlfn.RANK.AVG(Table4[[#This Row],[Score 2 ]],Table4[[Score 2 ]],1)</f>
        <v>61</v>
      </c>
    </row>
    <row r="63" spans="1:26" x14ac:dyDescent="0.3">
      <c r="A63" t="s">
        <v>298</v>
      </c>
      <c r="B63">
        <f>COUNTIFS(Table2[Sub-Sector],Table4[[#This Row],[Sub-Sector]])</f>
        <v>6</v>
      </c>
      <c r="C63" s="2">
        <f>COUNTIFS(Table2[Sub-Sector],Table4[[#This Row],[Sub-Sector]],Table2[Uptrend],"Uptrend")/Table4[[#This Row],[Count]]</f>
        <v>0.66666666666666663</v>
      </c>
      <c r="D63" s="2">
        <f>COUNTIFS(Table2[Sub-Sector],Table4[[#This Row],[Sub-Sector]],Table2[1W Return vs Nifty],"&gt;=5")/Table4[[#This Row],[Count]]</f>
        <v>0.66666666666666663</v>
      </c>
      <c r="E63" s="2">
        <f>COUNTIFS(Table2[Sub-Sector],Table4[[#This Row],[Sub-Sector]],Table2[1M Return vs Nifty],"&gt;=5")/Table4[[#This Row],[Count]]</f>
        <v>0</v>
      </c>
      <c r="F63" s="2">
        <f>COUNTIFS(Table2[Sub-Sector],Table4[[#This Row],[Sub-Sector]],Table2[6M Return vs Nifty],"&gt;=10")/Table4[[#This Row],[Count]]</f>
        <v>0.33333333333333331</v>
      </c>
      <c r="G63" s="2">
        <f>COUNTIFS(Table2[Sub-Sector],Table4[[#This Row],[Sub-Sector]],Table2[1Y Return vs Nifty],"&gt;=10")/Table4[[#This Row],[Count]]</f>
        <v>0.83333333333333337</v>
      </c>
      <c r="H63" s="2">
        <f>COUNTIFS(Table2[Sub-Sector],Table4[[#This Row],[Sub-Sector]],Table2[RSI Exponential â€“ 14D],"&gt;=50")/Table4[[#This Row],[Count]]</f>
        <v>1</v>
      </c>
      <c r="I63" s="2">
        <f>COUNTIFS(Table2[Sub-Sector],Table4[[#This Row],[Sub-Sector]],Table2[Relative Volume],"&gt;=1")/Table4[[#This Row],[Count]]</f>
        <v>0.5</v>
      </c>
      <c r="J63" s="2">
        <f>COUNTIFS(Table2[Sub-Sector],Table4[[#This Row],[Sub-Sector]],Table2[% Away From Day Low],"&gt;=0.05")/Table4[[#This Row],[Count]]</f>
        <v>0</v>
      </c>
      <c r="K63" s="2">
        <f>COUNTIFS(Table2[Sub-Sector],Table4[[#This Row],[Sub-Sector]],Table2[% Away From Day High],"&lt;=0.05")/Table4[[#This Row],[Count]]</f>
        <v>0.83333333333333337</v>
      </c>
      <c r="L63" s="2">
        <f>COUNTIFS(Table2[Sub-Sector],Table4[[#This Row],[Sub-Sector]],Table2[% Away From Current Week Low],"&gt;=0.05")/Table4[[#This Row],[Count]]</f>
        <v>0</v>
      </c>
      <c r="M63" s="2">
        <f>COUNTIFS(Table2[Sub-Sector],Table4[[#This Row],[Sub-Sector]],Table2[% Away From Current Week High],"&lt;=0.05")/Table4[[#This Row],[Count]]</f>
        <v>0.83333333333333337</v>
      </c>
      <c r="N63" s="2">
        <f>COUNTIFS(Table2[Sub-Sector],Table4[[#This Row],[Sub-Sector]],Table2[% Away From Current Month Low],"&gt;=0.05")/Table4[[#This Row],[Count]]</f>
        <v>1</v>
      </c>
      <c r="O63" s="2">
        <f>COUNTIFS(Table2[Sub-Sector],Table4[[#This Row],[Sub-Sector]],Table2[% Away From Current Month High],"&lt;=0.05")/Table4[[#This Row],[Count]]</f>
        <v>0.66666666666666663</v>
      </c>
      <c r="P63" s="2">
        <f>COUNTIFS(Table2[Sub-Sector],Table4[[#This Row],[Sub-Sector]],Table2[% Away From 52W High],"&lt;=10")/Table4[[#This Row],[Count]]</f>
        <v>0.5</v>
      </c>
      <c r="Q63" s="2">
        <f>COUNTIFS(Table2[Sub-Sector],Table4[[#This Row],[Sub-Sector]],Table2[% Away From 52W Low],"&gt;=10")/Table4[[#This Row],[Count]]</f>
        <v>1</v>
      </c>
      <c r="R63" s="2">
        <f>COUNTIFS(Table2[Sub-Sector],Table4[[#This Row],[Sub-Sector]],Table2[% Price above 20 EMA],"&gt;=0")/Table4[[#This Row],[Count]]</f>
        <v>1</v>
      </c>
      <c r="S63" s="2">
        <f>COUNTIFS(Table2[Sub-Sector],Table4[[#This Row],[Sub-Sector]],Table2[% Price above 50 EMA],"&gt;=0")/Table4[[#This Row],[Count]]</f>
        <v>0.83333333333333337</v>
      </c>
      <c r="T63" s="2">
        <f>COUNTIFS(Table2[Sub-Sector],Table4[[#This Row],[Sub-Sector]],Table2[% Price above 200 EMA],"&gt;=0")/Table4[[#This Row],[Count]]</f>
        <v>1</v>
      </c>
      <c r="U63" s="2">
        <f>COUNTIFS(Table2[Sub-Sector],Table4[[#This Row],[Sub-Sector]],Table2[Rate of Change - Zone],"Positive")/Table4[[#This Row],[Count]]</f>
        <v>0.5</v>
      </c>
      <c r="V63" s="2">
        <f>COUNTIFS(Table2[Sub-Sector],Table4[[#This Row],[Sub-Sector]],Table2[Sharpe Ratio],"&gt;=0.10")/Table4[[#This Row],[Count]]</f>
        <v>0.66666666666666663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440.5</v>
      </c>
      <c r="X63">
        <f>_xlfn.RANK.AVG(Table4[[#This Row],[Score]],Table4[Score],1)</f>
        <v>68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239</v>
      </c>
      <c r="Z63">
        <f>_xlfn.RANK.AVG(Table4[[#This Row],[Score 2 ]],Table4[[Score 2 ]],1)</f>
        <v>62</v>
      </c>
    </row>
    <row r="64" spans="1:26" x14ac:dyDescent="0.3">
      <c r="A64" t="s">
        <v>80</v>
      </c>
      <c r="B64">
        <f>COUNTIFS(Table2[Sub-Sector],Table4[[#This Row],[Sub-Sector]])</f>
        <v>5</v>
      </c>
      <c r="C64" s="2">
        <f>COUNTIFS(Table2[Sub-Sector],Table4[[#This Row],[Sub-Sector]],Table2[Uptrend],"Uptrend")/Table4[[#This Row],[Count]]</f>
        <v>0.8</v>
      </c>
      <c r="D64" s="2">
        <f>COUNTIFS(Table2[Sub-Sector],Table4[[#This Row],[Sub-Sector]],Table2[1W Return vs Nifty],"&gt;=5")/Table4[[#This Row],[Count]]</f>
        <v>0</v>
      </c>
      <c r="E64" s="2">
        <f>COUNTIFS(Table2[Sub-Sector],Table4[[#This Row],[Sub-Sector]],Table2[1M Return vs Nifty],"&gt;=5")/Table4[[#This Row],[Count]]</f>
        <v>0.2</v>
      </c>
      <c r="F64" s="2">
        <f>COUNTIFS(Table2[Sub-Sector],Table4[[#This Row],[Sub-Sector]],Table2[6M Return vs Nifty],"&gt;=10")/Table4[[#This Row],[Count]]</f>
        <v>0.8</v>
      </c>
      <c r="G64" s="2">
        <f>COUNTIFS(Table2[Sub-Sector],Table4[[#This Row],[Sub-Sector]],Table2[1Y Return vs Nifty],"&gt;=10")/Table4[[#This Row],[Count]]</f>
        <v>0.8</v>
      </c>
      <c r="H64" s="2">
        <f>COUNTIFS(Table2[Sub-Sector],Table4[[#This Row],[Sub-Sector]],Table2[RSI Exponential â€“ 14D],"&gt;=50")/Table4[[#This Row],[Count]]</f>
        <v>0.4</v>
      </c>
      <c r="I64" s="2">
        <f>COUNTIFS(Table2[Sub-Sector],Table4[[#This Row],[Sub-Sector]],Table2[Relative Volume],"&gt;=1")/Table4[[#This Row],[Count]]</f>
        <v>0.2</v>
      </c>
      <c r="J64" s="2">
        <f>COUNTIFS(Table2[Sub-Sector],Table4[[#This Row],[Sub-Sector]],Table2[% Away From Day Low],"&gt;=0.05")/Table4[[#This Row],[Count]]</f>
        <v>0.2</v>
      </c>
      <c r="K64" s="2">
        <f>COUNTIFS(Table2[Sub-Sector],Table4[[#This Row],[Sub-Sector]],Table2[% Away From Day High],"&lt;=0.05")/Table4[[#This Row],[Count]]</f>
        <v>1</v>
      </c>
      <c r="L64" s="2">
        <f>COUNTIFS(Table2[Sub-Sector],Table4[[#This Row],[Sub-Sector]],Table2[% Away From Current Week Low],"&gt;=0.05")/Table4[[#This Row],[Count]]</f>
        <v>0</v>
      </c>
      <c r="M64" s="2">
        <f>COUNTIFS(Table2[Sub-Sector],Table4[[#This Row],[Sub-Sector]],Table2[% Away From Current Week High],"&lt;=0.05")/Table4[[#This Row],[Count]]</f>
        <v>1</v>
      </c>
      <c r="N64" s="2">
        <f>COUNTIFS(Table2[Sub-Sector],Table4[[#This Row],[Sub-Sector]],Table2[% Away From Current Month Low],"&gt;=0.05")/Table4[[#This Row],[Count]]</f>
        <v>1</v>
      </c>
      <c r="O64" s="2">
        <f>COUNTIFS(Table2[Sub-Sector],Table4[[#This Row],[Sub-Sector]],Table2[% Away From Current Month High],"&lt;=0.05")/Table4[[#This Row],[Count]]</f>
        <v>0.2</v>
      </c>
      <c r="P64" s="2">
        <f>COUNTIFS(Table2[Sub-Sector],Table4[[#This Row],[Sub-Sector]],Table2[% Away From 52W High],"&lt;=10")/Table4[[#This Row],[Count]]</f>
        <v>0.2</v>
      </c>
      <c r="Q64" s="2">
        <f>COUNTIFS(Table2[Sub-Sector],Table4[[#This Row],[Sub-Sector]],Table2[% Away From 52W Low],"&gt;=10")/Table4[[#This Row],[Count]]</f>
        <v>1</v>
      </c>
      <c r="R64" s="2">
        <f>COUNTIFS(Table2[Sub-Sector],Table4[[#This Row],[Sub-Sector]],Table2[% Price above 20 EMA],"&gt;=0")/Table4[[#This Row],[Count]]</f>
        <v>0.4</v>
      </c>
      <c r="S64" s="2">
        <f>COUNTIFS(Table2[Sub-Sector],Table4[[#This Row],[Sub-Sector]],Table2[% Price above 50 EMA],"&gt;=0")/Table4[[#This Row],[Count]]</f>
        <v>1</v>
      </c>
      <c r="T64" s="2">
        <f>COUNTIFS(Table2[Sub-Sector],Table4[[#This Row],[Sub-Sector]],Table2[% Price above 200 EMA],"&gt;=0")/Table4[[#This Row],[Count]]</f>
        <v>1</v>
      </c>
      <c r="U64" s="2">
        <f>COUNTIFS(Table2[Sub-Sector],Table4[[#This Row],[Sub-Sector]],Table2[Rate of Change - Zone],"Positive")/Table4[[#This Row],[Count]]</f>
        <v>0.4</v>
      </c>
      <c r="V64" s="2">
        <f>COUNTIFS(Table2[Sub-Sector],Table4[[#This Row],[Sub-Sector]],Table2[Sharpe Ratio],"&gt;=0.10")/Table4[[#This Row],[Count]]</f>
        <v>0.6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474</v>
      </c>
      <c r="X64">
        <f>_xlfn.RANK.AVG(Table4[[#This Row],[Score]],Table4[Score],1)</f>
        <v>76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245.5</v>
      </c>
      <c r="Z64">
        <f>_xlfn.RANK.AVG(Table4[[#This Row],[Score 2 ]],Table4[[Score 2 ]],1)</f>
        <v>63</v>
      </c>
    </row>
    <row r="65" spans="1:26" x14ac:dyDescent="0.3">
      <c r="A65" t="s">
        <v>1773</v>
      </c>
      <c r="B65">
        <f>COUNTIFS(Table2[Sub-Sector],Table4[[#This Row],[Sub-Sector]])</f>
        <v>3</v>
      </c>
      <c r="C65" s="2">
        <f>COUNTIFS(Table2[Sub-Sector],Table4[[#This Row],[Sub-Sector]],Table2[Uptrend],"Uptrend")/Table4[[#This Row],[Count]]</f>
        <v>0.66666666666666663</v>
      </c>
      <c r="D65" s="2">
        <f>COUNTIFS(Table2[Sub-Sector],Table4[[#This Row],[Sub-Sector]],Table2[1W Return vs Nifty],"&gt;=5")/Table4[[#This Row],[Count]]</f>
        <v>0.33333333333333331</v>
      </c>
      <c r="E65" s="2">
        <f>COUNTIFS(Table2[Sub-Sector],Table4[[#This Row],[Sub-Sector]],Table2[1M Return vs Nifty],"&gt;=5")/Table4[[#This Row],[Count]]</f>
        <v>0.33333333333333331</v>
      </c>
      <c r="F65" s="2">
        <f>COUNTIFS(Table2[Sub-Sector],Table4[[#This Row],[Sub-Sector]],Table2[6M Return vs Nifty],"&gt;=10")/Table4[[#This Row],[Count]]</f>
        <v>0</v>
      </c>
      <c r="G65" s="2">
        <f>COUNTIFS(Table2[Sub-Sector],Table4[[#This Row],[Sub-Sector]],Table2[1Y Return vs Nifty],"&gt;=10")/Table4[[#This Row],[Count]]</f>
        <v>0.33333333333333331</v>
      </c>
      <c r="H65" s="2">
        <f>COUNTIFS(Table2[Sub-Sector],Table4[[#This Row],[Sub-Sector]],Table2[RSI Exponential â€“ 14D],"&gt;=50")/Table4[[#This Row],[Count]]</f>
        <v>1</v>
      </c>
      <c r="I65" s="2">
        <f>COUNTIFS(Table2[Sub-Sector],Table4[[#This Row],[Sub-Sector]],Table2[Relative Volume],"&gt;=1")/Table4[[#This Row],[Count]]</f>
        <v>0.66666666666666663</v>
      </c>
      <c r="J65" s="2">
        <f>COUNTIFS(Table2[Sub-Sector],Table4[[#This Row],[Sub-Sector]],Table2[% Away From Day Low],"&gt;=0.05")/Table4[[#This Row],[Count]]</f>
        <v>0</v>
      </c>
      <c r="K65" s="2">
        <f>COUNTIFS(Table2[Sub-Sector],Table4[[#This Row],[Sub-Sector]],Table2[% Away From Day High],"&lt;=0.05")/Table4[[#This Row],[Count]]</f>
        <v>1</v>
      </c>
      <c r="L65" s="2">
        <f>COUNTIFS(Table2[Sub-Sector],Table4[[#This Row],[Sub-Sector]],Table2[% Away From Current Week Low],"&gt;=0.05")/Table4[[#This Row],[Count]]</f>
        <v>0</v>
      </c>
      <c r="M65" s="2">
        <f>COUNTIFS(Table2[Sub-Sector],Table4[[#This Row],[Sub-Sector]],Table2[% Away From Current Week High],"&lt;=0.05")/Table4[[#This Row],[Count]]</f>
        <v>1</v>
      </c>
      <c r="N65" s="2">
        <f>COUNTIFS(Table2[Sub-Sector],Table4[[#This Row],[Sub-Sector]],Table2[% Away From Current Month Low],"&gt;=0.05")/Table4[[#This Row],[Count]]</f>
        <v>1</v>
      </c>
      <c r="O65" s="2">
        <f>COUNTIFS(Table2[Sub-Sector],Table4[[#This Row],[Sub-Sector]],Table2[% Away From Current Month High],"&lt;=0.05")/Table4[[#This Row],[Count]]</f>
        <v>0.66666666666666663</v>
      </c>
      <c r="P65" s="2">
        <f>COUNTIFS(Table2[Sub-Sector],Table4[[#This Row],[Sub-Sector]],Table2[% Away From 52W High],"&lt;=10")/Table4[[#This Row],[Count]]</f>
        <v>0</v>
      </c>
      <c r="Q65" s="2">
        <f>COUNTIFS(Table2[Sub-Sector],Table4[[#This Row],[Sub-Sector]],Table2[% Away From 52W Low],"&gt;=10")/Table4[[#This Row],[Count]]</f>
        <v>1</v>
      </c>
      <c r="R65" s="2">
        <f>COUNTIFS(Table2[Sub-Sector],Table4[[#This Row],[Sub-Sector]],Table2[% Price above 20 EMA],"&gt;=0")/Table4[[#This Row],[Count]]</f>
        <v>1</v>
      </c>
      <c r="S65" s="2">
        <f>COUNTIFS(Table2[Sub-Sector],Table4[[#This Row],[Sub-Sector]],Table2[% Price above 50 EMA],"&gt;=0")/Table4[[#This Row],[Count]]</f>
        <v>0.66666666666666663</v>
      </c>
      <c r="T65" s="2">
        <f>COUNTIFS(Table2[Sub-Sector],Table4[[#This Row],[Sub-Sector]],Table2[% Price above 200 EMA],"&gt;=0")/Table4[[#This Row],[Count]]</f>
        <v>0.66666666666666663</v>
      </c>
      <c r="U65" s="2">
        <f>COUNTIFS(Table2[Sub-Sector],Table4[[#This Row],[Sub-Sector]],Table2[Rate of Change - Zone],"Positive")/Table4[[#This Row],[Count]]</f>
        <v>1</v>
      </c>
      <c r="V65" s="2">
        <f>COUNTIFS(Table2[Sub-Sector],Table4[[#This Row],[Sub-Sector]],Table2[Sharpe Ratio],"&gt;=0.10")/Table4[[#This Row],[Count]]</f>
        <v>0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</v>
      </c>
      <c r="X65">
        <f>_xlfn.RANK.AVG(Table4[[#This Row],[Score]],Table4[Score],1)</f>
        <v>64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5">
        <f>_xlfn.RANK.AVG(Table4[[#This Row],[Score 2 ]],Table4[[Score 2 ]],1)</f>
        <v>64</v>
      </c>
    </row>
    <row r="66" spans="1:26" x14ac:dyDescent="0.3">
      <c r="A66" t="s">
        <v>838</v>
      </c>
      <c r="B66">
        <f>COUNTIFS(Table2[Sub-Sector],Table4[[#This Row],[Sub-Sector]])</f>
        <v>2</v>
      </c>
      <c r="C66" s="2">
        <f>COUNTIFS(Table2[Sub-Sector],Table4[[#This Row],[Sub-Sector]],Table2[Uptrend],"Uptrend")/Table4[[#This Row],[Count]]</f>
        <v>0.5</v>
      </c>
      <c r="D66" s="2">
        <f>COUNTIFS(Table2[Sub-Sector],Table4[[#This Row],[Sub-Sector]],Table2[1W Return vs Nifty],"&gt;=5")/Table4[[#This Row],[Count]]</f>
        <v>0.5</v>
      </c>
      <c r="E66" s="2">
        <f>COUNTIFS(Table2[Sub-Sector],Table4[[#This Row],[Sub-Sector]],Table2[1M Return vs Nifty],"&gt;=5")/Table4[[#This Row],[Count]]</f>
        <v>0</v>
      </c>
      <c r="F66" s="2">
        <f>COUNTIFS(Table2[Sub-Sector],Table4[[#This Row],[Sub-Sector]],Table2[6M Return vs Nifty],"&gt;=10")/Table4[[#This Row],[Count]]</f>
        <v>0.5</v>
      </c>
      <c r="G66" s="2">
        <f>COUNTIFS(Table2[Sub-Sector],Table4[[#This Row],[Sub-Sector]],Table2[1Y Return vs Nifty],"&gt;=10")/Table4[[#This Row],[Count]]</f>
        <v>0.5</v>
      </c>
      <c r="H66" s="2">
        <f>COUNTIFS(Table2[Sub-Sector],Table4[[#This Row],[Sub-Sector]],Table2[RSI Exponential â€“ 14D],"&gt;=50")/Table4[[#This Row],[Count]]</f>
        <v>0.5</v>
      </c>
      <c r="I66" s="2">
        <f>COUNTIFS(Table2[Sub-Sector],Table4[[#This Row],[Sub-Sector]],Table2[Relative Volume],"&gt;=1")/Table4[[#This Row],[Count]]</f>
        <v>0.5</v>
      </c>
      <c r="J66" s="2">
        <f>COUNTIFS(Table2[Sub-Sector],Table4[[#This Row],[Sub-Sector]],Table2[% Away From Day Low],"&gt;=0.05")/Table4[[#This Row],[Count]]</f>
        <v>0</v>
      </c>
      <c r="K66" s="2">
        <f>COUNTIFS(Table2[Sub-Sector],Table4[[#This Row],[Sub-Sector]],Table2[% Away From Day High],"&lt;=0.05")/Table4[[#This Row],[Count]]</f>
        <v>1</v>
      </c>
      <c r="L66" s="2">
        <f>COUNTIFS(Table2[Sub-Sector],Table4[[#This Row],[Sub-Sector]],Table2[% Away From Current Week Low],"&gt;=0.05")/Table4[[#This Row],[Count]]</f>
        <v>0</v>
      </c>
      <c r="M66" s="2">
        <f>COUNTIFS(Table2[Sub-Sector],Table4[[#This Row],[Sub-Sector]],Table2[% Away From Current Week High],"&lt;=0.05")/Table4[[#This Row],[Count]]</f>
        <v>0.5</v>
      </c>
      <c r="N66" s="2">
        <f>COUNTIFS(Table2[Sub-Sector],Table4[[#This Row],[Sub-Sector]],Table2[% Away From Current Month Low],"&gt;=0.05")/Table4[[#This Row],[Count]]</f>
        <v>0.5</v>
      </c>
      <c r="O66" s="2">
        <f>COUNTIFS(Table2[Sub-Sector],Table4[[#This Row],[Sub-Sector]],Table2[% Away From Current Month High],"&lt;=0.05")/Table4[[#This Row],[Count]]</f>
        <v>0.5</v>
      </c>
      <c r="P66" s="2">
        <f>COUNTIFS(Table2[Sub-Sector],Table4[[#This Row],[Sub-Sector]],Table2[% Away From 52W High],"&lt;=10")/Table4[[#This Row],[Count]]</f>
        <v>0</v>
      </c>
      <c r="Q66" s="2">
        <f>COUNTIFS(Table2[Sub-Sector],Table4[[#This Row],[Sub-Sector]],Table2[% Away From 52W Low],"&gt;=10")/Table4[[#This Row],[Count]]</f>
        <v>1</v>
      </c>
      <c r="R66" s="2">
        <f>COUNTIFS(Table2[Sub-Sector],Table4[[#This Row],[Sub-Sector]],Table2[% Price above 20 EMA],"&gt;=0")/Table4[[#This Row],[Count]]</f>
        <v>0.5</v>
      </c>
      <c r="S66" s="2">
        <f>COUNTIFS(Table2[Sub-Sector],Table4[[#This Row],[Sub-Sector]],Table2[% Price above 50 EMA],"&gt;=0")/Table4[[#This Row],[Count]]</f>
        <v>1</v>
      </c>
      <c r="T66" s="2">
        <f>COUNTIFS(Table2[Sub-Sector],Table4[[#This Row],[Sub-Sector]],Table2[% Price above 200 EMA],"&gt;=0")/Table4[[#This Row],[Count]]</f>
        <v>1</v>
      </c>
      <c r="U66" s="2">
        <f>COUNTIFS(Table2[Sub-Sector],Table4[[#This Row],[Sub-Sector]],Table2[Rate of Change - Zone],"Positive")/Table4[[#This Row],[Count]]</f>
        <v>0.5</v>
      </c>
      <c r="V66" s="2">
        <f>COUNTIFS(Table2[Sub-Sector],Table4[[#This Row],[Sub-Sector]],Table2[Sharpe Ratio],"&gt;=0.10")/Table4[[#This Row],[Count]]</f>
        <v>0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483.5</v>
      </c>
      <c r="X66">
        <f>_xlfn.RANK.AVG(Table4[[#This Row],[Score]],Table4[Score],1)</f>
        <v>82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249.5</v>
      </c>
      <c r="Z66">
        <f>_xlfn.RANK.AVG(Table4[[#This Row],[Score 2 ]],Table4[[Score 2 ]],1)</f>
        <v>65</v>
      </c>
    </row>
    <row r="67" spans="1:26" x14ac:dyDescent="0.3">
      <c r="A67" t="s">
        <v>1506</v>
      </c>
      <c r="B67">
        <f>COUNTIFS(Table2[Sub-Sector],Table4[[#This Row],[Sub-Sector]])</f>
        <v>1</v>
      </c>
      <c r="C67" s="2">
        <f>COUNTIFS(Table2[Sub-Sector],Table4[[#This Row],[Sub-Sector]],Table2[Uptrend],"Uptrend")/Table4[[#This Row],[Count]]</f>
        <v>1</v>
      </c>
      <c r="D67" s="2">
        <f>COUNTIFS(Table2[Sub-Sector],Table4[[#This Row],[Sub-Sector]],Table2[1W Return vs Nifty],"&gt;=5")/Table4[[#This Row],[Count]]</f>
        <v>0</v>
      </c>
      <c r="E67" s="2">
        <f>COUNTIFS(Table2[Sub-Sector],Table4[[#This Row],[Sub-Sector]],Table2[1M Return vs Nifty],"&gt;=5")/Table4[[#This Row],[Count]]</f>
        <v>1</v>
      </c>
      <c r="F67" s="2">
        <f>COUNTIFS(Table2[Sub-Sector],Table4[[#This Row],[Sub-Sector]],Table2[6M Return vs Nifty],"&gt;=10")/Table4[[#This Row],[Count]]</f>
        <v>0</v>
      </c>
      <c r="G67" s="2">
        <f>COUNTIFS(Table2[Sub-Sector],Table4[[#This Row],[Sub-Sector]],Table2[1Y Return vs Nifty],"&gt;=10")/Table4[[#This Row],[Count]]</f>
        <v>0</v>
      </c>
      <c r="H67" s="2">
        <f>COUNTIFS(Table2[Sub-Sector],Table4[[#This Row],[Sub-Sector]],Table2[RSI Exponential â€“ 14D],"&gt;=50")/Table4[[#This Row],[Count]]</f>
        <v>1</v>
      </c>
      <c r="I67" s="2">
        <f>COUNTIFS(Table2[Sub-Sector],Table4[[#This Row],[Sub-Sector]],Table2[Relative Volume],"&gt;=1")/Table4[[#This Row],[Count]]</f>
        <v>1</v>
      </c>
      <c r="J67" s="2">
        <f>COUNTIFS(Table2[Sub-Sector],Table4[[#This Row],[Sub-Sector]],Table2[% Away From Day Low],"&gt;=0.05")/Table4[[#This Row],[Count]]</f>
        <v>0</v>
      </c>
      <c r="K67" s="2">
        <f>COUNTIFS(Table2[Sub-Sector],Table4[[#This Row],[Sub-Sector]],Table2[% Away From Day High],"&lt;=0.05")/Table4[[#This Row],[Count]]</f>
        <v>1</v>
      </c>
      <c r="L67" s="2">
        <f>COUNTIFS(Table2[Sub-Sector],Table4[[#This Row],[Sub-Sector]],Table2[% Away From Current Week Low],"&gt;=0.05")/Table4[[#This Row],[Count]]</f>
        <v>0</v>
      </c>
      <c r="M67" s="2">
        <f>COUNTIFS(Table2[Sub-Sector],Table4[[#This Row],[Sub-Sector]],Table2[% Away From Current Week High],"&lt;=0.05")/Table4[[#This Row],[Count]]</f>
        <v>1</v>
      </c>
      <c r="N67" s="2">
        <f>COUNTIFS(Table2[Sub-Sector],Table4[[#This Row],[Sub-Sector]],Table2[% Away From Current Month Low],"&gt;=0.05")/Table4[[#This Row],[Count]]</f>
        <v>1</v>
      </c>
      <c r="O67" s="2">
        <f>COUNTIFS(Table2[Sub-Sector],Table4[[#This Row],[Sub-Sector]],Table2[% Away From Current Month High],"&lt;=0.05")/Table4[[#This Row],[Count]]</f>
        <v>1</v>
      </c>
      <c r="P67" s="2">
        <f>COUNTIFS(Table2[Sub-Sector],Table4[[#This Row],[Sub-Sector]],Table2[% Away From 52W High],"&lt;=10")/Table4[[#This Row],[Count]]</f>
        <v>0</v>
      </c>
      <c r="Q67" s="2">
        <f>COUNTIFS(Table2[Sub-Sector],Table4[[#This Row],[Sub-Sector]],Table2[% Away From 52W Low],"&gt;=10")/Table4[[#This Row],[Count]]</f>
        <v>1</v>
      </c>
      <c r="R67" s="2">
        <f>COUNTIFS(Table2[Sub-Sector],Table4[[#This Row],[Sub-Sector]],Table2[% Price above 20 EMA],"&gt;=0")/Table4[[#This Row],[Count]]</f>
        <v>1</v>
      </c>
      <c r="S67" s="2">
        <f>COUNTIFS(Table2[Sub-Sector],Table4[[#This Row],[Sub-Sector]],Table2[% Price above 50 EMA],"&gt;=0")/Table4[[#This Row],[Count]]</f>
        <v>1</v>
      </c>
      <c r="T67" s="2">
        <f>COUNTIFS(Table2[Sub-Sector],Table4[[#This Row],[Sub-Sector]],Table2[% Price above 200 EMA],"&gt;=0")/Table4[[#This Row],[Count]]</f>
        <v>1</v>
      </c>
      <c r="U67" s="2">
        <f>COUNTIFS(Table2[Sub-Sector],Table4[[#This Row],[Sub-Sector]],Table2[Rate of Change - Zone],"Positive")/Table4[[#This Row],[Count]]</f>
        <v>1</v>
      </c>
      <c r="V67" s="2">
        <f>COUNTIFS(Table2[Sub-Sector],Table4[[#This Row],[Sub-Sector]],Table2[Sharpe Ratio],"&gt;=0.10")/Table4[[#This Row],[Count]]</f>
        <v>0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384</v>
      </c>
      <c r="X67">
        <f>_xlfn.RANK.AVG(Table4[[#This Row],[Score]],Table4[Score],1)</f>
        <v>45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67">
        <f>_xlfn.RANK.AVG(Table4[[#This Row],[Score 2 ]],Table4[[Score 2 ]],1)</f>
        <v>66.5</v>
      </c>
    </row>
    <row r="68" spans="1:26" x14ac:dyDescent="0.3">
      <c r="A68" t="s">
        <v>968</v>
      </c>
      <c r="B68">
        <f>COUNTIFS(Table2[Sub-Sector],Table4[[#This Row],[Sub-Sector]])</f>
        <v>1</v>
      </c>
      <c r="C68" s="2">
        <f>COUNTIFS(Table2[Sub-Sector],Table4[[#This Row],[Sub-Sector]],Table2[Uptrend],"Uptrend")/Table4[[#This Row],[Count]]</f>
        <v>0</v>
      </c>
      <c r="D68" s="2">
        <f>COUNTIFS(Table2[Sub-Sector],Table4[[#This Row],[Sub-Sector]],Table2[1W Return vs Nifty],"&gt;=5")/Table4[[#This Row],[Count]]</f>
        <v>1</v>
      </c>
      <c r="E68" s="2">
        <f>COUNTIFS(Table2[Sub-Sector],Table4[[#This Row],[Sub-Sector]],Table2[1M Return vs Nifty],"&gt;=5")/Table4[[#This Row],[Count]]</f>
        <v>0</v>
      </c>
      <c r="F68" s="2">
        <f>COUNTIFS(Table2[Sub-Sector],Table4[[#This Row],[Sub-Sector]],Table2[6M Return vs Nifty],"&gt;=10")/Table4[[#This Row],[Count]]</f>
        <v>0</v>
      </c>
      <c r="G68" s="2">
        <f>COUNTIFS(Table2[Sub-Sector],Table4[[#This Row],[Sub-Sector]],Table2[1Y Return vs Nifty],"&gt;=10")/Table4[[#This Row],[Count]]</f>
        <v>0</v>
      </c>
      <c r="H68" s="2">
        <f>COUNTIFS(Table2[Sub-Sector],Table4[[#This Row],[Sub-Sector]],Table2[RSI Exponential â€“ 14D],"&gt;=50")/Table4[[#This Row],[Count]]</f>
        <v>1</v>
      </c>
      <c r="I68" s="2">
        <f>COUNTIFS(Table2[Sub-Sector],Table4[[#This Row],[Sub-Sector]],Table2[Relative Volume],"&gt;=1")/Table4[[#This Row],[Count]]</f>
        <v>1</v>
      </c>
      <c r="J68" s="2">
        <f>COUNTIFS(Table2[Sub-Sector],Table4[[#This Row],[Sub-Sector]],Table2[% Away From Day Low],"&gt;=0.05")/Table4[[#This Row],[Count]]</f>
        <v>0</v>
      </c>
      <c r="K68" s="2">
        <f>COUNTIFS(Table2[Sub-Sector],Table4[[#This Row],[Sub-Sector]],Table2[% Away From Day High],"&lt;=0.05")/Table4[[#This Row],[Count]]</f>
        <v>1</v>
      </c>
      <c r="L68" s="2">
        <f>COUNTIFS(Table2[Sub-Sector],Table4[[#This Row],[Sub-Sector]],Table2[% Away From Current Week Low],"&gt;=0.05")/Table4[[#This Row],[Count]]</f>
        <v>0</v>
      </c>
      <c r="M68" s="2">
        <f>COUNTIFS(Table2[Sub-Sector],Table4[[#This Row],[Sub-Sector]],Table2[% Away From Current Week High],"&lt;=0.05")/Table4[[#This Row],[Count]]</f>
        <v>1</v>
      </c>
      <c r="N68" s="2">
        <f>COUNTIFS(Table2[Sub-Sector],Table4[[#This Row],[Sub-Sector]],Table2[% Away From Current Month Low],"&gt;=0.05")/Table4[[#This Row],[Count]]</f>
        <v>1</v>
      </c>
      <c r="O68" s="2">
        <f>COUNTIFS(Table2[Sub-Sector],Table4[[#This Row],[Sub-Sector]],Table2[% Away From Current Month High],"&lt;=0.05")/Table4[[#This Row],[Count]]</f>
        <v>1</v>
      </c>
      <c r="P68" s="2">
        <f>COUNTIFS(Table2[Sub-Sector],Table4[[#This Row],[Sub-Sector]],Table2[% Away From 52W High],"&lt;=10")/Table4[[#This Row],[Count]]</f>
        <v>0</v>
      </c>
      <c r="Q68" s="2">
        <f>COUNTIFS(Table2[Sub-Sector],Table4[[#This Row],[Sub-Sector]],Table2[% Away From 52W Low],"&gt;=10")/Table4[[#This Row],[Count]]</f>
        <v>1</v>
      </c>
      <c r="R68" s="2">
        <f>COUNTIFS(Table2[Sub-Sector],Table4[[#This Row],[Sub-Sector]],Table2[% Price above 20 EMA],"&gt;=0")/Table4[[#This Row],[Count]]</f>
        <v>1</v>
      </c>
      <c r="S68" s="2">
        <f>COUNTIFS(Table2[Sub-Sector],Table4[[#This Row],[Sub-Sector]],Table2[% Price above 50 EMA],"&gt;=0")/Table4[[#This Row],[Count]]</f>
        <v>1</v>
      </c>
      <c r="T68" s="2">
        <f>COUNTIFS(Table2[Sub-Sector],Table4[[#This Row],[Sub-Sector]],Table2[% Price above 200 EMA],"&gt;=0")/Table4[[#This Row],[Count]]</f>
        <v>1</v>
      </c>
      <c r="U68" s="2">
        <f>COUNTIFS(Table2[Sub-Sector],Table4[[#This Row],[Sub-Sector]],Table2[Rate of Change - Zone],"Positive")/Table4[[#This Row],[Count]]</f>
        <v>1</v>
      </c>
      <c r="V68" s="2">
        <f>COUNTIFS(Table2[Sub-Sector],Table4[[#This Row],[Sub-Sector]],Table2[Sharpe Ratio],"&gt;=0.10")/Table4[[#This Row],[Count]]</f>
        <v>0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473.5</v>
      </c>
      <c r="X68">
        <f>_xlfn.RANK.AVG(Table4[[#This Row],[Score]],Table4[Score],1)</f>
        <v>75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68">
        <f>_xlfn.RANK.AVG(Table4[[#This Row],[Score 2 ]],Table4[[Score 2 ]],1)</f>
        <v>66.5</v>
      </c>
    </row>
    <row r="69" spans="1:26" x14ac:dyDescent="0.3">
      <c r="A69" t="s">
        <v>86</v>
      </c>
      <c r="B69">
        <f>COUNTIFS(Table2[Sub-Sector],Table4[[#This Row],[Sub-Sector]])</f>
        <v>3</v>
      </c>
      <c r="C69" s="2">
        <f>COUNTIFS(Table2[Sub-Sector],Table4[[#This Row],[Sub-Sector]],Table2[Uptrend],"Uptrend")/Table4[[#This Row],[Count]]</f>
        <v>1</v>
      </c>
      <c r="D69" s="2">
        <f>COUNTIFS(Table2[Sub-Sector],Table4[[#This Row],[Sub-Sector]],Table2[1W Return vs Nifty],"&gt;=5")/Table4[[#This Row],[Count]]</f>
        <v>0.33333333333333331</v>
      </c>
      <c r="E69" s="2">
        <f>COUNTIFS(Table2[Sub-Sector],Table4[[#This Row],[Sub-Sector]],Table2[1M Return vs Nifty],"&gt;=5")/Table4[[#This Row],[Count]]</f>
        <v>0.33333333333333331</v>
      </c>
      <c r="F69" s="2">
        <f>COUNTIFS(Table2[Sub-Sector],Table4[[#This Row],[Sub-Sector]],Table2[6M Return vs Nifty],"&gt;=10")/Table4[[#This Row],[Count]]</f>
        <v>0.66666666666666663</v>
      </c>
      <c r="G69" s="2">
        <f>COUNTIFS(Table2[Sub-Sector],Table4[[#This Row],[Sub-Sector]],Table2[1Y Return vs Nifty],"&gt;=10")/Table4[[#This Row],[Count]]</f>
        <v>0.33333333333333331</v>
      </c>
      <c r="H69" s="2">
        <f>COUNTIFS(Table2[Sub-Sector],Table4[[#This Row],[Sub-Sector]],Table2[RSI Exponential â€“ 14D],"&gt;=50")/Table4[[#This Row],[Count]]</f>
        <v>0.66666666666666663</v>
      </c>
      <c r="I69" s="2">
        <f>COUNTIFS(Table2[Sub-Sector],Table4[[#This Row],[Sub-Sector]],Table2[Relative Volume],"&gt;=1")/Table4[[#This Row],[Count]]</f>
        <v>0.33333333333333331</v>
      </c>
      <c r="J69" s="2">
        <f>COUNTIFS(Table2[Sub-Sector],Table4[[#This Row],[Sub-Sector]],Table2[% Away From Day Low],"&gt;=0.05")/Table4[[#This Row],[Count]]</f>
        <v>0</v>
      </c>
      <c r="K69" s="2">
        <f>COUNTIFS(Table2[Sub-Sector],Table4[[#This Row],[Sub-Sector]],Table2[% Away From Day High],"&lt;=0.05")/Table4[[#This Row],[Count]]</f>
        <v>1</v>
      </c>
      <c r="L69" s="2">
        <f>COUNTIFS(Table2[Sub-Sector],Table4[[#This Row],[Sub-Sector]],Table2[% Away From Current Week Low],"&gt;=0.05")/Table4[[#This Row],[Count]]</f>
        <v>0</v>
      </c>
      <c r="M69" s="2">
        <f>COUNTIFS(Table2[Sub-Sector],Table4[[#This Row],[Sub-Sector]],Table2[% Away From Current Week High],"&lt;=0.05")/Table4[[#This Row],[Count]]</f>
        <v>1</v>
      </c>
      <c r="N69" s="2">
        <f>COUNTIFS(Table2[Sub-Sector],Table4[[#This Row],[Sub-Sector]],Table2[% Away From Current Month Low],"&gt;=0.05")/Table4[[#This Row],[Count]]</f>
        <v>0.66666666666666663</v>
      </c>
      <c r="O69" s="2">
        <f>COUNTIFS(Table2[Sub-Sector],Table4[[#This Row],[Sub-Sector]],Table2[% Away From Current Month High],"&lt;=0.05")/Table4[[#This Row],[Count]]</f>
        <v>0.33333333333333331</v>
      </c>
      <c r="P69" s="2">
        <f>COUNTIFS(Table2[Sub-Sector],Table4[[#This Row],[Sub-Sector]],Table2[% Away From 52W High],"&lt;=10")/Table4[[#This Row],[Count]]</f>
        <v>0.66666666666666663</v>
      </c>
      <c r="Q69" s="2">
        <f>COUNTIFS(Table2[Sub-Sector],Table4[[#This Row],[Sub-Sector]],Table2[% Away From 52W Low],"&gt;=10")/Table4[[#This Row],[Count]]</f>
        <v>1</v>
      </c>
      <c r="R69" s="2">
        <f>COUNTIFS(Table2[Sub-Sector],Table4[[#This Row],[Sub-Sector]],Table2[% Price above 20 EMA],"&gt;=0")/Table4[[#This Row],[Count]]</f>
        <v>0.66666666666666663</v>
      </c>
      <c r="S69" s="2">
        <f>COUNTIFS(Table2[Sub-Sector],Table4[[#This Row],[Sub-Sector]],Table2[% Price above 50 EMA],"&gt;=0")/Table4[[#This Row],[Count]]</f>
        <v>1</v>
      </c>
      <c r="T69" s="2">
        <f>COUNTIFS(Table2[Sub-Sector],Table4[[#This Row],[Sub-Sector]],Table2[% Price above 200 EMA],"&gt;=0")/Table4[[#This Row],[Count]]</f>
        <v>1</v>
      </c>
      <c r="U69" s="2">
        <f>COUNTIFS(Table2[Sub-Sector],Table4[[#This Row],[Sub-Sector]],Table2[Rate of Change - Zone],"Positive")/Table4[[#This Row],[Count]]</f>
        <v>0.66666666666666663</v>
      </c>
      <c r="V69" s="2">
        <f>COUNTIFS(Table2[Sub-Sector],Table4[[#This Row],[Sub-Sector]],Table2[Sharpe Ratio],"&gt;=0.10")/Table4[[#This Row],[Count]]</f>
        <v>0.33333333333333331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374</v>
      </c>
      <c r="X69">
        <f>_xlfn.RANK.AVG(Table4[[#This Row],[Score]],Table4[Score],1)</f>
        <v>39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251</v>
      </c>
      <c r="Z69">
        <f>_xlfn.RANK.AVG(Table4[[#This Row],[Score 2 ]],Table4[[Score 2 ]],1)</f>
        <v>68</v>
      </c>
    </row>
    <row r="70" spans="1:26" x14ac:dyDescent="0.3">
      <c r="A70" t="s">
        <v>574</v>
      </c>
      <c r="B70">
        <f>COUNTIFS(Table2[Sub-Sector],Table4[[#This Row],[Sub-Sector]])</f>
        <v>3</v>
      </c>
      <c r="C70" s="2">
        <f>COUNTIFS(Table2[Sub-Sector],Table4[[#This Row],[Sub-Sector]],Table2[Uptrend],"Uptrend")/Table4[[#This Row],[Count]]</f>
        <v>0.33333333333333331</v>
      </c>
      <c r="D70" s="2">
        <f>COUNTIFS(Table2[Sub-Sector],Table4[[#This Row],[Sub-Sector]],Table2[1W Return vs Nifty],"&gt;=5")/Table4[[#This Row],[Count]]</f>
        <v>0.66666666666666663</v>
      </c>
      <c r="E70" s="2">
        <f>COUNTIFS(Table2[Sub-Sector],Table4[[#This Row],[Sub-Sector]],Table2[1M Return vs Nifty],"&gt;=5")/Table4[[#This Row],[Count]]</f>
        <v>0.33333333333333331</v>
      </c>
      <c r="F70" s="2">
        <f>COUNTIFS(Table2[Sub-Sector],Table4[[#This Row],[Sub-Sector]],Table2[6M Return vs Nifty],"&gt;=10")/Table4[[#This Row],[Count]]</f>
        <v>0.33333333333333331</v>
      </c>
      <c r="G70" s="2">
        <f>COUNTIFS(Table2[Sub-Sector],Table4[[#This Row],[Sub-Sector]],Table2[1Y Return vs Nifty],"&gt;=10")/Table4[[#This Row],[Count]]</f>
        <v>0.33333333333333331</v>
      </c>
      <c r="H70" s="2">
        <f>COUNTIFS(Table2[Sub-Sector],Table4[[#This Row],[Sub-Sector]],Table2[RSI Exponential â€“ 14D],"&gt;=50")/Table4[[#This Row],[Count]]</f>
        <v>1</v>
      </c>
      <c r="I70" s="2">
        <f>COUNTIFS(Table2[Sub-Sector],Table4[[#This Row],[Sub-Sector]],Table2[Relative Volume],"&gt;=1")/Table4[[#This Row],[Count]]</f>
        <v>0.66666666666666663</v>
      </c>
      <c r="J70" s="2">
        <f>COUNTIFS(Table2[Sub-Sector],Table4[[#This Row],[Sub-Sector]],Table2[% Away From Day Low],"&gt;=0.05")/Table4[[#This Row],[Count]]</f>
        <v>0</v>
      </c>
      <c r="K70" s="2">
        <f>COUNTIFS(Table2[Sub-Sector],Table4[[#This Row],[Sub-Sector]],Table2[% Away From Day High],"&lt;=0.05")/Table4[[#This Row],[Count]]</f>
        <v>1</v>
      </c>
      <c r="L70" s="2">
        <f>COUNTIFS(Table2[Sub-Sector],Table4[[#This Row],[Sub-Sector]],Table2[% Away From Current Week Low],"&gt;=0.05")/Table4[[#This Row],[Count]]</f>
        <v>0.66666666666666663</v>
      </c>
      <c r="M70" s="2">
        <f>COUNTIFS(Table2[Sub-Sector],Table4[[#This Row],[Sub-Sector]],Table2[% Away From Current Week High],"&lt;=0.05")/Table4[[#This Row],[Count]]</f>
        <v>1</v>
      </c>
      <c r="N70" s="2">
        <f>COUNTIFS(Table2[Sub-Sector],Table4[[#This Row],[Sub-Sector]],Table2[% Away From Current Month Low],"&gt;=0.05")/Table4[[#This Row],[Count]]</f>
        <v>1</v>
      </c>
      <c r="O70" s="2">
        <f>COUNTIFS(Table2[Sub-Sector],Table4[[#This Row],[Sub-Sector]],Table2[% Away From Current Month High],"&lt;=0.05")/Table4[[#This Row],[Count]]</f>
        <v>0.66666666666666663</v>
      </c>
      <c r="P70" s="2">
        <f>COUNTIFS(Table2[Sub-Sector],Table4[[#This Row],[Sub-Sector]],Table2[% Away From 52W High],"&lt;=10")/Table4[[#This Row],[Count]]</f>
        <v>0.33333333333333331</v>
      </c>
      <c r="Q70" s="2">
        <f>COUNTIFS(Table2[Sub-Sector],Table4[[#This Row],[Sub-Sector]],Table2[% Away From 52W Low],"&gt;=10")/Table4[[#This Row],[Count]]</f>
        <v>1</v>
      </c>
      <c r="R70" s="2">
        <f>COUNTIFS(Table2[Sub-Sector],Table4[[#This Row],[Sub-Sector]],Table2[% Price above 20 EMA],"&gt;=0")/Table4[[#This Row],[Count]]</f>
        <v>0.66666666666666663</v>
      </c>
      <c r="S70" s="2">
        <f>COUNTIFS(Table2[Sub-Sector],Table4[[#This Row],[Sub-Sector]],Table2[% Price above 50 EMA],"&gt;=0")/Table4[[#This Row],[Count]]</f>
        <v>0.66666666666666663</v>
      </c>
      <c r="T70" s="2">
        <f>COUNTIFS(Table2[Sub-Sector],Table4[[#This Row],[Sub-Sector]],Table2[% Price above 200 EMA],"&gt;=0")/Table4[[#This Row],[Count]]</f>
        <v>0.66666666666666663</v>
      </c>
      <c r="U70" s="2">
        <f>COUNTIFS(Table2[Sub-Sector],Table4[[#This Row],[Sub-Sector]],Table2[Rate of Change - Zone],"Positive")/Table4[[#This Row],[Count]]</f>
        <v>0.66666666666666663</v>
      </c>
      <c r="V70" s="2">
        <f>COUNTIFS(Table2[Sub-Sector],Table4[[#This Row],[Sub-Sector]],Table2[Sharpe Ratio],"&gt;=0.10")/Table4[[#This Row],[Count]]</f>
        <v>0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70">
        <f>_xlfn.RANK.AVG(Table4[[#This Row],[Score]],Table4[Score],1)</f>
        <v>60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251.5</v>
      </c>
      <c r="Z70">
        <f>_xlfn.RANK.AVG(Table4[[#This Row],[Score 2 ]],Table4[[Score 2 ]],1)</f>
        <v>69</v>
      </c>
    </row>
    <row r="71" spans="1:26" x14ac:dyDescent="0.3">
      <c r="A71" t="s">
        <v>255</v>
      </c>
      <c r="B71">
        <f>COUNTIFS(Table2[Sub-Sector],Table4[[#This Row],[Sub-Sector]])</f>
        <v>3</v>
      </c>
      <c r="C71" s="2">
        <f>COUNTIFS(Table2[Sub-Sector],Table4[[#This Row],[Sub-Sector]],Table2[Uptrend],"Uptrend")/Table4[[#This Row],[Count]]</f>
        <v>1</v>
      </c>
      <c r="D71" s="2">
        <f>COUNTIFS(Table2[Sub-Sector],Table4[[#This Row],[Sub-Sector]],Table2[1W Return vs Nifty],"&gt;=5")/Table4[[#This Row],[Count]]</f>
        <v>0</v>
      </c>
      <c r="E71" s="2">
        <f>COUNTIFS(Table2[Sub-Sector],Table4[[#This Row],[Sub-Sector]],Table2[1M Return vs Nifty],"&gt;=5")/Table4[[#This Row],[Count]]</f>
        <v>0.33333333333333331</v>
      </c>
      <c r="F71" s="2">
        <f>COUNTIFS(Table2[Sub-Sector],Table4[[#This Row],[Sub-Sector]],Table2[6M Return vs Nifty],"&gt;=10")/Table4[[#This Row],[Count]]</f>
        <v>1</v>
      </c>
      <c r="G71" s="2">
        <f>COUNTIFS(Table2[Sub-Sector],Table4[[#This Row],[Sub-Sector]],Table2[1Y Return vs Nifty],"&gt;=10")/Table4[[#This Row],[Count]]</f>
        <v>1</v>
      </c>
      <c r="H71" s="2">
        <f>COUNTIFS(Table2[Sub-Sector],Table4[[#This Row],[Sub-Sector]],Table2[RSI Exponential â€“ 14D],"&gt;=50")/Table4[[#This Row],[Count]]</f>
        <v>0.66666666666666663</v>
      </c>
      <c r="I71" s="2">
        <f>COUNTIFS(Table2[Sub-Sector],Table4[[#This Row],[Sub-Sector]],Table2[Relative Volume],"&gt;=1")/Table4[[#This Row],[Count]]</f>
        <v>0</v>
      </c>
      <c r="J71" s="2">
        <f>COUNTIFS(Table2[Sub-Sector],Table4[[#This Row],[Sub-Sector]],Table2[% Away From Day Low],"&gt;=0.05")/Table4[[#This Row],[Count]]</f>
        <v>0</v>
      </c>
      <c r="K71" s="2">
        <f>COUNTIFS(Table2[Sub-Sector],Table4[[#This Row],[Sub-Sector]],Table2[% Away From Day High],"&lt;=0.05")/Table4[[#This Row],[Count]]</f>
        <v>1</v>
      </c>
      <c r="L71" s="2">
        <f>COUNTIFS(Table2[Sub-Sector],Table4[[#This Row],[Sub-Sector]],Table2[% Away From Current Week Low],"&gt;=0.05")/Table4[[#This Row],[Count]]</f>
        <v>0.66666666666666663</v>
      </c>
      <c r="M71" s="2">
        <f>COUNTIFS(Table2[Sub-Sector],Table4[[#This Row],[Sub-Sector]],Table2[% Away From Current Week High],"&lt;=0.05")/Table4[[#This Row],[Count]]</f>
        <v>1</v>
      </c>
      <c r="N71" s="2">
        <f>COUNTIFS(Table2[Sub-Sector],Table4[[#This Row],[Sub-Sector]],Table2[% Away From Current Month Low],"&gt;=0.05")/Table4[[#This Row],[Count]]</f>
        <v>1</v>
      </c>
      <c r="O71" s="2">
        <f>COUNTIFS(Table2[Sub-Sector],Table4[[#This Row],[Sub-Sector]],Table2[% Away From Current Month High],"&lt;=0.05")/Table4[[#This Row],[Count]]</f>
        <v>0</v>
      </c>
      <c r="P71" s="2">
        <f>COUNTIFS(Table2[Sub-Sector],Table4[[#This Row],[Sub-Sector]],Table2[% Away From 52W High],"&lt;=10")/Table4[[#This Row],[Count]]</f>
        <v>0.33333333333333331</v>
      </c>
      <c r="Q71" s="2">
        <f>COUNTIFS(Table2[Sub-Sector],Table4[[#This Row],[Sub-Sector]],Table2[% Away From 52W Low],"&gt;=10")/Table4[[#This Row],[Count]]</f>
        <v>1</v>
      </c>
      <c r="R71" s="2">
        <f>COUNTIFS(Table2[Sub-Sector],Table4[[#This Row],[Sub-Sector]],Table2[% Price above 20 EMA],"&gt;=0")/Table4[[#This Row],[Count]]</f>
        <v>0.66666666666666663</v>
      </c>
      <c r="S71" s="2">
        <f>COUNTIFS(Table2[Sub-Sector],Table4[[#This Row],[Sub-Sector]],Table2[% Price above 50 EMA],"&gt;=0")/Table4[[#This Row],[Count]]</f>
        <v>1</v>
      </c>
      <c r="T71" s="2">
        <f>COUNTIFS(Table2[Sub-Sector],Table4[[#This Row],[Sub-Sector]],Table2[% Price above 200 EMA],"&gt;=0")/Table4[[#This Row],[Count]]</f>
        <v>1</v>
      </c>
      <c r="U71" s="2">
        <f>COUNTIFS(Table2[Sub-Sector],Table4[[#This Row],[Sub-Sector]],Table2[Rate of Change - Zone],"Positive")/Table4[[#This Row],[Count]]</f>
        <v>0</v>
      </c>
      <c r="V71" s="2">
        <f>COUNTIFS(Table2[Sub-Sector],Table4[[#This Row],[Sub-Sector]],Table2[Sharpe Ratio],"&gt;=0.10")/Table4[[#This Row],[Count]]</f>
        <v>1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421.5</v>
      </c>
      <c r="X71">
        <f>_xlfn.RANK.AVG(Table4[[#This Row],[Score]],Table4[Score],1)</f>
        <v>56.5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71">
        <f>_xlfn.RANK.AVG(Table4[[#This Row],[Score 2 ]],Table4[[Score 2 ]],1)</f>
        <v>70.5</v>
      </c>
    </row>
    <row r="72" spans="1:26" x14ac:dyDescent="0.3">
      <c r="A72" t="s">
        <v>1189</v>
      </c>
      <c r="B72">
        <f>COUNTIFS(Table2[Sub-Sector],Table4[[#This Row],[Sub-Sector]])</f>
        <v>1</v>
      </c>
      <c r="C72" s="2">
        <f>COUNTIFS(Table2[Sub-Sector],Table4[[#This Row],[Sub-Sector]],Table2[Uptrend],"Uptrend")/Table4[[#This Row],[Count]]</f>
        <v>1</v>
      </c>
      <c r="D72" s="2">
        <f>COUNTIFS(Table2[Sub-Sector],Table4[[#This Row],[Sub-Sector]],Table2[1W Return vs Nifty],"&gt;=5")/Table4[[#This Row],[Count]]</f>
        <v>0</v>
      </c>
      <c r="E72" s="2">
        <f>COUNTIFS(Table2[Sub-Sector],Table4[[#This Row],[Sub-Sector]],Table2[1M Return vs Nifty],"&gt;=5")/Table4[[#This Row],[Count]]</f>
        <v>0</v>
      </c>
      <c r="F72" s="2">
        <f>COUNTIFS(Table2[Sub-Sector],Table4[[#This Row],[Sub-Sector]],Table2[6M Return vs Nifty],"&gt;=10")/Table4[[#This Row],[Count]]</f>
        <v>1</v>
      </c>
      <c r="G72" s="2">
        <f>COUNTIFS(Table2[Sub-Sector],Table4[[#This Row],[Sub-Sector]],Table2[1Y Return vs Nifty],"&gt;=10")/Table4[[#This Row],[Count]]</f>
        <v>1</v>
      </c>
      <c r="H72" s="2">
        <f>COUNTIFS(Table2[Sub-Sector],Table4[[#This Row],[Sub-Sector]],Table2[RSI Exponential â€“ 14D],"&gt;=50")/Table4[[#This Row],[Count]]</f>
        <v>0</v>
      </c>
      <c r="I72" s="2">
        <f>COUNTIFS(Table2[Sub-Sector],Table4[[#This Row],[Sub-Sector]],Table2[Relative Volume],"&gt;=1")/Table4[[#This Row],[Count]]</f>
        <v>0</v>
      </c>
      <c r="J72" s="2">
        <f>COUNTIFS(Table2[Sub-Sector],Table4[[#This Row],[Sub-Sector]],Table2[% Away From Day Low],"&gt;=0.05")/Table4[[#This Row],[Count]]</f>
        <v>0</v>
      </c>
      <c r="K72" s="2">
        <f>COUNTIFS(Table2[Sub-Sector],Table4[[#This Row],[Sub-Sector]],Table2[% Away From Day High],"&lt;=0.05")/Table4[[#This Row],[Count]]</f>
        <v>1</v>
      </c>
      <c r="L72" s="2">
        <f>COUNTIFS(Table2[Sub-Sector],Table4[[#This Row],[Sub-Sector]],Table2[% Away From Current Week Low],"&gt;=0.05")/Table4[[#This Row],[Count]]</f>
        <v>0</v>
      </c>
      <c r="M72" s="2">
        <f>COUNTIFS(Table2[Sub-Sector],Table4[[#This Row],[Sub-Sector]],Table2[% Away From Current Week High],"&lt;=0.05")/Table4[[#This Row],[Count]]</f>
        <v>1</v>
      </c>
      <c r="N72" s="2">
        <f>COUNTIFS(Table2[Sub-Sector],Table4[[#This Row],[Sub-Sector]],Table2[% Away From Current Month Low],"&gt;=0.05")/Table4[[#This Row],[Count]]</f>
        <v>1</v>
      </c>
      <c r="O72" s="2">
        <f>COUNTIFS(Table2[Sub-Sector],Table4[[#This Row],[Sub-Sector]],Table2[% Away From Current Month High],"&lt;=0.05")/Table4[[#This Row],[Count]]</f>
        <v>0</v>
      </c>
      <c r="P72" s="2">
        <f>COUNTIFS(Table2[Sub-Sector],Table4[[#This Row],[Sub-Sector]],Table2[% Away From 52W High],"&lt;=10")/Table4[[#This Row],[Count]]</f>
        <v>0</v>
      </c>
      <c r="Q72" s="2">
        <f>COUNTIFS(Table2[Sub-Sector],Table4[[#This Row],[Sub-Sector]],Table2[% Away From 52W Low],"&gt;=10")/Table4[[#This Row],[Count]]</f>
        <v>1</v>
      </c>
      <c r="R72" s="2">
        <f>COUNTIFS(Table2[Sub-Sector],Table4[[#This Row],[Sub-Sector]],Table2[% Price above 20 EMA],"&gt;=0")/Table4[[#This Row],[Count]]</f>
        <v>0</v>
      </c>
      <c r="S72" s="2">
        <f>COUNTIFS(Table2[Sub-Sector],Table4[[#This Row],[Sub-Sector]],Table2[% Price above 50 EMA],"&gt;=0")/Table4[[#This Row],[Count]]</f>
        <v>1</v>
      </c>
      <c r="T72" s="2">
        <f>COUNTIFS(Table2[Sub-Sector],Table4[[#This Row],[Sub-Sector]],Table2[% Price above 200 EMA],"&gt;=0")/Table4[[#This Row],[Count]]</f>
        <v>1</v>
      </c>
      <c r="U72" s="2">
        <f>COUNTIFS(Table2[Sub-Sector],Table4[[#This Row],[Sub-Sector]],Table2[Rate of Change - Zone],"Positive")/Table4[[#This Row],[Count]]</f>
        <v>0</v>
      </c>
      <c r="V72" s="2">
        <f>COUNTIFS(Table2[Sub-Sector],Table4[[#This Row],[Sub-Sector]],Table2[Sharpe Ratio],"&gt;=0.10")/Table4[[#This Row],[Count]]</f>
        <v>0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478</v>
      </c>
      <c r="X72">
        <f>_xlfn.RANK.AVG(Table4[[#This Row],[Score]],Table4[Score],1)</f>
        <v>79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72">
        <f>_xlfn.RANK.AVG(Table4[[#This Row],[Score 2 ]],Table4[[Score 2 ]],1)</f>
        <v>70.5</v>
      </c>
    </row>
    <row r="73" spans="1:26" x14ac:dyDescent="0.3">
      <c r="A73" t="s">
        <v>1375</v>
      </c>
      <c r="B73">
        <f>COUNTIFS(Table2[Sub-Sector],Table4[[#This Row],[Sub-Sector]])</f>
        <v>1</v>
      </c>
      <c r="C73" s="2">
        <f>COUNTIFS(Table2[Sub-Sector],Table4[[#This Row],[Sub-Sector]],Table2[Uptrend],"Uptrend")/Table4[[#This Row],[Count]]</f>
        <v>0</v>
      </c>
      <c r="D73" s="2">
        <f>COUNTIFS(Table2[Sub-Sector],Table4[[#This Row],[Sub-Sector]],Table2[1W Return vs Nifty],"&gt;=5")/Table4[[#This Row],[Count]]</f>
        <v>0</v>
      </c>
      <c r="E73" s="2">
        <f>COUNTIFS(Table2[Sub-Sector],Table4[[#This Row],[Sub-Sector]],Table2[1M Return vs Nifty],"&gt;=5")/Table4[[#This Row],[Count]]</f>
        <v>0</v>
      </c>
      <c r="F73" s="2">
        <f>COUNTIFS(Table2[Sub-Sector],Table4[[#This Row],[Sub-Sector]],Table2[6M Return vs Nifty],"&gt;=10")/Table4[[#This Row],[Count]]</f>
        <v>0</v>
      </c>
      <c r="G73" s="2">
        <f>COUNTIFS(Table2[Sub-Sector],Table4[[#This Row],[Sub-Sector]],Table2[1Y Return vs Nifty],"&gt;=10")/Table4[[#This Row],[Count]]</f>
        <v>1</v>
      </c>
      <c r="H73" s="2">
        <f>COUNTIFS(Table2[Sub-Sector],Table4[[#This Row],[Sub-Sector]],Table2[RSI Exponential â€“ 14D],"&gt;=50")/Table4[[#This Row],[Count]]</f>
        <v>1</v>
      </c>
      <c r="I73" s="2">
        <f>COUNTIFS(Table2[Sub-Sector],Table4[[#This Row],[Sub-Sector]],Table2[Relative Volume],"&gt;=1")/Table4[[#This Row],[Count]]</f>
        <v>1</v>
      </c>
      <c r="J73" s="2">
        <f>COUNTIFS(Table2[Sub-Sector],Table4[[#This Row],[Sub-Sector]],Table2[% Away From Day Low],"&gt;=0.05")/Table4[[#This Row],[Count]]</f>
        <v>0</v>
      </c>
      <c r="K73" s="2">
        <f>COUNTIFS(Table2[Sub-Sector],Table4[[#This Row],[Sub-Sector]],Table2[% Away From Day High],"&lt;=0.05")/Table4[[#This Row],[Count]]</f>
        <v>1</v>
      </c>
      <c r="L73" s="2">
        <f>COUNTIFS(Table2[Sub-Sector],Table4[[#This Row],[Sub-Sector]],Table2[% Away From Current Week Low],"&gt;=0.05")/Table4[[#This Row],[Count]]</f>
        <v>0</v>
      </c>
      <c r="M73" s="2">
        <f>COUNTIFS(Table2[Sub-Sector],Table4[[#This Row],[Sub-Sector]],Table2[% Away From Current Week High],"&lt;=0.05")/Table4[[#This Row],[Count]]</f>
        <v>1</v>
      </c>
      <c r="N73" s="2">
        <f>COUNTIFS(Table2[Sub-Sector],Table4[[#This Row],[Sub-Sector]],Table2[% Away From Current Month Low],"&gt;=0.05")/Table4[[#This Row],[Count]]</f>
        <v>1</v>
      </c>
      <c r="O73" s="2">
        <f>COUNTIFS(Table2[Sub-Sector],Table4[[#This Row],[Sub-Sector]],Table2[% Away From Current Month High],"&lt;=0.05")/Table4[[#This Row],[Count]]</f>
        <v>0</v>
      </c>
      <c r="P73" s="2">
        <f>COUNTIFS(Table2[Sub-Sector],Table4[[#This Row],[Sub-Sector]],Table2[% Away From 52W High],"&lt;=10")/Table4[[#This Row],[Count]]</f>
        <v>0</v>
      </c>
      <c r="Q73" s="2">
        <f>COUNTIFS(Table2[Sub-Sector],Table4[[#This Row],[Sub-Sector]],Table2[% Away From 52W Low],"&gt;=10")/Table4[[#This Row],[Count]]</f>
        <v>1</v>
      </c>
      <c r="R73" s="2">
        <f>COUNTIFS(Table2[Sub-Sector],Table4[[#This Row],[Sub-Sector]],Table2[% Price above 20 EMA],"&gt;=0")/Table4[[#This Row],[Count]]</f>
        <v>0</v>
      </c>
      <c r="S73" s="2">
        <f>COUNTIFS(Table2[Sub-Sector],Table4[[#This Row],[Sub-Sector]],Table2[% Price above 50 EMA],"&gt;=0")/Table4[[#This Row],[Count]]</f>
        <v>0</v>
      </c>
      <c r="T73" s="2">
        <f>COUNTIFS(Table2[Sub-Sector],Table4[[#This Row],[Sub-Sector]],Table2[% Price above 200 EMA],"&gt;=0")/Table4[[#This Row],[Count]]</f>
        <v>1</v>
      </c>
      <c r="U73" s="2">
        <f>COUNTIFS(Table2[Sub-Sector],Table4[[#This Row],[Sub-Sector]],Table2[Rate of Change - Zone],"Positive")/Table4[[#This Row],[Count]]</f>
        <v>0</v>
      </c>
      <c r="V73" s="2">
        <f>COUNTIFS(Table2[Sub-Sector],Table4[[#This Row],[Sub-Sector]],Table2[Sharpe Ratio],"&gt;=0.10")/Table4[[#This Row],[Count]]</f>
        <v>0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571</v>
      </c>
      <c r="X73">
        <f>_xlfn.RANK.AVG(Table4[[#This Row],[Score]],Table4[Score],1)</f>
        <v>103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</v>
      </c>
      <c r="Z73">
        <f>_xlfn.RANK.AVG(Table4[[#This Row],[Score 2 ]],Table4[[Score 2 ]],1)</f>
        <v>72</v>
      </c>
    </row>
    <row r="74" spans="1:26" x14ac:dyDescent="0.3">
      <c r="A74" t="s">
        <v>92</v>
      </c>
      <c r="B74">
        <f>COUNTIFS(Table2[Sub-Sector],Table4[[#This Row],[Sub-Sector]])</f>
        <v>1</v>
      </c>
      <c r="C74" s="2">
        <f>COUNTIFS(Table2[Sub-Sector],Table4[[#This Row],[Sub-Sector]],Table2[Uptrend],"Uptrend")/Table4[[#This Row],[Count]]</f>
        <v>1</v>
      </c>
      <c r="D74" s="2">
        <f>COUNTIFS(Table2[Sub-Sector],Table4[[#This Row],[Sub-Sector]],Table2[1W Return vs Nifty],"&gt;=5")/Table4[[#This Row],[Count]]</f>
        <v>0</v>
      </c>
      <c r="E74" s="2">
        <f>COUNTIFS(Table2[Sub-Sector],Table4[[#This Row],[Sub-Sector]],Table2[1M Return vs Nifty],"&gt;=5")/Table4[[#This Row],[Count]]</f>
        <v>0</v>
      </c>
      <c r="F74" s="2">
        <f>COUNTIFS(Table2[Sub-Sector],Table4[[#This Row],[Sub-Sector]],Table2[6M Return vs Nifty],"&gt;=10")/Table4[[#This Row],[Count]]</f>
        <v>0</v>
      </c>
      <c r="G74" s="2">
        <f>COUNTIFS(Table2[Sub-Sector],Table4[[#This Row],[Sub-Sector]],Table2[1Y Return vs Nifty],"&gt;=10")/Table4[[#This Row],[Count]]</f>
        <v>1</v>
      </c>
      <c r="H74" s="2">
        <f>COUNTIFS(Table2[Sub-Sector],Table4[[#This Row],[Sub-Sector]],Table2[RSI Exponential â€“ 14D],"&gt;=50")/Table4[[#This Row],[Count]]</f>
        <v>1</v>
      </c>
      <c r="I74" s="2">
        <f>COUNTIFS(Table2[Sub-Sector],Table4[[#This Row],[Sub-Sector]],Table2[Relative Volume],"&gt;=1")/Table4[[#This Row],[Count]]</f>
        <v>0</v>
      </c>
      <c r="J74" s="2">
        <f>COUNTIFS(Table2[Sub-Sector],Table4[[#This Row],[Sub-Sector]],Table2[% Away From Day Low],"&gt;=0.05")/Table4[[#This Row],[Count]]</f>
        <v>0</v>
      </c>
      <c r="K74" s="2">
        <f>COUNTIFS(Table2[Sub-Sector],Table4[[#This Row],[Sub-Sector]],Table2[% Away From Day High],"&lt;=0.05")/Table4[[#This Row],[Count]]</f>
        <v>1</v>
      </c>
      <c r="L74" s="2">
        <f>COUNTIFS(Table2[Sub-Sector],Table4[[#This Row],[Sub-Sector]],Table2[% Away From Current Week Low],"&gt;=0.05")/Table4[[#This Row],[Count]]</f>
        <v>0</v>
      </c>
      <c r="M74" s="2">
        <f>COUNTIFS(Table2[Sub-Sector],Table4[[#This Row],[Sub-Sector]],Table2[% Away From Current Week High],"&lt;=0.05")/Table4[[#This Row],[Count]]</f>
        <v>1</v>
      </c>
      <c r="N74" s="2">
        <f>COUNTIFS(Table2[Sub-Sector],Table4[[#This Row],[Sub-Sector]],Table2[% Away From Current Month Low],"&gt;=0.05")/Table4[[#This Row],[Count]]</f>
        <v>1</v>
      </c>
      <c r="O74" s="2">
        <f>COUNTIFS(Table2[Sub-Sector],Table4[[#This Row],[Sub-Sector]],Table2[% Away From Current Month High],"&lt;=0.05")/Table4[[#This Row],[Count]]</f>
        <v>1</v>
      </c>
      <c r="P74" s="2">
        <f>COUNTIFS(Table2[Sub-Sector],Table4[[#This Row],[Sub-Sector]],Table2[% Away From 52W High],"&lt;=10")/Table4[[#This Row],[Count]]</f>
        <v>1</v>
      </c>
      <c r="Q74" s="2">
        <f>COUNTIFS(Table2[Sub-Sector],Table4[[#This Row],[Sub-Sector]],Table2[% Away From 52W Low],"&gt;=10")/Table4[[#This Row],[Count]]</f>
        <v>1</v>
      </c>
      <c r="R74" s="2">
        <f>COUNTIFS(Table2[Sub-Sector],Table4[[#This Row],[Sub-Sector]],Table2[% Price above 20 EMA],"&gt;=0")/Table4[[#This Row],[Count]]</f>
        <v>1</v>
      </c>
      <c r="S74" s="2">
        <f>COUNTIFS(Table2[Sub-Sector],Table4[[#This Row],[Sub-Sector]],Table2[% Price above 50 EMA],"&gt;=0")/Table4[[#This Row],[Count]]</f>
        <v>1</v>
      </c>
      <c r="T74" s="2">
        <f>COUNTIFS(Table2[Sub-Sector],Table4[[#This Row],[Sub-Sector]],Table2[% Price above 200 EMA],"&gt;=0")/Table4[[#This Row],[Count]]</f>
        <v>1</v>
      </c>
      <c r="U74" s="2">
        <f>COUNTIFS(Table2[Sub-Sector],Table4[[#This Row],[Sub-Sector]],Table2[Rate of Change - Zone],"Positive")/Table4[[#This Row],[Count]]</f>
        <v>1</v>
      </c>
      <c r="V74" s="2">
        <f>COUNTIFS(Table2[Sub-Sector],Table4[[#This Row],[Sub-Sector]],Table2[Sharpe Ratio],"&gt;=0.10")/Table4[[#This Row],[Count]]</f>
        <v>1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479.5</v>
      </c>
      <c r="X74">
        <f>_xlfn.RANK.AVG(Table4[[#This Row],[Score]],Table4[Score],1)</f>
        <v>80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253.5</v>
      </c>
      <c r="Z74">
        <f>_xlfn.RANK.AVG(Table4[[#This Row],[Score 2 ]],Table4[[Score 2 ]],1)</f>
        <v>73</v>
      </c>
    </row>
    <row r="75" spans="1:26" x14ac:dyDescent="0.3">
      <c r="A75" t="s">
        <v>850</v>
      </c>
      <c r="B75">
        <f>COUNTIFS(Table2[Sub-Sector],Table4[[#This Row],[Sub-Sector]])</f>
        <v>3</v>
      </c>
      <c r="C75" s="2">
        <f>COUNTIFS(Table2[Sub-Sector],Table4[[#This Row],[Sub-Sector]],Table2[Uptrend],"Uptrend")/Table4[[#This Row],[Count]]</f>
        <v>1</v>
      </c>
      <c r="D75" s="2">
        <f>COUNTIFS(Table2[Sub-Sector],Table4[[#This Row],[Sub-Sector]],Table2[1W Return vs Nifty],"&gt;=5")/Table4[[#This Row],[Count]]</f>
        <v>0</v>
      </c>
      <c r="E75" s="2">
        <f>COUNTIFS(Table2[Sub-Sector],Table4[[#This Row],[Sub-Sector]],Table2[1M Return vs Nifty],"&gt;=5")/Table4[[#This Row],[Count]]</f>
        <v>0.33333333333333331</v>
      </c>
      <c r="F75" s="2">
        <f>COUNTIFS(Table2[Sub-Sector],Table4[[#This Row],[Sub-Sector]],Table2[6M Return vs Nifty],"&gt;=10")/Table4[[#This Row],[Count]]</f>
        <v>0.33333333333333331</v>
      </c>
      <c r="G75" s="2">
        <f>COUNTIFS(Table2[Sub-Sector],Table4[[#This Row],[Sub-Sector]],Table2[1Y Return vs Nifty],"&gt;=10")/Table4[[#This Row],[Count]]</f>
        <v>1</v>
      </c>
      <c r="H75" s="2">
        <f>COUNTIFS(Table2[Sub-Sector],Table4[[#This Row],[Sub-Sector]],Table2[RSI Exponential â€“ 14D],"&gt;=50")/Table4[[#This Row],[Count]]</f>
        <v>0.66666666666666663</v>
      </c>
      <c r="I75" s="2">
        <f>COUNTIFS(Table2[Sub-Sector],Table4[[#This Row],[Sub-Sector]],Table2[Relative Volume],"&gt;=1")/Table4[[#This Row],[Count]]</f>
        <v>0.33333333333333331</v>
      </c>
      <c r="J75" s="2">
        <f>COUNTIFS(Table2[Sub-Sector],Table4[[#This Row],[Sub-Sector]],Table2[% Away From Day Low],"&gt;=0.05")/Table4[[#This Row],[Count]]</f>
        <v>0</v>
      </c>
      <c r="K75" s="2">
        <f>COUNTIFS(Table2[Sub-Sector],Table4[[#This Row],[Sub-Sector]],Table2[% Away From Day High],"&lt;=0.05")/Table4[[#This Row],[Count]]</f>
        <v>1</v>
      </c>
      <c r="L75" s="2">
        <f>COUNTIFS(Table2[Sub-Sector],Table4[[#This Row],[Sub-Sector]],Table2[% Away From Current Week Low],"&gt;=0.05")/Table4[[#This Row],[Count]]</f>
        <v>0</v>
      </c>
      <c r="M75" s="2">
        <f>COUNTIFS(Table2[Sub-Sector],Table4[[#This Row],[Sub-Sector]],Table2[% Away From Current Week High],"&lt;=0.05")/Table4[[#This Row],[Count]]</f>
        <v>1</v>
      </c>
      <c r="N75" s="2">
        <f>COUNTIFS(Table2[Sub-Sector],Table4[[#This Row],[Sub-Sector]],Table2[% Away From Current Month Low],"&gt;=0.05")/Table4[[#This Row],[Count]]</f>
        <v>0.66666666666666663</v>
      </c>
      <c r="O75" s="2">
        <f>COUNTIFS(Table2[Sub-Sector],Table4[[#This Row],[Sub-Sector]],Table2[% Away From Current Month High],"&lt;=0.05")/Table4[[#This Row],[Count]]</f>
        <v>0.33333333333333331</v>
      </c>
      <c r="P75" s="2">
        <f>COUNTIFS(Table2[Sub-Sector],Table4[[#This Row],[Sub-Sector]],Table2[% Away From 52W High],"&lt;=10")/Table4[[#This Row],[Count]]</f>
        <v>0.33333333333333331</v>
      </c>
      <c r="Q75" s="2">
        <f>COUNTIFS(Table2[Sub-Sector],Table4[[#This Row],[Sub-Sector]],Table2[% Away From 52W Low],"&gt;=10")/Table4[[#This Row],[Count]]</f>
        <v>1</v>
      </c>
      <c r="R75" s="2">
        <f>COUNTIFS(Table2[Sub-Sector],Table4[[#This Row],[Sub-Sector]],Table2[% Price above 20 EMA],"&gt;=0")/Table4[[#This Row],[Count]]</f>
        <v>0.66666666666666663</v>
      </c>
      <c r="S75" s="2">
        <f>COUNTIFS(Table2[Sub-Sector],Table4[[#This Row],[Sub-Sector]],Table2[% Price above 50 EMA],"&gt;=0")/Table4[[#This Row],[Count]]</f>
        <v>0.66666666666666663</v>
      </c>
      <c r="T75" s="2">
        <f>COUNTIFS(Table2[Sub-Sector],Table4[[#This Row],[Sub-Sector]],Table2[% Price above 200 EMA],"&gt;=0")/Table4[[#This Row],[Count]]</f>
        <v>1</v>
      </c>
      <c r="U75" s="2">
        <f>COUNTIFS(Table2[Sub-Sector],Table4[[#This Row],[Sub-Sector]],Table2[Rate of Change - Zone],"Positive")/Table4[[#This Row],[Count]]</f>
        <v>0.33333333333333331</v>
      </c>
      <c r="V75" s="2">
        <f>COUNTIFS(Table2[Sub-Sector],Table4[[#This Row],[Sub-Sector]],Table2[Sharpe Ratio],"&gt;=0.10")/Table4[[#This Row],[Count]]</f>
        <v>0.33333333333333331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75">
        <f>_xlfn.RANK.AVG(Table4[[#This Row],[Score]],Table4[Score],1)</f>
        <v>60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254.5</v>
      </c>
      <c r="Z75">
        <f>_xlfn.RANK.AVG(Table4[[#This Row],[Score 2 ]],Table4[[Score 2 ]],1)</f>
        <v>74</v>
      </c>
    </row>
    <row r="76" spans="1:26" x14ac:dyDescent="0.3">
      <c r="A76" t="s">
        <v>27</v>
      </c>
      <c r="B76">
        <f>COUNTIFS(Table2[Sub-Sector],Table4[[#This Row],[Sub-Sector]])</f>
        <v>4</v>
      </c>
      <c r="C76" s="2">
        <f>COUNTIFS(Table2[Sub-Sector],Table4[[#This Row],[Sub-Sector]],Table2[Uptrend],"Uptrend")/Table4[[#This Row],[Count]]</f>
        <v>1</v>
      </c>
      <c r="D76" s="2">
        <f>COUNTIFS(Table2[Sub-Sector],Table4[[#This Row],[Sub-Sector]],Table2[1W Return vs Nifty],"&gt;=5")/Table4[[#This Row],[Count]]</f>
        <v>0</v>
      </c>
      <c r="E76" s="2">
        <f>COUNTIFS(Table2[Sub-Sector],Table4[[#This Row],[Sub-Sector]],Table2[1M Return vs Nifty],"&gt;=5")/Table4[[#This Row],[Count]]</f>
        <v>0.25</v>
      </c>
      <c r="F76" s="2">
        <f>COUNTIFS(Table2[Sub-Sector],Table4[[#This Row],[Sub-Sector]],Table2[6M Return vs Nifty],"&gt;=10")/Table4[[#This Row],[Count]]</f>
        <v>0.25</v>
      </c>
      <c r="G76" s="2">
        <f>COUNTIFS(Table2[Sub-Sector],Table4[[#This Row],[Sub-Sector]],Table2[1Y Return vs Nifty],"&gt;=10")/Table4[[#This Row],[Count]]</f>
        <v>0.5</v>
      </c>
      <c r="H76" s="2">
        <f>COUNTIFS(Table2[Sub-Sector],Table4[[#This Row],[Sub-Sector]],Table2[RSI Exponential â€“ 14D],"&gt;=50")/Table4[[#This Row],[Count]]</f>
        <v>0.75</v>
      </c>
      <c r="I76" s="2">
        <f>COUNTIFS(Table2[Sub-Sector],Table4[[#This Row],[Sub-Sector]],Table2[Relative Volume],"&gt;=1")/Table4[[#This Row],[Count]]</f>
        <v>0.5</v>
      </c>
      <c r="J76" s="2">
        <f>COUNTIFS(Table2[Sub-Sector],Table4[[#This Row],[Sub-Sector]],Table2[% Away From Day Low],"&gt;=0.05")/Table4[[#This Row],[Count]]</f>
        <v>0</v>
      </c>
      <c r="K76" s="2">
        <f>COUNTIFS(Table2[Sub-Sector],Table4[[#This Row],[Sub-Sector]],Table2[% Away From Day High],"&lt;=0.05")/Table4[[#This Row],[Count]]</f>
        <v>1</v>
      </c>
      <c r="L76" s="2">
        <f>COUNTIFS(Table2[Sub-Sector],Table4[[#This Row],[Sub-Sector]],Table2[% Away From Current Week Low],"&gt;=0.05")/Table4[[#This Row],[Count]]</f>
        <v>0</v>
      </c>
      <c r="M76" s="2">
        <f>COUNTIFS(Table2[Sub-Sector],Table4[[#This Row],[Sub-Sector]],Table2[% Away From Current Week High],"&lt;=0.05")/Table4[[#This Row],[Count]]</f>
        <v>0.75</v>
      </c>
      <c r="N76" s="2">
        <f>COUNTIFS(Table2[Sub-Sector],Table4[[#This Row],[Sub-Sector]],Table2[% Away From Current Month Low],"&gt;=0.05")/Table4[[#This Row],[Count]]</f>
        <v>1</v>
      </c>
      <c r="O76" s="2">
        <f>COUNTIFS(Table2[Sub-Sector],Table4[[#This Row],[Sub-Sector]],Table2[% Away From Current Month High],"&lt;=0.05")/Table4[[#This Row],[Count]]</f>
        <v>0.5</v>
      </c>
      <c r="P76" s="2">
        <f>COUNTIFS(Table2[Sub-Sector],Table4[[#This Row],[Sub-Sector]],Table2[% Away From 52W High],"&lt;=10")/Table4[[#This Row],[Count]]</f>
        <v>0.25</v>
      </c>
      <c r="Q76" s="2">
        <f>COUNTIFS(Table2[Sub-Sector],Table4[[#This Row],[Sub-Sector]],Table2[% Away From 52W Low],"&gt;=10")/Table4[[#This Row],[Count]]</f>
        <v>1</v>
      </c>
      <c r="R76" s="2">
        <f>COUNTIFS(Table2[Sub-Sector],Table4[[#This Row],[Sub-Sector]],Table2[% Price above 20 EMA],"&gt;=0")/Table4[[#This Row],[Count]]</f>
        <v>0.75</v>
      </c>
      <c r="S76" s="2">
        <f>COUNTIFS(Table2[Sub-Sector],Table4[[#This Row],[Sub-Sector]],Table2[% Price above 50 EMA],"&gt;=0")/Table4[[#This Row],[Count]]</f>
        <v>1</v>
      </c>
      <c r="T76" s="2">
        <f>COUNTIFS(Table2[Sub-Sector],Table4[[#This Row],[Sub-Sector]],Table2[% Price above 200 EMA],"&gt;=0")/Table4[[#This Row],[Count]]</f>
        <v>1</v>
      </c>
      <c r="U76" s="2">
        <f>COUNTIFS(Table2[Sub-Sector],Table4[[#This Row],[Sub-Sector]],Table2[Rate of Change - Zone],"Positive")/Table4[[#This Row],[Count]]</f>
        <v>0.75</v>
      </c>
      <c r="V76" s="2">
        <f>COUNTIFS(Table2[Sub-Sector],Table4[[#This Row],[Sub-Sector]],Table2[Sharpe Ratio],"&gt;=0.10")/Table4[[#This Row],[Count]]</f>
        <v>0.25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436</v>
      </c>
      <c r="X76">
        <f>_xlfn.RANK.AVG(Table4[[#This Row],[Score]],Table4[Score],1)</f>
        <v>66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256.5</v>
      </c>
      <c r="Z76">
        <f>_xlfn.RANK.AVG(Table4[[#This Row],[Score 2 ]],Table4[[Score 2 ]],1)</f>
        <v>75</v>
      </c>
    </row>
    <row r="77" spans="1:26" x14ac:dyDescent="0.3">
      <c r="A77" t="s">
        <v>258</v>
      </c>
      <c r="B77">
        <f>COUNTIFS(Table2[Sub-Sector],Table4[[#This Row],[Sub-Sector]])</f>
        <v>7</v>
      </c>
      <c r="C77" s="2">
        <f>COUNTIFS(Table2[Sub-Sector],Table4[[#This Row],[Sub-Sector]],Table2[Uptrend],"Uptrend")/Table4[[#This Row],[Count]]</f>
        <v>0.7142857142857143</v>
      </c>
      <c r="D77" s="2">
        <f>COUNTIFS(Table2[Sub-Sector],Table4[[#This Row],[Sub-Sector]],Table2[1W Return vs Nifty],"&gt;=5")/Table4[[#This Row],[Count]]</f>
        <v>0</v>
      </c>
      <c r="E77" s="2">
        <f>COUNTIFS(Table2[Sub-Sector],Table4[[#This Row],[Sub-Sector]],Table2[1M Return vs Nifty],"&gt;=5")/Table4[[#This Row],[Count]]</f>
        <v>0.14285714285714285</v>
      </c>
      <c r="F77" s="2">
        <f>COUNTIFS(Table2[Sub-Sector],Table4[[#This Row],[Sub-Sector]],Table2[6M Return vs Nifty],"&gt;=10")/Table4[[#This Row],[Count]]</f>
        <v>0.42857142857142855</v>
      </c>
      <c r="G77" s="2">
        <f>COUNTIFS(Table2[Sub-Sector],Table4[[#This Row],[Sub-Sector]],Table2[1Y Return vs Nifty],"&gt;=10")/Table4[[#This Row],[Count]]</f>
        <v>0.7142857142857143</v>
      </c>
      <c r="H77" s="2">
        <f>COUNTIFS(Table2[Sub-Sector],Table4[[#This Row],[Sub-Sector]],Table2[RSI Exponential â€“ 14D],"&gt;=50")/Table4[[#This Row],[Count]]</f>
        <v>0.7142857142857143</v>
      </c>
      <c r="I77" s="2">
        <f>COUNTIFS(Table2[Sub-Sector],Table4[[#This Row],[Sub-Sector]],Table2[Relative Volume],"&gt;=1")/Table4[[#This Row],[Count]]</f>
        <v>0.5714285714285714</v>
      </c>
      <c r="J77" s="2">
        <f>COUNTIFS(Table2[Sub-Sector],Table4[[#This Row],[Sub-Sector]],Table2[% Away From Day Low],"&gt;=0.05")/Table4[[#This Row],[Count]]</f>
        <v>0</v>
      </c>
      <c r="K77" s="2">
        <f>COUNTIFS(Table2[Sub-Sector],Table4[[#This Row],[Sub-Sector]],Table2[% Away From Day High],"&lt;=0.05")/Table4[[#This Row],[Count]]</f>
        <v>1</v>
      </c>
      <c r="L77" s="2">
        <f>COUNTIFS(Table2[Sub-Sector],Table4[[#This Row],[Sub-Sector]],Table2[% Away From Current Week Low],"&gt;=0.05")/Table4[[#This Row],[Count]]</f>
        <v>0</v>
      </c>
      <c r="M77" s="2">
        <f>COUNTIFS(Table2[Sub-Sector],Table4[[#This Row],[Sub-Sector]],Table2[% Away From Current Week High],"&lt;=0.05")/Table4[[#This Row],[Count]]</f>
        <v>1</v>
      </c>
      <c r="N77" s="2">
        <f>COUNTIFS(Table2[Sub-Sector],Table4[[#This Row],[Sub-Sector]],Table2[% Away From Current Month Low],"&gt;=0.05")/Table4[[#This Row],[Count]]</f>
        <v>0.7142857142857143</v>
      </c>
      <c r="O77" s="2">
        <f>COUNTIFS(Table2[Sub-Sector],Table4[[#This Row],[Sub-Sector]],Table2[% Away From Current Month High],"&lt;=0.05")/Table4[[#This Row],[Count]]</f>
        <v>0.2857142857142857</v>
      </c>
      <c r="P77" s="2">
        <f>COUNTIFS(Table2[Sub-Sector],Table4[[#This Row],[Sub-Sector]],Table2[% Away From 52W High],"&lt;=10")/Table4[[#This Row],[Count]]</f>
        <v>0.5714285714285714</v>
      </c>
      <c r="Q77" s="2">
        <f>COUNTIFS(Table2[Sub-Sector],Table4[[#This Row],[Sub-Sector]],Table2[% Away From 52W Low],"&gt;=10")/Table4[[#This Row],[Count]]</f>
        <v>1</v>
      </c>
      <c r="R77" s="2">
        <f>COUNTIFS(Table2[Sub-Sector],Table4[[#This Row],[Sub-Sector]],Table2[% Price above 20 EMA],"&gt;=0")/Table4[[#This Row],[Count]]</f>
        <v>0.7142857142857143</v>
      </c>
      <c r="S77" s="2">
        <f>COUNTIFS(Table2[Sub-Sector],Table4[[#This Row],[Sub-Sector]],Table2[% Price above 50 EMA],"&gt;=0")/Table4[[#This Row],[Count]]</f>
        <v>0.7142857142857143</v>
      </c>
      <c r="T77" s="2">
        <f>COUNTIFS(Table2[Sub-Sector],Table4[[#This Row],[Sub-Sector]],Table2[% Price above 200 EMA],"&gt;=0")/Table4[[#This Row],[Count]]</f>
        <v>1</v>
      </c>
      <c r="U77" s="2">
        <f>COUNTIFS(Table2[Sub-Sector],Table4[[#This Row],[Sub-Sector]],Table2[Rate of Change - Zone],"Positive")/Table4[[#This Row],[Count]]</f>
        <v>0.14285714285714285</v>
      </c>
      <c r="V77" s="2">
        <f>COUNTIFS(Table2[Sub-Sector],Table4[[#This Row],[Sub-Sector]],Table2[Sharpe Ratio],"&gt;=0.10")/Table4[[#This Row],[Count]]</f>
        <v>0.2857142857142857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504.5</v>
      </c>
      <c r="X77">
        <f>_xlfn.RANK.AVG(Table4[[#This Row],[Score]],Table4[Score],1)</f>
        <v>90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</v>
      </c>
      <c r="Z77">
        <f>_xlfn.RANK.AVG(Table4[[#This Row],[Score 2 ]],Table4[[Score 2 ]],1)</f>
        <v>76</v>
      </c>
    </row>
    <row r="78" spans="1:26" x14ac:dyDescent="0.3">
      <c r="A78" t="s">
        <v>908</v>
      </c>
      <c r="B78">
        <f>COUNTIFS(Table2[Sub-Sector],Table4[[#This Row],[Sub-Sector]])</f>
        <v>3</v>
      </c>
      <c r="C78" s="2">
        <f>COUNTIFS(Table2[Sub-Sector],Table4[[#This Row],[Sub-Sector]],Table2[Uptrend],"Uptrend")/Table4[[#This Row],[Count]]</f>
        <v>0.66666666666666663</v>
      </c>
      <c r="D78" s="2">
        <f>COUNTIFS(Table2[Sub-Sector],Table4[[#This Row],[Sub-Sector]],Table2[1W Return vs Nifty],"&gt;=5")/Table4[[#This Row],[Count]]</f>
        <v>0</v>
      </c>
      <c r="E78" s="2">
        <f>COUNTIFS(Table2[Sub-Sector],Table4[[#This Row],[Sub-Sector]],Table2[1M Return vs Nifty],"&gt;=5")/Table4[[#This Row],[Count]]</f>
        <v>0.33333333333333331</v>
      </c>
      <c r="F78" s="2">
        <f>COUNTIFS(Table2[Sub-Sector],Table4[[#This Row],[Sub-Sector]],Table2[6M Return vs Nifty],"&gt;=10")/Table4[[#This Row],[Count]]</f>
        <v>0.33333333333333331</v>
      </c>
      <c r="G78" s="2">
        <f>COUNTIFS(Table2[Sub-Sector],Table4[[#This Row],[Sub-Sector]],Table2[1Y Return vs Nifty],"&gt;=10")/Table4[[#This Row],[Count]]</f>
        <v>1</v>
      </c>
      <c r="H78" s="2">
        <f>COUNTIFS(Table2[Sub-Sector],Table4[[#This Row],[Sub-Sector]],Table2[RSI Exponential â€“ 14D],"&gt;=50")/Table4[[#This Row],[Count]]</f>
        <v>0.66666666666666663</v>
      </c>
      <c r="I78" s="2">
        <f>COUNTIFS(Table2[Sub-Sector],Table4[[#This Row],[Sub-Sector]],Table2[Relative Volume],"&gt;=1")/Table4[[#This Row],[Count]]</f>
        <v>0</v>
      </c>
      <c r="J78" s="2">
        <f>COUNTIFS(Table2[Sub-Sector],Table4[[#This Row],[Sub-Sector]],Table2[% Away From Day Low],"&gt;=0.05")/Table4[[#This Row],[Count]]</f>
        <v>0</v>
      </c>
      <c r="K78" s="2">
        <f>COUNTIFS(Table2[Sub-Sector],Table4[[#This Row],[Sub-Sector]],Table2[% Away From Day High],"&lt;=0.05")/Table4[[#This Row],[Count]]</f>
        <v>0.66666666666666663</v>
      </c>
      <c r="L78" s="2">
        <f>COUNTIFS(Table2[Sub-Sector],Table4[[#This Row],[Sub-Sector]],Table2[% Away From Current Week Low],"&gt;=0.05")/Table4[[#This Row],[Count]]</f>
        <v>0.33333333333333331</v>
      </c>
      <c r="M78" s="2">
        <f>COUNTIFS(Table2[Sub-Sector],Table4[[#This Row],[Sub-Sector]],Table2[% Away From Current Week High],"&lt;=0.05")/Table4[[#This Row],[Count]]</f>
        <v>1</v>
      </c>
      <c r="N78" s="2">
        <f>COUNTIFS(Table2[Sub-Sector],Table4[[#This Row],[Sub-Sector]],Table2[% Away From Current Month Low],"&gt;=0.05")/Table4[[#This Row],[Count]]</f>
        <v>1</v>
      </c>
      <c r="O78" s="2">
        <f>COUNTIFS(Table2[Sub-Sector],Table4[[#This Row],[Sub-Sector]],Table2[% Away From Current Month High],"&lt;=0.05")/Table4[[#This Row],[Count]]</f>
        <v>0.66666666666666663</v>
      </c>
      <c r="P78" s="2">
        <f>COUNTIFS(Table2[Sub-Sector],Table4[[#This Row],[Sub-Sector]],Table2[% Away From 52W High],"&lt;=10")/Table4[[#This Row],[Count]]</f>
        <v>0.33333333333333331</v>
      </c>
      <c r="Q78" s="2">
        <f>COUNTIFS(Table2[Sub-Sector],Table4[[#This Row],[Sub-Sector]],Table2[% Away From 52W Low],"&gt;=10")/Table4[[#This Row],[Count]]</f>
        <v>1</v>
      </c>
      <c r="R78" s="2">
        <f>COUNTIFS(Table2[Sub-Sector],Table4[[#This Row],[Sub-Sector]],Table2[% Price above 20 EMA],"&gt;=0")/Table4[[#This Row],[Count]]</f>
        <v>0.66666666666666663</v>
      </c>
      <c r="S78" s="2">
        <f>COUNTIFS(Table2[Sub-Sector],Table4[[#This Row],[Sub-Sector]],Table2[% Price above 50 EMA],"&gt;=0")/Table4[[#This Row],[Count]]</f>
        <v>0.66666666666666663</v>
      </c>
      <c r="T78" s="2">
        <f>COUNTIFS(Table2[Sub-Sector],Table4[[#This Row],[Sub-Sector]],Table2[% Price above 200 EMA],"&gt;=0")/Table4[[#This Row],[Count]]</f>
        <v>1</v>
      </c>
      <c r="U78" s="2">
        <f>COUNTIFS(Table2[Sub-Sector],Table4[[#This Row],[Sub-Sector]],Table2[Rate of Change - Zone],"Positive")/Table4[[#This Row],[Count]]</f>
        <v>0.66666666666666663</v>
      </c>
      <c r="V78" s="2">
        <f>COUNTIFS(Table2[Sub-Sector],Table4[[#This Row],[Sub-Sector]],Table2[Sharpe Ratio],"&gt;=0.10")/Table4[[#This Row],[Count]]</f>
        <v>0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485.5</v>
      </c>
      <c r="X78">
        <f>_xlfn.RANK.AVG(Table4[[#This Row],[Score]],Table4[Score],1)</f>
        <v>83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257.5</v>
      </c>
      <c r="Z78">
        <f>_xlfn.RANK.AVG(Table4[[#This Row],[Score 2 ]],Table4[[Score 2 ]],1)</f>
        <v>77</v>
      </c>
    </row>
    <row r="79" spans="1:26" x14ac:dyDescent="0.3">
      <c r="A79" t="s">
        <v>170</v>
      </c>
      <c r="B79">
        <f>COUNTIFS(Table2[Sub-Sector],Table4[[#This Row],[Sub-Sector]])</f>
        <v>9</v>
      </c>
      <c r="C79" s="2">
        <f>COUNTIFS(Table2[Sub-Sector],Table4[[#This Row],[Sub-Sector]],Table2[Uptrend],"Uptrend")/Table4[[#This Row],[Count]]</f>
        <v>0.88888888888888884</v>
      </c>
      <c r="D79" s="2">
        <f>COUNTIFS(Table2[Sub-Sector],Table4[[#This Row],[Sub-Sector]],Table2[1W Return vs Nifty],"&gt;=5")/Table4[[#This Row],[Count]]</f>
        <v>0.33333333333333331</v>
      </c>
      <c r="E79" s="2">
        <f>COUNTIFS(Table2[Sub-Sector],Table4[[#This Row],[Sub-Sector]],Table2[1M Return vs Nifty],"&gt;=5")/Table4[[#This Row],[Count]]</f>
        <v>0.33333333333333331</v>
      </c>
      <c r="F79" s="2">
        <f>COUNTIFS(Table2[Sub-Sector],Table4[[#This Row],[Sub-Sector]],Table2[6M Return vs Nifty],"&gt;=10")/Table4[[#This Row],[Count]]</f>
        <v>0.44444444444444442</v>
      </c>
      <c r="G79" s="2">
        <f>COUNTIFS(Table2[Sub-Sector],Table4[[#This Row],[Sub-Sector]],Table2[1Y Return vs Nifty],"&gt;=10")/Table4[[#This Row],[Count]]</f>
        <v>0.33333333333333331</v>
      </c>
      <c r="H79" s="2">
        <f>COUNTIFS(Table2[Sub-Sector],Table4[[#This Row],[Sub-Sector]],Table2[RSI Exponential â€“ 14D],"&gt;=50")/Table4[[#This Row],[Count]]</f>
        <v>1</v>
      </c>
      <c r="I79" s="2">
        <f>COUNTIFS(Table2[Sub-Sector],Table4[[#This Row],[Sub-Sector]],Table2[Relative Volume],"&gt;=1")/Table4[[#This Row],[Count]]</f>
        <v>0.33333333333333331</v>
      </c>
      <c r="J79" s="2">
        <f>COUNTIFS(Table2[Sub-Sector],Table4[[#This Row],[Sub-Sector]],Table2[% Away From Day Low],"&gt;=0.05")/Table4[[#This Row],[Count]]</f>
        <v>0</v>
      </c>
      <c r="K79" s="2">
        <f>COUNTIFS(Table2[Sub-Sector],Table4[[#This Row],[Sub-Sector]],Table2[% Away From Day High],"&lt;=0.05")/Table4[[#This Row],[Count]]</f>
        <v>1</v>
      </c>
      <c r="L79" s="2">
        <f>COUNTIFS(Table2[Sub-Sector],Table4[[#This Row],[Sub-Sector]],Table2[% Away From Current Week Low],"&gt;=0.05")/Table4[[#This Row],[Count]]</f>
        <v>0</v>
      </c>
      <c r="M79" s="2">
        <f>COUNTIFS(Table2[Sub-Sector],Table4[[#This Row],[Sub-Sector]],Table2[% Away From Current Week High],"&lt;=0.05")/Table4[[#This Row],[Count]]</f>
        <v>1</v>
      </c>
      <c r="N79" s="2">
        <f>COUNTIFS(Table2[Sub-Sector],Table4[[#This Row],[Sub-Sector]],Table2[% Away From Current Month Low],"&gt;=0.05")/Table4[[#This Row],[Count]]</f>
        <v>0.88888888888888884</v>
      </c>
      <c r="O79" s="2">
        <f>COUNTIFS(Table2[Sub-Sector],Table4[[#This Row],[Sub-Sector]],Table2[% Away From Current Month High],"&lt;=0.05")/Table4[[#This Row],[Count]]</f>
        <v>0.88888888888888884</v>
      </c>
      <c r="P79" s="2">
        <f>COUNTIFS(Table2[Sub-Sector],Table4[[#This Row],[Sub-Sector]],Table2[% Away From 52W High],"&lt;=10")/Table4[[#This Row],[Count]]</f>
        <v>0.77777777777777779</v>
      </c>
      <c r="Q79" s="2">
        <f>COUNTIFS(Table2[Sub-Sector],Table4[[#This Row],[Sub-Sector]],Table2[% Away From 52W Low],"&gt;=10")/Table4[[#This Row],[Count]]</f>
        <v>1</v>
      </c>
      <c r="R79" s="2">
        <f>COUNTIFS(Table2[Sub-Sector],Table4[[#This Row],[Sub-Sector]],Table2[% Price above 20 EMA],"&gt;=0")/Table4[[#This Row],[Count]]</f>
        <v>1</v>
      </c>
      <c r="S79" s="2">
        <f>COUNTIFS(Table2[Sub-Sector],Table4[[#This Row],[Sub-Sector]],Table2[% Price above 50 EMA],"&gt;=0")/Table4[[#This Row],[Count]]</f>
        <v>1</v>
      </c>
      <c r="T79" s="2">
        <f>COUNTIFS(Table2[Sub-Sector],Table4[[#This Row],[Sub-Sector]],Table2[% Price above 200 EMA],"&gt;=0")/Table4[[#This Row],[Count]]</f>
        <v>1</v>
      </c>
      <c r="U79" s="2">
        <f>COUNTIFS(Table2[Sub-Sector],Table4[[#This Row],[Sub-Sector]],Table2[Rate of Change - Zone],"Positive")/Table4[[#This Row],[Count]]</f>
        <v>0.77777777777777779</v>
      </c>
      <c r="V79" s="2">
        <f>COUNTIFS(Table2[Sub-Sector],Table4[[#This Row],[Sub-Sector]],Table2[Sharpe Ratio],"&gt;=0.10")/Table4[[#This Row],[Count]]</f>
        <v>0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415.5</v>
      </c>
      <c r="X79">
        <f>_xlfn.RANK.AVG(Table4[[#This Row],[Score]],Table4[Score],1)</f>
        <v>55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261.5</v>
      </c>
      <c r="Z79">
        <f>_xlfn.RANK.AVG(Table4[[#This Row],[Score 2 ]],Table4[[Score 2 ]],1)</f>
        <v>78</v>
      </c>
    </row>
    <row r="80" spans="1:26" x14ac:dyDescent="0.3">
      <c r="A80" t="s">
        <v>231</v>
      </c>
      <c r="B80">
        <f>COUNTIFS(Table2[Sub-Sector],Table4[[#This Row],[Sub-Sector]])</f>
        <v>9</v>
      </c>
      <c r="C80" s="2">
        <f>COUNTIFS(Table2[Sub-Sector],Table4[[#This Row],[Sub-Sector]],Table2[Uptrend],"Uptrend")/Table4[[#This Row],[Count]]</f>
        <v>0.55555555555555558</v>
      </c>
      <c r="D80" s="2">
        <f>COUNTIFS(Table2[Sub-Sector],Table4[[#This Row],[Sub-Sector]],Table2[1W Return vs Nifty],"&gt;=5")/Table4[[#This Row],[Count]]</f>
        <v>0.22222222222222221</v>
      </c>
      <c r="E80" s="2">
        <f>COUNTIFS(Table2[Sub-Sector],Table4[[#This Row],[Sub-Sector]],Table2[1M Return vs Nifty],"&gt;=5")/Table4[[#This Row],[Count]]</f>
        <v>0.1111111111111111</v>
      </c>
      <c r="F80" s="2">
        <f>COUNTIFS(Table2[Sub-Sector],Table4[[#This Row],[Sub-Sector]],Table2[6M Return vs Nifty],"&gt;=10")/Table4[[#This Row],[Count]]</f>
        <v>0.55555555555555558</v>
      </c>
      <c r="G80" s="2">
        <f>COUNTIFS(Table2[Sub-Sector],Table4[[#This Row],[Sub-Sector]],Table2[1Y Return vs Nifty],"&gt;=10")/Table4[[#This Row],[Count]]</f>
        <v>0.66666666666666663</v>
      </c>
      <c r="H80" s="2">
        <f>COUNTIFS(Table2[Sub-Sector],Table4[[#This Row],[Sub-Sector]],Table2[RSI Exponential â€“ 14D],"&gt;=50")/Table4[[#This Row],[Count]]</f>
        <v>0.66666666666666663</v>
      </c>
      <c r="I80" s="2">
        <f>COUNTIFS(Table2[Sub-Sector],Table4[[#This Row],[Sub-Sector]],Table2[Relative Volume],"&gt;=1")/Table4[[#This Row],[Count]]</f>
        <v>0.33333333333333331</v>
      </c>
      <c r="J80" s="2">
        <f>COUNTIFS(Table2[Sub-Sector],Table4[[#This Row],[Sub-Sector]],Table2[% Away From Day Low],"&gt;=0.05")/Table4[[#This Row],[Count]]</f>
        <v>0</v>
      </c>
      <c r="K80" s="2">
        <f>COUNTIFS(Table2[Sub-Sector],Table4[[#This Row],[Sub-Sector]],Table2[% Away From Day High],"&lt;=0.05")/Table4[[#This Row],[Count]]</f>
        <v>0.66666666666666663</v>
      </c>
      <c r="L80" s="2">
        <f>COUNTIFS(Table2[Sub-Sector],Table4[[#This Row],[Sub-Sector]],Table2[% Away From Current Week Low],"&gt;=0.05")/Table4[[#This Row],[Count]]</f>
        <v>0.33333333333333331</v>
      </c>
      <c r="M80" s="2">
        <f>COUNTIFS(Table2[Sub-Sector],Table4[[#This Row],[Sub-Sector]],Table2[% Away From Current Week High],"&lt;=0.05")/Table4[[#This Row],[Count]]</f>
        <v>1</v>
      </c>
      <c r="N80" s="2">
        <f>COUNTIFS(Table2[Sub-Sector],Table4[[#This Row],[Sub-Sector]],Table2[% Away From Current Month Low],"&gt;=0.05")/Table4[[#This Row],[Count]]</f>
        <v>0.88888888888888884</v>
      </c>
      <c r="O80" s="2">
        <f>COUNTIFS(Table2[Sub-Sector],Table4[[#This Row],[Sub-Sector]],Table2[% Away From Current Month High],"&lt;=0.05")/Table4[[#This Row],[Count]]</f>
        <v>0.33333333333333331</v>
      </c>
      <c r="P80" s="2">
        <f>COUNTIFS(Table2[Sub-Sector],Table4[[#This Row],[Sub-Sector]],Table2[% Away From 52W High],"&lt;=10")/Table4[[#This Row],[Count]]</f>
        <v>0.33333333333333331</v>
      </c>
      <c r="Q80" s="2">
        <f>COUNTIFS(Table2[Sub-Sector],Table4[[#This Row],[Sub-Sector]],Table2[% Away From 52W Low],"&gt;=10")/Table4[[#This Row],[Count]]</f>
        <v>1</v>
      </c>
      <c r="R80" s="2">
        <f>COUNTIFS(Table2[Sub-Sector],Table4[[#This Row],[Sub-Sector]],Table2[% Price above 20 EMA],"&gt;=0")/Table4[[#This Row],[Count]]</f>
        <v>0.55555555555555558</v>
      </c>
      <c r="S80" s="2">
        <f>COUNTIFS(Table2[Sub-Sector],Table4[[#This Row],[Sub-Sector]],Table2[% Price above 50 EMA],"&gt;=0")/Table4[[#This Row],[Count]]</f>
        <v>0.66666666666666663</v>
      </c>
      <c r="T80" s="2">
        <f>COUNTIFS(Table2[Sub-Sector],Table4[[#This Row],[Sub-Sector]],Table2[% Price above 200 EMA],"&gt;=0")/Table4[[#This Row],[Count]]</f>
        <v>0.88888888888888884</v>
      </c>
      <c r="U80" s="2">
        <f>COUNTIFS(Table2[Sub-Sector],Table4[[#This Row],[Sub-Sector]],Table2[Rate of Change - Zone],"Positive")/Table4[[#This Row],[Count]]</f>
        <v>0.33333333333333331</v>
      </c>
      <c r="V80" s="2">
        <f>COUNTIFS(Table2[Sub-Sector],Table4[[#This Row],[Sub-Sector]],Table2[Sharpe Ratio],"&gt;=0.10")/Table4[[#This Row],[Count]]</f>
        <v>0.33333333333333331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497</v>
      </c>
      <c r="X80">
        <f>_xlfn.RANK.AVG(Table4[[#This Row],[Score]],Table4[Score],1)</f>
        <v>87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262.5</v>
      </c>
      <c r="Z80">
        <f>_xlfn.RANK.AVG(Table4[[#This Row],[Score 2 ]],Table4[[Score 2 ]],1)</f>
        <v>79</v>
      </c>
    </row>
    <row r="81" spans="1:26" x14ac:dyDescent="0.3">
      <c r="A81" t="s">
        <v>108</v>
      </c>
      <c r="B81">
        <f>COUNTIFS(Table2[Sub-Sector],Table4[[#This Row],[Sub-Sector]])</f>
        <v>4</v>
      </c>
      <c r="C81" s="2">
        <f>COUNTIFS(Table2[Sub-Sector],Table4[[#This Row],[Sub-Sector]],Table2[Uptrend],"Uptrend")/Table4[[#This Row],[Count]]</f>
        <v>1</v>
      </c>
      <c r="D81" s="2">
        <f>COUNTIFS(Table2[Sub-Sector],Table4[[#This Row],[Sub-Sector]],Table2[1W Return vs Nifty],"&gt;=5")/Table4[[#This Row],[Count]]</f>
        <v>0.5</v>
      </c>
      <c r="E81" s="2">
        <f>COUNTIFS(Table2[Sub-Sector],Table4[[#This Row],[Sub-Sector]],Table2[1M Return vs Nifty],"&gt;=5")/Table4[[#This Row],[Count]]</f>
        <v>0.25</v>
      </c>
      <c r="F81" s="2">
        <f>COUNTIFS(Table2[Sub-Sector],Table4[[#This Row],[Sub-Sector]],Table2[6M Return vs Nifty],"&gt;=10")/Table4[[#This Row],[Count]]</f>
        <v>0.25</v>
      </c>
      <c r="G81" s="2">
        <f>COUNTIFS(Table2[Sub-Sector],Table4[[#This Row],[Sub-Sector]],Table2[1Y Return vs Nifty],"&gt;=10")/Table4[[#This Row],[Count]]</f>
        <v>1</v>
      </c>
      <c r="H81" s="2">
        <f>COUNTIFS(Table2[Sub-Sector],Table4[[#This Row],[Sub-Sector]],Table2[RSI Exponential â€“ 14D],"&gt;=50")/Table4[[#This Row],[Count]]</f>
        <v>0.5</v>
      </c>
      <c r="I81" s="2">
        <f>COUNTIFS(Table2[Sub-Sector],Table4[[#This Row],[Sub-Sector]],Table2[Relative Volume],"&gt;=1")/Table4[[#This Row],[Count]]</f>
        <v>0.25</v>
      </c>
      <c r="J81" s="2">
        <f>COUNTIFS(Table2[Sub-Sector],Table4[[#This Row],[Sub-Sector]],Table2[% Away From Day Low],"&gt;=0.05")/Table4[[#This Row],[Count]]</f>
        <v>0</v>
      </c>
      <c r="K81" s="2">
        <f>COUNTIFS(Table2[Sub-Sector],Table4[[#This Row],[Sub-Sector]],Table2[% Away From Day High],"&lt;=0.05")/Table4[[#This Row],[Count]]</f>
        <v>1</v>
      </c>
      <c r="L81" s="2">
        <f>COUNTIFS(Table2[Sub-Sector],Table4[[#This Row],[Sub-Sector]],Table2[% Away From Current Week Low],"&gt;=0.05")/Table4[[#This Row],[Count]]</f>
        <v>0</v>
      </c>
      <c r="M81" s="2">
        <f>COUNTIFS(Table2[Sub-Sector],Table4[[#This Row],[Sub-Sector]],Table2[% Away From Current Week High],"&lt;=0.05")/Table4[[#This Row],[Count]]</f>
        <v>1</v>
      </c>
      <c r="N81" s="2">
        <f>COUNTIFS(Table2[Sub-Sector],Table4[[#This Row],[Sub-Sector]],Table2[% Away From Current Month Low],"&gt;=0.05")/Table4[[#This Row],[Count]]</f>
        <v>0.75</v>
      </c>
      <c r="O81" s="2">
        <f>COUNTIFS(Table2[Sub-Sector],Table4[[#This Row],[Sub-Sector]],Table2[% Away From Current Month High],"&lt;=0.05")/Table4[[#This Row],[Count]]</f>
        <v>0.25</v>
      </c>
      <c r="P81" s="2">
        <f>COUNTIFS(Table2[Sub-Sector],Table4[[#This Row],[Sub-Sector]],Table2[% Away From 52W High],"&lt;=10")/Table4[[#This Row],[Count]]</f>
        <v>0</v>
      </c>
      <c r="Q81" s="2">
        <f>COUNTIFS(Table2[Sub-Sector],Table4[[#This Row],[Sub-Sector]],Table2[% Away From 52W Low],"&gt;=10")/Table4[[#This Row],[Count]]</f>
        <v>1</v>
      </c>
      <c r="R81" s="2">
        <f>COUNTIFS(Table2[Sub-Sector],Table4[[#This Row],[Sub-Sector]],Table2[% Price above 20 EMA],"&gt;=0")/Table4[[#This Row],[Count]]</f>
        <v>0.5</v>
      </c>
      <c r="S81" s="2">
        <f>COUNTIFS(Table2[Sub-Sector],Table4[[#This Row],[Sub-Sector]],Table2[% Price above 50 EMA],"&gt;=0")/Table4[[#This Row],[Count]]</f>
        <v>0.75</v>
      </c>
      <c r="T81" s="2">
        <f>COUNTIFS(Table2[Sub-Sector],Table4[[#This Row],[Sub-Sector]],Table2[% Price above 200 EMA],"&gt;=0")/Table4[[#This Row],[Count]]</f>
        <v>1</v>
      </c>
      <c r="U81" s="2">
        <f>COUNTIFS(Table2[Sub-Sector],Table4[[#This Row],[Sub-Sector]],Table2[Rate of Change - Zone],"Positive")/Table4[[#This Row],[Count]]</f>
        <v>0.5</v>
      </c>
      <c r="V81" s="2">
        <f>COUNTIFS(Table2[Sub-Sector],Table4[[#This Row],[Sub-Sector]],Table2[Sharpe Ratio],"&gt;=0.10")/Table4[[#This Row],[Count]]</f>
        <v>0.25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377.5</v>
      </c>
      <c r="X81">
        <f>_xlfn.RANK.AVG(Table4[[#This Row],[Score]],Table4[Score],1)</f>
        <v>43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265.5</v>
      </c>
      <c r="Z81">
        <f>_xlfn.RANK.AVG(Table4[[#This Row],[Score 2 ]],Table4[[Score 2 ]],1)</f>
        <v>80</v>
      </c>
    </row>
    <row r="82" spans="1:26" x14ac:dyDescent="0.3">
      <c r="A82" t="s">
        <v>200</v>
      </c>
      <c r="B82">
        <f>COUNTIFS(Table2[Sub-Sector],Table4[[#This Row],[Sub-Sector]])</f>
        <v>25</v>
      </c>
      <c r="C82" s="2">
        <f>COUNTIFS(Table2[Sub-Sector],Table4[[#This Row],[Sub-Sector]],Table2[Uptrend],"Uptrend")/Table4[[#This Row],[Count]]</f>
        <v>0.92</v>
      </c>
      <c r="D82" s="2">
        <f>COUNTIFS(Table2[Sub-Sector],Table4[[#This Row],[Sub-Sector]],Table2[1W Return vs Nifty],"&gt;=5")/Table4[[#This Row],[Count]]</f>
        <v>0.32</v>
      </c>
      <c r="E82" s="2">
        <f>COUNTIFS(Table2[Sub-Sector],Table4[[#This Row],[Sub-Sector]],Table2[1M Return vs Nifty],"&gt;=5")/Table4[[#This Row],[Count]]</f>
        <v>0.2</v>
      </c>
      <c r="F82" s="2">
        <f>COUNTIFS(Table2[Sub-Sector],Table4[[#This Row],[Sub-Sector]],Table2[6M Return vs Nifty],"&gt;=10")/Table4[[#This Row],[Count]]</f>
        <v>0.56000000000000005</v>
      </c>
      <c r="G82" s="2">
        <f>COUNTIFS(Table2[Sub-Sector],Table4[[#This Row],[Sub-Sector]],Table2[1Y Return vs Nifty],"&gt;=10")/Table4[[#This Row],[Count]]</f>
        <v>0.6</v>
      </c>
      <c r="H82" s="2">
        <f>COUNTIFS(Table2[Sub-Sector],Table4[[#This Row],[Sub-Sector]],Table2[RSI Exponential â€“ 14D],"&gt;=50")/Table4[[#This Row],[Count]]</f>
        <v>0.8</v>
      </c>
      <c r="I82" s="2">
        <f>COUNTIFS(Table2[Sub-Sector],Table4[[#This Row],[Sub-Sector]],Table2[Relative Volume],"&gt;=1")/Table4[[#This Row],[Count]]</f>
        <v>0.28000000000000003</v>
      </c>
      <c r="J82" s="2">
        <f>COUNTIFS(Table2[Sub-Sector],Table4[[#This Row],[Sub-Sector]],Table2[% Away From Day Low],"&gt;=0.05")/Table4[[#This Row],[Count]]</f>
        <v>0</v>
      </c>
      <c r="K82" s="2">
        <f>COUNTIFS(Table2[Sub-Sector],Table4[[#This Row],[Sub-Sector]],Table2[% Away From Day High],"&lt;=0.05")/Table4[[#This Row],[Count]]</f>
        <v>1</v>
      </c>
      <c r="L82" s="2">
        <f>COUNTIFS(Table2[Sub-Sector],Table4[[#This Row],[Sub-Sector]],Table2[% Away From Current Week Low],"&gt;=0.05")/Table4[[#This Row],[Count]]</f>
        <v>0</v>
      </c>
      <c r="M82" s="2">
        <f>COUNTIFS(Table2[Sub-Sector],Table4[[#This Row],[Sub-Sector]],Table2[% Away From Current Week High],"&lt;=0.05")/Table4[[#This Row],[Count]]</f>
        <v>0.92</v>
      </c>
      <c r="N82" s="2">
        <f>COUNTIFS(Table2[Sub-Sector],Table4[[#This Row],[Sub-Sector]],Table2[% Away From Current Month Low],"&gt;=0.05")/Table4[[#This Row],[Count]]</f>
        <v>0.88</v>
      </c>
      <c r="O82" s="2">
        <f>COUNTIFS(Table2[Sub-Sector],Table4[[#This Row],[Sub-Sector]],Table2[% Away From Current Month High],"&lt;=0.05")/Table4[[#This Row],[Count]]</f>
        <v>0.4</v>
      </c>
      <c r="P82" s="2">
        <f>COUNTIFS(Table2[Sub-Sector],Table4[[#This Row],[Sub-Sector]],Table2[% Away From 52W High],"&lt;=10")/Table4[[#This Row],[Count]]</f>
        <v>0.64</v>
      </c>
      <c r="Q82" s="2">
        <f>COUNTIFS(Table2[Sub-Sector],Table4[[#This Row],[Sub-Sector]],Table2[% Away From 52W Low],"&gt;=10")/Table4[[#This Row],[Count]]</f>
        <v>1</v>
      </c>
      <c r="R82" s="2">
        <f>COUNTIFS(Table2[Sub-Sector],Table4[[#This Row],[Sub-Sector]],Table2[% Price above 20 EMA],"&gt;=0")/Table4[[#This Row],[Count]]</f>
        <v>0.8</v>
      </c>
      <c r="S82" s="2">
        <f>COUNTIFS(Table2[Sub-Sector],Table4[[#This Row],[Sub-Sector]],Table2[% Price above 50 EMA],"&gt;=0")/Table4[[#This Row],[Count]]</f>
        <v>0.96</v>
      </c>
      <c r="T82" s="2">
        <f>COUNTIFS(Table2[Sub-Sector],Table4[[#This Row],[Sub-Sector]],Table2[% Price above 200 EMA],"&gt;=0")/Table4[[#This Row],[Count]]</f>
        <v>1</v>
      </c>
      <c r="U82" s="2">
        <f>COUNTIFS(Table2[Sub-Sector],Table4[[#This Row],[Sub-Sector]],Table2[Rate of Change - Zone],"Positive")/Table4[[#This Row],[Count]]</f>
        <v>0.44</v>
      </c>
      <c r="V82" s="2">
        <f>COUNTIFS(Table2[Sub-Sector],Table4[[#This Row],[Sub-Sector]],Table2[Sharpe Ratio],"&gt;=0.10")/Table4[[#This Row],[Count]]</f>
        <v>0.44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443.5</v>
      </c>
      <c r="X82">
        <f>_xlfn.RANK.AVG(Table4[[#This Row],[Score]],Table4[Score],1)</f>
        <v>71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266.5</v>
      </c>
      <c r="Z82">
        <f>_xlfn.RANK.AVG(Table4[[#This Row],[Score 2 ]],Table4[[Score 2 ]],1)</f>
        <v>81</v>
      </c>
    </row>
    <row r="83" spans="1:26" x14ac:dyDescent="0.3">
      <c r="A83" t="s">
        <v>480</v>
      </c>
      <c r="B83">
        <f>COUNTIFS(Table2[Sub-Sector],Table4[[#This Row],[Sub-Sector]])</f>
        <v>11</v>
      </c>
      <c r="C83" s="2">
        <f>COUNTIFS(Table2[Sub-Sector],Table4[[#This Row],[Sub-Sector]],Table2[Uptrend],"Uptrend")/Table4[[#This Row],[Count]]</f>
        <v>0.72727272727272729</v>
      </c>
      <c r="D83" s="2">
        <f>COUNTIFS(Table2[Sub-Sector],Table4[[#This Row],[Sub-Sector]],Table2[1W Return vs Nifty],"&gt;=5")/Table4[[#This Row],[Count]]</f>
        <v>0.54545454545454541</v>
      </c>
      <c r="E83" s="2">
        <f>COUNTIFS(Table2[Sub-Sector],Table4[[#This Row],[Sub-Sector]],Table2[1M Return vs Nifty],"&gt;=5")/Table4[[#This Row],[Count]]</f>
        <v>0.36363636363636365</v>
      </c>
      <c r="F83" s="2">
        <f>COUNTIFS(Table2[Sub-Sector],Table4[[#This Row],[Sub-Sector]],Table2[6M Return vs Nifty],"&gt;=10")/Table4[[#This Row],[Count]]</f>
        <v>0.27272727272727271</v>
      </c>
      <c r="G83" s="2">
        <f>COUNTIFS(Table2[Sub-Sector],Table4[[#This Row],[Sub-Sector]],Table2[1Y Return vs Nifty],"&gt;=10")/Table4[[#This Row],[Count]]</f>
        <v>0.45454545454545453</v>
      </c>
      <c r="H83" s="2">
        <f>COUNTIFS(Table2[Sub-Sector],Table4[[#This Row],[Sub-Sector]],Table2[RSI Exponential â€“ 14D],"&gt;=50")/Table4[[#This Row],[Count]]</f>
        <v>0.72727272727272729</v>
      </c>
      <c r="I83" s="2">
        <f>COUNTIFS(Table2[Sub-Sector],Table4[[#This Row],[Sub-Sector]],Table2[Relative Volume],"&gt;=1")/Table4[[#This Row],[Count]]</f>
        <v>0.54545454545454541</v>
      </c>
      <c r="J83" s="2">
        <f>COUNTIFS(Table2[Sub-Sector],Table4[[#This Row],[Sub-Sector]],Table2[% Away From Day Low],"&gt;=0.05")/Table4[[#This Row],[Count]]</f>
        <v>0</v>
      </c>
      <c r="K83" s="2">
        <f>COUNTIFS(Table2[Sub-Sector],Table4[[#This Row],[Sub-Sector]],Table2[% Away From Day High],"&lt;=0.05")/Table4[[#This Row],[Count]]</f>
        <v>1</v>
      </c>
      <c r="L83" s="2">
        <f>COUNTIFS(Table2[Sub-Sector],Table4[[#This Row],[Sub-Sector]],Table2[% Away From Current Week Low],"&gt;=0.05")/Table4[[#This Row],[Count]]</f>
        <v>0</v>
      </c>
      <c r="M83" s="2">
        <f>COUNTIFS(Table2[Sub-Sector],Table4[[#This Row],[Sub-Sector]],Table2[% Away From Current Week High],"&lt;=0.05")/Table4[[#This Row],[Count]]</f>
        <v>0.90909090909090906</v>
      </c>
      <c r="N83" s="2">
        <f>COUNTIFS(Table2[Sub-Sector],Table4[[#This Row],[Sub-Sector]],Table2[% Away From Current Month Low],"&gt;=0.05")/Table4[[#This Row],[Count]]</f>
        <v>0.72727272727272729</v>
      </c>
      <c r="O83" s="2">
        <f>COUNTIFS(Table2[Sub-Sector],Table4[[#This Row],[Sub-Sector]],Table2[% Away From Current Month High],"&lt;=0.05")/Table4[[#This Row],[Count]]</f>
        <v>0.54545454545454541</v>
      </c>
      <c r="P83" s="2">
        <f>COUNTIFS(Table2[Sub-Sector],Table4[[#This Row],[Sub-Sector]],Table2[% Away From 52W High],"&lt;=10")/Table4[[#This Row],[Count]]</f>
        <v>0.54545454545454541</v>
      </c>
      <c r="Q83" s="2">
        <f>COUNTIFS(Table2[Sub-Sector],Table4[[#This Row],[Sub-Sector]],Table2[% Away From 52W Low],"&gt;=10")/Table4[[#This Row],[Count]]</f>
        <v>0.90909090909090906</v>
      </c>
      <c r="R83" s="2">
        <f>COUNTIFS(Table2[Sub-Sector],Table4[[#This Row],[Sub-Sector]],Table2[% Price above 20 EMA],"&gt;=0")/Table4[[#This Row],[Count]]</f>
        <v>0.63636363636363635</v>
      </c>
      <c r="S83" s="2">
        <f>COUNTIFS(Table2[Sub-Sector],Table4[[#This Row],[Sub-Sector]],Table2[% Price above 50 EMA],"&gt;=0")/Table4[[#This Row],[Count]]</f>
        <v>0.72727272727272729</v>
      </c>
      <c r="T83" s="2">
        <f>COUNTIFS(Table2[Sub-Sector],Table4[[#This Row],[Sub-Sector]],Table2[% Price above 200 EMA],"&gt;=0")/Table4[[#This Row],[Count]]</f>
        <v>0.81818181818181823</v>
      </c>
      <c r="U83" s="2">
        <f>COUNTIFS(Table2[Sub-Sector],Table4[[#This Row],[Sub-Sector]],Table2[Rate of Change - Zone],"Positive")/Table4[[#This Row],[Count]]</f>
        <v>0.63636363636363635</v>
      </c>
      <c r="V83" s="2">
        <f>COUNTIFS(Table2[Sub-Sector],Table4[[#This Row],[Sub-Sector]],Table2[Sharpe Ratio],"&gt;=0.10")/Table4[[#This Row],[Count]]</f>
        <v>0.36363636363636365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400</v>
      </c>
      <c r="X83">
        <f>_xlfn.RANK.AVG(Table4[[#This Row],[Score]],Table4[Score],1)</f>
        <v>51.5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269</v>
      </c>
      <c r="Z83">
        <f>_xlfn.RANK.AVG(Table4[[#This Row],[Score 2 ]],Table4[[Score 2 ]],1)</f>
        <v>82</v>
      </c>
    </row>
    <row r="84" spans="1:26" x14ac:dyDescent="0.3">
      <c r="A84" t="s">
        <v>127</v>
      </c>
      <c r="B84">
        <f>COUNTIFS(Table2[Sub-Sector],Table4[[#This Row],[Sub-Sector]])</f>
        <v>6</v>
      </c>
      <c r="C84" s="2">
        <f>COUNTIFS(Table2[Sub-Sector],Table4[[#This Row],[Sub-Sector]],Table2[Uptrend],"Uptrend")/Table4[[#This Row],[Count]]</f>
        <v>0.83333333333333337</v>
      </c>
      <c r="D84" s="2">
        <f>COUNTIFS(Table2[Sub-Sector],Table4[[#This Row],[Sub-Sector]],Table2[1W Return vs Nifty],"&gt;=5")/Table4[[#This Row],[Count]]</f>
        <v>0.5</v>
      </c>
      <c r="E84" s="2">
        <f>COUNTIFS(Table2[Sub-Sector],Table4[[#This Row],[Sub-Sector]],Table2[1M Return vs Nifty],"&gt;=5")/Table4[[#This Row],[Count]]</f>
        <v>0.33333333333333331</v>
      </c>
      <c r="F84" s="2">
        <f>COUNTIFS(Table2[Sub-Sector],Table4[[#This Row],[Sub-Sector]],Table2[6M Return vs Nifty],"&gt;=10")/Table4[[#This Row],[Count]]</f>
        <v>0.66666666666666663</v>
      </c>
      <c r="G84" s="2">
        <f>COUNTIFS(Table2[Sub-Sector],Table4[[#This Row],[Sub-Sector]],Table2[1Y Return vs Nifty],"&gt;=10")/Table4[[#This Row],[Count]]</f>
        <v>0.5</v>
      </c>
      <c r="H84" s="2">
        <f>COUNTIFS(Table2[Sub-Sector],Table4[[#This Row],[Sub-Sector]],Table2[RSI Exponential â€“ 14D],"&gt;=50")/Table4[[#This Row],[Count]]</f>
        <v>0.66666666666666663</v>
      </c>
      <c r="I84" s="2">
        <f>COUNTIFS(Table2[Sub-Sector],Table4[[#This Row],[Sub-Sector]],Table2[Relative Volume],"&gt;=1")/Table4[[#This Row],[Count]]</f>
        <v>0.33333333333333331</v>
      </c>
      <c r="J84" s="2">
        <f>COUNTIFS(Table2[Sub-Sector],Table4[[#This Row],[Sub-Sector]],Table2[% Away From Day Low],"&gt;=0.05")/Table4[[#This Row],[Count]]</f>
        <v>0</v>
      </c>
      <c r="K84" s="2">
        <f>COUNTIFS(Table2[Sub-Sector],Table4[[#This Row],[Sub-Sector]],Table2[% Away From Day High],"&lt;=0.05")/Table4[[#This Row],[Count]]</f>
        <v>1</v>
      </c>
      <c r="L84" s="2">
        <f>COUNTIFS(Table2[Sub-Sector],Table4[[#This Row],[Sub-Sector]],Table2[% Away From Current Week Low],"&gt;=0.05")/Table4[[#This Row],[Count]]</f>
        <v>0</v>
      </c>
      <c r="M84" s="2">
        <f>COUNTIFS(Table2[Sub-Sector],Table4[[#This Row],[Sub-Sector]],Table2[% Away From Current Week High],"&lt;=0.05")/Table4[[#This Row],[Count]]</f>
        <v>1</v>
      </c>
      <c r="N84" s="2">
        <f>COUNTIFS(Table2[Sub-Sector],Table4[[#This Row],[Sub-Sector]],Table2[% Away From Current Month Low],"&gt;=0.05")/Table4[[#This Row],[Count]]</f>
        <v>0.83333333333333337</v>
      </c>
      <c r="O84" s="2">
        <f>COUNTIFS(Table2[Sub-Sector],Table4[[#This Row],[Sub-Sector]],Table2[% Away From Current Month High],"&lt;=0.05")/Table4[[#This Row],[Count]]</f>
        <v>0.33333333333333331</v>
      </c>
      <c r="P84" s="2">
        <f>COUNTIFS(Table2[Sub-Sector],Table4[[#This Row],[Sub-Sector]],Table2[% Away From 52W High],"&lt;=10")/Table4[[#This Row],[Count]]</f>
        <v>0.5</v>
      </c>
      <c r="Q84" s="2">
        <f>COUNTIFS(Table2[Sub-Sector],Table4[[#This Row],[Sub-Sector]],Table2[% Away From 52W Low],"&gt;=10")/Table4[[#This Row],[Count]]</f>
        <v>1</v>
      </c>
      <c r="R84" s="2">
        <f>COUNTIFS(Table2[Sub-Sector],Table4[[#This Row],[Sub-Sector]],Table2[% Price above 20 EMA],"&gt;=0")/Table4[[#This Row],[Count]]</f>
        <v>0.66666666666666663</v>
      </c>
      <c r="S84" s="2">
        <f>COUNTIFS(Table2[Sub-Sector],Table4[[#This Row],[Sub-Sector]],Table2[% Price above 50 EMA],"&gt;=0")/Table4[[#This Row],[Count]]</f>
        <v>0.83333333333333337</v>
      </c>
      <c r="T84" s="2">
        <f>COUNTIFS(Table2[Sub-Sector],Table4[[#This Row],[Sub-Sector]],Table2[% Price above 200 EMA],"&gt;=0")/Table4[[#This Row],[Count]]</f>
        <v>0.83333333333333337</v>
      </c>
      <c r="U84" s="2">
        <f>COUNTIFS(Table2[Sub-Sector],Table4[[#This Row],[Sub-Sector]],Table2[Rate of Change - Zone],"Positive")/Table4[[#This Row],[Count]]</f>
        <v>0.33333333333333331</v>
      </c>
      <c r="V84" s="2">
        <f>COUNTIFS(Table2[Sub-Sector],Table4[[#This Row],[Sub-Sector]],Table2[Sharpe Ratio],"&gt;=0.10")/Table4[[#This Row],[Count]]</f>
        <v>0.5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410</v>
      </c>
      <c r="X84">
        <f>_xlfn.RANK.AVG(Table4[[#This Row],[Score]],Table4[Score],1)</f>
        <v>54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</v>
      </c>
      <c r="Z84">
        <f>_xlfn.RANK.AVG(Table4[[#This Row],[Score 2 ]],Table4[[Score 2 ]],1)</f>
        <v>83</v>
      </c>
    </row>
    <row r="85" spans="1:26" x14ac:dyDescent="0.3">
      <c r="A85" t="s">
        <v>398</v>
      </c>
      <c r="B85">
        <f>COUNTIFS(Table2[Sub-Sector],Table4[[#This Row],[Sub-Sector]])</f>
        <v>6</v>
      </c>
      <c r="C85" s="2">
        <f>COUNTIFS(Table2[Sub-Sector],Table4[[#This Row],[Sub-Sector]],Table2[Uptrend],"Uptrend")/Table4[[#This Row],[Count]]</f>
        <v>0.66666666666666663</v>
      </c>
      <c r="D85" s="2">
        <f>COUNTIFS(Table2[Sub-Sector],Table4[[#This Row],[Sub-Sector]],Table2[1W Return vs Nifty],"&gt;=5")/Table4[[#This Row],[Count]]</f>
        <v>0.33333333333333331</v>
      </c>
      <c r="E85" s="2">
        <f>COUNTIFS(Table2[Sub-Sector],Table4[[#This Row],[Sub-Sector]],Table2[1M Return vs Nifty],"&gt;=5")/Table4[[#This Row],[Count]]</f>
        <v>0.33333333333333331</v>
      </c>
      <c r="F85" s="2">
        <f>COUNTIFS(Table2[Sub-Sector],Table4[[#This Row],[Sub-Sector]],Table2[6M Return vs Nifty],"&gt;=10")/Table4[[#This Row],[Count]]</f>
        <v>0.33333333333333331</v>
      </c>
      <c r="G85" s="2">
        <f>COUNTIFS(Table2[Sub-Sector],Table4[[#This Row],[Sub-Sector]],Table2[1Y Return vs Nifty],"&gt;=10")/Table4[[#This Row],[Count]]</f>
        <v>0.33333333333333331</v>
      </c>
      <c r="H85" s="2">
        <f>COUNTIFS(Table2[Sub-Sector],Table4[[#This Row],[Sub-Sector]],Table2[RSI Exponential â€“ 14D],"&gt;=50")/Table4[[#This Row],[Count]]</f>
        <v>1</v>
      </c>
      <c r="I85" s="2">
        <f>COUNTIFS(Table2[Sub-Sector],Table4[[#This Row],[Sub-Sector]],Table2[Relative Volume],"&gt;=1")/Table4[[#This Row],[Count]]</f>
        <v>0.5</v>
      </c>
      <c r="J85" s="2">
        <f>COUNTIFS(Table2[Sub-Sector],Table4[[#This Row],[Sub-Sector]],Table2[% Away From Day Low],"&gt;=0.05")/Table4[[#This Row],[Count]]</f>
        <v>0</v>
      </c>
      <c r="K85" s="2">
        <f>COUNTIFS(Table2[Sub-Sector],Table4[[#This Row],[Sub-Sector]],Table2[% Away From Day High],"&lt;=0.05")/Table4[[#This Row],[Count]]</f>
        <v>1</v>
      </c>
      <c r="L85" s="2">
        <f>COUNTIFS(Table2[Sub-Sector],Table4[[#This Row],[Sub-Sector]],Table2[% Away From Current Week Low],"&gt;=0.05")/Table4[[#This Row],[Count]]</f>
        <v>0</v>
      </c>
      <c r="M85" s="2">
        <f>COUNTIFS(Table2[Sub-Sector],Table4[[#This Row],[Sub-Sector]],Table2[% Away From Current Week High],"&lt;=0.05")/Table4[[#This Row],[Count]]</f>
        <v>1</v>
      </c>
      <c r="N85" s="2">
        <f>COUNTIFS(Table2[Sub-Sector],Table4[[#This Row],[Sub-Sector]],Table2[% Away From Current Month Low],"&gt;=0.05")/Table4[[#This Row],[Count]]</f>
        <v>0.83333333333333337</v>
      </c>
      <c r="O85" s="2">
        <f>COUNTIFS(Table2[Sub-Sector],Table4[[#This Row],[Sub-Sector]],Table2[% Away From Current Month High],"&lt;=0.05")/Table4[[#This Row],[Count]]</f>
        <v>0.16666666666666666</v>
      </c>
      <c r="P85" s="2">
        <f>COUNTIFS(Table2[Sub-Sector],Table4[[#This Row],[Sub-Sector]],Table2[% Away From 52W High],"&lt;=10")/Table4[[#This Row],[Count]]</f>
        <v>0.5</v>
      </c>
      <c r="Q85" s="2">
        <f>COUNTIFS(Table2[Sub-Sector],Table4[[#This Row],[Sub-Sector]],Table2[% Away From 52W Low],"&gt;=10")/Table4[[#This Row],[Count]]</f>
        <v>1</v>
      </c>
      <c r="R85" s="2">
        <f>COUNTIFS(Table2[Sub-Sector],Table4[[#This Row],[Sub-Sector]],Table2[% Price above 20 EMA],"&gt;=0")/Table4[[#This Row],[Count]]</f>
        <v>1</v>
      </c>
      <c r="S85" s="2">
        <f>COUNTIFS(Table2[Sub-Sector],Table4[[#This Row],[Sub-Sector]],Table2[% Price above 50 EMA],"&gt;=0")/Table4[[#This Row],[Count]]</f>
        <v>0.83333333333333337</v>
      </c>
      <c r="T85" s="2">
        <f>COUNTIFS(Table2[Sub-Sector],Table4[[#This Row],[Sub-Sector]],Table2[% Price above 200 EMA],"&gt;=0")/Table4[[#This Row],[Count]]</f>
        <v>0.66666666666666663</v>
      </c>
      <c r="U85" s="2">
        <f>COUNTIFS(Table2[Sub-Sector],Table4[[#This Row],[Sub-Sector]],Table2[Rate of Change - Zone],"Positive")/Table4[[#This Row],[Count]]</f>
        <v>0.66666666666666663</v>
      </c>
      <c r="V85" s="2">
        <f>COUNTIFS(Table2[Sub-Sector],Table4[[#This Row],[Sub-Sector]],Table2[Sharpe Ratio],"&gt;=0.10")/Table4[[#This Row],[Count]]</f>
        <v>0.16666666666666666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454.5</v>
      </c>
      <c r="X85">
        <f>_xlfn.RANK.AVG(Table4[[#This Row],[Score]],Table4[Score],1)</f>
        <v>73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273</v>
      </c>
      <c r="Z85">
        <f>_xlfn.RANK.AVG(Table4[[#This Row],[Score 2 ]],Table4[[Score 2 ]],1)</f>
        <v>84</v>
      </c>
    </row>
    <row r="86" spans="1:26" x14ac:dyDescent="0.3">
      <c r="A86" t="s">
        <v>420</v>
      </c>
      <c r="B86">
        <f>COUNTIFS(Table2[Sub-Sector],Table4[[#This Row],[Sub-Sector]])</f>
        <v>11</v>
      </c>
      <c r="C86" s="2">
        <f>COUNTIFS(Table2[Sub-Sector],Table4[[#This Row],[Sub-Sector]],Table2[Uptrend],"Uptrend")/Table4[[#This Row],[Count]]</f>
        <v>0.45454545454545453</v>
      </c>
      <c r="D86" s="2">
        <f>COUNTIFS(Table2[Sub-Sector],Table4[[#This Row],[Sub-Sector]],Table2[1W Return vs Nifty],"&gt;=5")/Table4[[#This Row],[Count]]</f>
        <v>0.36363636363636365</v>
      </c>
      <c r="E86" s="2">
        <f>COUNTIFS(Table2[Sub-Sector],Table4[[#This Row],[Sub-Sector]],Table2[1M Return vs Nifty],"&gt;=5")/Table4[[#This Row],[Count]]</f>
        <v>0.18181818181818182</v>
      </c>
      <c r="F86" s="2">
        <f>COUNTIFS(Table2[Sub-Sector],Table4[[#This Row],[Sub-Sector]],Table2[6M Return vs Nifty],"&gt;=10")/Table4[[#This Row],[Count]]</f>
        <v>0.45454545454545453</v>
      </c>
      <c r="G86" s="2">
        <f>COUNTIFS(Table2[Sub-Sector],Table4[[#This Row],[Sub-Sector]],Table2[1Y Return vs Nifty],"&gt;=10")/Table4[[#This Row],[Count]]</f>
        <v>0.54545454545454541</v>
      </c>
      <c r="H86" s="2">
        <f>COUNTIFS(Table2[Sub-Sector],Table4[[#This Row],[Sub-Sector]],Table2[RSI Exponential â€“ 14D],"&gt;=50")/Table4[[#This Row],[Count]]</f>
        <v>0.72727272727272729</v>
      </c>
      <c r="I86" s="2">
        <f>COUNTIFS(Table2[Sub-Sector],Table4[[#This Row],[Sub-Sector]],Table2[Relative Volume],"&gt;=1")/Table4[[#This Row],[Count]]</f>
        <v>0.27272727272727271</v>
      </c>
      <c r="J86" s="2">
        <f>COUNTIFS(Table2[Sub-Sector],Table4[[#This Row],[Sub-Sector]],Table2[% Away From Day Low],"&gt;=0.05")/Table4[[#This Row],[Count]]</f>
        <v>0</v>
      </c>
      <c r="K86" s="2">
        <f>COUNTIFS(Table2[Sub-Sector],Table4[[#This Row],[Sub-Sector]],Table2[% Away From Day High],"&lt;=0.05")/Table4[[#This Row],[Count]]</f>
        <v>0.72727272727272729</v>
      </c>
      <c r="L86" s="2">
        <f>COUNTIFS(Table2[Sub-Sector],Table4[[#This Row],[Sub-Sector]],Table2[% Away From Current Week Low],"&gt;=0.05")/Table4[[#This Row],[Count]]</f>
        <v>0.18181818181818182</v>
      </c>
      <c r="M86" s="2">
        <f>COUNTIFS(Table2[Sub-Sector],Table4[[#This Row],[Sub-Sector]],Table2[% Away From Current Week High],"&lt;=0.05")/Table4[[#This Row],[Count]]</f>
        <v>1</v>
      </c>
      <c r="N86" s="2">
        <f>COUNTIFS(Table2[Sub-Sector],Table4[[#This Row],[Sub-Sector]],Table2[% Away From Current Month Low],"&gt;=0.05")/Table4[[#This Row],[Count]]</f>
        <v>0.72727272727272729</v>
      </c>
      <c r="O86" s="2">
        <f>COUNTIFS(Table2[Sub-Sector],Table4[[#This Row],[Sub-Sector]],Table2[% Away From Current Month High],"&lt;=0.05")/Table4[[#This Row],[Count]]</f>
        <v>0.45454545454545453</v>
      </c>
      <c r="P86" s="2">
        <f>COUNTIFS(Table2[Sub-Sector],Table4[[#This Row],[Sub-Sector]],Table2[% Away From 52W High],"&lt;=10")/Table4[[#This Row],[Count]]</f>
        <v>0.27272727272727271</v>
      </c>
      <c r="Q86" s="2">
        <f>COUNTIFS(Table2[Sub-Sector],Table4[[#This Row],[Sub-Sector]],Table2[% Away From 52W Low],"&gt;=10")/Table4[[#This Row],[Count]]</f>
        <v>0.90909090909090906</v>
      </c>
      <c r="R86" s="2">
        <f>COUNTIFS(Table2[Sub-Sector],Table4[[#This Row],[Sub-Sector]],Table2[% Price above 20 EMA],"&gt;=0")/Table4[[#This Row],[Count]]</f>
        <v>0.63636363636363635</v>
      </c>
      <c r="S86" s="2">
        <f>COUNTIFS(Table2[Sub-Sector],Table4[[#This Row],[Sub-Sector]],Table2[% Price above 50 EMA],"&gt;=0")/Table4[[#This Row],[Count]]</f>
        <v>0.54545454545454541</v>
      </c>
      <c r="T86" s="2">
        <f>COUNTIFS(Table2[Sub-Sector],Table4[[#This Row],[Sub-Sector]],Table2[% Price above 200 EMA],"&gt;=0")/Table4[[#This Row],[Count]]</f>
        <v>0.63636363636363635</v>
      </c>
      <c r="U86" s="2">
        <f>COUNTIFS(Table2[Sub-Sector],Table4[[#This Row],[Sub-Sector]],Table2[Rate of Change - Zone],"Positive")/Table4[[#This Row],[Count]]</f>
        <v>0.54545454545454541</v>
      </c>
      <c r="V86" s="2">
        <f>COUNTIFS(Table2[Sub-Sector],Table4[[#This Row],[Sub-Sector]],Table2[Sharpe Ratio],"&gt;=0.10")/Table4[[#This Row],[Count]]</f>
        <v>0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495</v>
      </c>
      <c r="X86">
        <f>_xlfn.RANK.AVG(Table4[[#This Row],[Score]],Table4[Score],1)</f>
        <v>85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276</v>
      </c>
      <c r="Z86">
        <f>_xlfn.RANK.AVG(Table4[[#This Row],[Score 2 ]],Table4[[Score 2 ]],1)</f>
        <v>85</v>
      </c>
    </row>
    <row r="87" spans="1:26" x14ac:dyDescent="0.3">
      <c r="A87" t="s">
        <v>1556</v>
      </c>
      <c r="B87">
        <f>COUNTIFS(Table2[Sub-Sector],Table4[[#This Row],[Sub-Sector]])</f>
        <v>2</v>
      </c>
      <c r="C87" s="2">
        <f>COUNTIFS(Table2[Sub-Sector],Table4[[#This Row],[Sub-Sector]],Table2[Uptrend],"Uptrend")/Table4[[#This Row],[Count]]</f>
        <v>1</v>
      </c>
      <c r="D87" s="2">
        <f>COUNTIFS(Table2[Sub-Sector],Table4[[#This Row],[Sub-Sector]],Table2[1W Return vs Nifty],"&gt;=5")/Table4[[#This Row],[Count]]</f>
        <v>0</v>
      </c>
      <c r="E87" s="2">
        <f>COUNTIFS(Table2[Sub-Sector],Table4[[#This Row],[Sub-Sector]],Table2[1M Return vs Nifty],"&gt;=5")/Table4[[#This Row],[Count]]</f>
        <v>0.5</v>
      </c>
      <c r="F87" s="2">
        <f>COUNTIFS(Table2[Sub-Sector],Table4[[#This Row],[Sub-Sector]],Table2[6M Return vs Nifty],"&gt;=10")/Table4[[#This Row],[Count]]</f>
        <v>0</v>
      </c>
      <c r="G87" s="2">
        <f>COUNTIFS(Table2[Sub-Sector],Table4[[#This Row],[Sub-Sector]],Table2[1Y Return vs Nifty],"&gt;=10")/Table4[[#This Row],[Count]]</f>
        <v>0.5</v>
      </c>
      <c r="H87" s="2">
        <f>COUNTIFS(Table2[Sub-Sector],Table4[[#This Row],[Sub-Sector]],Table2[RSI Exponential â€“ 14D],"&gt;=50")/Table4[[#This Row],[Count]]</f>
        <v>0.5</v>
      </c>
      <c r="I87" s="2">
        <f>COUNTIFS(Table2[Sub-Sector],Table4[[#This Row],[Sub-Sector]],Table2[Relative Volume],"&gt;=1")/Table4[[#This Row],[Count]]</f>
        <v>1</v>
      </c>
      <c r="J87" s="2">
        <f>COUNTIFS(Table2[Sub-Sector],Table4[[#This Row],[Sub-Sector]],Table2[% Away From Day Low],"&gt;=0.05")/Table4[[#This Row],[Count]]</f>
        <v>0</v>
      </c>
      <c r="K87" s="2">
        <f>COUNTIFS(Table2[Sub-Sector],Table4[[#This Row],[Sub-Sector]],Table2[% Away From Day High],"&lt;=0.05")/Table4[[#This Row],[Count]]</f>
        <v>1</v>
      </c>
      <c r="L87" s="2">
        <f>COUNTIFS(Table2[Sub-Sector],Table4[[#This Row],[Sub-Sector]],Table2[% Away From Current Week Low],"&gt;=0.05")/Table4[[#This Row],[Count]]</f>
        <v>0</v>
      </c>
      <c r="M87" s="2">
        <f>COUNTIFS(Table2[Sub-Sector],Table4[[#This Row],[Sub-Sector]],Table2[% Away From Current Week High],"&lt;=0.05")/Table4[[#This Row],[Count]]</f>
        <v>1</v>
      </c>
      <c r="N87" s="2">
        <f>COUNTIFS(Table2[Sub-Sector],Table4[[#This Row],[Sub-Sector]],Table2[% Away From Current Month Low],"&gt;=0.05")/Table4[[#This Row],[Count]]</f>
        <v>1</v>
      </c>
      <c r="O87" s="2">
        <f>COUNTIFS(Table2[Sub-Sector],Table4[[#This Row],[Sub-Sector]],Table2[% Away From Current Month High],"&lt;=0.05")/Table4[[#This Row],[Count]]</f>
        <v>0.5</v>
      </c>
      <c r="P87" s="2">
        <f>COUNTIFS(Table2[Sub-Sector],Table4[[#This Row],[Sub-Sector]],Table2[% Away From 52W High],"&lt;=10")/Table4[[#This Row],[Count]]</f>
        <v>0.5</v>
      </c>
      <c r="Q87" s="2">
        <f>COUNTIFS(Table2[Sub-Sector],Table4[[#This Row],[Sub-Sector]],Table2[% Away From 52W Low],"&gt;=10")/Table4[[#This Row],[Count]]</f>
        <v>1</v>
      </c>
      <c r="R87" s="2">
        <f>COUNTIFS(Table2[Sub-Sector],Table4[[#This Row],[Sub-Sector]],Table2[% Price above 20 EMA],"&gt;=0")/Table4[[#This Row],[Count]]</f>
        <v>0.5</v>
      </c>
      <c r="S87" s="2">
        <f>COUNTIFS(Table2[Sub-Sector],Table4[[#This Row],[Sub-Sector]],Table2[% Price above 50 EMA],"&gt;=0")/Table4[[#This Row],[Count]]</f>
        <v>1</v>
      </c>
      <c r="T87" s="2">
        <f>COUNTIFS(Table2[Sub-Sector],Table4[[#This Row],[Sub-Sector]],Table2[% Price above 200 EMA],"&gt;=0")/Table4[[#This Row],[Count]]</f>
        <v>1</v>
      </c>
      <c r="U87" s="2">
        <f>COUNTIFS(Table2[Sub-Sector],Table4[[#This Row],[Sub-Sector]],Table2[Rate of Change - Zone],"Positive")/Table4[[#This Row],[Count]]</f>
        <v>0.5</v>
      </c>
      <c r="V87" s="2">
        <f>COUNTIFS(Table2[Sub-Sector],Table4[[#This Row],[Sub-Sector]],Table2[Sharpe Ratio],"&gt;=0.10")/Table4[[#This Row],[Count]]</f>
        <v>0.5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427.5</v>
      </c>
      <c r="X87">
        <f>_xlfn.RANK.AVG(Table4[[#This Row],[Score]],Table4[Score],1)</f>
        <v>63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276.5</v>
      </c>
      <c r="Z87">
        <f>_xlfn.RANK.AVG(Table4[[#This Row],[Score 2 ]],Table4[[Score 2 ]],1)</f>
        <v>86</v>
      </c>
    </row>
    <row r="88" spans="1:26" x14ac:dyDescent="0.3">
      <c r="A88" t="s">
        <v>531</v>
      </c>
      <c r="B88">
        <f>COUNTIFS(Table2[Sub-Sector],Table4[[#This Row],[Sub-Sector]])</f>
        <v>9</v>
      </c>
      <c r="C88" s="2">
        <f>COUNTIFS(Table2[Sub-Sector],Table4[[#This Row],[Sub-Sector]],Table2[Uptrend],"Uptrend")/Table4[[#This Row],[Count]]</f>
        <v>0.66666666666666663</v>
      </c>
      <c r="D88" s="2">
        <f>COUNTIFS(Table2[Sub-Sector],Table4[[#This Row],[Sub-Sector]],Table2[1W Return vs Nifty],"&gt;=5")/Table4[[#This Row],[Count]]</f>
        <v>0.33333333333333331</v>
      </c>
      <c r="E88" s="2">
        <f>COUNTIFS(Table2[Sub-Sector],Table4[[#This Row],[Sub-Sector]],Table2[1M Return vs Nifty],"&gt;=5")/Table4[[#This Row],[Count]]</f>
        <v>0.22222222222222221</v>
      </c>
      <c r="F88" s="2">
        <f>COUNTIFS(Table2[Sub-Sector],Table4[[#This Row],[Sub-Sector]],Table2[6M Return vs Nifty],"&gt;=10")/Table4[[#This Row],[Count]]</f>
        <v>0.33333333333333331</v>
      </c>
      <c r="G88" s="2">
        <f>COUNTIFS(Table2[Sub-Sector],Table4[[#This Row],[Sub-Sector]],Table2[1Y Return vs Nifty],"&gt;=10")/Table4[[#This Row],[Count]]</f>
        <v>0.55555555555555558</v>
      </c>
      <c r="H88" s="2">
        <f>COUNTIFS(Table2[Sub-Sector],Table4[[#This Row],[Sub-Sector]],Table2[RSI Exponential â€“ 14D],"&gt;=50")/Table4[[#This Row],[Count]]</f>
        <v>0.66666666666666663</v>
      </c>
      <c r="I88" s="2">
        <f>COUNTIFS(Table2[Sub-Sector],Table4[[#This Row],[Sub-Sector]],Table2[Relative Volume],"&gt;=1")/Table4[[#This Row],[Count]]</f>
        <v>0.33333333333333331</v>
      </c>
      <c r="J88" s="2">
        <f>COUNTIFS(Table2[Sub-Sector],Table4[[#This Row],[Sub-Sector]],Table2[% Away From Day Low],"&gt;=0.05")/Table4[[#This Row],[Count]]</f>
        <v>0</v>
      </c>
      <c r="K88" s="2">
        <f>COUNTIFS(Table2[Sub-Sector],Table4[[#This Row],[Sub-Sector]],Table2[% Away From Day High],"&lt;=0.05")/Table4[[#This Row],[Count]]</f>
        <v>1</v>
      </c>
      <c r="L88" s="2">
        <f>COUNTIFS(Table2[Sub-Sector],Table4[[#This Row],[Sub-Sector]],Table2[% Away From Current Week Low],"&gt;=0.05")/Table4[[#This Row],[Count]]</f>
        <v>0.1111111111111111</v>
      </c>
      <c r="M88" s="2">
        <f>COUNTIFS(Table2[Sub-Sector],Table4[[#This Row],[Sub-Sector]],Table2[% Away From Current Week High],"&lt;=0.05")/Table4[[#This Row],[Count]]</f>
        <v>1</v>
      </c>
      <c r="N88" s="2">
        <f>COUNTIFS(Table2[Sub-Sector],Table4[[#This Row],[Sub-Sector]],Table2[% Away From Current Month Low],"&gt;=0.05")/Table4[[#This Row],[Count]]</f>
        <v>0.88888888888888884</v>
      </c>
      <c r="O88" s="2">
        <f>COUNTIFS(Table2[Sub-Sector],Table4[[#This Row],[Sub-Sector]],Table2[% Away From Current Month High],"&lt;=0.05")/Table4[[#This Row],[Count]]</f>
        <v>0.55555555555555558</v>
      </c>
      <c r="P88" s="2">
        <f>COUNTIFS(Table2[Sub-Sector],Table4[[#This Row],[Sub-Sector]],Table2[% Away From 52W High],"&lt;=10")/Table4[[#This Row],[Count]]</f>
        <v>0.33333333333333331</v>
      </c>
      <c r="Q88" s="2">
        <f>COUNTIFS(Table2[Sub-Sector],Table4[[#This Row],[Sub-Sector]],Table2[% Away From 52W Low],"&gt;=10")/Table4[[#This Row],[Count]]</f>
        <v>1</v>
      </c>
      <c r="R88" s="2">
        <f>COUNTIFS(Table2[Sub-Sector],Table4[[#This Row],[Sub-Sector]],Table2[% Price above 20 EMA],"&gt;=0")/Table4[[#This Row],[Count]]</f>
        <v>0.66666666666666663</v>
      </c>
      <c r="S88" s="2">
        <f>COUNTIFS(Table2[Sub-Sector],Table4[[#This Row],[Sub-Sector]],Table2[% Price above 50 EMA],"&gt;=0")/Table4[[#This Row],[Count]]</f>
        <v>0.66666666666666663</v>
      </c>
      <c r="T88" s="2">
        <f>COUNTIFS(Table2[Sub-Sector],Table4[[#This Row],[Sub-Sector]],Table2[% Price above 200 EMA],"&gt;=0")/Table4[[#This Row],[Count]]</f>
        <v>0.66666666666666663</v>
      </c>
      <c r="U88" s="2">
        <f>COUNTIFS(Table2[Sub-Sector],Table4[[#This Row],[Sub-Sector]],Table2[Rate of Change - Zone],"Positive")/Table4[[#This Row],[Count]]</f>
        <v>0.55555555555555558</v>
      </c>
      <c r="V88" s="2">
        <f>COUNTIFS(Table2[Sub-Sector],Table4[[#This Row],[Sub-Sector]],Table2[Sharpe Ratio],"&gt;=0.10")/Table4[[#This Row],[Count]]</f>
        <v>0.22222222222222221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475.5</v>
      </c>
      <c r="X88">
        <f>_xlfn.RANK.AVG(Table4[[#This Row],[Score]],Table4[Score],1)</f>
        <v>78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280</v>
      </c>
      <c r="Z88">
        <f>_xlfn.RANK.AVG(Table4[[#This Row],[Score 2 ]],Table4[[Score 2 ]],1)</f>
        <v>87</v>
      </c>
    </row>
    <row r="89" spans="1:26" x14ac:dyDescent="0.3">
      <c r="A89" t="s">
        <v>391</v>
      </c>
      <c r="B89">
        <f>COUNTIFS(Table2[Sub-Sector],Table4[[#This Row],[Sub-Sector]])</f>
        <v>10</v>
      </c>
      <c r="C89" s="2">
        <f>COUNTIFS(Table2[Sub-Sector],Table4[[#This Row],[Sub-Sector]],Table2[Uptrend],"Uptrend")/Table4[[#This Row],[Count]]</f>
        <v>0.5</v>
      </c>
      <c r="D89" s="2">
        <f>COUNTIFS(Table2[Sub-Sector],Table4[[#This Row],[Sub-Sector]],Table2[1W Return vs Nifty],"&gt;=5")/Table4[[#This Row],[Count]]</f>
        <v>0</v>
      </c>
      <c r="E89" s="2">
        <f>COUNTIFS(Table2[Sub-Sector],Table4[[#This Row],[Sub-Sector]],Table2[1M Return vs Nifty],"&gt;=5")/Table4[[#This Row],[Count]]</f>
        <v>0.1</v>
      </c>
      <c r="F89" s="2">
        <f>COUNTIFS(Table2[Sub-Sector],Table4[[#This Row],[Sub-Sector]],Table2[6M Return vs Nifty],"&gt;=10")/Table4[[#This Row],[Count]]</f>
        <v>0.1</v>
      </c>
      <c r="G89" s="2">
        <f>COUNTIFS(Table2[Sub-Sector],Table4[[#This Row],[Sub-Sector]],Table2[1Y Return vs Nifty],"&gt;=10")/Table4[[#This Row],[Count]]</f>
        <v>0.4</v>
      </c>
      <c r="H89" s="2">
        <f>COUNTIFS(Table2[Sub-Sector],Table4[[#This Row],[Sub-Sector]],Table2[RSI Exponential â€“ 14D],"&gt;=50")/Table4[[#This Row],[Count]]</f>
        <v>0.6</v>
      </c>
      <c r="I89" s="2">
        <f>COUNTIFS(Table2[Sub-Sector],Table4[[#This Row],[Sub-Sector]],Table2[Relative Volume],"&gt;=1")/Table4[[#This Row],[Count]]</f>
        <v>0.6</v>
      </c>
      <c r="J89" s="2">
        <f>COUNTIFS(Table2[Sub-Sector],Table4[[#This Row],[Sub-Sector]],Table2[% Away From Day Low],"&gt;=0.05")/Table4[[#This Row],[Count]]</f>
        <v>0</v>
      </c>
      <c r="K89" s="2">
        <f>COUNTIFS(Table2[Sub-Sector],Table4[[#This Row],[Sub-Sector]],Table2[% Away From Day High],"&lt;=0.05")/Table4[[#This Row],[Count]]</f>
        <v>1</v>
      </c>
      <c r="L89" s="2">
        <f>COUNTIFS(Table2[Sub-Sector],Table4[[#This Row],[Sub-Sector]],Table2[% Away From Current Week Low],"&gt;=0.05")/Table4[[#This Row],[Count]]</f>
        <v>0</v>
      </c>
      <c r="M89" s="2">
        <f>COUNTIFS(Table2[Sub-Sector],Table4[[#This Row],[Sub-Sector]],Table2[% Away From Current Week High],"&lt;=0.05")/Table4[[#This Row],[Count]]</f>
        <v>1</v>
      </c>
      <c r="N89" s="2">
        <f>COUNTIFS(Table2[Sub-Sector],Table4[[#This Row],[Sub-Sector]],Table2[% Away From Current Month Low],"&gt;=0.05")/Table4[[#This Row],[Count]]</f>
        <v>0.7</v>
      </c>
      <c r="O89" s="2">
        <f>COUNTIFS(Table2[Sub-Sector],Table4[[#This Row],[Sub-Sector]],Table2[% Away From Current Month High],"&lt;=0.05")/Table4[[#This Row],[Count]]</f>
        <v>0.7</v>
      </c>
      <c r="P89" s="2">
        <f>COUNTIFS(Table2[Sub-Sector],Table4[[#This Row],[Sub-Sector]],Table2[% Away From 52W High],"&lt;=10")/Table4[[#This Row],[Count]]</f>
        <v>0.2</v>
      </c>
      <c r="Q89" s="2">
        <f>COUNTIFS(Table2[Sub-Sector],Table4[[#This Row],[Sub-Sector]],Table2[% Away From 52W Low],"&gt;=10")/Table4[[#This Row],[Count]]</f>
        <v>0.8</v>
      </c>
      <c r="R89" s="2">
        <f>COUNTIFS(Table2[Sub-Sector],Table4[[#This Row],[Sub-Sector]],Table2[% Price above 20 EMA],"&gt;=0")/Table4[[#This Row],[Count]]</f>
        <v>0.5</v>
      </c>
      <c r="S89" s="2">
        <f>COUNTIFS(Table2[Sub-Sector],Table4[[#This Row],[Sub-Sector]],Table2[% Price above 50 EMA],"&gt;=0")/Table4[[#This Row],[Count]]</f>
        <v>0.5</v>
      </c>
      <c r="T89" s="2">
        <f>COUNTIFS(Table2[Sub-Sector],Table4[[#This Row],[Sub-Sector]],Table2[% Price above 200 EMA],"&gt;=0")/Table4[[#This Row],[Count]]</f>
        <v>0.6</v>
      </c>
      <c r="U89" s="2">
        <f>COUNTIFS(Table2[Sub-Sector],Table4[[#This Row],[Sub-Sector]],Table2[Rate of Change - Zone],"Positive")/Table4[[#This Row],[Count]]</f>
        <v>0.6</v>
      </c>
      <c r="V89" s="2">
        <f>COUNTIFS(Table2[Sub-Sector],Table4[[#This Row],[Sub-Sector]],Table2[Sharpe Ratio],"&gt;=0.10")/Table4[[#This Row],[Count]]</f>
        <v>0.1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561</v>
      </c>
      <c r="X89">
        <f>_xlfn.RANK.AVG(Table4[[#This Row],[Score]],Table4[Score],1)</f>
        <v>101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284.5</v>
      </c>
      <c r="Z89">
        <f>_xlfn.RANK.AVG(Table4[[#This Row],[Score 2 ]],Table4[[Score 2 ]],1)</f>
        <v>88</v>
      </c>
    </row>
    <row r="90" spans="1:26" x14ac:dyDescent="0.3">
      <c r="A90" t="s">
        <v>184</v>
      </c>
      <c r="B90">
        <f>COUNTIFS(Table2[Sub-Sector],Table4[[#This Row],[Sub-Sector]])</f>
        <v>2</v>
      </c>
      <c r="C90" s="2">
        <f>COUNTIFS(Table2[Sub-Sector],Table4[[#This Row],[Sub-Sector]],Table2[Uptrend],"Uptrend")/Table4[[#This Row],[Count]]</f>
        <v>1</v>
      </c>
      <c r="D90" s="2">
        <f>COUNTIFS(Table2[Sub-Sector],Table4[[#This Row],[Sub-Sector]],Table2[1W Return vs Nifty],"&gt;=5")/Table4[[#This Row],[Count]]</f>
        <v>0</v>
      </c>
      <c r="E90" s="2">
        <f>COUNTIFS(Table2[Sub-Sector],Table4[[#This Row],[Sub-Sector]],Table2[1M Return vs Nifty],"&gt;=5")/Table4[[#This Row],[Count]]</f>
        <v>0</v>
      </c>
      <c r="F90" s="2">
        <f>COUNTIFS(Table2[Sub-Sector],Table4[[#This Row],[Sub-Sector]],Table2[6M Return vs Nifty],"&gt;=10")/Table4[[#This Row],[Count]]</f>
        <v>0.5</v>
      </c>
      <c r="G90" s="2">
        <f>COUNTIFS(Table2[Sub-Sector],Table4[[#This Row],[Sub-Sector]],Table2[1Y Return vs Nifty],"&gt;=10")/Table4[[#This Row],[Count]]</f>
        <v>1</v>
      </c>
      <c r="H90" s="2">
        <f>COUNTIFS(Table2[Sub-Sector],Table4[[#This Row],[Sub-Sector]],Table2[RSI Exponential â€“ 14D],"&gt;=50")/Table4[[#This Row],[Count]]</f>
        <v>0.5</v>
      </c>
      <c r="I90" s="2">
        <f>COUNTIFS(Table2[Sub-Sector],Table4[[#This Row],[Sub-Sector]],Table2[Relative Volume],"&gt;=1")/Table4[[#This Row],[Count]]</f>
        <v>0</v>
      </c>
      <c r="J90" s="2">
        <f>COUNTIFS(Table2[Sub-Sector],Table4[[#This Row],[Sub-Sector]],Table2[% Away From Day Low],"&gt;=0.05")/Table4[[#This Row],[Count]]</f>
        <v>0</v>
      </c>
      <c r="K90" s="2">
        <f>COUNTIFS(Table2[Sub-Sector],Table4[[#This Row],[Sub-Sector]],Table2[% Away From Day High],"&lt;=0.05")/Table4[[#This Row],[Count]]</f>
        <v>1</v>
      </c>
      <c r="L90" s="2">
        <f>COUNTIFS(Table2[Sub-Sector],Table4[[#This Row],[Sub-Sector]],Table2[% Away From Current Week Low],"&gt;=0.05")/Table4[[#This Row],[Count]]</f>
        <v>0</v>
      </c>
      <c r="M90" s="2">
        <f>COUNTIFS(Table2[Sub-Sector],Table4[[#This Row],[Sub-Sector]],Table2[% Away From Current Week High],"&lt;=0.05")/Table4[[#This Row],[Count]]</f>
        <v>1</v>
      </c>
      <c r="N90" s="2">
        <f>COUNTIFS(Table2[Sub-Sector],Table4[[#This Row],[Sub-Sector]],Table2[% Away From Current Month Low],"&gt;=0.05")/Table4[[#This Row],[Count]]</f>
        <v>1</v>
      </c>
      <c r="O90" s="2">
        <f>COUNTIFS(Table2[Sub-Sector],Table4[[#This Row],[Sub-Sector]],Table2[% Away From Current Month High],"&lt;=0.05")/Table4[[#This Row],[Count]]</f>
        <v>0</v>
      </c>
      <c r="P90" s="2">
        <f>COUNTIFS(Table2[Sub-Sector],Table4[[#This Row],[Sub-Sector]],Table2[% Away From 52W High],"&lt;=10")/Table4[[#This Row],[Count]]</f>
        <v>1</v>
      </c>
      <c r="Q90" s="2">
        <f>COUNTIFS(Table2[Sub-Sector],Table4[[#This Row],[Sub-Sector]],Table2[% Away From 52W Low],"&gt;=10")/Table4[[#This Row],[Count]]</f>
        <v>1</v>
      </c>
      <c r="R90" s="2">
        <f>COUNTIFS(Table2[Sub-Sector],Table4[[#This Row],[Sub-Sector]],Table2[% Price above 20 EMA],"&gt;=0")/Table4[[#This Row],[Count]]</f>
        <v>0.5</v>
      </c>
      <c r="S90" s="2">
        <f>COUNTIFS(Table2[Sub-Sector],Table4[[#This Row],[Sub-Sector]],Table2[% Price above 50 EMA],"&gt;=0")/Table4[[#This Row],[Count]]</f>
        <v>0.5</v>
      </c>
      <c r="T90" s="2">
        <f>COUNTIFS(Table2[Sub-Sector],Table4[[#This Row],[Sub-Sector]],Table2[% Price above 200 EMA],"&gt;=0")/Table4[[#This Row],[Count]]</f>
        <v>1</v>
      </c>
      <c r="U90" s="2">
        <f>COUNTIFS(Table2[Sub-Sector],Table4[[#This Row],[Sub-Sector]],Table2[Rate of Change - Zone],"Positive")/Table4[[#This Row],[Count]]</f>
        <v>0</v>
      </c>
      <c r="V90" s="2">
        <f>COUNTIFS(Table2[Sub-Sector],Table4[[#This Row],[Sub-Sector]],Table2[Sharpe Ratio],"&gt;=0.10")/Table4[[#This Row],[Count]]</f>
        <v>0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513.5</v>
      </c>
      <c r="X90">
        <f>_xlfn.RANK.AVG(Table4[[#This Row],[Score]],Table4[Score],1)</f>
        <v>93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287.5</v>
      </c>
      <c r="Z90">
        <f>_xlfn.RANK.AVG(Table4[[#This Row],[Score 2 ]],Table4[[Score 2 ]],1)</f>
        <v>89</v>
      </c>
    </row>
    <row r="91" spans="1:26" x14ac:dyDescent="0.3">
      <c r="A91" t="s">
        <v>228</v>
      </c>
      <c r="B91">
        <f>COUNTIFS(Table2[Sub-Sector],Table4[[#This Row],[Sub-Sector]])</f>
        <v>3</v>
      </c>
      <c r="C91" s="2">
        <f>COUNTIFS(Table2[Sub-Sector],Table4[[#This Row],[Sub-Sector]],Table2[Uptrend],"Uptrend")/Table4[[#This Row],[Count]]</f>
        <v>0.33333333333333331</v>
      </c>
      <c r="D91" s="2">
        <f>COUNTIFS(Table2[Sub-Sector],Table4[[#This Row],[Sub-Sector]],Table2[1W Return vs Nifty],"&gt;=5")/Table4[[#This Row],[Count]]</f>
        <v>0</v>
      </c>
      <c r="E91" s="2">
        <f>COUNTIFS(Table2[Sub-Sector],Table4[[#This Row],[Sub-Sector]],Table2[1M Return vs Nifty],"&gt;=5")/Table4[[#This Row],[Count]]</f>
        <v>0.33333333333333331</v>
      </c>
      <c r="F91" s="2">
        <f>COUNTIFS(Table2[Sub-Sector],Table4[[#This Row],[Sub-Sector]],Table2[6M Return vs Nifty],"&gt;=10")/Table4[[#This Row],[Count]]</f>
        <v>0.33333333333333331</v>
      </c>
      <c r="G91" s="2">
        <f>COUNTIFS(Table2[Sub-Sector],Table4[[#This Row],[Sub-Sector]],Table2[1Y Return vs Nifty],"&gt;=10")/Table4[[#This Row],[Count]]</f>
        <v>0.33333333333333331</v>
      </c>
      <c r="H91" s="2">
        <f>COUNTIFS(Table2[Sub-Sector],Table4[[#This Row],[Sub-Sector]],Table2[RSI Exponential â€“ 14D],"&gt;=50")/Table4[[#This Row],[Count]]</f>
        <v>1</v>
      </c>
      <c r="I91" s="2">
        <f>COUNTIFS(Table2[Sub-Sector],Table4[[#This Row],[Sub-Sector]],Table2[Relative Volume],"&gt;=1")/Table4[[#This Row],[Count]]</f>
        <v>0</v>
      </c>
      <c r="J91" s="2">
        <f>COUNTIFS(Table2[Sub-Sector],Table4[[#This Row],[Sub-Sector]],Table2[% Away From Day Low],"&gt;=0.05")/Table4[[#This Row],[Count]]</f>
        <v>0.33333333333333331</v>
      </c>
      <c r="K91" s="2">
        <f>COUNTIFS(Table2[Sub-Sector],Table4[[#This Row],[Sub-Sector]],Table2[% Away From Day High],"&lt;=0.05")/Table4[[#This Row],[Count]]</f>
        <v>1</v>
      </c>
      <c r="L91" s="2">
        <f>COUNTIFS(Table2[Sub-Sector],Table4[[#This Row],[Sub-Sector]],Table2[% Away From Current Week Low],"&gt;=0.05")/Table4[[#This Row],[Count]]</f>
        <v>0</v>
      </c>
      <c r="M91" s="2">
        <f>COUNTIFS(Table2[Sub-Sector],Table4[[#This Row],[Sub-Sector]],Table2[% Away From Current Week High],"&lt;=0.05")/Table4[[#This Row],[Count]]</f>
        <v>0.66666666666666663</v>
      </c>
      <c r="N91" s="2">
        <f>COUNTIFS(Table2[Sub-Sector],Table4[[#This Row],[Sub-Sector]],Table2[% Away From Current Month Low],"&gt;=0.05")/Table4[[#This Row],[Count]]</f>
        <v>1</v>
      </c>
      <c r="O91" s="2">
        <f>COUNTIFS(Table2[Sub-Sector],Table4[[#This Row],[Sub-Sector]],Table2[% Away From Current Month High],"&lt;=0.05")/Table4[[#This Row],[Count]]</f>
        <v>0.33333333333333331</v>
      </c>
      <c r="P91" s="2">
        <f>COUNTIFS(Table2[Sub-Sector],Table4[[#This Row],[Sub-Sector]],Table2[% Away From 52W High],"&lt;=10")/Table4[[#This Row],[Count]]</f>
        <v>0.33333333333333331</v>
      </c>
      <c r="Q91" s="2">
        <f>COUNTIFS(Table2[Sub-Sector],Table4[[#This Row],[Sub-Sector]],Table2[% Away From 52W Low],"&gt;=10")/Table4[[#This Row],[Count]]</f>
        <v>1</v>
      </c>
      <c r="R91" s="2">
        <f>COUNTIFS(Table2[Sub-Sector],Table4[[#This Row],[Sub-Sector]],Table2[% Price above 20 EMA],"&gt;=0")/Table4[[#This Row],[Count]]</f>
        <v>1</v>
      </c>
      <c r="S91" s="2">
        <f>COUNTIFS(Table2[Sub-Sector],Table4[[#This Row],[Sub-Sector]],Table2[% Price above 50 EMA],"&gt;=0")/Table4[[#This Row],[Count]]</f>
        <v>1</v>
      </c>
      <c r="T91" s="2">
        <f>COUNTIFS(Table2[Sub-Sector],Table4[[#This Row],[Sub-Sector]],Table2[% Price above 200 EMA],"&gt;=0")/Table4[[#This Row],[Count]]</f>
        <v>1</v>
      </c>
      <c r="U91" s="2">
        <f>COUNTIFS(Table2[Sub-Sector],Table4[[#This Row],[Sub-Sector]],Table2[Rate of Change - Zone],"Positive")/Table4[[#This Row],[Count]]</f>
        <v>1</v>
      </c>
      <c r="V91" s="2">
        <f>COUNTIFS(Table2[Sub-Sector],Table4[[#This Row],[Sub-Sector]],Table2[Sharpe Ratio],"&gt;=0.10")/Table4[[#This Row],[Count]]</f>
        <v>0.33333333333333331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547</v>
      </c>
      <c r="X91">
        <f>_xlfn.RANK.AVG(Table4[[#This Row],[Score]],Table4[Score],1)</f>
        <v>100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291.5</v>
      </c>
      <c r="Z91">
        <f>_xlfn.RANK.AVG(Table4[[#This Row],[Score 2 ]],Table4[[Score 2 ]],1)</f>
        <v>90</v>
      </c>
    </row>
    <row r="92" spans="1:26" x14ac:dyDescent="0.3">
      <c r="A92" t="s">
        <v>681</v>
      </c>
      <c r="B92">
        <f>COUNTIFS(Table2[Sub-Sector],Table4[[#This Row],[Sub-Sector]])</f>
        <v>3</v>
      </c>
      <c r="C92" s="2">
        <f>COUNTIFS(Table2[Sub-Sector],Table4[[#This Row],[Sub-Sector]],Table2[Uptrend],"Uptrend")/Table4[[#This Row],[Count]]</f>
        <v>1</v>
      </c>
      <c r="D92" s="2">
        <f>COUNTIFS(Table2[Sub-Sector],Table4[[#This Row],[Sub-Sector]],Table2[1W Return vs Nifty],"&gt;=5")/Table4[[#This Row],[Count]]</f>
        <v>0.33333333333333331</v>
      </c>
      <c r="E92" s="2">
        <f>COUNTIFS(Table2[Sub-Sector],Table4[[#This Row],[Sub-Sector]],Table2[1M Return vs Nifty],"&gt;=5")/Table4[[#This Row],[Count]]</f>
        <v>0</v>
      </c>
      <c r="F92" s="2">
        <f>COUNTIFS(Table2[Sub-Sector],Table4[[#This Row],[Sub-Sector]],Table2[6M Return vs Nifty],"&gt;=10")/Table4[[#This Row],[Count]]</f>
        <v>0.33333333333333331</v>
      </c>
      <c r="G92" s="2">
        <f>COUNTIFS(Table2[Sub-Sector],Table4[[#This Row],[Sub-Sector]],Table2[1Y Return vs Nifty],"&gt;=10")/Table4[[#This Row],[Count]]</f>
        <v>0.66666666666666663</v>
      </c>
      <c r="H92" s="2">
        <f>COUNTIFS(Table2[Sub-Sector],Table4[[#This Row],[Sub-Sector]],Table2[RSI Exponential â€“ 14D],"&gt;=50")/Table4[[#This Row],[Count]]</f>
        <v>0.33333333333333331</v>
      </c>
      <c r="I92" s="2">
        <f>COUNTIFS(Table2[Sub-Sector],Table4[[#This Row],[Sub-Sector]],Table2[Relative Volume],"&gt;=1")/Table4[[#This Row],[Count]]</f>
        <v>0.33333333333333331</v>
      </c>
      <c r="J92" s="2">
        <f>COUNTIFS(Table2[Sub-Sector],Table4[[#This Row],[Sub-Sector]],Table2[% Away From Day Low],"&gt;=0.05")/Table4[[#This Row],[Count]]</f>
        <v>0</v>
      </c>
      <c r="K92" s="2">
        <f>COUNTIFS(Table2[Sub-Sector],Table4[[#This Row],[Sub-Sector]],Table2[% Away From Day High],"&lt;=0.05")/Table4[[#This Row],[Count]]</f>
        <v>1</v>
      </c>
      <c r="L92" s="2">
        <f>COUNTIFS(Table2[Sub-Sector],Table4[[#This Row],[Sub-Sector]],Table2[% Away From Current Week Low],"&gt;=0.05")/Table4[[#This Row],[Count]]</f>
        <v>0</v>
      </c>
      <c r="M92" s="2">
        <f>COUNTIFS(Table2[Sub-Sector],Table4[[#This Row],[Sub-Sector]],Table2[% Away From Current Week High],"&lt;=0.05")/Table4[[#This Row],[Count]]</f>
        <v>1</v>
      </c>
      <c r="N92" s="2">
        <f>COUNTIFS(Table2[Sub-Sector],Table4[[#This Row],[Sub-Sector]],Table2[% Away From Current Month Low],"&gt;=0.05")/Table4[[#This Row],[Count]]</f>
        <v>0.33333333333333331</v>
      </c>
      <c r="O92" s="2">
        <f>COUNTIFS(Table2[Sub-Sector],Table4[[#This Row],[Sub-Sector]],Table2[% Away From Current Month High],"&lt;=0.05")/Table4[[#This Row],[Count]]</f>
        <v>0.33333333333333331</v>
      </c>
      <c r="P92" s="2">
        <f>COUNTIFS(Table2[Sub-Sector],Table4[[#This Row],[Sub-Sector]],Table2[% Away From 52W High],"&lt;=10")/Table4[[#This Row],[Count]]</f>
        <v>0.33333333333333331</v>
      </c>
      <c r="Q92" s="2">
        <f>COUNTIFS(Table2[Sub-Sector],Table4[[#This Row],[Sub-Sector]],Table2[% Away From 52W Low],"&gt;=10")/Table4[[#This Row],[Count]]</f>
        <v>1</v>
      </c>
      <c r="R92" s="2">
        <f>COUNTIFS(Table2[Sub-Sector],Table4[[#This Row],[Sub-Sector]],Table2[% Price above 20 EMA],"&gt;=0")/Table4[[#This Row],[Count]]</f>
        <v>0.33333333333333331</v>
      </c>
      <c r="S92" s="2">
        <f>COUNTIFS(Table2[Sub-Sector],Table4[[#This Row],[Sub-Sector]],Table2[% Price above 50 EMA],"&gt;=0")/Table4[[#This Row],[Count]]</f>
        <v>0.66666666666666663</v>
      </c>
      <c r="T92" s="2">
        <f>COUNTIFS(Table2[Sub-Sector],Table4[[#This Row],[Sub-Sector]],Table2[% Price above 200 EMA],"&gt;=0")/Table4[[#This Row],[Count]]</f>
        <v>0.66666666666666663</v>
      </c>
      <c r="U92" s="2">
        <f>COUNTIFS(Table2[Sub-Sector],Table4[[#This Row],[Sub-Sector]],Table2[Rate of Change - Zone],"Positive")/Table4[[#This Row],[Count]]</f>
        <v>0.33333333333333331</v>
      </c>
      <c r="V92" s="2">
        <f>COUNTIFS(Table2[Sub-Sector],Table4[[#This Row],[Sub-Sector]],Table2[Sharpe Ratio],"&gt;=0.10")/Table4[[#This Row],[Count]]</f>
        <v>0.33333333333333331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</v>
      </c>
      <c r="X92">
        <f>_xlfn.RANK.AVG(Table4[[#This Row],[Score]],Table4[Score],1)</f>
        <v>77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295.5</v>
      </c>
      <c r="Z92">
        <f>_xlfn.RANK.AVG(Table4[[#This Row],[Score 2 ]],Table4[[Score 2 ]],1)</f>
        <v>91</v>
      </c>
    </row>
    <row r="93" spans="1:26" x14ac:dyDescent="0.3">
      <c r="A93" t="s">
        <v>551</v>
      </c>
      <c r="B93">
        <f>COUNTIFS(Table2[Sub-Sector],Table4[[#This Row],[Sub-Sector]])</f>
        <v>17</v>
      </c>
      <c r="C93" s="2">
        <f>COUNTIFS(Table2[Sub-Sector],Table4[[#This Row],[Sub-Sector]],Table2[Uptrend],"Uptrend")/Table4[[#This Row],[Count]]</f>
        <v>0.6470588235294118</v>
      </c>
      <c r="D93" s="2">
        <f>COUNTIFS(Table2[Sub-Sector],Table4[[#This Row],[Sub-Sector]],Table2[1W Return vs Nifty],"&gt;=5")/Table4[[#This Row],[Count]]</f>
        <v>0.41176470588235292</v>
      </c>
      <c r="E93" s="2">
        <f>COUNTIFS(Table2[Sub-Sector],Table4[[#This Row],[Sub-Sector]],Table2[1M Return vs Nifty],"&gt;=5")/Table4[[#This Row],[Count]]</f>
        <v>0.17647058823529413</v>
      </c>
      <c r="F93" s="2">
        <f>COUNTIFS(Table2[Sub-Sector],Table4[[#This Row],[Sub-Sector]],Table2[6M Return vs Nifty],"&gt;=10")/Table4[[#This Row],[Count]]</f>
        <v>0.11764705882352941</v>
      </c>
      <c r="G93" s="2">
        <f>COUNTIFS(Table2[Sub-Sector],Table4[[#This Row],[Sub-Sector]],Table2[1Y Return vs Nifty],"&gt;=10")/Table4[[#This Row],[Count]]</f>
        <v>0.17647058823529413</v>
      </c>
      <c r="H93" s="2">
        <f>COUNTIFS(Table2[Sub-Sector],Table4[[#This Row],[Sub-Sector]],Table2[RSI Exponential â€“ 14D],"&gt;=50")/Table4[[#This Row],[Count]]</f>
        <v>0.82352941176470584</v>
      </c>
      <c r="I93" s="2">
        <f>COUNTIFS(Table2[Sub-Sector],Table4[[#This Row],[Sub-Sector]],Table2[Relative Volume],"&gt;=1")/Table4[[#This Row],[Count]]</f>
        <v>0.47058823529411764</v>
      </c>
      <c r="J93" s="2">
        <f>COUNTIFS(Table2[Sub-Sector],Table4[[#This Row],[Sub-Sector]],Table2[% Away From Day Low],"&gt;=0.05")/Table4[[#This Row],[Count]]</f>
        <v>0</v>
      </c>
      <c r="K93" s="2">
        <f>COUNTIFS(Table2[Sub-Sector],Table4[[#This Row],[Sub-Sector]],Table2[% Away From Day High],"&lt;=0.05")/Table4[[#This Row],[Count]]</f>
        <v>0.94117647058823528</v>
      </c>
      <c r="L93" s="2">
        <f>COUNTIFS(Table2[Sub-Sector],Table4[[#This Row],[Sub-Sector]],Table2[% Away From Current Week Low],"&gt;=0.05")/Table4[[#This Row],[Count]]</f>
        <v>0</v>
      </c>
      <c r="M93" s="2">
        <f>COUNTIFS(Table2[Sub-Sector],Table4[[#This Row],[Sub-Sector]],Table2[% Away From Current Week High],"&lt;=0.05")/Table4[[#This Row],[Count]]</f>
        <v>1</v>
      </c>
      <c r="N93" s="2">
        <f>COUNTIFS(Table2[Sub-Sector],Table4[[#This Row],[Sub-Sector]],Table2[% Away From Current Month Low],"&gt;=0.05")/Table4[[#This Row],[Count]]</f>
        <v>0.88235294117647056</v>
      </c>
      <c r="O93" s="2">
        <f>COUNTIFS(Table2[Sub-Sector],Table4[[#This Row],[Sub-Sector]],Table2[% Away From Current Month High],"&lt;=0.05")/Table4[[#This Row],[Count]]</f>
        <v>0.70588235294117652</v>
      </c>
      <c r="P93" s="2">
        <f>COUNTIFS(Table2[Sub-Sector],Table4[[#This Row],[Sub-Sector]],Table2[% Away From 52W High],"&lt;=10")/Table4[[#This Row],[Count]]</f>
        <v>0.41176470588235292</v>
      </c>
      <c r="Q93" s="2">
        <f>COUNTIFS(Table2[Sub-Sector],Table4[[#This Row],[Sub-Sector]],Table2[% Away From 52W Low],"&gt;=10")/Table4[[#This Row],[Count]]</f>
        <v>0.94117647058823528</v>
      </c>
      <c r="R93" s="2">
        <f>COUNTIFS(Table2[Sub-Sector],Table4[[#This Row],[Sub-Sector]],Table2[% Price above 20 EMA],"&gt;=0")/Table4[[#This Row],[Count]]</f>
        <v>0.88235294117647056</v>
      </c>
      <c r="S93" s="2">
        <f>COUNTIFS(Table2[Sub-Sector],Table4[[#This Row],[Sub-Sector]],Table2[% Price above 50 EMA],"&gt;=0")/Table4[[#This Row],[Count]]</f>
        <v>0.88235294117647056</v>
      </c>
      <c r="T93" s="2">
        <f>COUNTIFS(Table2[Sub-Sector],Table4[[#This Row],[Sub-Sector]],Table2[% Price above 200 EMA],"&gt;=0")/Table4[[#This Row],[Count]]</f>
        <v>0.82352941176470584</v>
      </c>
      <c r="U93" s="2">
        <f>COUNTIFS(Table2[Sub-Sector],Table4[[#This Row],[Sub-Sector]],Table2[Rate of Change - Zone],"Positive")/Table4[[#This Row],[Count]]</f>
        <v>0.76470588235294112</v>
      </c>
      <c r="V93" s="2">
        <f>COUNTIFS(Table2[Sub-Sector],Table4[[#This Row],[Sub-Sector]],Table2[Sharpe Ratio],"&gt;=0.10")/Table4[[#This Row],[Count]]</f>
        <v>0.11764705882352941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</v>
      </c>
      <c r="X93">
        <f>_xlfn.RANK.AVG(Table4[[#This Row],[Score]],Table4[Score],1)</f>
        <v>86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297</v>
      </c>
      <c r="Z93">
        <f>_xlfn.RANK.AVG(Table4[[#This Row],[Score 2 ]],Table4[[Score 2 ]],1)</f>
        <v>92</v>
      </c>
    </row>
    <row r="94" spans="1:26" x14ac:dyDescent="0.3">
      <c r="A94" t="s">
        <v>77</v>
      </c>
      <c r="B94">
        <f>COUNTIFS(Table2[Sub-Sector],Table4[[#This Row],[Sub-Sector]])</f>
        <v>19</v>
      </c>
      <c r="C94" s="2">
        <f>COUNTIFS(Table2[Sub-Sector],Table4[[#This Row],[Sub-Sector]],Table2[Uptrend],"Uptrend")/Table4[[#This Row],[Count]]</f>
        <v>0.68421052631578949</v>
      </c>
      <c r="D94" s="2">
        <f>COUNTIFS(Table2[Sub-Sector],Table4[[#This Row],[Sub-Sector]],Table2[1W Return vs Nifty],"&gt;=5")/Table4[[#This Row],[Count]]</f>
        <v>0.10526315789473684</v>
      </c>
      <c r="E94" s="2">
        <f>COUNTIFS(Table2[Sub-Sector],Table4[[#This Row],[Sub-Sector]],Table2[1M Return vs Nifty],"&gt;=5")/Table4[[#This Row],[Count]]</f>
        <v>0.10526315789473684</v>
      </c>
      <c r="F94" s="2">
        <f>COUNTIFS(Table2[Sub-Sector],Table4[[#This Row],[Sub-Sector]],Table2[6M Return vs Nifty],"&gt;=10")/Table4[[#This Row],[Count]]</f>
        <v>0.10526315789473684</v>
      </c>
      <c r="G94" s="2">
        <f>COUNTIFS(Table2[Sub-Sector],Table4[[#This Row],[Sub-Sector]],Table2[1Y Return vs Nifty],"&gt;=10")/Table4[[#This Row],[Count]]</f>
        <v>0.36842105263157893</v>
      </c>
      <c r="H94" s="2">
        <f>COUNTIFS(Table2[Sub-Sector],Table4[[#This Row],[Sub-Sector]],Table2[RSI Exponential â€“ 14D],"&gt;=50")/Table4[[#This Row],[Count]]</f>
        <v>0.68421052631578949</v>
      </c>
      <c r="I94" s="2">
        <f>COUNTIFS(Table2[Sub-Sector],Table4[[#This Row],[Sub-Sector]],Table2[Relative Volume],"&gt;=1")/Table4[[#This Row],[Count]]</f>
        <v>0.42105263157894735</v>
      </c>
      <c r="J94" s="2">
        <f>COUNTIFS(Table2[Sub-Sector],Table4[[#This Row],[Sub-Sector]],Table2[% Away From Day Low],"&gt;=0.05")/Table4[[#This Row],[Count]]</f>
        <v>0</v>
      </c>
      <c r="K94" s="2">
        <f>COUNTIFS(Table2[Sub-Sector],Table4[[#This Row],[Sub-Sector]],Table2[% Away From Day High],"&lt;=0.05")/Table4[[#This Row],[Count]]</f>
        <v>1</v>
      </c>
      <c r="L94" s="2">
        <f>COUNTIFS(Table2[Sub-Sector],Table4[[#This Row],[Sub-Sector]],Table2[% Away From Current Week Low],"&gt;=0.05")/Table4[[#This Row],[Count]]</f>
        <v>0</v>
      </c>
      <c r="M94" s="2">
        <f>COUNTIFS(Table2[Sub-Sector],Table4[[#This Row],[Sub-Sector]],Table2[% Away From Current Week High],"&lt;=0.05")/Table4[[#This Row],[Count]]</f>
        <v>0.94736842105263153</v>
      </c>
      <c r="N94" s="2">
        <f>COUNTIFS(Table2[Sub-Sector],Table4[[#This Row],[Sub-Sector]],Table2[% Away From Current Month Low],"&gt;=0.05")/Table4[[#This Row],[Count]]</f>
        <v>0.63157894736842102</v>
      </c>
      <c r="O94" s="2">
        <f>COUNTIFS(Table2[Sub-Sector],Table4[[#This Row],[Sub-Sector]],Table2[% Away From Current Month High],"&lt;=0.05")/Table4[[#This Row],[Count]]</f>
        <v>0.42105263157894735</v>
      </c>
      <c r="P94" s="2">
        <f>COUNTIFS(Table2[Sub-Sector],Table4[[#This Row],[Sub-Sector]],Table2[% Away From 52W High],"&lt;=10")/Table4[[#This Row],[Count]]</f>
        <v>0.42105263157894735</v>
      </c>
      <c r="Q94" s="2">
        <f>COUNTIFS(Table2[Sub-Sector],Table4[[#This Row],[Sub-Sector]],Table2[% Away From 52W Low],"&gt;=10")/Table4[[#This Row],[Count]]</f>
        <v>1</v>
      </c>
      <c r="R94" s="2">
        <f>COUNTIFS(Table2[Sub-Sector],Table4[[#This Row],[Sub-Sector]],Table2[% Price above 20 EMA],"&gt;=0")/Table4[[#This Row],[Count]]</f>
        <v>0.73684210526315785</v>
      </c>
      <c r="S94" s="2">
        <f>COUNTIFS(Table2[Sub-Sector],Table4[[#This Row],[Sub-Sector]],Table2[% Price above 50 EMA],"&gt;=0")/Table4[[#This Row],[Count]]</f>
        <v>0.73684210526315785</v>
      </c>
      <c r="T94" s="2">
        <f>COUNTIFS(Table2[Sub-Sector],Table4[[#This Row],[Sub-Sector]],Table2[% Price above 200 EMA],"&gt;=0")/Table4[[#This Row],[Count]]</f>
        <v>0.78947368421052633</v>
      </c>
      <c r="U94" s="2">
        <f>COUNTIFS(Table2[Sub-Sector],Table4[[#This Row],[Sub-Sector]],Table2[Rate of Change - Zone],"Positive")/Table4[[#This Row],[Count]]</f>
        <v>0.68421052631578949</v>
      </c>
      <c r="V94" s="2">
        <f>COUNTIFS(Table2[Sub-Sector],Table4[[#This Row],[Sub-Sector]],Table2[Sharpe Ratio],"&gt;=0.10")/Table4[[#This Row],[Count]]</f>
        <v>0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528</v>
      </c>
      <c r="X94">
        <f>_xlfn.RANK.AVG(Table4[[#This Row],[Score]],Table4[Score],1)</f>
        <v>98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297.5</v>
      </c>
      <c r="Z94">
        <f>_xlfn.RANK.AVG(Table4[[#This Row],[Score 2 ]],Table4[[Score 2 ]],1)</f>
        <v>93</v>
      </c>
    </row>
    <row r="95" spans="1:26" x14ac:dyDescent="0.3">
      <c r="A95" t="s">
        <v>293</v>
      </c>
      <c r="B95">
        <f>COUNTIFS(Table2[Sub-Sector],Table4[[#This Row],[Sub-Sector]])</f>
        <v>14</v>
      </c>
      <c r="C95" s="2">
        <f>COUNTIFS(Table2[Sub-Sector],Table4[[#This Row],[Sub-Sector]],Table2[Uptrend],"Uptrend")/Table4[[#This Row],[Count]]</f>
        <v>0.7857142857142857</v>
      </c>
      <c r="D95" s="2">
        <f>COUNTIFS(Table2[Sub-Sector],Table4[[#This Row],[Sub-Sector]],Table2[1W Return vs Nifty],"&gt;=5")/Table4[[#This Row],[Count]]</f>
        <v>0.21428571428571427</v>
      </c>
      <c r="E95" s="2">
        <f>COUNTIFS(Table2[Sub-Sector],Table4[[#This Row],[Sub-Sector]],Table2[1M Return vs Nifty],"&gt;=5")/Table4[[#This Row],[Count]]</f>
        <v>0.21428571428571427</v>
      </c>
      <c r="F95" s="2">
        <f>COUNTIFS(Table2[Sub-Sector],Table4[[#This Row],[Sub-Sector]],Table2[6M Return vs Nifty],"&gt;=10")/Table4[[#This Row],[Count]]</f>
        <v>0.21428571428571427</v>
      </c>
      <c r="G95" s="2">
        <f>COUNTIFS(Table2[Sub-Sector],Table4[[#This Row],[Sub-Sector]],Table2[1Y Return vs Nifty],"&gt;=10")/Table4[[#This Row],[Count]]</f>
        <v>0.42857142857142855</v>
      </c>
      <c r="H95" s="2">
        <f>COUNTIFS(Table2[Sub-Sector],Table4[[#This Row],[Sub-Sector]],Table2[RSI Exponential â€“ 14D],"&gt;=50")/Table4[[#This Row],[Count]]</f>
        <v>0.9285714285714286</v>
      </c>
      <c r="I95" s="2">
        <f>COUNTIFS(Table2[Sub-Sector],Table4[[#This Row],[Sub-Sector]],Table2[Relative Volume],"&gt;=1")/Table4[[#This Row],[Count]]</f>
        <v>0.42857142857142855</v>
      </c>
      <c r="J95" s="2">
        <f>COUNTIFS(Table2[Sub-Sector],Table4[[#This Row],[Sub-Sector]],Table2[% Away From Day Low],"&gt;=0.05")/Table4[[#This Row],[Count]]</f>
        <v>0</v>
      </c>
      <c r="K95" s="2">
        <f>COUNTIFS(Table2[Sub-Sector],Table4[[#This Row],[Sub-Sector]],Table2[% Away From Day High],"&lt;=0.05")/Table4[[#This Row],[Count]]</f>
        <v>1</v>
      </c>
      <c r="L95" s="2">
        <f>COUNTIFS(Table2[Sub-Sector],Table4[[#This Row],[Sub-Sector]],Table2[% Away From Current Week Low],"&gt;=0.05")/Table4[[#This Row],[Count]]</f>
        <v>0</v>
      </c>
      <c r="M95" s="2">
        <f>COUNTIFS(Table2[Sub-Sector],Table4[[#This Row],[Sub-Sector]],Table2[% Away From Current Week High],"&lt;=0.05")/Table4[[#This Row],[Count]]</f>
        <v>1</v>
      </c>
      <c r="N95" s="2">
        <f>COUNTIFS(Table2[Sub-Sector],Table4[[#This Row],[Sub-Sector]],Table2[% Away From Current Month Low],"&gt;=0.05")/Table4[[#This Row],[Count]]</f>
        <v>0.9285714285714286</v>
      </c>
      <c r="O95" s="2">
        <f>COUNTIFS(Table2[Sub-Sector],Table4[[#This Row],[Sub-Sector]],Table2[% Away From Current Month High],"&lt;=0.05")/Table4[[#This Row],[Count]]</f>
        <v>0.6428571428571429</v>
      </c>
      <c r="P95" s="2">
        <f>COUNTIFS(Table2[Sub-Sector],Table4[[#This Row],[Sub-Sector]],Table2[% Away From 52W High],"&lt;=10")/Table4[[#This Row],[Count]]</f>
        <v>0.5</v>
      </c>
      <c r="Q95" s="2">
        <f>COUNTIFS(Table2[Sub-Sector],Table4[[#This Row],[Sub-Sector]],Table2[% Away From 52W Low],"&gt;=10")/Table4[[#This Row],[Count]]</f>
        <v>1</v>
      </c>
      <c r="R95" s="2">
        <f>COUNTIFS(Table2[Sub-Sector],Table4[[#This Row],[Sub-Sector]],Table2[% Price above 20 EMA],"&gt;=0")/Table4[[#This Row],[Count]]</f>
        <v>0.9285714285714286</v>
      </c>
      <c r="S95" s="2">
        <f>COUNTIFS(Table2[Sub-Sector],Table4[[#This Row],[Sub-Sector]],Table2[% Price above 50 EMA],"&gt;=0")/Table4[[#This Row],[Count]]</f>
        <v>0.7857142857142857</v>
      </c>
      <c r="T95" s="2">
        <f>COUNTIFS(Table2[Sub-Sector],Table4[[#This Row],[Sub-Sector]],Table2[% Price above 200 EMA],"&gt;=0")/Table4[[#This Row],[Count]]</f>
        <v>0.8571428571428571</v>
      </c>
      <c r="U95" s="2">
        <f>COUNTIFS(Table2[Sub-Sector],Table4[[#This Row],[Sub-Sector]],Table2[Rate of Change - Zone],"Positive")/Table4[[#This Row],[Count]]</f>
        <v>0.5714285714285714</v>
      </c>
      <c r="V95" s="2">
        <f>COUNTIFS(Table2[Sub-Sector],Table4[[#This Row],[Sub-Sector]],Table2[Sharpe Ratio],"&gt;=0.10")/Table4[[#This Row],[Count]]</f>
        <v>0.14285714285714285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498</v>
      </c>
      <c r="X95">
        <f>_xlfn.RANK.AVG(Table4[[#This Row],[Score]],Table4[Score],1)</f>
        <v>88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301</v>
      </c>
      <c r="Z95">
        <f>_xlfn.RANK.AVG(Table4[[#This Row],[Score 2 ]],Table4[[Score 2 ]],1)</f>
        <v>94</v>
      </c>
    </row>
    <row r="96" spans="1:26" x14ac:dyDescent="0.3">
      <c r="A96" t="s">
        <v>133</v>
      </c>
      <c r="B96">
        <f>COUNTIFS(Table2[Sub-Sector],Table4[[#This Row],[Sub-Sector]])</f>
        <v>21</v>
      </c>
      <c r="C96" s="2">
        <f>COUNTIFS(Table2[Sub-Sector],Table4[[#This Row],[Sub-Sector]],Table2[Uptrend],"Uptrend")/Table4[[#This Row],[Count]]</f>
        <v>0.66666666666666663</v>
      </c>
      <c r="D96" s="2">
        <f>COUNTIFS(Table2[Sub-Sector],Table4[[#This Row],[Sub-Sector]],Table2[1W Return vs Nifty],"&gt;=5")/Table4[[#This Row],[Count]]</f>
        <v>0.19047619047619047</v>
      </c>
      <c r="E96" s="2">
        <f>COUNTIFS(Table2[Sub-Sector],Table4[[#This Row],[Sub-Sector]],Table2[1M Return vs Nifty],"&gt;=5")/Table4[[#This Row],[Count]]</f>
        <v>0.23809523809523808</v>
      </c>
      <c r="F96" s="2">
        <f>COUNTIFS(Table2[Sub-Sector],Table4[[#This Row],[Sub-Sector]],Table2[6M Return vs Nifty],"&gt;=10")/Table4[[#This Row],[Count]]</f>
        <v>0.33333333333333331</v>
      </c>
      <c r="G96" s="2">
        <f>COUNTIFS(Table2[Sub-Sector],Table4[[#This Row],[Sub-Sector]],Table2[1Y Return vs Nifty],"&gt;=10")/Table4[[#This Row],[Count]]</f>
        <v>0.5714285714285714</v>
      </c>
      <c r="H96" s="2">
        <f>COUNTIFS(Table2[Sub-Sector],Table4[[#This Row],[Sub-Sector]],Table2[RSI Exponential â€“ 14D],"&gt;=50")/Table4[[#This Row],[Count]]</f>
        <v>0.47619047619047616</v>
      </c>
      <c r="I96" s="2">
        <f>COUNTIFS(Table2[Sub-Sector],Table4[[#This Row],[Sub-Sector]],Table2[Relative Volume],"&gt;=1")/Table4[[#This Row],[Count]]</f>
        <v>0.33333333333333331</v>
      </c>
      <c r="J96" s="2">
        <f>COUNTIFS(Table2[Sub-Sector],Table4[[#This Row],[Sub-Sector]],Table2[% Away From Day Low],"&gt;=0.05")/Table4[[#This Row],[Count]]</f>
        <v>0</v>
      </c>
      <c r="K96" s="2">
        <f>COUNTIFS(Table2[Sub-Sector],Table4[[#This Row],[Sub-Sector]],Table2[% Away From Day High],"&lt;=0.05")/Table4[[#This Row],[Count]]</f>
        <v>1</v>
      </c>
      <c r="L96" s="2">
        <f>COUNTIFS(Table2[Sub-Sector],Table4[[#This Row],[Sub-Sector]],Table2[% Away From Current Week Low],"&gt;=0.05")/Table4[[#This Row],[Count]]</f>
        <v>0</v>
      </c>
      <c r="M96" s="2">
        <f>COUNTIFS(Table2[Sub-Sector],Table4[[#This Row],[Sub-Sector]],Table2[% Away From Current Week High],"&lt;=0.05")/Table4[[#This Row],[Count]]</f>
        <v>1</v>
      </c>
      <c r="N96" s="2">
        <f>COUNTIFS(Table2[Sub-Sector],Table4[[#This Row],[Sub-Sector]],Table2[% Away From Current Month Low],"&gt;=0.05")/Table4[[#This Row],[Count]]</f>
        <v>0.80952380952380953</v>
      </c>
      <c r="O96" s="2">
        <f>COUNTIFS(Table2[Sub-Sector],Table4[[#This Row],[Sub-Sector]],Table2[% Away From Current Month High],"&lt;=0.05")/Table4[[#This Row],[Count]]</f>
        <v>0.23809523809523808</v>
      </c>
      <c r="P96" s="2">
        <f>COUNTIFS(Table2[Sub-Sector],Table4[[#This Row],[Sub-Sector]],Table2[% Away From 52W High],"&lt;=10")/Table4[[#This Row],[Count]]</f>
        <v>0.33333333333333331</v>
      </c>
      <c r="Q96" s="2">
        <f>COUNTIFS(Table2[Sub-Sector],Table4[[#This Row],[Sub-Sector]],Table2[% Away From 52W Low],"&gt;=10")/Table4[[#This Row],[Count]]</f>
        <v>1</v>
      </c>
      <c r="R96" s="2">
        <f>COUNTIFS(Table2[Sub-Sector],Table4[[#This Row],[Sub-Sector]],Table2[% Price above 20 EMA],"&gt;=0")/Table4[[#This Row],[Count]]</f>
        <v>0.52380952380952384</v>
      </c>
      <c r="S96" s="2">
        <f>COUNTIFS(Table2[Sub-Sector],Table4[[#This Row],[Sub-Sector]],Table2[% Price above 50 EMA],"&gt;=0")/Table4[[#This Row],[Count]]</f>
        <v>0.47619047619047616</v>
      </c>
      <c r="T96" s="2">
        <f>COUNTIFS(Table2[Sub-Sector],Table4[[#This Row],[Sub-Sector]],Table2[% Price above 200 EMA],"&gt;=0")/Table4[[#This Row],[Count]]</f>
        <v>0.90476190476190477</v>
      </c>
      <c r="U96" s="2">
        <f>COUNTIFS(Table2[Sub-Sector],Table4[[#This Row],[Sub-Sector]],Table2[Rate of Change - Zone],"Positive")/Table4[[#This Row],[Count]]</f>
        <v>0.33333333333333331</v>
      </c>
      <c r="V96" s="2">
        <f>COUNTIFS(Table2[Sub-Sector],Table4[[#This Row],[Sub-Sector]],Table2[Sharpe Ratio],"&gt;=0.10")/Table4[[#This Row],[Count]]</f>
        <v>0.33333333333333331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518</v>
      </c>
      <c r="X96">
        <f>_xlfn.RANK.AVG(Table4[[#This Row],[Score]],Table4[Score],1)</f>
        <v>95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304.5</v>
      </c>
      <c r="Z96">
        <f>_xlfn.RANK.AVG(Table4[[#This Row],[Score 2 ]],Table4[[Score 2 ]],1)</f>
        <v>95</v>
      </c>
    </row>
    <row r="97" spans="1:26" x14ac:dyDescent="0.3">
      <c r="A97" t="s">
        <v>265</v>
      </c>
      <c r="B97">
        <f>COUNTIFS(Table2[Sub-Sector],Table4[[#This Row],[Sub-Sector]])</f>
        <v>23</v>
      </c>
      <c r="C97" s="2">
        <f>COUNTIFS(Table2[Sub-Sector],Table4[[#This Row],[Sub-Sector]],Table2[Uptrend],"Uptrend")/Table4[[#This Row],[Count]]</f>
        <v>0.73913043478260865</v>
      </c>
      <c r="D97" s="2">
        <f>COUNTIFS(Table2[Sub-Sector],Table4[[#This Row],[Sub-Sector]],Table2[1W Return vs Nifty],"&gt;=5")/Table4[[#This Row],[Count]]</f>
        <v>0.13043478260869565</v>
      </c>
      <c r="E97" s="2">
        <f>COUNTIFS(Table2[Sub-Sector],Table4[[#This Row],[Sub-Sector]],Table2[1M Return vs Nifty],"&gt;=5")/Table4[[#This Row],[Count]]</f>
        <v>0.17391304347826086</v>
      </c>
      <c r="F97" s="2">
        <f>COUNTIFS(Table2[Sub-Sector],Table4[[#This Row],[Sub-Sector]],Table2[6M Return vs Nifty],"&gt;=10")/Table4[[#This Row],[Count]]</f>
        <v>0.43478260869565216</v>
      </c>
      <c r="G97" s="2">
        <f>COUNTIFS(Table2[Sub-Sector],Table4[[#This Row],[Sub-Sector]],Table2[1Y Return vs Nifty],"&gt;=10")/Table4[[#This Row],[Count]]</f>
        <v>0.43478260869565216</v>
      </c>
      <c r="H97" s="2">
        <f>COUNTIFS(Table2[Sub-Sector],Table4[[#This Row],[Sub-Sector]],Table2[RSI Exponential â€“ 14D],"&gt;=50")/Table4[[#This Row],[Count]]</f>
        <v>0.69565217391304346</v>
      </c>
      <c r="I97" s="2">
        <f>COUNTIFS(Table2[Sub-Sector],Table4[[#This Row],[Sub-Sector]],Table2[Relative Volume],"&gt;=1")/Table4[[#This Row],[Count]]</f>
        <v>0.2608695652173913</v>
      </c>
      <c r="J97" s="2">
        <f>COUNTIFS(Table2[Sub-Sector],Table4[[#This Row],[Sub-Sector]],Table2[% Away From Day Low],"&gt;=0.05")/Table4[[#This Row],[Count]]</f>
        <v>0</v>
      </c>
      <c r="K97" s="2">
        <f>COUNTIFS(Table2[Sub-Sector],Table4[[#This Row],[Sub-Sector]],Table2[% Away From Day High],"&lt;=0.05")/Table4[[#This Row],[Count]]</f>
        <v>1</v>
      </c>
      <c r="L97" s="2">
        <f>COUNTIFS(Table2[Sub-Sector],Table4[[#This Row],[Sub-Sector]],Table2[% Away From Current Week Low],"&gt;=0.05")/Table4[[#This Row],[Count]]</f>
        <v>8.6956521739130432E-2</v>
      </c>
      <c r="M97" s="2">
        <f>COUNTIFS(Table2[Sub-Sector],Table4[[#This Row],[Sub-Sector]],Table2[% Away From Current Week High],"&lt;=0.05")/Table4[[#This Row],[Count]]</f>
        <v>0.95652173913043481</v>
      </c>
      <c r="N97" s="2">
        <f>COUNTIFS(Table2[Sub-Sector],Table4[[#This Row],[Sub-Sector]],Table2[% Away From Current Month Low],"&gt;=0.05")/Table4[[#This Row],[Count]]</f>
        <v>0.91304347826086951</v>
      </c>
      <c r="O97" s="2">
        <f>COUNTIFS(Table2[Sub-Sector],Table4[[#This Row],[Sub-Sector]],Table2[% Away From Current Month High],"&lt;=0.05")/Table4[[#This Row],[Count]]</f>
        <v>0.17391304347826086</v>
      </c>
      <c r="P97" s="2">
        <f>COUNTIFS(Table2[Sub-Sector],Table4[[#This Row],[Sub-Sector]],Table2[% Away From 52W High],"&lt;=10")/Table4[[#This Row],[Count]]</f>
        <v>0.43478260869565216</v>
      </c>
      <c r="Q97" s="2">
        <f>COUNTIFS(Table2[Sub-Sector],Table4[[#This Row],[Sub-Sector]],Table2[% Away From 52W Low],"&gt;=10")/Table4[[#This Row],[Count]]</f>
        <v>1</v>
      </c>
      <c r="R97" s="2">
        <f>COUNTIFS(Table2[Sub-Sector],Table4[[#This Row],[Sub-Sector]],Table2[% Price above 20 EMA],"&gt;=0")/Table4[[#This Row],[Count]]</f>
        <v>0.69565217391304346</v>
      </c>
      <c r="S97" s="2">
        <f>COUNTIFS(Table2[Sub-Sector],Table4[[#This Row],[Sub-Sector]],Table2[% Price above 50 EMA],"&gt;=0")/Table4[[#This Row],[Count]]</f>
        <v>0.73913043478260865</v>
      </c>
      <c r="T97" s="2">
        <f>COUNTIFS(Table2[Sub-Sector],Table4[[#This Row],[Sub-Sector]],Table2[% Price above 200 EMA],"&gt;=0")/Table4[[#This Row],[Count]]</f>
        <v>0.86956521739130432</v>
      </c>
      <c r="U97" s="2">
        <f>COUNTIFS(Table2[Sub-Sector],Table4[[#This Row],[Sub-Sector]],Table2[Rate of Change - Zone],"Positive")/Table4[[#This Row],[Count]]</f>
        <v>0.34782608695652173</v>
      </c>
      <c r="V97" s="2">
        <f>COUNTIFS(Table2[Sub-Sector],Table4[[#This Row],[Sub-Sector]],Table2[Sharpe Ratio],"&gt;=0.10")/Table4[[#This Row],[Count]]</f>
        <v>0.52173913043478259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531</v>
      </c>
      <c r="X97">
        <f>_xlfn.RANK.AVG(Table4[[#This Row],[Score]],Table4[Score],1)</f>
        <v>99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</v>
      </c>
      <c r="Z97">
        <f>_xlfn.RANK.AVG(Table4[[#This Row],[Score 2 ]],Table4[[Score 2 ]],1)</f>
        <v>96.5</v>
      </c>
    </row>
    <row r="98" spans="1:26" x14ac:dyDescent="0.3">
      <c r="A98" t="s">
        <v>272</v>
      </c>
      <c r="B98">
        <f>COUNTIFS(Table2[Sub-Sector],Table4[[#This Row],[Sub-Sector]])</f>
        <v>5</v>
      </c>
      <c r="C98" s="2">
        <f>COUNTIFS(Table2[Sub-Sector],Table4[[#This Row],[Sub-Sector]],Table2[Uptrend],"Uptrend")/Table4[[#This Row],[Count]]</f>
        <v>0.6</v>
      </c>
      <c r="D98" s="2">
        <f>COUNTIFS(Table2[Sub-Sector],Table4[[#This Row],[Sub-Sector]],Table2[1W Return vs Nifty],"&gt;=5")/Table4[[#This Row],[Count]]</f>
        <v>0</v>
      </c>
      <c r="E98" s="2">
        <f>COUNTIFS(Table2[Sub-Sector],Table4[[#This Row],[Sub-Sector]],Table2[1M Return vs Nifty],"&gt;=5")/Table4[[#This Row],[Count]]</f>
        <v>0.2</v>
      </c>
      <c r="F98" s="2">
        <f>COUNTIFS(Table2[Sub-Sector],Table4[[#This Row],[Sub-Sector]],Table2[6M Return vs Nifty],"&gt;=10")/Table4[[#This Row],[Count]]</f>
        <v>0</v>
      </c>
      <c r="G98" s="2">
        <f>COUNTIFS(Table2[Sub-Sector],Table4[[#This Row],[Sub-Sector]],Table2[1Y Return vs Nifty],"&gt;=10")/Table4[[#This Row],[Count]]</f>
        <v>0.2</v>
      </c>
      <c r="H98" s="2">
        <f>COUNTIFS(Table2[Sub-Sector],Table4[[#This Row],[Sub-Sector]],Table2[RSI Exponential â€“ 14D],"&gt;=50")/Table4[[#This Row],[Count]]</f>
        <v>0.8</v>
      </c>
      <c r="I98" s="2">
        <f>COUNTIFS(Table2[Sub-Sector],Table4[[#This Row],[Sub-Sector]],Table2[Relative Volume],"&gt;=1")/Table4[[#This Row],[Count]]</f>
        <v>0.6</v>
      </c>
      <c r="J98" s="2">
        <f>COUNTIFS(Table2[Sub-Sector],Table4[[#This Row],[Sub-Sector]],Table2[% Away From Day Low],"&gt;=0.05")/Table4[[#This Row],[Count]]</f>
        <v>0</v>
      </c>
      <c r="K98" s="2">
        <f>COUNTIFS(Table2[Sub-Sector],Table4[[#This Row],[Sub-Sector]],Table2[% Away From Day High],"&lt;=0.05")/Table4[[#This Row],[Count]]</f>
        <v>1</v>
      </c>
      <c r="L98" s="2">
        <f>COUNTIFS(Table2[Sub-Sector],Table4[[#This Row],[Sub-Sector]],Table2[% Away From Current Week Low],"&gt;=0.05")/Table4[[#This Row],[Count]]</f>
        <v>0.2</v>
      </c>
      <c r="M98" s="2">
        <f>COUNTIFS(Table2[Sub-Sector],Table4[[#This Row],[Sub-Sector]],Table2[% Away From Current Week High],"&lt;=0.05")/Table4[[#This Row],[Count]]</f>
        <v>1</v>
      </c>
      <c r="N98" s="2">
        <f>COUNTIFS(Table2[Sub-Sector],Table4[[#This Row],[Sub-Sector]],Table2[% Away From Current Month Low],"&gt;=0.05")/Table4[[#This Row],[Count]]</f>
        <v>0.6</v>
      </c>
      <c r="O98" s="2">
        <f>COUNTIFS(Table2[Sub-Sector],Table4[[#This Row],[Sub-Sector]],Table2[% Away From Current Month High],"&lt;=0.05")/Table4[[#This Row],[Count]]</f>
        <v>0.4</v>
      </c>
      <c r="P98" s="2">
        <f>COUNTIFS(Table2[Sub-Sector],Table4[[#This Row],[Sub-Sector]],Table2[% Away From 52W High],"&lt;=10")/Table4[[#This Row],[Count]]</f>
        <v>0.4</v>
      </c>
      <c r="Q98" s="2">
        <f>COUNTIFS(Table2[Sub-Sector],Table4[[#This Row],[Sub-Sector]],Table2[% Away From 52W Low],"&gt;=10")/Table4[[#This Row],[Count]]</f>
        <v>1</v>
      </c>
      <c r="R98" s="2">
        <f>COUNTIFS(Table2[Sub-Sector],Table4[[#This Row],[Sub-Sector]],Table2[% Price above 20 EMA],"&gt;=0")/Table4[[#This Row],[Count]]</f>
        <v>0.8</v>
      </c>
      <c r="S98" s="2">
        <f>COUNTIFS(Table2[Sub-Sector],Table4[[#This Row],[Sub-Sector]],Table2[% Price above 50 EMA],"&gt;=0")/Table4[[#This Row],[Count]]</f>
        <v>0.6</v>
      </c>
      <c r="T98" s="2">
        <f>COUNTIFS(Table2[Sub-Sector],Table4[[#This Row],[Sub-Sector]],Table2[% Price above 200 EMA],"&gt;=0")/Table4[[#This Row],[Count]]</f>
        <v>0.8</v>
      </c>
      <c r="U98" s="2">
        <f>COUNTIFS(Table2[Sub-Sector],Table4[[#This Row],[Sub-Sector]],Table2[Rate of Change - Zone],"Positive")/Table4[[#This Row],[Count]]</f>
        <v>0.6</v>
      </c>
      <c r="V98" s="2">
        <f>COUNTIFS(Table2[Sub-Sector],Table4[[#This Row],[Sub-Sector]],Table2[Sharpe Ratio],"&gt;=0.10")/Table4[[#This Row],[Count]]</f>
        <v>0.2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568.5</v>
      </c>
      <c r="X98">
        <f>_xlfn.RANK.AVG(Table4[[#This Row],[Score]],Table4[Score],1)</f>
        <v>102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</v>
      </c>
      <c r="Z98">
        <f>_xlfn.RANK.AVG(Table4[[#This Row],[Score 2 ]],Table4[[Score 2 ]],1)</f>
        <v>96.5</v>
      </c>
    </row>
    <row r="99" spans="1:26" x14ac:dyDescent="0.3">
      <c r="A99" t="s">
        <v>205</v>
      </c>
      <c r="B99">
        <f>COUNTIFS(Table2[Sub-Sector],Table4[[#This Row],[Sub-Sector]])</f>
        <v>4</v>
      </c>
      <c r="C99" s="2">
        <f>COUNTIFS(Table2[Sub-Sector],Table4[[#This Row],[Sub-Sector]],Table2[Uptrend],"Uptrend")/Table4[[#This Row],[Count]]</f>
        <v>0.75</v>
      </c>
      <c r="D99" s="2">
        <f>COUNTIFS(Table2[Sub-Sector],Table4[[#This Row],[Sub-Sector]],Table2[1W Return vs Nifty],"&gt;=5")/Table4[[#This Row],[Count]]</f>
        <v>0.25</v>
      </c>
      <c r="E99" s="2">
        <f>COUNTIFS(Table2[Sub-Sector],Table4[[#This Row],[Sub-Sector]],Table2[1M Return vs Nifty],"&gt;=5")/Table4[[#This Row],[Count]]</f>
        <v>0.25</v>
      </c>
      <c r="F99" s="2">
        <f>COUNTIFS(Table2[Sub-Sector],Table4[[#This Row],[Sub-Sector]],Table2[6M Return vs Nifty],"&gt;=10")/Table4[[#This Row],[Count]]</f>
        <v>0.25</v>
      </c>
      <c r="G99" s="2">
        <f>COUNTIFS(Table2[Sub-Sector],Table4[[#This Row],[Sub-Sector]],Table2[1Y Return vs Nifty],"&gt;=10")/Table4[[#This Row],[Count]]</f>
        <v>0.25</v>
      </c>
      <c r="H99" s="2">
        <f>COUNTIFS(Table2[Sub-Sector],Table4[[#This Row],[Sub-Sector]],Table2[RSI Exponential â€“ 14D],"&gt;=50")/Table4[[#This Row],[Count]]</f>
        <v>1</v>
      </c>
      <c r="I99" s="2">
        <f>COUNTIFS(Table2[Sub-Sector],Table4[[#This Row],[Sub-Sector]],Table2[Relative Volume],"&gt;=1")/Table4[[#This Row],[Count]]</f>
        <v>0.25</v>
      </c>
      <c r="J99" s="2">
        <f>COUNTIFS(Table2[Sub-Sector],Table4[[#This Row],[Sub-Sector]],Table2[% Away From Day Low],"&gt;=0.05")/Table4[[#This Row],[Count]]</f>
        <v>0</v>
      </c>
      <c r="K99" s="2">
        <f>COUNTIFS(Table2[Sub-Sector],Table4[[#This Row],[Sub-Sector]],Table2[% Away From Day High],"&lt;=0.05")/Table4[[#This Row],[Count]]</f>
        <v>1</v>
      </c>
      <c r="L99" s="2">
        <f>COUNTIFS(Table2[Sub-Sector],Table4[[#This Row],[Sub-Sector]],Table2[% Away From Current Week Low],"&gt;=0.05")/Table4[[#This Row],[Count]]</f>
        <v>0</v>
      </c>
      <c r="M99" s="2">
        <f>COUNTIFS(Table2[Sub-Sector],Table4[[#This Row],[Sub-Sector]],Table2[% Away From Current Week High],"&lt;=0.05")/Table4[[#This Row],[Count]]</f>
        <v>1</v>
      </c>
      <c r="N99" s="2">
        <f>COUNTIFS(Table2[Sub-Sector],Table4[[#This Row],[Sub-Sector]],Table2[% Away From Current Month Low],"&gt;=0.05")/Table4[[#This Row],[Count]]</f>
        <v>1</v>
      </c>
      <c r="O99" s="2">
        <f>COUNTIFS(Table2[Sub-Sector],Table4[[#This Row],[Sub-Sector]],Table2[% Away From Current Month High],"&lt;=0.05")/Table4[[#This Row],[Count]]</f>
        <v>0.5</v>
      </c>
      <c r="P99" s="2">
        <f>COUNTIFS(Table2[Sub-Sector],Table4[[#This Row],[Sub-Sector]],Table2[% Away From 52W High],"&lt;=10")/Table4[[#This Row],[Count]]</f>
        <v>0.5</v>
      </c>
      <c r="Q99" s="2">
        <f>COUNTIFS(Table2[Sub-Sector],Table4[[#This Row],[Sub-Sector]],Table2[% Away From 52W Low],"&gt;=10")/Table4[[#This Row],[Count]]</f>
        <v>1</v>
      </c>
      <c r="R99" s="2">
        <f>COUNTIFS(Table2[Sub-Sector],Table4[[#This Row],[Sub-Sector]],Table2[% Price above 20 EMA],"&gt;=0")/Table4[[#This Row],[Count]]</f>
        <v>0.75</v>
      </c>
      <c r="S99" s="2">
        <f>COUNTIFS(Table2[Sub-Sector],Table4[[#This Row],[Sub-Sector]],Table2[% Price above 50 EMA],"&gt;=0")/Table4[[#This Row],[Count]]</f>
        <v>0.75</v>
      </c>
      <c r="T99" s="2">
        <f>COUNTIFS(Table2[Sub-Sector],Table4[[#This Row],[Sub-Sector]],Table2[% Price above 200 EMA],"&gt;=0")/Table4[[#This Row],[Count]]</f>
        <v>0.75</v>
      </c>
      <c r="U99" s="2">
        <f>COUNTIFS(Table2[Sub-Sector],Table4[[#This Row],[Sub-Sector]],Table2[Rate of Change - Zone],"Positive")/Table4[[#This Row],[Count]]</f>
        <v>0.75</v>
      </c>
      <c r="V99" s="2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508</v>
      </c>
      <c r="X99">
        <f>_xlfn.RANK.AVG(Table4[[#This Row],[Score]],Table4[Score],1)</f>
        <v>92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317.5</v>
      </c>
      <c r="Z99">
        <f>_xlfn.RANK.AVG(Table4[[#This Row],[Score 2 ]],Table4[[Score 2 ]],1)</f>
        <v>98</v>
      </c>
    </row>
    <row r="100" spans="1:26" x14ac:dyDescent="0.3">
      <c r="A100" t="s">
        <v>24</v>
      </c>
      <c r="B100">
        <f>COUNTIFS(Table2[Sub-Sector],Table4[[#This Row],[Sub-Sector]])</f>
        <v>20</v>
      </c>
      <c r="C100" s="2">
        <f>COUNTIFS(Table2[Sub-Sector],Table4[[#This Row],[Sub-Sector]],Table2[Uptrend],"Uptrend")/Table4[[#This Row],[Count]]</f>
        <v>0.5</v>
      </c>
      <c r="D100" s="2">
        <f>COUNTIFS(Table2[Sub-Sector],Table4[[#This Row],[Sub-Sector]],Table2[1W Return vs Nifty],"&gt;=5")/Table4[[#This Row],[Count]]</f>
        <v>0</v>
      </c>
      <c r="E100" s="2">
        <f>COUNTIFS(Table2[Sub-Sector],Table4[[#This Row],[Sub-Sector]],Table2[1M Return vs Nifty],"&gt;=5")/Table4[[#This Row],[Count]]</f>
        <v>0.05</v>
      </c>
      <c r="F100" s="2">
        <f>COUNTIFS(Table2[Sub-Sector],Table4[[#This Row],[Sub-Sector]],Table2[6M Return vs Nifty],"&gt;=10")/Table4[[#This Row],[Count]]</f>
        <v>0.05</v>
      </c>
      <c r="G100" s="2">
        <f>COUNTIFS(Table2[Sub-Sector],Table4[[#This Row],[Sub-Sector]],Table2[1Y Return vs Nifty],"&gt;=10")/Table4[[#This Row],[Count]]</f>
        <v>0.25</v>
      </c>
      <c r="H100" s="2">
        <f>COUNTIFS(Table2[Sub-Sector],Table4[[#This Row],[Sub-Sector]],Table2[RSI Exponential â€“ 14D],"&gt;=50")/Table4[[#This Row],[Count]]</f>
        <v>0.35</v>
      </c>
      <c r="I100" s="2">
        <f>COUNTIFS(Table2[Sub-Sector],Table4[[#This Row],[Sub-Sector]],Table2[Relative Volume],"&gt;=1")/Table4[[#This Row],[Count]]</f>
        <v>0.6</v>
      </c>
      <c r="J100" s="2">
        <f>COUNTIFS(Table2[Sub-Sector],Table4[[#This Row],[Sub-Sector]],Table2[% Away From Day Low],"&gt;=0.05")/Table4[[#This Row],[Count]]</f>
        <v>0</v>
      </c>
      <c r="K100" s="2">
        <f>COUNTIFS(Table2[Sub-Sector],Table4[[#This Row],[Sub-Sector]],Table2[% Away From Day High],"&lt;=0.05")/Table4[[#This Row],[Count]]</f>
        <v>1</v>
      </c>
      <c r="L100" s="2">
        <f>COUNTIFS(Table2[Sub-Sector],Table4[[#This Row],[Sub-Sector]],Table2[% Away From Current Week Low],"&gt;=0.05")/Table4[[#This Row],[Count]]</f>
        <v>0.1</v>
      </c>
      <c r="M100" s="2">
        <f>COUNTIFS(Table2[Sub-Sector],Table4[[#This Row],[Sub-Sector]],Table2[% Away From Current Week High],"&lt;=0.05")/Table4[[#This Row],[Count]]</f>
        <v>0.95</v>
      </c>
      <c r="N100" s="2">
        <f>COUNTIFS(Table2[Sub-Sector],Table4[[#This Row],[Sub-Sector]],Table2[% Away From Current Month Low],"&gt;=0.05")/Table4[[#This Row],[Count]]</f>
        <v>0.35</v>
      </c>
      <c r="O100" s="2">
        <f>COUNTIFS(Table2[Sub-Sector],Table4[[#This Row],[Sub-Sector]],Table2[% Away From Current Month High],"&lt;=0.05")/Table4[[#This Row],[Count]]</f>
        <v>0.5</v>
      </c>
      <c r="P100" s="2">
        <f>COUNTIFS(Table2[Sub-Sector],Table4[[#This Row],[Sub-Sector]],Table2[% Away From 52W High],"&lt;=10")/Table4[[#This Row],[Count]]</f>
        <v>0.25</v>
      </c>
      <c r="Q100" s="2">
        <f>COUNTIFS(Table2[Sub-Sector],Table4[[#This Row],[Sub-Sector]],Table2[% Away From 52W Low],"&gt;=10")/Table4[[#This Row],[Count]]</f>
        <v>0.8</v>
      </c>
      <c r="R100" s="2">
        <f>COUNTIFS(Table2[Sub-Sector],Table4[[#This Row],[Sub-Sector]],Table2[% Price above 20 EMA],"&gt;=0")/Table4[[#This Row],[Count]]</f>
        <v>0.35</v>
      </c>
      <c r="S100" s="2">
        <f>COUNTIFS(Table2[Sub-Sector],Table4[[#This Row],[Sub-Sector]],Table2[% Price above 50 EMA],"&gt;=0")/Table4[[#This Row],[Count]]</f>
        <v>0.45</v>
      </c>
      <c r="T100" s="2">
        <f>COUNTIFS(Table2[Sub-Sector],Table4[[#This Row],[Sub-Sector]],Table2[% Price above 200 EMA],"&gt;=0")/Table4[[#This Row],[Count]]</f>
        <v>0.55000000000000004</v>
      </c>
      <c r="U100" s="2">
        <f>COUNTIFS(Table2[Sub-Sector],Table4[[#This Row],[Sub-Sector]],Table2[Rate of Change - Zone],"Positive")/Table4[[#This Row],[Count]]</f>
        <v>0.35</v>
      </c>
      <c r="V100" s="2">
        <f>COUNTIFS(Table2[Sub-Sector],Table4[[#This Row],[Sub-Sector]],Table2[Sharpe Ratio],"&gt;=0.10")/Table4[[#This Row],[Count]]</f>
        <v>0.15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599</v>
      </c>
      <c r="X100">
        <f>_xlfn.RANK.AVG(Table4[[#This Row],[Score]],Table4[Score],1)</f>
        <v>108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100">
        <f>_xlfn.RANK.AVG(Table4[[#This Row],[Score 2 ]],Table4[[Score 2 ]],1)</f>
        <v>99</v>
      </c>
    </row>
    <row r="101" spans="1:26" x14ac:dyDescent="0.3">
      <c r="A101" t="s">
        <v>525</v>
      </c>
      <c r="B101">
        <f>COUNTIFS(Table2[Sub-Sector],Table4[[#This Row],[Sub-Sector]])</f>
        <v>5</v>
      </c>
      <c r="C101" s="2">
        <f>COUNTIFS(Table2[Sub-Sector],Table4[[#This Row],[Sub-Sector]],Table2[Uptrend],"Uptrend")/Table4[[#This Row],[Count]]</f>
        <v>1</v>
      </c>
      <c r="D101" s="2">
        <f>COUNTIFS(Table2[Sub-Sector],Table4[[#This Row],[Sub-Sector]],Table2[1W Return vs Nifty],"&gt;=5")/Table4[[#This Row],[Count]]</f>
        <v>0.2</v>
      </c>
      <c r="E101" s="2">
        <f>COUNTIFS(Table2[Sub-Sector],Table4[[#This Row],[Sub-Sector]],Table2[1M Return vs Nifty],"&gt;=5")/Table4[[#This Row],[Count]]</f>
        <v>0</v>
      </c>
      <c r="F101" s="2">
        <f>COUNTIFS(Table2[Sub-Sector],Table4[[#This Row],[Sub-Sector]],Table2[6M Return vs Nifty],"&gt;=10")/Table4[[#This Row],[Count]]</f>
        <v>0.4</v>
      </c>
      <c r="G101" s="2">
        <f>COUNTIFS(Table2[Sub-Sector],Table4[[#This Row],[Sub-Sector]],Table2[1Y Return vs Nifty],"&gt;=10")/Table4[[#This Row],[Count]]</f>
        <v>0.6</v>
      </c>
      <c r="H101" s="2">
        <f>COUNTIFS(Table2[Sub-Sector],Table4[[#This Row],[Sub-Sector]],Table2[RSI Exponential â€“ 14D],"&gt;=50")/Table4[[#This Row],[Count]]</f>
        <v>0.6</v>
      </c>
      <c r="I101" s="2">
        <f>COUNTIFS(Table2[Sub-Sector],Table4[[#This Row],[Sub-Sector]],Table2[Relative Volume],"&gt;=1")/Table4[[#This Row],[Count]]</f>
        <v>0.2</v>
      </c>
      <c r="J101" s="2">
        <f>COUNTIFS(Table2[Sub-Sector],Table4[[#This Row],[Sub-Sector]],Table2[% Away From Day Low],"&gt;=0.05")/Table4[[#This Row],[Count]]</f>
        <v>0</v>
      </c>
      <c r="K101" s="2">
        <f>COUNTIFS(Table2[Sub-Sector],Table4[[#This Row],[Sub-Sector]],Table2[% Away From Day High],"&lt;=0.05")/Table4[[#This Row],[Count]]</f>
        <v>1</v>
      </c>
      <c r="L101" s="2">
        <f>COUNTIFS(Table2[Sub-Sector],Table4[[#This Row],[Sub-Sector]],Table2[% Away From Current Week Low],"&gt;=0.05")/Table4[[#This Row],[Count]]</f>
        <v>0</v>
      </c>
      <c r="M101" s="2">
        <f>COUNTIFS(Table2[Sub-Sector],Table4[[#This Row],[Sub-Sector]],Table2[% Away From Current Week High],"&lt;=0.05")/Table4[[#This Row],[Count]]</f>
        <v>1</v>
      </c>
      <c r="N101" s="2">
        <f>COUNTIFS(Table2[Sub-Sector],Table4[[#This Row],[Sub-Sector]],Table2[% Away From Current Month Low],"&gt;=0.05")/Table4[[#This Row],[Count]]</f>
        <v>1</v>
      </c>
      <c r="O101" s="2">
        <f>COUNTIFS(Table2[Sub-Sector],Table4[[#This Row],[Sub-Sector]],Table2[% Away From Current Month High],"&lt;=0.05")/Table4[[#This Row],[Count]]</f>
        <v>0.4</v>
      </c>
      <c r="P101" s="2">
        <f>COUNTIFS(Table2[Sub-Sector],Table4[[#This Row],[Sub-Sector]],Table2[% Away From 52W High],"&lt;=10")/Table4[[#This Row],[Count]]</f>
        <v>0.6</v>
      </c>
      <c r="Q101" s="2">
        <f>COUNTIFS(Table2[Sub-Sector],Table4[[#This Row],[Sub-Sector]],Table2[% Away From 52W Low],"&gt;=10")/Table4[[#This Row],[Count]]</f>
        <v>1</v>
      </c>
      <c r="R101" s="2">
        <f>COUNTIFS(Table2[Sub-Sector],Table4[[#This Row],[Sub-Sector]],Table2[% Price above 20 EMA],"&gt;=0")/Table4[[#This Row],[Count]]</f>
        <v>0.6</v>
      </c>
      <c r="S101" s="2">
        <f>COUNTIFS(Table2[Sub-Sector],Table4[[#This Row],[Sub-Sector]],Table2[% Price above 50 EMA],"&gt;=0")/Table4[[#This Row],[Count]]</f>
        <v>1</v>
      </c>
      <c r="T101" s="2">
        <f>COUNTIFS(Table2[Sub-Sector],Table4[[#This Row],[Sub-Sector]],Table2[% Price above 200 EMA],"&gt;=0")/Table4[[#This Row],[Count]]</f>
        <v>1</v>
      </c>
      <c r="U101" s="2">
        <f>COUNTIFS(Table2[Sub-Sector],Table4[[#This Row],[Sub-Sector]],Table2[Rate of Change - Zone],"Positive")/Table4[[#This Row],[Count]]</f>
        <v>0.2</v>
      </c>
      <c r="V101" s="2">
        <f>COUNTIFS(Table2[Sub-Sector],Table4[[#This Row],[Sub-Sector]],Table2[Sharpe Ratio],"&gt;=0.10")/Table4[[#This Row],[Count]]</f>
        <v>0.4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520</v>
      </c>
      <c r="X101">
        <f>_xlfn.RANK.AVG(Table4[[#This Row],[Score]],Table4[Score],1)</f>
        <v>96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322.5</v>
      </c>
      <c r="Z101">
        <f>_xlfn.RANK.AVG(Table4[[#This Row],[Score 2 ]],Table4[[Score 2 ]],1)</f>
        <v>100</v>
      </c>
    </row>
    <row r="102" spans="1:26" x14ac:dyDescent="0.3">
      <c r="A102" t="s">
        <v>51</v>
      </c>
      <c r="B102">
        <f>COUNTIFS(Table2[Sub-Sector],Table4[[#This Row],[Sub-Sector]])</f>
        <v>17</v>
      </c>
      <c r="C102" s="2">
        <f>COUNTIFS(Table2[Sub-Sector],Table4[[#This Row],[Sub-Sector]],Table2[Uptrend],"Uptrend")/Table4[[#This Row],[Count]]</f>
        <v>0.47058823529411764</v>
      </c>
      <c r="D102" s="2">
        <f>COUNTIFS(Table2[Sub-Sector],Table4[[#This Row],[Sub-Sector]],Table2[1W Return vs Nifty],"&gt;=5")/Table4[[#This Row],[Count]]</f>
        <v>0</v>
      </c>
      <c r="E102" s="2">
        <f>COUNTIFS(Table2[Sub-Sector],Table4[[#This Row],[Sub-Sector]],Table2[1M Return vs Nifty],"&gt;=5")/Table4[[#This Row],[Count]]</f>
        <v>0</v>
      </c>
      <c r="F102" s="2">
        <f>COUNTIFS(Table2[Sub-Sector],Table4[[#This Row],[Sub-Sector]],Table2[6M Return vs Nifty],"&gt;=10")/Table4[[#This Row],[Count]]</f>
        <v>0.17647058823529413</v>
      </c>
      <c r="G102" s="2">
        <f>COUNTIFS(Table2[Sub-Sector],Table4[[#This Row],[Sub-Sector]],Table2[1Y Return vs Nifty],"&gt;=10")/Table4[[#This Row],[Count]]</f>
        <v>0.23529411764705882</v>
      </c>
      <c r="H102" s="2">
        <f>COUNTIFS(Table2[Sub-Sector],Table4[[#This Row],[Sub-Sector]],Table2[RSI Exponential â€“ 14D],"&gt;=50")/Table4[[#This Row],[Count]]</f>
        <v>0.41176470588235292</v>
      </c>
      <c r="I102" s="2">
        <f>COUNTIFS(Table2[Sub-Sector],Table4[[#This Row],[Sub-Sector]],Table2[Relative Volume],"&gt;=1")/Table4[[#This Row],[Count]]</f>
        <v>0.52941176470588236</v>
      </c>
      <c r="J102" s="2">
        <f>COUNTIFS(Table2[Sub-Sector],Table4[[#This Row],[Sub-Sector]],Table2[% Away From Day Low],"&gt;=0.05")/Table4[[#This Row],[Count]]</f>
        <v>0</v>
      </c>
      <c r="K102" s="2">
        <f>COUNTIFS(Table2[Sub-Sector],Table4[[#This Row],[Sub-Sector]],Table2[% Away From Day High],"&lt;=0.05")/Table4[[#This Row],[Count]]</f>
        <v>1</v>
      </c>
      <c r="L102" s="2">
        <f>COUNTIFS(Table2[Sub-Sector],Table4[[#This Row],[Sub-Sector]],Table2[% Away From Current Week Low],"&gt;=0.05")/Table4[[#This Row],[Count]]</f>
        <v>5.8823529411764705E-2</v>
      </c>
      <c r="M102" s="2">
        <f>COUNTIFS(Table2[Sub-Sector],Table4[[#This Row],[Sub-Sector]],Table2[% Away From Current Week High],"&lt;=0.05")/Table4[[#This Row],[Count]]</f>
        <v>1</v>
      </c>
      <c r="N102" s="2">
        <f>COUNTIFS(Table2[Sub-Sector],Table4[[#This Row],[Sub-Sector]],Table2[% Away From Current Month Low],"&gt;=0.05")/Table4[[#This Row],[Count]]</f>
        <v>0.47058823529411764</v>
      </c>
      <c r="O102" s="2">
        <f>COUNTIFS(Table2[Sub-Sector],Table4[[#This Row],[Sub-Sector]],Table2[% Away From Current Month High],"&lt;=0.05")/Table4[[#This Row],[Count]]</f>
        <v>0.23529411764705882</v>
      </c>
      <c r="P102" s="2">
        <f>COUNTIFS(Table2[Sub-Sector],Table4[[#This Row],[Sub-Sector]],Table2[% Away From 52W High],"&lt;=10")/Table4[[#This Row],[Count]]</f>
        <v>0.35294117647058826</v>
      </c>
      <c r="Q102" s="2">
        <f>COUNTIFS(Table2[Sub-Sector],Table4[[#This Row],[Sub-Sector]],Table2[% Away From 52W Low],"&gt;=10")/Table4[[#This Row],[Count]]</f>
        <v>0.88235294117647056</v>
      </c>
      <c r="R102" s="2">
        <f>COUNTIFS(Table2[Sub-Sector],Table4[[#This Row],[Sub-Sector]],Table2[% Price above 20 EMA],"&gt;=0")/Table4[[#This Row],[Count]]</f>
        <v>0.41176470588235292</v>
      </c>
      <c r="S102" s="2">
        <f>COUNTIFS(Table2[Sub-Sector],Table4[[#This Row],[Sub-Sector]],Table2[% Price above 50 EMA],"&gt;=0")/Table4[[#This Row],[Count]]</f>
        <v>0.41176470588235292</v>
      </c>
      <c r="T102" s="2">
        <f>COUNTIFS(Table2[Sub-Sector],Table4[[#This Row],[Sub-Sector]],Table2[% Price above 200 EMA],"&gt;=0")/Table4[[#This Row],[Count]]</f>
        <v>0.58823529411764708</v>
      </c>
      <c r="U102" s="2">
        <f>COUNTIFS(Table2[Sub-Sector],Table4[[#This Row],[Sub-Sector]],Table2[Rate of Change - Zone],"Positive")/Table4[[#This Row],[Count]]</f>
        <v>0.35294117647058826</v>
      </c>
      <c r="V102" s="2">
        <f>COUNTIFS(Table2[Sub-Sector],Table4[[#This Row],[Sub-Sector]],Table2[Sharpe Ratio],"&gt;=0.10")/Table4[[#This Row],[Count]]</f>
        <v>5.8823529411764705E-2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631</v>
      </c>
      <c r="X102">
        <f>_xlfn.RANK.AVG(Table4[[#This Row],[Score]],Table4[Score],1)</f>
        <v>112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323</v>
      </c>
      <c r="Z102">
        <f>_xlfn.RANK.AVG(Table4[[#This Row],[Score 2 ]],Table4[[Score 2 ]],1)</f>
        <v>101</v>
      </c>
    </row>
    <row r="103" spans="1:26" x14ac:dyDescent="0.3">
      <c r="A103" t="s">
        <v>1553</v>
      </c>
      <c r="B103">
        <f>COUNTIFS(Table2[Sub-Sector],Table4[[#This Row],[Sub-Sector]])</f>
        <v>1</v>
      </c>
      <c r="C103" s="2">
        <f>COUNTIFS(Table2[Sub-Sector],Table4[[#This Row],[Sub-Sector]],Table2[Uptrend],"Uptrend")/Table4[[#This Row],[Count]]</f>
        <v>0</v>
      </c>
      <c r="D103" s="2">
        <f>COUNTIFS(Table2[Sub-Sector],Table4[[#This Row],[Sub-Sector]],Table2[1W Return vs Nifty],"&gt;=5")/Table4[[#This Row],[Count]]</f>
        <v>0</v>
      </c>
      <c r="E103" s="2">
        <f>COUNTIFS(Table2[Sub-Sector],Table4[[#This Row],[Sub-Sector]],Table2[1M Return vs Nifty],"&gt;=5")/Table4[[#This Row],[Count]]</f>
        <v>0</v>
      </c>
      <c r="F103" s="2">
        <f>COUNTIFS(Table2[Sub-Sector],Table4[[#This Row],[Sub-Sector]],Table2[6M Return vs Nifty],"&gt;=10")/Table4[[#This Row],[Count]]</f>
        <v>0</v>
      </c>
      <c r="G103" s="2">
        <f>COUNTIFS(Table2[Sub-Sector],Table4[[#This Row],[Sub-Sector]],Table2[1Y Return vs Nifty],"&gt;=10")/Table4[[#This Row],[Count]]</f>
        <v>0</v>
      </c>
      <c r="H103" s="2">
        <f>COUNTIFS(Table2[Sub-Sector],Table4[[#This Row],[Sub-Sector]],Table2[RSI Exponential â€“ 14D],"&gt;=50")/Table4[[#This Row],[Count]]</f>
        <v>0</v>
      </c>
      <c r="I103" s="2">
        <f>COUNTIFS(Table2[Sub-Sector],Table4[[#This Row],[Sub-Sector]],Table2[Relative Volume],"&gt;=1")/Table4[[#This Row],[Count]]</f>
        <v>1</v>
      </c>
      <c r="J103" s="2">
        <f>COUNTIFS(Table2[Sub-Sector],Table4[[#This Row],[Sub-Sector]],Table2[% Away From Day Low],"&gt;=0.05")/Table4[[#This Row],[Count]]</f>
        <v>0</v>
      </c>
      <c r="K103" s="2">
        <f>COUNTIFS(Table2[Sub-Sector],Table4[[#This Row],[Sub-Sector]],Table2[% Away From Day High],"&lt;=0.05")/Table4[[#This Row],[Count]]</f>
        <v>1</v>
      </c>
      <c r="L103" s="2">
        <f>COUNTIFS(Table2[Sub-Sector],Table4[[#This Row],[Sub-Sector]],Table2[% Away From Current Week Low],"&gt;=0.05")/Table4[[#This Row],[Count]]</f>
        <v>0</v>
      </c>
      <c r="M103" s="2">
        <f>COUNTIFS(Table2[Sub-Sector],Table4[[#This Row],[Sub-Sector]],Table2[% Away From Current Week High],"&lt;=0.05")/Table4[[#This Row],[Count]]</f>
        <v>1</v>
      </c>
      <c r="N103" s="2">
        <f>COUNTIFS(Table2[Sub-Sector],Table4[[#This Row],[Sub-Sector]],Table2[% Away From Current Month Low],"&gt;=0.05")/Table4[[#This Row],[Count]]</f>
        <v>0</v>
      </c>
      <c r="O103" s="2">
        <f>COUNTIFS(Table2[Sub-Sector],Table4[[#This Row],[Sub-Sector]],Table2[% Away From Current Month High],"&lt;=0.05")/Table4[[#This Row],[Count]]</f>
        <v>0</v>
      </c>
      <c r="P103" s="2">
        <f>COUNTIFS(Table2[Sub-Sector],Table4[[#This Row],[Sub-Sector]],Table2[% Away From 52W High],"&lt;=10")/Table4[[#This Row],[Count]]</f>
        <v>0</v>
      </c>
      <c r="Q103" s="2">
        <f>COUNTIFS(Table2[Sub-Sector],Table4[[#This Row],[Sub-Sector]],Table2[% Away From 52W Low],"&gt;=10")/Table4[[#This Row],[Count]]</f>
        <v>0</v>
      </c>
      <c r="R103" s="2">
        <f>COUNTIFS(Table2[Sub-Sector],Table4[[#This Row],[Sub-Sector]],Table2[% Price above 20 EMA],"&gt;=0")/Table4[[#This Row],[Count]]</f>
        <v>0</v>
      </c>
      <c r="S103" s="2">
        <f>COUNTIFS(Table2[Sub-Sector],Table4[[#This Row],[Sub-Sector]],Table2[% Price above 50 EMA],"&gt;=0")/Table4[[#This Row],[Count]]</f>
        <v>0</v>
      </c>
      <c r="T103" s="2">
        <f>COUNTIFS(Table2[Sub-Sector],Table4[[#This Row],[Sub-Sector]],Table2[% Price above 200 EMA],"&gt;=0")/Table4[[#This Row],[Count]]</f>
        <v>0</v>
      </c>
      <c r="U103" s="2">
        <f>COUNTIFS(Table2[Sub-Sector],Table4[[#This Row],[Sub-Sector]],Table2[Rate of Change - Zone],"Positive")/Table4[[#This Row],[Count]]</f>
        <v>0</v>
      </c>
      <c r="V103" s="2">
        <f>COUNTIFS(Table2[Sub-Sector],Table4[[#This Row],[Sub-Sector]],Table2[Sharpe Ratio],"&gt;=0.10")/Table4[[#This Row],[Count]]</f>
        <v>0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666</v>
      </c>
      <c r="X103">
        <f>_xlfn.RANK.AVG(Table4[[#This Row],[Score]],Table4[Score],1)</f>
        <v>114.5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</v>
      </c>
      <c r="Z103">
        <f>_xlfn.RANK.AVG(Table4[[#This Row],[Score 2 ]],Table4[[Score 2 ]],1)</f>
        <v>102.5</v>
      </c>
    </row>
    <row r="104" spans="1:26" x14ac:dyDescent="0.3">
      <c r="A104" t="s">
        <v>372</v>
      </c>
      <c r="B104">
        <f>COUNTIFS(Table2[Sub-Sector],Table4[[#This Row],[Sub-Sector]])</f>
        <v>1</v>
      </c>
      <c r="C104" s="2">
        <f>COUNTIFS(Table2[Sub-Sector],Table4[[#This Row],[Sub-Sector]],Table2[Uptrend],"Uptrend")/Table4[[#This Row],[Count]]</f>
        <v>0</v>
      </c>
      <c r="D104" s="2">
        <f>COUNTIFS(Table2[Sub-Sector],Table4[[#This Row],[Sub-Sector]],Table2[1W Return vs Nifty],"&gt;=5")/Table4[[#This Row],[Count]]</f>
        <v>0</v>
      </c>
      <c r="E104" s="2">
        <f>COUNTIFS(Table2[Sub-Sector],Table4[[#This Row],[Sub-Sector]],Table2[1M Return vs Nifty],"&gt;=5")/Table4[[#This Row],[Count]]</f>
        <v>0</v>
      </c>
      <c r="F104" s="2">
        <f>COUNTIFS(Table2[Sub-Sector],Table4[[#This Row],[Sub-Sector]],Table2[6M Return vs Nifty],"&gt;=10")/Table4[[#This Row],[Count]]</f>
        <v>0</v>
      </c>
      <c r="G104" s="2">
        <f>COUNTIFS(Table2[Sub-Sector],Table4[[#This Row],[Sub-Sector]],Table2[1Y Return vs Nifty],"&gt;=10")/Table4[[#This Row],[Count]]</f>
        <v>0</v>
      </c>
      <c r="H104" s="2">
        <f>COUNTIFS(Table2[Sub-Sector],Table4[[#This Row],[Sub-Sector]],Table2[RSI Exponential â€“ 14D],"&gt;=50")/Table4[[#This Row],[Count]]</f>
        <v>0</v>
      </c>
      <c r="I104" s="2">
        <f>COUNTIFS(Table2[Sub-Sector],Table4[[#This Row],[Sub-Sector]],Table2[Relative Volume],"&gt;=1")/Table4[[#This Row],[Count]]</f>
        <v>1</v>
      </c>
      <c r="J104" s="2">
        <f>COUNTIFS(Table2[Sub-Sector],Table4[[#This Row],[Sub-Sector]],Table2[% Away From Day Low],"&gt;=0.05")/Table4[[#This Row],[Count]]</f>
        <v>0</v>
      </c>
      <c r="K104" s="2">
        <f>COUNTIFS(Table2[Sub-Sector],Table4[[#This Row],[Sub-Sector]],Table2[% Away From Day High],"&lt;=0.05")/Table4[[#This Row],[Count]]</f>
        <v>1</v>
      </c>
      <c r="L104" s="2">
        <f>COUNTIFS(Table2[Sub-Sector],Table4[[#This Row],[Sub-Sector]],Table2[% Away From Current Week Low],"&gt;=0.05")/Table4[[#This Row],[Count]]</f>
        <v>0</v>
      </c>
      <c r="M104" s="2">
        <f>COUNTIFS(Table2[Sub-Sector],Table4[[#This Row],[Sub-Sector]],Table2[% Away From Current Week High],"&lt;=0.05")/Table4[[#This Row],[Count]]</f>
        <v>1</v>
      </c>
      <c r="N104" s="2">
        <f>COUNTIFS(Table2[Sub-Sector],Table4[[#This Row],[Sub-Sector]],Table2[% Away From Current Month Low],"&gt;=0.05")/Table4[[#This Row],[Count]]</f>
        <v>0</v>
      </c>
      <c r="O104" s="2">
        <f>COUNTIFS(Table2[Sub-Sector],Table4[[#This Row],[Sub-Sector]],Table2[% Away From Current Month High],"&lt;=0.05")/Table4[[#This Row],[Count]]</f>
        <v>0</v>
      </c>
      <c r="P104" s="2">
        <f>COUNTIFS(Table2[Sub-Sector],Table4[[#This Row],[Sub-Sector]],Table2[% Away From 52W High],"&lt;=10")/Table4[[#This Row],[Count]]</f>
        <v>0</v>
      </c>
      <c r="Q104" s="2">
        <f>COUNTIFS(Table2[Sub-Sector],Table4[[#This Row],[Sub-Sector]],Table2[% Away From 52W Low],"&gt;=10")/Table4[[#This Row],[Count]]</f>
        <v>0</v>
      </c>
      <c r="R104" s="2">
        <f>COUNTIFS(Table2[Sub-Sector],Table4[[#This Row],[Sub-Sector]],Table2[% Price above 20 EMA],"&gt;=0")/Table4[[#This Row],[Count]]</f>
        <v>0</v>
      </c>
      <c r="S104" s="2">
        <f>COUNTIFS(Table2[Sub-Sector],Table4[[#This Row],[Sub-Sector]],Table2[% Price above 50 EMA],"&gt;=0")/Table4[[#This Row],[Count]]</f>
        <v>0</v>
      </c>
      <c r="T104" s="2">
        <f>COUNTIFS(Table2[Sub-Sector],Table4[[#This Row],[Sub-Sector]],Table2[% Price above 200 EMA],"&gt;=0")/Table4[[#This Row],[Count]]</f>
        <v>0</v>
      </c>
      <c r="U104" s="2">
        <f>COUNTIFS(Table2[Sub-Sector],Table4[[#This Row],[Sub-Sector]],Table2[Rate of Change - Zone],"Positive")/Table4[[#This Row],[Count]]</f>
        <v>0</v>
      </c>
      <c r="V104" s="2">
        <f>COUNTIFS(Table2[Sub-Sector],Table4[[#This Row],[Sub-Sector]],Table2[Sharpe Ratio],"&gt;=0.10")/Table4[[#This Row],[Count]]</f>
        <v>0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666</v>
      </c>
      <c r="X104">
        <f>_xlfn.RANK.AVG(Table4[[#This Row],[Score]],Table4[Score],1)</f>
        <v>114.5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</v>
      </c>
      <c r="Z104">
        <f>_xlfn.RANK.AVG(Table4[[#This Row],[Score 2 ]],Table4[[Score 2 ]],1)</f>
        <v>102.5</v>
      </c>
    </row>
    <row r="105" spans="1:26" x14ac:dyDescent="0.3">
      <c r="A105" t="s">
        <v>546</v>
      </c>
      <c r="B105">
        <f>COUNTIFS(Table2[Sub-Sector],Table4[[#This Row],[Sub-Sector]])</f>
        <v>2</v>
      </c>
      <c r="C105" s="2">
        <f>COUNTIFS(Table2[Sub-Sector],Table4[[#This Row],[Sub-Sector]],Table2[Uptrend],"Uptrend")/Table4[[#This Row],[Count]]</f>
        <v>1</v>
      </c>
      <c r="D105" s="2">
        <f>COUNTIFS(Table2[Sub-Sector],Table4[[#This Row],[Sub-Sector]],Table2[1W Return vs Nifty],"&gt;=5")/Table4[[#This Row],[Count]]</f>
        <v>0.5</v>
      </c>
      <c r="E105" s="2">
        <f>COUNTIFS(Table2[Sub-Sector],Table4[[#This Row],[Sub-Sector]],Table2[1M Return vs Nifty],"&gt;=5")/Table4[[#This Row],[Count]]</f>
        <v>0</v>
      </c>
      <c r="F105" s="2">
        <f>COUNTIFS(Table2[Sub-Sector],Table4[[#This Row],[Sub-Sector]],Table2[6M Return vs Nifty],"&gt;=10")/Table4[[#This Row],[Count]]</f>
        <v>0</v>
      </c>
      <c r="G105" s="2">
        <f>COUNTIFS(Table2[Sub-Sector],Table4[[#This Row],[Sub-Sector]],Table2[1Y Return vs Nifty],"&gt;=10")/Table4[[#This Row],[Count]]</f>
        <v>0</v>
      </c>
      <c r="H105" s="2">
        <f>COUNTIFS(Table2[Sub-Sector],Table4[[#This Row],[Sub-Sector]],Table2[RSI Exponential â€“ 14D],"&gt;=50")/Table4[[#This Row],[Count]]</f>
        <v>1</v>
      </c>
      <c r="I105" s="2">
        <f>COUNTIFS(Table2[Sub-Sector],Table4[[#This Row],[Sub-Sector]],Table2[Relative Volume],"&gt;=1")/Table4[[#This Row],[Count]]</f>
        <v>0</v>
      </c>
      <c r="J105" s="2">
        <f>COUNTIFS(Table2[Sub-Sector],Table4[[#This Row],[Sub-Sector]],Table2[% Away From Day Low],"&gt;=0.05")/Table4[[#This Row],[Count]]</f>
        <v>0</v>
      </c>
      <c r="K105" s="2">
        <f>COUNTIFS(Table2[Sub-Sector],Table4[[#This Row],[Sub-Sector]],Table2[% Away From Day High],"&lt;=0.05")/Table4[[#This Row],[Count]]</f>
        <v>1</v>
      </c>
      <c r="L105" s="2">
        <f>COUNTIFS(Table2[Sub-Sector],Table4[[#This Row],[Sub-Sector]],Table2[% Away From Current Week Low],"&gt;=0.05")/Table4[[#This Row],[Count]]</f>
        <v>0</v>
      </c>
      <c r="M105" s="2">
        <f>COUNTIFS(Table2[Sub-Sector],Table4[[#This Row],[Sub-Sector]],Table2[% Away From Current Week High],"&lt;=0.05")/Table4[[#This Row],[Count]]</f>
        <v>1</v>
      </c>
      <c r="N105" s="2">
        <f>COUNTIFS(Table2[Sub-Sector],Table4[[#This Row],[Sub-Sector]],Table2[% Away From Current Month Low],"&gt;=0.05")/Table4[[#This Row],[Count]]</f>
        <v>1</v>
      </c>
      <c r="O105" s="2">
        <f>COUNTIFS(Table2[Sub-Sector],Table4[[#This Row],[Sub-Sector]],Table2[% Away From Current Month High],"&lt;=0.05")/Table4[[#This Row],[Count]]</f>
        <v>1</v>
      </c>
      <c r="P105" s="2">
        <f>COUNTIFS(Table2[Sub-Sector],Table4[[#This Row],[Sub-Sector]],Table2[% Away From 52W High],"&lt;=10")/Table4[[#This Row],[Count]]</f>
        <v>1</v>
      </c>
      <c r="Q105" s="2">
        <f>COUNTIFS(Table2[Sub-Sector],Table4[[#This Row],[Sub-Sector]],Table2[% Away From 52W Low],"&gt;=10")/Table4[[#This Row],[Count]]</f>
        <v>1</v>
      </c>
      <c r="R105" s="2">
        <f>COUNTIFS(Table2[Sub-Sector],Table4[[#This Row],[Sub-Sector]],Table2[% Price above 20 EMA],"&gt;=0")/Table4[[#This Row],[Count]]</f>
        <v>1</v>
      </c>
      <c r="S105" s="2">
        <f>COUNTIFS(Table2[Sub-Sector],Table4[[#This Row],[Sub-Sector]],Table2[% Price above 50 EMA],"&gt;=0")/Table4[[#This Row],[Count]]</f>
        <v>1</v>
      </c>
      <c r="T105" s="2">
        <f>COUNTIFS(Table2[Sub-Sector],Table4[[#This Row],[Sub-Sector]],Table2[% Price above 200 EMA],"&gt;=0")/Table4[[#This Row],[Count]]</f>
        <v>1</v>
      </c>
      <c r="U105" s="2">
        <f>COUNTIFS(Table2[Sub-Sector],Table4[[#This Row],[Sub-Sector]],Table2[Rate of Change - Zone],"Positive")/Table4[[#This Row],[Count]]</f>
        <v>1</v>
      </c>
      <c r="V105" s="2">
        <f>COUNTIFS(Table2[Sub-Sector],Table4[[#This Row],[Sub-Sector]],Table2[Sharpe Ratio],"&gt;=0.10")/Table4[[#This Row],[Count]]</f>
        <v>0.5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507</v>
      </c>
      <c r="X105">
        <f>_xlfn.RANK.AVG(Table4[[#This Row],[Score]],Table4[Score],1)</f>
        <v>91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348.5</v>
      </c>
      <c r="Z105">
        <f>_xlfn.RANK.AVG(Table4[[#This Row],[Score 2 ]],Table4[[Score 2 ]],1)</f>
        <v>105.5</v>
      </c>
    </row>
    <row r="106" spans="1:26" x14ac:dyDescent="0.3">
      <c r="A106" t="s">
        <v>1118</v>
      </c>
      <c r="B106">
        <f>COUNTIFS(Table2[Sub-Sector],Table4[[#This Row],[Sub-Sector]])</f>
        <v>2</v>
      </c>
      <c r="C106" s="2">
        <f>COUNTIFS(Table2[Sub-Sector],Table4[[#This Row],[Sub-Sector]],Table2[Uptrend],"Uptrend")/Table4[[#This Row],[Count]]</f>
        <v>0</v>
      </c>
      <c r="D106" s="2">
        <f>COUNTIFS(Table2[Sub-Sector],Table4[[#This Row],[Sub-Sector]],Table2[1W Return vs Nifty],"&gt;=5")/Table4[[#This Row],[Count]]</f>
        <v>0.5</v>
      </c>
      <c r="E106" s="2">
        <f>COUNTIFS(Table2[Sub-Sector],Table4[[#This Row],[Sub-Sector]],Table2[1M Return vs Nifty],"&gt;=5")/Table4[[#This Row],[Count]]</f>
        <v>0.5</v>
      </c>
      <c r="F106" s="2">
        <f>COUNTIFS(Table2[Sub-Sector],Table4[[#This Row],[Sub-Sector]],Table2[6M Return vs Nifty],"&gt;=10")/Table4[[#This Row],[Count]]</f>
        <v>0</v>
      </c>
      <c r="G106" s="2">
        <f>COUNTIFS(Table2[Sub-Sector],Table4[[#This Row],[Sub-Sector]],Table2[1Y Return vs Nifty],"&gt;=10")/Table4[[#This Row],[Count]]</f>
        <v>0</v>
      </c>
      <c r="H106" s="2">
        <f>COUNTIFS(Table2[Sub-Sector],Table4[[#This Row],[Sub-Sector]],Table2[RSI Exponential â€“ 14D],"&gt;=50")/Table4[[#This Row],[Count]]</f>
        <v>1</v>
      </c>
      <c r="I106" s="2">
        <f>COUNTIFS(Table2[Sub-Sector],Table4[[#This Row],[Sub-Sector]],Table2[Relative Volume],"&gt;=1")/Table4[[#This Row],[Count]]</f>
        <v>0</v>
      </c>
      <c r="J106" s="2">
        <f>COUNTIFS(Table2[Sub-Sector],Table4[[#This Row],[Sub-Sector]],Table2[% Away From Day Low],"&gt;=0.05")/Table4[[#This Row],[Count]]</f>
        <v>0</v>
      </c>
      <c r="K106" s="2">
        <f>COUNTIFS(Table2[Sub-Sector],Table4[[#This Row],[Sub-Sector]],Table2[% Away From Day High],"&lt;=0.05")/Table4[[#This Row],[Count]]</f>
        <v>1</v>
      </c>
      <c r="L106" s="2">
        <f>COUNTIFS(Table2[Sub-Sector],Table4[[#This Row],[Sub-Sector]],Table2[% Away From Current Week Low],"&gt;=0.05")/Table4[[#This Row],[Count]]</f>
        <v>0</v>
      </c>
      <c r="M106" s="2">
        <f>COUNTIFS(Table2[Sub-Sector],Table4[[#This Row],[Sub-Sector]],Table2[% Away From Current Week High],"&lt;=0.05")/Table4[[#This Row],[Count]]</f>
        <v>1</v>
      </c>
      <c r="N106" s="2">
        <f>COUNTIFS(Table2[Sub-Sector],Table4[[#This Row],[Sub-Sector]],Table2[% Away From Current Month Low],"&gt;=0.05")/Table4[[#This Row],[Count]]</f>
        <v>1</v>
      </c>
      <c r="O106" s="2">
        <f>COUNTIFS(Table2[Sub-Sector],Table4[[#This Row],[Sub-Sector]],Table2[% Away From Current Month High],"&lt;=0.05")/Table4[[#This Row],[Count]]</f>
        <v>0.5</v>
      </c>
      <c r="P106" s="2">
        <f>COUNTIFS(Table2[Sub-Sector],Table4[[#This Row],[Sub-Sector]],Table2[% Away From 52W High],"&lt;=10")/Table4[[#This Row],[Count]]</f>
        <v>0</v>
      </c>
      <c r="Q106" s="2">
        <f>COUNTIFS(Table2[Sub-Sector],Table4[[#This Row],[Sub-Sector]],Table2[% Away From 52W Low],"&gt;=10")/Table4[[#This Row],[Count]]</f>
        <v>1</v>
      </c>
      <c r="R106" s="2">
        <f>COUNTIFS(Table2[Sub-Sector],Table4[[#This Row],[Sub-Sector]],Table2[% Price above 20 EMA],"&gt;=0")/Table4[[#This Row],[Count]]</f>
        <v>1</v>
      </c>
      <c r="S106" s="2">
        <f>COUNTIFS(Table2[Sub-Sector],Table4[[#This Row],[Sub-Sector]],Table2[% Price above 50 EMA],"&gt;=0")/Table4[[#This Row],[Count]]</f>
        <v>1</v>
      </c>
      <c r="T106" s="2">
        <f>COUNTIFS(Table2[Sub-Sector],Table4[[#This Row],[Sub-Sector]],Table2[% Price above 200 EMA],"&gt;=0")/Table4[[#This Row],[Count]]</f>
        <v>1</v>
      </c>
      <c r="U106" s="2">
        <f>COUNTIFS(Table2[Sub-Sector],Table4[[#This Row],[Sub-Sector]],Table2[Rate of Change - Zone],"Positive")/Table4[[#This Row],[Count]]</f>
        <v>1</v>
      </c>
      <c r="V106" s="2">
        <f>COUNTIFS(Table2[Sub-Sector],Table4[[#This Row],[Sub-Sector]],Table2[Sharpe Ratio],"&gt;=0.10")/Table4[[#This Row],[Count]]</f>
        <v>0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</v>
      </c>
      <c r="X106">
        <f>_xlfn.RANK.AVG(Table4[[#This Row],[Score]],Table4[Score],1)</f>
        <v>97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348.5</v>
      </c>
      <c r="Z106">
        <f>_xlfn.RANK.AVG(Table4[[#This Row],[Score 2 ]],Table4[[Score 2 ]],1)</f>
        <v>105.5</v>
      </c>
    </row>
    <row r="107" spans="1:26" x14ac:dyDescent="0.3">
      <c r="A107" t="s">
        <v>711</v>
      </c>
      <c r="B107">
        <f>COUNTIFS(Table2[Sub-Sector],Table4[[#This Row],[Sub-Sector]])</f>
        <v>2</v>
      </c>
      <c r="C107" s="2">
        <f>COUNTIFS(Table2[Sub-Sector],Table4[[#This Row],[Sub-Sector]],Table2[Uptrend],"Uptrend")/Table4[[#This Row],[Count]]</f>
        <v>1</v>
      </c>
      <c r="D107" s="2">
        <f>COUNTIFS(Table2[Sub-Sector],Table4[[#This Row],[Sub-Sector]],Table2[1W Return vs Nifty],"&gt;=5")/Table4[[#This Row],[Count]]</f>
        <v>0</v>
      </c>
      <c r="E107" s="2">
        <f>COUNTIFS(Table2[Sub-Sector],Table4[[#This Row],[Sub-Sector]],Table2[1M Return vs Nifty],"&gt;=5")/Table4[[#This Row],[Count]]</f>
        <v>0</v>
      </c>
      <c r="F107" s="2">
        <f>COUNTIFS(Table2[Sub-Sector],Table4[[#This Row],[Sub-Sector]],Table2[6M Return vs Nifty],"&gt;=10")/Table4[[#This Row],[Count]]</f>
        <v>0</v>
      </c>
      <c r="G107" s="2">
        <f>COUNTIFS(Table2[Sub-Sector],Table4[[#This Row],[Sub-Sector]],Table2[1Y Return vs Nifty],"&gt;=10")/Table4[[#This Row],[Count]]</f>
        <v>0</v>
      </c>
      <c r="H107" s="2">
        <f>COUNTIFS(Table2[Sub-Sector],Table4[[#This Row],[Sub-Sector]],Table2[RSI Exponential â€“ 14D],"&gt;=50")/Table4[[#This Row],[Count]]</f>
        <v>1</v>
      </c>
      <c r="I107" s="2">
        <f>COUNTIFS(Table2[Sub-Sector],Table4[[#This Row],[Sub-Sector]],Table2[Relative Volume],"&gt;=1")/Table4[[#This Row],[Count]]</f>
        <v>0</v>
      </c>
      <c r="J107" s="2">
        <f>COUNTIFS(Table2[Sub-Sector],Table4[[#This Row],[Sub-Sector]],Table2[% Away From Day Low],"&gt;=0.05")/Table4[[#This Row],[Count]]</f>
        <v>0</v>
      </c>
      <c r="K107" s="2">
        <f>COUNTIFS(Table2[Sub-Sector],Table4[[#This Row],[Sub-Sector]],Table2[% Away From Day High],"&lt;=0.05")/Table4[[#This Row],[Count]]</f>
        <v>1</v>
      </c>
      <c r="L107" s="2">
        <f>COUNTIFS(Table2[Sub-Sector],Table4[[#This Row],[Sub-Sector]],Table2[% Away From Current Week Low],"&gt;=0.05")/Table4[[#This Row],[Count]]</f>
        <v>0</v>
      </c>
      <c r="M107" s="2">
        <f>COUNTIFS(Table2[Sub-Sector],Table4[[#This Row],[Sub-Sector]],Table2[% Away From Current Week High],"&lt;=0.05")/Table4[[#This Row],[Count]]</f>
        <v>1</v>
      </c>
      <c r="N107" s="2">
        <f>COUNTIFS(Table2[Sub-Sector],Table4[[#This Row],[Sub-Sector]],Table2[% Away From Current Month Low],"&gt;=0.05")/Table4[[#This Row],[Count]]</f>
        <v>0.5</v>
      </c>
      <c r="O107" s="2">
        <f>COUNTIFS(Table2[Sub-Sector],Table4[[#This Row],[Sub-Sector]],Table2[% Away From Current Month High],"&lt;=0.05")/Table4[[#This Row],[Count]]</f>
        <v>0.5</v>
      </c>
      <c r="P107" s="2">
        <f>COUNTIFS(Table2[Sub-Sector],Table4[[#This Row],[Sub-Sector]],Table2[% Away From 52W High],"&lt;=10")/Table4[[#This Row],[Count]]</f>
        <v>1</v>
      </c>
      <c r="Q107" s="2">
        <f>COUNTIFS(Table2[Sub-Sector],Table4[[#This Row],[Sub-Sector]],Table2[% Away From 52W Low],"&gt;=10")/Table4[[#This Row],[Count]]</f>
        <v>1</v>
      </c>
      <c r="R107" s="2">
        <f>COUNTIFS(Table2[Sub-Sector],Table4[[#This Row],[Sub-Sector]],Table2[% Price above 20 EMA],"&gt;=0")/Table4[[#This Row],[Count]]</f>
        <v>1</v>
      </c>
      <c r="S107" s="2">
        <f>COUNTIFS(Table2[Sub-Sector],Table4[[#This Row],[Sub-Sector]],Table2[% Price above 50 EMA],"&gt;=0")/Table4[[#This Row],[Count]]</f>
        <v>1</v>
      </c>
      <c r="T107" s="2">
        <f>COUNTIFS(Table2[Sub-Sector],Table4[[#This Row],[Sub-Sector]],Table2[% Price above 200 EMA],"&gt;=0")/Table4[[#This Row],[Count]]</f>
        <v>1</v>
      </c>
      <c r="U107" s="2">
        <f>COUNTIFS(Table2[Sub-Sector],Table4[[#This Row],[Sub-Sector]],Table2[Rate of Change - Zone],"Positive")/Table4[[#This Row],[Count]]</f>
        <v>1</v>
      </c>
      <c r="V107" s="2">
        <f>COUNTIFS(Table2[Sub-Sector],Table4[[#This Row],[Sub-Sector]],Table2[Sharpe Ratio],"&gt;=0.10")/Table4[[#This Row],[Count]]</f>
        <v>0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574.5</v>
      </c>
      <c r="X107">
        <f>_xlfn.RANK.AVG(Table4[[#This Row],[Score]],Table4[Score],1)</f>
        <v>104.5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348.5</v>
      </c>
      <c r="Z107">
        <f>_xlfn.RANK.AVG(Table4[[#This Row],[Score 2 ]],Table4[[Score 2 ]],1)</f>
        <v>105.5</v>
      </c>
    </row>
    <row r="108" spans="1:26" x14ac:dyDescent="0.3">
      <c r="A108" t="s">
        <v>446</v>
      </c>
      <c r="B108">
        <f>COUNTIFS(Table2[Sub-Sector],Table4[[#This Row],[Sub-Sector]])</f>
        <v>1</v>
      </c>
      <c r="C108" s="2">
        <f>COUNTIFS(Table2[Sub-Sector],Table4[[#This Row],[Sub-Sector]],Table2[Uptrend],"Uptrend")/Table4[[#This Row],[Count]]</f>
        <v>1</v>
      </c>
      <c r="D108" s="2">
        <f>COUNTIFS(Table2[Sub-Sector],Table4[[#This Row],[Sub-Sector]],Table2[1W Return vs Nifty],"&gt;=5")/Table4[[#This Row],[Count]]</f>
        <v>0</v>
      </c>
      <c r="E108" s="2">
        <f>COUNTIFS(Table2[Sub-Sector],Table4[[#This Row],[Sub-Sector]],Table2[1M Return vs Nifty],"&gt;=5")/Table4[[#This Row],[Count]]</f>
        <v>0</v>
      </c>
      <c r="F108" s="2">
        <f>COUNTIFS(Table2[Sub-Sector],Table4[[#This Row],[Sub-Sector]],Table2[6M Return vs Nifty],"&gt;=10")/Table4[[#This Row],[Count]]</f>
        <v>0</v>
      </c>
      <c r="G108" s="2">
        <f>COUNTIFS(Table2[Sub-Sector],Table4[[#This Row],[Sub-Sector]],Table2[1Y Return vs Nifty],"&gt;=10")/Table4[[#This Row],[Count]]</f>
        <v>0</v>
      </c>
      <c r="H108" s="2">
        <f>COUNTIFS(Table2[Sub-Sector],Table4[[#This Row],[Sub-Sector]],Table2[RSI Exponential â€“ 14D],"&gt;=50")/Table4[[#This Row],[Count]]</f>
        <v>1</v>
      </c>
      <c r="I108" s="2">
        <f>COUNTIFS(Table2[Sub-Sector],Table4[[#This Row],[Sub-Sector]],Table2[Relative Volume],"&gt;=1")/Table4[[#This Row],[Count]]</f>
        <v>0</v>
      </c>
      <c r="J108" s="2">
        <f>COUNTIFS(Table2[Sub-Sector],Table4[[#This Row],[Sub-Sector]],Table2[% Away From Day Low],"&gt;=0.05")/Table4[[#This Row],[Count]]</f>
        <v>0</v>
      </c>
      <c r="K108" s="2">
        <f>COUNTIFS(Table2[Sub-Sector],Table4[[#This Row],[Sub-Sector]],Table2[% Away From Day High],"&lt;=0.05")/Table4[[#This Row],[Count]]</f>
        <v>0</v>
      </c>
      <c r="L108" s="2">
        <f>COUNTIFS(Table2[Sub-Sector],Table4[[#This Row],[Sub-Sector]],Table2[% Away From Current Week Low],"&gt;=0.05")/Table4[[#This Row],[Count]]</f>
        <v>0</v>
      </c>
      <c r="M108" s="2">
        <f>COUNTIFS(Table2[Sub-Sector],Table4[[#This Row],[Sub-Sector]],Table2[% Away From Current Week High],"&lt;=0.05")/Table4[[#This Row],[Count]]</f>
        <v>1</v>
      </c>
      <c r="N108" s="2">
        <f>COUNTIFS(Table2[Sub-Sector],Table4[[#This Row],[Sub-Sector]],Table2[% Away From Current Month Low],"&gt;=0.05")/Table4[[#This Row],[Count]]</f>
        <v>1</v>
      </c>
      <c r="O108" s="2">
        <f>COUNTIFS(Table2[Sub-Sector],Table4[[#This Row],[Sub-Sector]],Table2[% Away From Current Month High],"&lt;=0.05")/Table4[[#This Row],[Count]]</f>
        <v>1</v>
      </c>
      <c r="P108" s="2">
        <f>COUNTIFS(Table2[Sub-Sector],Table4[[#This Row],[Sub-Sector]],Table2[% Away From 52W High],"&lt;=10")/Table4[[#This Row],[Count]]</f>
        <v>1</v>
      </c>
      <c r="Q108" s="2">
        <f>COUNTIFS(Table2[Sub-Sector],Table4[[#This Row],[Sub-Sector]],Table2[% Away From 52W Low],"&gt;=10")/Table4[[#This Row],[Count]]</f>
        <v>1</v>
      </c>
      <c r="R108" s="2">
        <f>COUNTIFS(Table2[Sub-Sector],Table4[[#This Row],[Sub-Sector]],Table2[% Price above 20 EMA],"&gt;=0")/Table4[[#This Row],[Count]]</f>
        <v>1</v>
      </c>
      <c r="S108" s="2">
        <f>COUNTIFS(Table2[Sub-Sector],Table4[[#This Row],[Sub-Sector]],Table2[% Price above 50 EMA],"&gt;=0")/Table4[[#This Row],[Count]]</f>
        <v>1</v>
      </c>
      <c r="T108" s="2">
        <f>COUNTIFS(Table2[Sub-Sector],Table4[[#This Row],[Sub-Sector]],Table2[% Price above 200 EMA],"&gt;=0")/Table4[[#This Row],[Count]]</f>
        <v>1</v>
      </c>
      <c r="U108" s="2">
        <f>COUNTIFS(Table2[Sub-Sector],Table4[[#This Row],[Sub-Sector]],Table2[Rate of Change - Zone],"Positive")/Table4[[#This Row],[Count]]</f>
        <v>1</v>
      </c>
      <c r="V108" s="2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574.5</v>
      </c>
      <c r="X108">
        <f>_xlfn.RANK.AVG(Table4[[#This Row],[Score]],Table4[Score],1)</f>
        <v>104.5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348.5</v>
      </c>
      <c r="Z108">
        <f>_xlfn.RANK.AVG(Table4[[#This Row],[Score 2 ]],Table4[[Score 2 ]],1)</f>
        <v>105.5</v>
      </c>
    </row>
    <row r="109" spans="1:26" x14ac:dyDescent="0.3">
      <c r="A109" t="s">
        <v>1472</v>
      </c>
      <c r="B109">
        <f>COUNTIFS(Table2[Sub-Sector],Table4[[#This Row],[Sub-Sector]])</f>
        <v>2</v>
      </c>
      <c r="C109" s="2">
        <f>COUNTIFS(Table2[Sub-Sector],Table4[[#This Row],[Sub-Sector]],Table2[Uptrend],"Uptrend")/Table4[[#This Row],[Count]]</f>
        <v>0.5</v>
      </c>
      <c r="D109" s="2">
        <f>COUNTIFS(Table2[Sub-Sector],Table4[[#This Row],[Sub-Sector]],Table2[1W Return vs Nifty],"&gt;=5")/Table4[[#This Row],[Count]]</f>
        <v>0.5</v>
      </c>
      <c r="E109" s="2">
        <f>COUNTIFS(Table2[Sub-Sector],Table4[[#This Row],[Sub-Sector]],Table2[1M Return vs Nifty],"&gt;=5")/Table4[[#This Row],[Count]]</f>
        <v>0</v>
      </c>
      <c r="F109" s="2">
        <f>COUNTIFS(Table2[Sub-Sector],Table4[[#This Row],[Sub-Sector]],Table2[6M Return vs Nifty],"&gt;=10")/Table4[[#This Row],[Count]]</f>
        <v>0</v>
      </c>
      <c r="G109" s="2">
        <f>COUNTIFS(Table2[Sub-Sector],Table4[[#This Row],[Sub-Sector]],Table2[1Y Return vs Nifty],"&gt;=10")/Table4[[#This Row],[Count]]</f>
        <v>0</v>
      </c>
      <c r="H109" s="2">
        <f>COUNTIFS(Table2[Sub-Sector],Table4[[#This Row],[Sub-Sector]],Table2[RSI Exponential â€“ 14D],"&gt;=50")/Table4[[#This Row],[Count]]</f>
        <v>0.5</v>
      </c>
      <c r="I109" s="2">
        <f>COUNTIFS(Table2[Sub-Sector],Table4[[#This Row],[Sub-Sector]],Table2[Relative Volume],"&gt;=1")/Table4[[#This Row],[Count]]</f>
        <v>0.5</v>
      </c>
      <c r="J109" s="2">
        <f>COUNTIFS(Table2[Sub-Sector],Table4[[#This Row],[Sub-Sector]],Table2[% Away From Day Low],"&gt;=0.05")/Table4[[#This Row],[Count]]</f>
        <v>0</v>
      </c>
      <c r="K109" s="2">
        <f>COUNTIFS(Table2[Sub-Sector],Table4[[#This Row],[Sub-Sector]],Table2[% Away From Day High],"&lt;=0.05")/Table4[[#This Row],[Count]]</f>
        <v>1</v>
      </c>
      <c r="L109" s="2">
        <f>COUNTIFS(Table2[Sub-Sector],Table4[[#This Row],[Sub-Sector]],Table2[% Away From Current Week Low],"&gt;=0.05")/Table4[[#This Row],[Count]]</f>
        <v>0</v>
      </c>
      <c r="M109" s="2">
        <f>COUNTIFS(Table2[Sub-Sector],Table4[[#This Row],[Sub-Sector]],Table2[% Away From Current Week High],"&lt;=0.05")/Table4[[#This Row],[Count]]</f>
        <v>1</v>
      </c>
      <c r="N109" s="2">
        <f>COUNTIFS(Table2[Sub-Sector],Table4[[#This Row],[Sub-Sector]],Table2[% Away From Current Month Low],"&gt;=0.05")/Table4[[#This Row],[Count]]</f>
        <v>1</v>
      </c>
      <c r="O109" s="2">
        <f>COUNTIFS(Table2[Sub-Sector],Table4[[#This Row],[Sub-Sector]],Table2[% Away From Current Month High],"&lt;=0.05")/Table4[[#This Row],[Count]]</f>
        <v>0</v>
      </c>
      <c r="P109" s="2">
        <f>COUNTIFS(Table2[Sub-Sector],Table4[[#This Row],[Sub-Sector]],Table2[% Away From 52W High],"&lt;=10")/Table4[[#This Row],[Count]]</f>
        <v>0</v>
      </c>
      <c r="Q109" s="2">
        <f>COUNTIFS(Table2[Sub-Sector],Table4[[#This Row],[Sub-Sector]],Table2[% Away From 52W Low],"&gt;=10")/Table4[[#This Row],[Count]]</f>
        <v>1</v>
      </c>
      <c r="R109" s="2">
        <f>COUNTIFS(Table2[Sub-Sector],Table4[[#This Row],[Sub-Sector]],Table2[% Price above 20 EMA],"&gt;=0")/Table4[[#This Row],[Count]]</f>
        <v>0.5</v>
      </c>
      <c r="S109" s="2">
        <f>COUNTIFS(Table2[Sub-Sector],Table4[[#This Row],[Sub-Sector]],Table2[% Price above 50 EMA],"&gt;=0")/Table4[[#This Row],[Count]]</f>
        <v>0.5</v>
      </c>
      <c r="T109" s="2">
        <f>COUNTIFS(Table2[Sub-Sector],Table4[[#This Row],[Sub-Sector]],Table2[% Price above 200 EMA],"&gt;=0")/Table4[[#This Row],[Count]]</f>
        <v>0.5</v>
      </c>
      <c r="U109" s="2">
        <f>COUNTIFS(Table2[Sub-Sector],Table4[[#This Row],[Sub-Sector]],Table2[Rate of Change - Zone],"Positive")/Table4[[#This Row],[Count]]</f>
        <v>0.5</v>
      </c>
      <c r="V109" s="2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583</v>
      </c>
      <c r="X109">
        <f>_xlfn.RANK.AVG(Table4[[#This Row],[Score]],Table4[Score],1)</f>
        <v>107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349</v>
      </c>
      <c r="Z109">
        <f>_xlfn.RANK.AVG(Table4[[#This Row],[Score 2 ]],Table4[[Score 2 ]],1)</f>
        <v>108</v>
      </c>
    </row>
    <row r="110" spans="1:26" x14ac:dyDescent="0.3">
      <c r="A110" t="s">
        <v>121</v>
      </c>
      <c r="B110">
        <f>COUNTIFS(Table2[Sub-Sector],Table4[[#This Row],[Sub-Sector]])</f>
        <v>4</v>
      </c>
      <c r="C110" s="2">
        <f>COUNTIFS(Table2[Sub-Sector],Table4[[#This Row],[Sub-Sector]],Table2[Uptrend],"Uptrend")/Table4[[#This Row],[Count]]</f>
        <v>0.5</v>
      </c>
      <c r="D110" s="2">
        <f>COUNTIFS(Table2[Sub-Sector],Table4[[#This Row],[Sub-Sector]],Table2[1W Return vs Nifty],"&gt;=5")/Table4[[#This Row],[Count]]</f>
        <v>0.25</v>
      </c>
      <c r="E110" s="2">
        <f>COUNTIFS(Table2[Sub-Sector],Table4[[#This Row],[Sub-Sector]],Table2[1M Return vs Nifty],"&gt;=5")/Table4[[#This Row],[Count]]</f>
        <v>0</v>
      </c>
      <c r="F110" s="2">
        <f>COUNTIFS(Table2[Sub-Sector],Table4[[#This Row],[Sub-Sector]],Table2[6M Return vs Nifty],"&gt;=10")/Table4[[#This Row],[Count]]</f>
        <v>0.25</v>
      </c>
      <c r="G110" s="2">
        <f>COUNTIFS(Table2[Sub-Sector],Table4[[#This Row],[Sub-Sector]],Table2[1Y Return vs Nifty],"&gt;=10")/Table4[[#This Row],[Count]]</f>
        <v>0.5</v>
      </c>
      <c r="H110" s="2">
        <f>COUNTIFS(Table2[Sub-Sector],Table4[[#This Row],[Sub-Sector]],Table2[RSI Exponential â€“ 14D],"&gt;=50")/Table4[[#This Row],[Count]]</f>
        <v>0.5</v>
      </c>
      <c r="I110" s="2">
        <f>COUNTIFS(Table2[Sub-Sector],Table4[[#This Row],[Sub-Sector]],Table2[Relative Volume],"&gt;=1")/Table4[[#This Row],[Count]]</f>
        <v>0.25</v>
      </c>
      <c r="J110" s="2">
        <f>COUNTIFS(Table2[Sub-Sector],Table4[[#This Row],[Sub-Sector]],Table2[% Away From Day Low],"&gt;=0.05")/Table4[[#This Row],[Count]]</f>
        <v>0</v>
      </c>
      <c r="K110" s="2">
        <f>COUNTIFS(Table2[Sub-Sector],Table4[[#This Row],[Sub-Sector]],Table2[% Away From Day High],"&lt;=0.05")/Table4[[#This Row],[Count]]</f>
        <v>1</v>
      </c>
      <c r="L110" s="2">
        <f>COUNTIFS(Table2[Sub-Sector],Table4[[#This Row],[Sub-Sector]],Table2[% Away From Current Week Low],"&gt;=0.05")/Table4[[#This Row],[Count]]</f>
        <v>0</v>
      </c>
      <c r="M110" s="2">
        <f>COUNTIFS(Table2[Sub-Sector],Table4[[#This Row],[Sub-Sector]],Table2[% Away From Current Week High],"&lt;=0.05")/Table4[[#This Row],[Count]]</f>
        <v>0.5</v>
      </c>
      <c r="N110" s="2">
        <f>COUNTIFS(Table2[Sub-Sector],Table4[[#This Row],[Sub-Sector]],Table2[% Away From Current Month Low],"&gt;=0.05")/Table4[[#This Row],[Count]]</f>
        <v>1</v>
      </c>
      <c r="O110" s="2">
        <f>COUNTIFS(Table2[Sub-Sector],Table4[[#This Row],[Sub-Sector]],Table2[% Away From Current Month High],"&lt;=0.05")/Table4[[#This Row],[Count]]</f>
        <v>0</v>
      </c>
      <c r="P110" s="2">
        <f>COUNTIFS(Table2[Sub-Sector],Table4[[#This Row],[Sub-Sector]],Table2[% Away From 52W High],"&lt;=10")/Table4[[#This Row],[Count]]</f>
        <v>0</v>
      </c>
      <c r="Q110" s="2">
        <f>COUNTIFS(Table2[Sub-Sector],Table4[[#This Row],[Sub-Sector]],Table2[% Away From 52W Low],"&gt;=10")/Table4[[#This Row],[Count]]</f>
        <v>1</v>
      </c>
      <c r="R110" s="2">
        <f>COUNTIFS(Table2[Sub-Sector],Table4[[#This Row],[Sub-Sector]],Table2[% Price above 20 EMA],"&gt;=0")/Table4[[#This Row],[Count]]</f>
        <v>0.25</v>
      </c>
      <c r="S110" s="2">
        <f>COUNTIFS(Table2[Sub-Sector],Table4[[#This Row],[Sub-Sector]],Table2[% Price above 50 EMA],"&gt;=0")/Table4[[#This Row],[Count]]</f>
        <v>0.5</v>
      </c>
      <c r="T110" s="2">
        <f>COUNTIFS(Table2[Sub-Sector],Table4[[#This Row],[Sub-Sector]],Table2[% Price above 200 EMA],"&gt;=0")/Table4[[#This Row],[Count]]</f>
        <v>0.5</v>
      </c>
      <c r="U110" s="2">
        <f>COUNTIFS(Table2[Sub-Sector],Table4[[#This Row],[Sub-Sector]],Table2[Rate of Change - Zone],"Positive")/Table4[[#This Row],[Count]]</f>
        <v>0.25</v>
      </c>
      <c r="V110" s="2">
        <f>COUNTIFS(Table2[Sub-Sector],Table4[[#This Row],[Sub-Sector]],Table2[Sharpe Ratio],"&gt;=0.10")/Table4[[#This Row],[Count]]</f>
        <v>0.25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617.5</v>
      </c>
      <c r="X110">
        <f>_xlfn.RANK.AVG(Table4[[#This Row],[Score]],Table4[Score],1)</f>
        <v>110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</v>
      </c>
      <c r="Z110">
        <f>_xlfn.RANK.AVG(Table4[[#This Row],[Score 2 ]],Table4[[Score 2 ]],1)</f>
        <v>109</v>
      </c>
    </row>
    <row r="111" spans="1:26" x14ac:dyDescent="0.3">
      <c r="A111" t="s">
        <v>1669</v>
      </c>
      <c r="B111">
        <f>COUNTIFS(Table2[Sub-Sector],Table4[[#This Row],[Sub-Sector]])</f>
        <v>1</v>
      </c>
      <c r="C111" s="2">
        <f>COUNTIFS(Table2[Sub-Sector],Table4[[#This Row],[Sub-Sector]],Table2[Uptrend],"Uptrend")/Table4[[#This Row],[Count]]</f>
        <v>1</v>
      </c>
      <c r="D111" s="2">
        <f>COUNTIFS(Table2[Sub-Sector],Table4[[#This Row],[Sub-Sector]],Table2[1W Return vs Nifty],"&gt;=5")/Table4[[#This Row],[Count]]</f>
        <v>1</v>
      </c>
      <c r="E111" s="2">
        <f>COUNTIFS(Table2[Sub-Sector],Table4[[#This Row],[Sub-Sector]],Table2[1M Return vs Nifty],"&gt;=5")/Table4[[#This Row],[Count]]</f>
        <v>0</v>
      </c>
      <c r="F111" s="2">
        <f>COUNTIFS(Table2[Sub-Sector],Table4[[#This Row],[Sub-Sector]],Table2[6M Return vs Nifty],"&gt;=10")/Table4[[#This Row],[Count]]</f>
        <v>0</v>
      </c>
      <c r="G111" s="2">
        <f>COUNTIFS(Table2[Sub-Sector],Table4[[#This Row],[Sub-Sector]],Table2[1Y Return vs Nifty],"&gt;=10")/Table4[[#This Row],[Count]]</f>
        <v>1</v>
      </c>
      <c r="H111" s="2">
        <f>COUNTIFS(Table2[Sub-Sector],Table4[[#This Row],[Sub-Sector]],Table2[RSI Exponential â€“ 14D],"&gt;=50")/Table4[[#This Row],[Count]]</f>
        <v>1</v>
      </c>
      <c r="I111" s="2">
        <f>COUNTIFS(Table2[Sub-Sector],Table4[[#This Row],[Sub-Sector]],Table2[Relative Volume],"&gt;=1")/Table4[[#This Row],[Count]]</f>
        <v>0</v>
      </c>
      <c r="J111" s="2">
        <f>COUNTIFS(Table2[Sub-Sector],Table4[[#This Row],[Sub-Sector]],Table2[% Away From Day Low],"&gt;=0.05")/Table4[[#This Row],[Count]]</f>
        <v>0</v>
      </c>
      <c r="K111" s="2">
        <f>COUNTIFS(Table2[Sub-Sector],Table4[[#This Row],[Sub-Sector]],Table2[% Away From Day High],"&lt;=0.05")/Table4[[#This Row],[Count]]</f>
        <v>1</v>
      </c>
      <c r="L111" s="2">
        <f>COUNTIFS(Table2[Sub-Sector],Table4[[#This Row],[Sub-Sector]],Table2[% Away From Current Week Low],"&gt;=0.05")/Table4[[#This Row],[Count]]</f>
        <v>0</v>
      </c>
      <c r="M111" s="2">
        <f>COUNTIFS(Table2[Sub-Sector],Table4[[#This Row],[Sub-Sector]],Table2[% Away From Current Week High],"&lt;=0.05")/Table4[[#This Row],[Count]]</f>
        <v>1</v>
      </c>
      <c r="N111" s="2">
        <f>COUNTIFS(Table2[Sub-Sector],Table4[[#This Row],[Sub-Sector]],Table2[% Away From Current Month Low],"&gt;=0.05")/Table4[[#This Row],[Count]]</f>
        <v>1</v>
      </c>
      <c r="O111" s="2">
        <f>COUNTIFS(Table2[Sub-Sector],Table4[[#This Row],[Sub-Sector]],Table2[% Away From Current Month High],"&lt;=0.05")/Table4[[#This Row],[Count]]</f>
        <v>0</v>
      </c>
      <c r="P111" s="2">
        <f>COUNTIFS(Table2[Sub-Sector],Table4[[#This Row],[Sub-Sector]],Table2[% Away From 52W High],"&lt;=10")/Table4[[#This Row],[Count]]</f>
        <v>0</v>
      </c>
      <c r="Q111" s="2">
        <f>COUNTIFS(Table2[Sub-Sector],Table4[[#This Row],[Sub-Sector]],Table2[% Away From 52W Low],"&gt;=10")/Table4[[#This Row],[Count]]</f>
        <v>1</v>
      </c>
      <c r="R111" s="2">
        <f>COUNTIFS(Table2[Sub-Sector],Table4[[#This Row],[Sub-Sector]],Table2[% Price above 20 EMA],"&gt;=0")/Table4[[#This Row],[Count]]</f>
        <v>1</v>
      </c>
      <c r="S111" s="2">
        <f>COUNTIFS(Table2[Sub-Sector],Table4[[#This Row],[Sub-Sector]],Table2[% Price above 50 EMA],"&gt;=0")/Table4[[#This Row],[Count]]</f>
        <v>1</v>
      </c>
      <c r="T111" s="2">
        <f>COUNTIFS(Table2[Sub-Sector],Table4[[#This Row],[Sub-Sector]],Table2[% Price above 200 EMA],"&gt;=0")/Table4[[#This Row],[Count]]</f>
        <v>1</v>
      </c>
      <c r="U111" s="2">
        <f>COUNTIFS(Table2[Sub-Sector],Table4[[#This Row],[Sub-Sector]],Table2[Rate of Change - Zone],"Positive")/Table4[[#This Row],[Count]]</f>
        <v>0</v>
      </c>
      <c r="V111" s="2">
        <f>COUNTIFS(Table2[Sub-Sector],Table4[[#This Row],[Sub-Sector]],Table2[Sharpe Ratio],"&gt;=0.10")/Table4[[#This Row],[Count]]</f>
        <v>0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</v>
      </c>
      <c r="X111">
        <f>_xlfn.RANK.AVG(Table4[[#This Row],[Score]],Table4[Score],1)</f>
        <v>81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351.5</v>
      </c>
      <c r="Z111">
        <f>_xlfn.RANK.AVG(Table4[[#This Row],[Score 2 ]],Table4[[Score 2 ]],1)</f>
        <v>111</v>
      </c>
    </row>
    <row r="112" spans="1:26" x14ac:dyDescent="0.3">
      <c r="A112" t="s">
        <v>613</v>
      </c>
      <c r="B112">
        <f>COUNTIFS(Table2[Sub-Sector],Table4[[#This Row],[Sub-Sector]])</f>
        <v>1</v>
      </c>
      <c r="C112" s="2">
        <f>COUNTIFS(Table2[Sub-Sector],Table4[[#This Row],[Sub-Sector]],Table2[Uptrend],"Uptrend")/Table4[[#This Row],[Count]]</f>
        <v>0</v>
      </c>
      <c r="D112" s="2">
        <f>COUNTIFS(Table2[Sub-Sector],Table4[[#This Row],[Sub-Sector]],Table2[1W Return vs Nifty],"&gt;=5")/Table4[[#This Row],[Count]]</f>
        <v>0</v>
      </c>
      <c r="E112" s="2">
        <f>COUNTIFS(Table2[Sub-Sector],Table4[[#This Row],[Sub-Sector]],Table2[1M Return vs Nifty],"&gt;=5")/Table4[[#This Row],[Count]]</f>
        <v>0</v>
      </c>
      <c r="F112" s="2">
        <f>COUNTIFS(Table2[Sub-Sector],Table4[[#This Row],[Sub-Sector]],Table2[6M Return vs Nifty],"&gt;=10")/Table4[[#This Row],[Count]]</f>
        <v>0</v>
      </c>
      <c r="G112" s="2">
        <f>COUNTIFS(Table2[Sub-Sector],Table4[[#This Row],[Sub-Sector]],Table2[1Y Return vs Nifty],"&gt;=10")/Table4[[#This Row],[Count]]</f>
        <v>1</v>
      </c>
      <c r="H112" s="2">
        <f>COUNTIFS(Table2[Sub-Sector],Table4[[#This Row],[Sub-Sector]],Table2[RSI Exponential â€“ 14D],"&gt;=50")/Table4[[#This Row],[Count]]</f>
        <v>0</v>
      </c>
      <c r="I112" s="2">
        <f>COUNTIFS(Table2[Sub-Sector],Table4[[#This Row],[Sub-Sector]],Table2[Relative Volume],"&gt;=1")/Table4[[#This Row],[Count]]</f>
        <v>0</v>
      </c>
      <c r="J112" s="2">
        <f>COUNTIFS(Table2[Sub-Sector],Table4[[#This Row],[Sub-Sector]],Table2[% Away From Day Low],"&gt;=0.05")/Table4[[#This Row],[Count]]</f>
        <v>0</v>
      </c>
      <c r="K112" s="2">
        <f>COUNTIFS(Table2[Sub-Sector],Table4[[#This Row],[Sub-Sector]],Table2[% Away From Day High],"&lt;=0.05")/Table4[[#This Row],[Count]]</f>
        <v>1</v>
      </c>
      <c r="L112" s="2">
        <f>COUNTIFS(Table2[Sub-Sector],Table4[[#This Row],[Sub-Sector]],Table2[% Away From Current Week Low],"&gt;=0.05")/Table4[[#This Row],[Count]]</f>
        <v>0</v>
      </c>
      <c r="M112" s="2">
        <f>COUNTIFS(Table2[Sub-Sector],Table4[[#This Row],[Sub-Sector]],Table2[% Away From Current Week High],"&lt;=0.05")/Table4[[#This Row],[Count]]</f>
        <v>1</v>
      </c>
      <c r="N112" s="2">
        <f>COUNTIFS(Table2[Sub-Sector],Table4[[#This Row],[Sub-Sector]],Table2[% Away From Current Month Low],"&gt;=0.05")/Table4[[#This Row],[Count]]</f>
        <v>0</v>
      </c>
      <c r="O112" s="2">
        <f>COUNTIFS(Table2[Sub-Sector],Table4[[#This Row],[Sub-Sector]],Table2[% Away From Current Month High],"&lt;=0.05")/Table4[[#This Row],[Count]]</f>
        <v>0</v>
      </c>
      <c r="P112" s="2">
        <f>COUNTIFS(Table2[Sub-Sector],Table4[[#This Row],[Sub-Sector]],Table2[% Away From 52W High],"&lt;=10")/Table4[[#This Row],[Count]]</f>
        <v>0</v>
      </c>
      <c r="Q112" s="2">
        <f>COUNTIFS(Table2[Sub-Sector],Table4[[#This Row],[Sub-Sector]],Table2[% Away From 52W Low],"&gt;=10")/Table4[[#This Row],[Count]]</f>
        <v>1</v>
      </c>
      <c r="R112" s="2">
        <f>COUNTIFS(Table2[Sub-Sector],Table4[[#This Row],[Sub-Sector]],Table2[% Price above 20 EMA],"&gt;=0")/Table4[[#This Row],[Count]]</f>
        <v>0</v>
      </c>
      <c r="S112" s="2">
        <f>COUNTIFS(Table2[Sub-Sector],Table4[[#This Row],[Sub-Sector]],Table2[% Price above 50 EMA],"&gt;=0")/Table4[[#This Row],[Count]]</f>
        <v>0</v>
      </c>
      <c r="T112" s="2">
        <f>COUNTIFS(Table2[Sub-Sector],Table4[[#This Row],[Sub-Sector]],Table2[% Price above 200 EMA],"&gt;=0")/Table4[[#This Row],[Count]]</f>
        <v>1</v>
      </c>
      <c r="U112" s="2">
        <f>COUNTIFS(Table2[Sub-Sector],Table4[[#This Row],[Sub-Sector]],Table2[Rate of Change - Zone],"Positive")/Table4[[#This Row],[Count]]</f>
        <v>0</v>
      </c>
      <c r="V112" s="2">
        <f>COUNTIFS(Table2[Sub-Sector],Table4[[#This Row],[Sub-Sector]],Table2[Sharpe Ratio],"&gt;=0.10")/Table4[[#This Row],[Count]]</f>
        <v>0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669.5</v>
      </c>
      <c r="X112">
        <f>_xlfn.RANK.AVG(Table4[[#This Row],[Score]],Table4[Score],1)</f>
        <v>116.5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351.5</v>
      </c>
      <c r="Z112">
        <f>_xlfn.RANK.AVG(Table4[[#This Row],[Score 2 ]],Table4[[Score 2 ]],1)</f>
        <v>111</v>
      </c>
    </row>
    <row r="113" spans="1:26" x14ac:dyDescent="0.3">
      <c r="A113" t="s">
        <v>345</v>
      </c>
      <c r="B113">
        <f>COUNTIFS(Table2[Sub-Sector],Table4[[#This Row],[Sub-Sector]])</f>
        <v>1</v>
      </c>
      <c r="C113" s="2">
        <f>COUNTIFS(Table2[Sub-Sector],Table4[[#This Row],[Sub-Sector]],Table2[Uptrend],"Uptrend")/Table4[[#This Row],[Count]]</f>
        <v>0</v>
      </c>
      <c r="D113" s="2">
        <f>COUNTIFS(Table2[Sub-Sector],Table4[[#This Row],[Sub-Sector]],Table2[1W Return vs Nifty],"&gt;=5")/Table4[[#This Row],[Count]]</f>
        <v>0</v>
      </c>
      <c r="E113" s="2">
        <f>COUNTIFS(Table2[Sub-Sector],Table4[[#This Row],[Sub-Sector]],Table2[1M Return vs Nifty],"&gt;=5")/Table4[[#This Row],[Count]]</f>
        <v>0</v>
      </c>
      <c r="F113" s="2">
        <f>COUNTIFS(Table2[Sub-Sector],Table4[[#This Row],[Sub-Sector]],Table2[6M Return vs Nifty],"&gt;=10")/Table4[[#This Row],[Count]]</f>
        <v>0</v>
      </c>
      <c r="G113" s="2">
        <f>COUNTIFS(Table2[Sub-Sector],Table4[[#This Row],[Sub-Sector]],Table2[1Y Return vs Nifty],"&gt;=10")/Table4[[#This Row],[Count]]</f>
        <v>1</v>
      </c>
      <c r="H113" s="2">
        <f>COUNTIFS(Table2[Sub-Sector],Table4[[#This Row],[Sub-Sector]],Table2[RSI Exponential â€“ 14D],"&gt;=50")/Table4[[#This Row],[Count]]</f>
        <v>1</v>
      </c>
      <c r="I113" s="2">
        <f>COUNTIFS(Table2[Sub-Sector],Table4[[#This Row],[Sub-Sector]],Table2[Relative Volume],"&gt;=1")/Table4[[#This Row],[Count]]</f>
        <v>0</v>
      </c>
      <c r="J113" s="2">
        <f>COUNTIFS(Table2[Sub-Sector],Table4[[#This Row],[Sub-Sector]],Table2[% Away From Day Low],"&gt;=0.05")/Table4[[#This Row],[Count]]</f>
        <v>0</v>
      </c>
      <c r="K113" s="2">
        <f>COUNTIFS(Table2[Sub-Sector],Table4[[#This Row],[Sub-Sector]],Table2[% Away From Day High],"&lt;=0.05")/Table4[[#This Row],[Count]]</f>
        <v>1</v>
      </c>
      <c r="L113" s="2">
        <f>COUNTIFS(Table2[Sub-Sector],Table4[[#This Row],[Sub-Sector]],Table2[% Away From Current Week Low],"&gt;=0.05")/Table4[[#This Row],[Count]]</f>
        <v>0</v>
      </c>
      <c r="M113" s="2">
        <f>COUNTIFS(Table2[Sub-Sector],Table4[[#This Row],[Sub-Sector]],Table2[% Away From Current Week High],"&lt;=0.05")/Table4[[#This Row],[Count]]</f>
        <v>1</v>
      </c>
      <c r="N113" s="2">
        <f>COUNTIFS(Table2[Sub-Sector],Table4[[#This Row],[Sub-Sector]],Table2[% Away From Current Month Low],"&gt;=0.05")/Table4[[#This Row],[Count]]</f>
        <v>1</v>
      </c>
      <c r="O113" s="2">
        <f>COUNTIFS(Table2[Sub-Sector],Table4[[#This Row],[Sub-Sector]],Table2[% Away From Current Month High],"&lt;=0.05")/Table4[[#This Row],[Count]]</f>
        <v>1</v>
      </c>
      <c r="P113" s="2">
        <f>COUNTIFS(Table2[Sub-Sector],Table4[[#This Row],[Sub-Sector]],Table2[% Away From 52W High],"&lt;=10")/Table4[[#This Row],[Count]]</f>
        <v>0</v>
      </c>
      <c r="Q113" s="2">
        <f>COUNTIFS(Table2[Sub-Sector],Table4[[#This Row],[Sub-Sector]],Table2[% Away From 52W Low],"&gt;=10")/Table4[[#This Row],[Count]]</f>
        <v>1</v>
      </c>
      <c r="R113" s="2">
        <f>COUNTIFS(Table2[Sub-Sector],Table4[[#This Row],[Sub-Sector]],Table2[% Price above 20 EMA],"&gt;=0")/Table4[[#This Row],[Count]]</f>
        <v>1</v>
      </c>
      <c r="S113" s="2">
        <f>COUNTIFS(Table2[Sub-Sector],Table4[[#This Row],[Sub-Sector]],Table2[% Price above 50 EMA],"&gt;=0")/Table4[[#This Row],[Count]]</f>
        <v>0</v>
      </c>
      <c r="T113" s="2">
        <f>COUNTIFS(Table2[Sub-Sector],Table4[[#This Row],[Sub-Sector]],Table2[% Price above 200 EMA],"&gt;=0")/Table4[[#This Row],[Count]]</f>
        <v>1</v>
      </c>
      <c r="U113" s="2">
        <f>COUNTIFS(Table2[Sub-Sector],Table4[[#This Row],[Sub-Sector]],Table2[Rate of Change - Zone],"Positive")/Table4[[#This Row],[Count]]</f>
        <v>0</v>
      </c>
      <c r="V113" s="2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669.5</v>
      </c>
      <c r="X113">
        <f>_xlfn.RANK.AVG(Table4[[#This Row],[Score]],Table4[Score],1)</f>
        <v>116.5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351.5</v>
      </c>
      <c r="Z113">
        <f>_xlfn.RANK.AVG(Table4[[#This Row],[Score 2 ]],Table4[[Score 2 ]],1)</f>
        <v>111</v>
      </c>
    </row>
    <row r="114" spans="1:26" x14ac:dyDescent="0.3">
      <c r="A114" t="s">
        <v>411</v>
      </c>
      <c r="B114">
        <f>COUNTIFS(Table2[Sub-Sector],Table4[[#This Row],[Sub-Sector]])</f>
        <v>9</v>
      </c>
      <c r="C114" s="2">
        <f>COUNTIFS(Table2[Sub-Sector],Table4[[#This Row],[Sub-Sector]],Table2[Uptrend],"Uptrend")/Table4[[#This Row],[Count]]</f>
        <v>0.77777777777777779</v>
      </c>
      <c r="D114" s="2">
        <f>COUNTIFS(Table2[Sub-Sector],Table4[[#This Row],[Sub-Sector]],Table2[1W Return vs Nifty],"&gt;=5")/Table4[[#This Row],[Count]]</f>
        <v>0.1111111111111111</v>
      </c>
      <c r="E114" s="2">
        <f>COUNTIFS(Table2[Sub-Sector],Table4[[#This Row],[Sub-Sector]],Table2[1M Return vs Nifty],"&gt;=5")/Table4[[#This Row],[Count]]</f>
        <v>0.1111111111111111</v>
      </c>
      <c r="F114" s="2">
        <f>COUNTIFS(Table2[Sub-Sector],Table4[[#This Row],[Sub-Sector]],Table2[6M Return vs Nifty],"&gt;=10")/Table4[[#This Row],[Count]]</f>
        <v>0.22222222222222221</v>
      </c>
      <c r="G114" s="2">
        <f>COUNTIFS(Table2[Sub-Sector],Table4[[#This Row],[Sub-Sector]],Table2[1Y Return vs Nifty],"&gt;=10")/Table4[[#This Row],[Count]]</f>
        <v>0.33333333333333331</v>
      </c>
      <c r="H114" s="2">
        <f>COUNTIFS(Table2[Sub-Sector],Table4[[#This Row],[Sub-Sector]],Table2[RSI Exponential â€“ 14D],"&gt;=50")/Table4[[#This Row],[Count]]</f>
        <v>0.66666666666666663</v>
      </c>
      <c r="I114" s="2">
        <f>COUNTIFS(Table2[Sub-Sector],Table4[[#This Row],[Sub-Sector]],Table2[Relative Volume],"&gt;=1")/Table4[[#This Row],[Count]]</f>
        <v>0.22222222222222221</v>
      </c>
      <c r="J114" s="2">
        <f>COUNTIFS(Table2[Sub-Sector],Table4[[#This Row],[Sub-Sector]],Table2[% Away From Day Low],"&gt;=0.05")/Table4[[#This Row],[Count]]</f>
        <v>0.1111111111111111</v>
      </c>
      <c r="K114" s="2">
        <f>COUNTIFS(Table2[Sub-Sector],Table4[[#This Row],[Sub-Sector]],Table2[% Away From Day High],"&lt;=0.05")/Table4[[#This Row],[Count]]</f>
        <v>0.88888888888888884</v>
      </c>
      <c r="L114" s="2">
        <f>COUNTIFS(Table2[Sub-Sector],Table4[[#This Row],[Sub-Sector]],Table2[% Away From Current Week Low],"&gt;=0.05")/Table4[[#This Row],[Count]]</f>
        <v>0</v>
      </c>
      <c r="M114" s="2">
        <f>COUNTIFS(Table2[Sub-Sector],Table4[[#This Row],[Sub-Sector]],Table2[% Away From Current Week High],"&lt;=0.05")/Table4[[#This Row],[Count]]</f>
        <v>1</v>
      </c>
      <c r="N114" s="2">
        <f>COUNTIFS(Table2[Sub-Sector],Table4[[#This Row],[Sub-Sector]],Table2[% Away From Current Month Low],"&gt;=0.05")/Table4[[#This Row],[Count]]</f>
        <v>0.66666666666666663</v>
      </c>
      <c r="O114" s="2">
        <f>COUNTIFS(Table2[Sub-Sector],Table4[[#This Row],[Sub-Sector]],Table2[% Away From Current Month High],"&lt;=0.05")/Table4[[#This Row],[Count]]</f>
        <v>0.55555555555555558</v>
      </c>
      <c r="P114" s="2">
        <f>COUNTIFS(Table2[Sub-Sector],Table4[[#This Row],[Sub-Sector]],Table2[% Away From 52W High],"&lt;=10")/Table4[[#This Row],[Count]]</f>
        <v>0.44444444444444442</v>
      </c>
      <c r="Q114" s="2">
        <f>COUNTIFS(Table2[Sub-Sector],Table4[[#This Row],[Sub-Sector]],Table2[% Away From 52W Low],"&gt;=10")/Table4[[#This Row],[Count]]</f>
        <v>1</v>
      </c>
      <c r="R114" s="2">
        <f>COUNTIFS(Table2[Sub-Sector],Table4[[#This Row],[Sub-Sector]],Table2[% Price above 20 EMA],"&gt;=0")/Table4[[#This Row],[Count]]</f>
        <v>0.66666666666666663</v>
      </c>
      <c r="S114" s="2">
        <f>COUNTIFS(Table2[Sub-Sector],Table4[[#This Row],[Sub-Sector]],Table2[% Price above 50 EMA],"&gt;=0")/Table4[[#This Row],[Count]]</f>
        <v>0.66666666666666663</v>
      </c>
      <c r="T114" s="2">
        <f>COUNTIFS(Table2[Sub-Sector],Table4[[#This Row],[Sub-Sector]],Table2[% Price above 200 EMA],"&gt;=0")/Table4[[#This Row],[Count]]</f>
        <v>0.77777777777777779</v>
      </c>
      <c r="U114" s="2">
        <f>COUNTIFS(Table2[Sub-Sector],Table4[[#This Row],[Sub-Sector]],Table2[Rate of Change - Zone],"Positive")/Table4[[#This Row],[Count]]</f>
        <v>0.44444444444444442</v>
      </c>
      <c r="V114" s="2">
        <f>COUNTIFS(Table2[Sub-Sector],Table4[[#This Row],[Sub-Sector]],Table2[Sharpe Ratio],"&gt;=0.10")/Table4[[#This Row],[Count]]</f>
        <v>0.33333333333333331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576</v>
      </c>
      <c r="X114">
        <f>_xlfn.RANK.AVG(Table4[[#This Row],[Score]],Table4[Score],1)</f>
        <v>106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356.5</v>
      </c>
      <c r="Z114">
        <f>_xlfn.RANK.AVG(Table4[[#This Row],[Score 2 ]],Table4[[Score 2 ]],1)</f>
        <v>113</v>
      </c>
    </row>
    <row r="115" spans="1:26" x14ac:dyDescent="0.3">
      <c r="A115" t="s">
        <v>493</v>
      </c>
      <c r="B115">
        <f>COUNTIFS(Table2[Sub-Sector],Table4[[#This Row],[Sub-Sector]])</f>
        <v>6</v>
      </c>
      <c r="C115" s="2">
        <f>COUNTIFS(Table2[Sub-Sector],Table4[[#This Row],[Sub-Sector]],Table2[Uptrend],"Uptrend")/Table4[[#This Row],[Count]]</f>
        <v>0.83333333333333337</v>
      </c>
      <c r="D115" s="2">
        <f>COUNTIFS(Table2[Sub-Sector],Table4[[#This Row],[Sub-Sector]],Table2[1W Return vs Nifty],"&gt;=5")/Table4[[#This Row],[Count]]</f>
        <v>0</v>
      </c>
      <c r="E115" s="2">
        <f>COUNTIFS(Table2[Sub-Sector],Table4[[#This Row],[Sub-Sector]],Table2[1M Return vs Nifty],"&gt;=5")/Table4[[#This Row],[Count]]</f>
        <v>0</v>
      </c>
      <c r="F115" s="2">
        <f>COUNTIFS(Table2[Sub-Sector],Table4[[#This Row],[Sub-Sector]],Table2[6M Return vs Nifty],"&gt;=10")/Table4[[#This Row],[Count]]</f>
        <v>0.16666666666666666</v>
      </c>
      <c r="G115" s="2">
        <f>COUNTIFS(Table2[Sub-Sector],Table4[[#This Row],[Sub-Sector]],Table2[1Y Return vs Nifty],"&gt;=10")/Table4[[#This Row],[Count]]</f>
        <v>0.16666666666666666</v>
      </c>
      <c r="H115" s="2">
        <f>COUNTIFS(Table2[Sub-Sector],Table4[[#This Row],[Sub-Sector]],Table2[RSI Exponential â€“ 14D],"&gt;=50")/Table4[[#This Row],[Count]]</f>
        <v>0.5</v>
      </c>
      <c r="I115" s="2">
        <f>COUNTIFS(Table2[Sub-Sector],Table4[[#This Row],[Sub-Sector]],Table2[Relative Volume],"&gt;=1")/Table4[[#This Row],[Count]]</f>
        <v>0.33333333333333331</v>
      </c>
      <c r="J115" s="2">
        <f>COUNTIFS(Table2[Sub-Sector],Table4[[#This Row],[Sub-Sector]],Table2[% Away From Day Low],"&gt;=0.05")/Table4[[#This Row],[Count]]</f>
        <v>0</v>
      </c>
      <c r="K115" s="2">
        <f>COUNTIFS(Table2[Sub-Sector],Table4[[#This Row],[Sub-Sector]],Table2[% Away From Day High],"&lt;=0.05")/Table4[[#This Row],[Count]]</f>
        <v>1</v>
      </c>
      <c r="L115" s="2">
        <f>COUNTIFS(Table2[Sub-Sector],Table4[[#This Row],[Sub-Sector]],Table2[% Away From Current Week Low],"&gt;=0.05")/Table4[[#This Row],[Count]]</f>
        <v>0</v>
      </c>
      <c r="M115" s="2">
        <f>COUNTIFS(Table2[Sub-Sector],Table4[[#This Row],[Sub-Sector]],Table2[% Away From Current Week High],"&lt;=0.05")/Table4[[#This Row],[Count]]</f>
        <v>1</v>
      </c>
      <c r="N115" s="2">
        <f>COUNTIFS(Table2[Sub-Sector],Table4[[#This Row],[Sub-Sector]],Table2[% Away From Current Month Low],"&gt;=0.05")/Table4[[#This Row],[Count]]</f>
        <v>0.66666666666666663</v>
      </c>
      <c r="O115" s="2">
        <f>COUNTIFS(Table2[Sub-Sector],Table4[[#This Row],[Sub-Sector]],Table2[% Away From Current Month High],"&lt;=0.05")/Table4[[#This Row],[Count]]</f>
        <v>0.33333333333333331</v>
      </c>
      <c r="P115" s="2">
        <f>COUNTIFS(Table2[Sub-Sector],Table4[[#This Row],[Sub-Sector]],Table2[% Away From 52W High],"&lt;=10")/Table4[[#This Row],[Count]]</f>
        <v>0.33333333333333331</v>
      </c>
      <c r="Q115" s="2">
        <f>COUNTIFS(Table2[Sub-Sector],Table4[[#This Row],[Sub-Sector]],Table2[% Away From 52W Low],"&gt;=10")/Table4[[#This Row],[Count]]</f>
        <v>1</v>
      </c>
      <c r="R115" s="2">
        <f>COUNTIFS(Table2[Sub-Sector],Table4[[#This Row],[Sub-Sector]],Table2[% Price above 20 EMA],"&gt;=0")/Table4[[#This Row],[Count]]</f>
        <v>0.5</v>
      </c>
      <c r="S115" s="2">
        <f>COUNTIFS(Table2[Sub-Sector],Table4[[#This Row],[Sub-Sector]],Table2[% Price above 50 EMA],"&gt;=0")/Table4[[#This Row],[Count]]</f>
        <v>0.66666666666666663</v>
      </c>
      <c r="T115" s="2">
        <f>COUNTIFS(Table2[Sub-Sector],Table4[[#This Row],[Sub-Sector]],Table2[% Price above 200 EMA],"&gt;=0")/Table4[[#This Row],[Count]]</f>
        <v>0.83333333333333337</v>
      </c>
      <c r="U115" s="2">
        <f>COUNTIFS(Table2[Sub-Sector],Table4[[#This Row],[Sub-Sector]],Table2[Rate of Change - Zone],"Positive")/Table4[[#This Row],[Count]]</f>
        <v>0.33333333333333331</v>
      </c>
      <c r="V115" s="2">
        <f>COUNTIFS(Table2[Sub-Sector],Table4[[#This Row],[Sub-Sector]],Table2[Sharpe Ratio],"&gt;=0.10")/Table4[[#This Row],[Count]]</f>
        <v>0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627</v>
      </c>
      <c r="X115">
        <f>_xlfn.RANK.AVG(Table4[[#This Row],[Score]],Table4[Score],1)</f>
        <v>111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364</v>
      </c>
      <c r="Z115">
        <f>_xlfn.RANK.AVG(Table4[[#This Row],[Score 2 ]],Table4[[Score 2 ]],1)</f>
        <v>114</v>
      </c>
    </row>
    <row r="116" spans="1:26" x14ac:dyDescent="0.3">
      <c r="A116" t="s">
        <v>1479</v>
      </c>
      <c r="B116">
        <f>COUNTIFS(Table2[Sub-Sector],Table4[[#This Row],[Sub-Sector]])</f>
        <v>3</v>
      </c>
      <c r="C116" s="2">
        <f>COUNTIFS(Table2[Sub-Sector],Table4[[#This Row],[Sub-Sector]],Table2[Uptrend],"Uptrend")/Table4[[#This Row],[Count]]</f>
        <v>0.33333333333333331</v>
      </c>
      <c r="D116" s="2">
        <f>COUNTIFS(Table2[Sub-Sector],Table4[[#This Row],[Sub-Sector]],Table2[1W Return vs Nifty],"&gt;=5")/Table4[[#This Row],[Count]]</f>
        <v>0</v>
      </c>
      <c r="E116" s="2">
        <f>COUNTIFS(Table2[Sub-Sector],Table4[[#This Row],[Sub-Sector]],Table2[1M Return vs Nifty],"&gt;=5")/Table4[[#This Row],[Count]]</f>
        <v>0</v>
      </c>
      <c r="F116" s="2">
        <f>COUNTIFS(Table2[Sub-Sector],Table4[[#This Row],[Sub-Sector]],Table2[6M Return vs Nifty],"&gt;=10")/Table4[[#This Row],[Count]]</f>
        <v>0</v>
      </c>
      <c r="G116" s="2">
        <f>COUNTIFS(Table2[Sub-Sector],Table4[[#This Row],[Sub-Sector]],Table2[1Y Return vs Nifty],"&gt;=10")/Table4[[#This Row],[Count]]</f>
        <v>0.33333333333333331</v>
      </c>
      <c r="H116" s="2">
        <f>COUNTIFS(Table2[Sub-Sector],Table4[[#This Row],[Sub-Sector]],Table2[RSI Exponential â€“ 14D],"&gt;=50")/Table4[[#This Row],[Count]]</f>
        <v>0.33333333333333331</v>
      </c>
      <c r="I116" s="2">
        <f>COUNTIFS(Table2[Sub-Sector],Table4[[#This Row],[Sub-Sector]],Table2[Relative Volume],"&gt;=1")/Table4[[#This Row],[Count]]</f>
        <v>0.33333333333333331</v>
      </c>
      <c r="J116" s="2">
        <f>COUNTIFS(Table2[Sub-Sector],Table4[[#This Row],[Sub-Sector]],Table2[% Away From Day Low],"&gt;=0.05")/Table4[[#This Row],[Count]]</f>
        <v>0.33333333333333331</v>
      </c>
      <c r="K116" s="2">
        <f>COUNTIFS(Table2[Sub-Sector],Table4[[#This Row],[Sub-Sector]],Table2[% Away From Day High],"&lt;=0.05")/Table4[[#This Row],[Count]]</f>
        <v>1</v>
      </c>
      <c r="L116" s="2">
        <f>COUNTIFS(Table2[Sub-Sector],Table4[[#This Row],[Sub-Sector]],Table2[% Away From Current Week Low],"&gt;=0.05")/Table4[[#This Row],[Count]]</f>
        <v>0</v>
      </c>
      <c r="M116" s="2">
        <f>COUNTIFS(Table2[Sub-Sector],Table4[[#This Row],[Sub-Sector]],Table2[% Away From Current Week High],"&lt;=0.05")/Table4[[#This Row],[Count]]</f>
        <v>0.66666666666666663</v>
      </c>
      <c r="N116" s="2">
        <f>COUNTIFS(Table2[Sub-Sector],Table4[[#This Row],[Sub-Sector]],Table2[% Away From Current Month Low],"&gt;=0.05")/Table4[[#This Row],[Count]]</f>
        <v>0.66666666666666663</v>
      </c>
      <c r="O116" s="2">
        <f>COUNTIFS(Table2[Sub-Sector],Table4[[#This Row],[Sub-Sector]],Table2[% Away From Current Month High],"&lt;=0.05")/Table4[[#This Row],[Count]]</f>
        <v>0</v>
      </c>
      <c r="P116" s="2">
        <f>COUNTIFS(Table2[Sub-Sector],Table4[[#This Row],[Sub-Sector]],Table2[% Away From 52W High],"&lt;=10")/Table4[[#This Row],[Count]]</f>
        <v>0.33333333333333331</v>
      </c>
      <c r="Q116" s="2">
        <f>COUNTIFS(Table2[Sub-Sector],Table4[[#This Row],[Sub-Sector]],Table2[% Away From 52W Low],"&gt;=10")/Table4[[#This Row],[Count]]</f>
        <v>1</v>
      </c>
      <c r="R116" s="2">
        <f>COUNTIFS(Table2[Sub-Sector],Table4[[#This Row],[Sub-Sector]],Table2[% Price above 20 EMA],"&gt;=0")/Table4[[#This Row],[Count]]</f>
        <v>0.33333333333333331</v>
      </c>
      <c r="S116" s="2">
        <f>COUNTIFS(Table2[Sub-Sector],Table4[[#This Row],[Sub-Sector]],Table2[% Price above 50 EMA],"&gt;=0")/Table4[[#This Row],[Count]]</f>
        <v>0.66666666666666663</v>
      </c>
      <c r="T116" s="2">
        <f>COUNTIFS(Table2[Sub-Sector],Table4[[#This Row],[Sub-Sector]],Table2[% Price above 200 EMA],"&gt;=0")/Table4[[#This Row],[Count]]</f>
        <v>0.66666666666666663</v>
      </c>
      <c r="U116" s="2">
        <f>COUNTIFS(Table2[Sub-Sector],Table4[[#This Row],[Sub-Sector]],Table2[Rate of Change - Zone],"Positive")/Table4[[#This Row],[Count]]</f>
        <v>0.33333333333333331</v>
      </c>
      <c r="V116" s="2">
        <f>COUNTIFS(Table2[Sub-Sector],Table4[[#This Row],[Sub-Sector]],Table2[Sharpe Ratio],"&gt;=0.10")/Table4[[#This Row],[Count]]</f>
        <v>0.33333333333333331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682.5</v>
      </c>
      <c r="X116">
        <f>_xlfn.RANK.AVG(Table4[[#This Row],[Score]],Table4[Score],1)</f>
        <v>120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370.5</v>
      </c>
      <c r="Z116">
        <f>_xlfn.RANK.AVG(Table4[[#This Row],[Score 2 ]],Table4[[Score 2 ]],1)</f>
        <v>115</v>
      </c>
    </row>
    <row r="117" spans="1:26" x14ac:dyDescent="0.3">
      <c r="A117" t="s">
        <v>942</v>
      </c>
      <c r="B117">
        <f>COUNTIFS(Table2[Sub-Sector],Table4[[#This Row],[Sub-Sector]])</f>
        <v>3</v>
      </c>
      <c r="C117" s="2">
        <f>COUNTIFS(Table2[Sub-Sector],Table4[[#This Row],[Sub-Sector]],Table2[Uptrend],"Uptrend")/Table4[[#This Row],[Count]]</f>
        <v>0.66666666666666663</v>
      </c>
      <c r="D117" s="2">
        <f>COUNTIFS(Table2[Sub-Sector],Table4[[#This Row],[Sub-Sector]],Table2[1W Return vs Nifty],"&gt;=5")/Table4[[#This Row],[Count]]</f>
        <v>0.33333333333333331</v>
      </c>
      <c r="E117" s="2">
        <f>COUNTIFS(Table2[Sub-Sector],Table4[[#This Row],[Sub-Sector]],Table2[1M Return vs Nifty],"&gt;=5")/Table4[[#This Row],[Count]]</f>
        <v>0</v>
      </c>
      <c r="F117" s="2">
        <f>COUNTIFS(Table2[Sub-Sector],Table4[[#This Row],[Sub-Sector]],Table2[6M Return vs Nifty],"&gt;=10")/Table4[[#This Row],[Count]]</f>
        <v>0.33333333333333331</v>
      </c>
      <c r="G117" s="2">
        <f>COUNTIFS(Table2[Sub-Sector],Table4[[#This Row],[Sub-Sector]],Table2[1Y Return vs Nifty],"&gt;=10")/Table4[[#This Row],[Count]]</f>
        <v>0.33333333333333331</v>
      </c>
      <c r="H117" s="2">
        <f>COUNTIFS(Table2[Sub-Sector],Table4[[#This Row],[Sub-Sector]],Table2[RSI Exponential â€“ 14D],"&gt;=50")/Table4[[#This Row],[Count]]</f>
        <v>0.66666666666666663</v>
      </c>
      <c r="I117" s="2">
        <f>COUNTIFS(Table2[Sub-Sector],Table4[[#This Row],[Sub-Sector]],Table2[Relative Volume],"&gt;=1")/Table4[[#This Row],[Count]]</f>
        <v>0</v>
      </c>
      <c r="J117" s="2">
        <f>COUNTIFS(Table2[Sub-Sector],Table4[[#This Row],[Sub-Sector]],Table2[% Away From Day Low],"&gt;=0.05")/Table4[[#This Row],[Count]]</f>
        <v>0</v>
      </c>
      <c r="K117" s="2">
        <f>COUNTIFS(Table2[Sub-Sector],Table4[[#This Row],[Sub-Sector]],Table2[% Away From Day High],"&lt;=0.05")/Table4[[#This Row],[Count]]</f>
        <v>1</v>
      </c>
      <c r="L117" s="2">
        <f>COUNTIFS(Table2[Sub-Sector],Table4[[#This Row],[Sub-Sector]],Table2[% Away From Current Week Low],"&gt;=0.05")/Table4[[#This Row],[Count]]</f>
        <v>0</v>
      </c>
      <c r="M117" s="2">
        <f>COUNTIFS(Table2[Sub-Sector],Table4[[#This Row],[Sub-Sector]],Table2[% Away From Current Week High],"&lt;=0.05")/Table4[[#This Row],[Count]]</f>
        <v>1</v>
      </c>
      <c r="N117" s="2">
        <f>COUNTIFS(Table2[Sub-Sector],Table4[[#This Row],[Sub-Sector]],Table2[% Away From Current Month Low],"&gt;=0.05")/Table4[[#This Row],[Count]]</f>
        <v>0.66666666666666663</v>
      </c>
      <c r="O117" s="2">
        <f>COUNTIFS(Table2[Sub-Sector],Table4[[#This Row],[Sub-Sector]],Table2[% Away From Current Month High],"&lt;=0.05")/Table4[[#This Row],[Count]]</f>
        <v>0.33333333333333331</v>
      </c>
      <c r="P117" s="2">
        <f>COUNTIFS(Table2[Sub-Sector],Table4[[#This Row],[Sub-Sector]],Table2[% Away From 52W High],"&lt;=10")/Table4[[#This Row],[Count]]</f>
        <v>0.33333333333333331</v>
      </c>
      <c r="Q117" s="2">
        <f>COUNTIFS(Table2[Sub-Sector],Table4[[#This Row],[Sub-Sector]],Table2[% Away From 52W Low],"&gt;=10")/Table4[[#This Row],[Count]]</f>
        <v>1</v>
      </c>
      <c r="R117" s="2">
        <f>COUNTIFS(Table2[Sub-Sector],Table4[[#This Row],[Sub-Sector]],Table2[% Price above 20 EMA],"&gt;=0")/Table4[[#This Row],[Count]]</f>
        <v>0.66666666666666663</v>
      </c>
      <c r="S117" s="2">
        <f>COUNTIFS(Table2[Sub-Sector],Table4[[#This Row],[Sub-Sector]],Table2[% Price above 50 EMA],"&gt;=0")/Table4[[#This Row],[Count]]</f>
        <v>1</v>
      </c>
      <c r="T117" s="2">
        <f>COUNTIFS(Table2[Sub-Sector],Table4[[#This Row],[Sub-Sector]],Table2[% Price above 200 EMA],"&gt;=0")/Table4[[#This Row],[Count]]</f>
        <v>0.66666666666666663</v>
      </c>
      <c r="U117" s="2">
        <f>COUNTIFS(Table2[Sub-Sector],Table4[[#This Row],[Sub-Sector]],Table2[Rate of Change - Zone],"Positive")/Table4[[#This Row],[Count]]</f>
        <v>0.33333333333333331</v>
      </c>
      <c r="V117" s="2">
        <f>COUNTIFS(Table2[Sub-Sector],Table4[[#This Row],[Sub-Sector]],Table2[Sharpe Ratio],"&gt;=0.10")/Table4[[#This Row],[Count]]</f>
        <v>0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610</v>
      </c>
      <c r="X117">
        <f>_xlfn.RANK.AVG(Table4[[#This Row],[Score]],Table4[Score],1)</f>
        <v>109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372</v>
      </c>
      <c r="Z117">
        <f>_xlfn.RANK.AVG(Table4[[#This Row],[Score 2 ]],Table4[[Score 2 ]],1)</f>
        <v>116</v>
      </c>
    </row>
    <row r="118" spans="1:26" x14ac:dyDescent="0.3">
      <c r="A118" t="s">
        <v>101</v>
      </c>
      <c r="B118">
        <f>COUNTIFS(Table2[Sub-Sector],Table4[[#This Row],[Sub-Sector]])</f>
        <v>4</v>
      </c>
      <c r="C118" s="2">
        <f>COUNTIFS(Table2[Sub-Sector],Table4[[#This Row],[Sub-Sector]],Table2[Uptrend],"Uptrend")/Table4[[#This Row],[Count]]</f>
        <v>0.25</v>
      </c>
      <c r="D118" s="2">
        <f>COUNTIFS(Table2[Sub-Sector],Table4[[#This Row],[Sub-Sector]],Table2[1W Return vs Nifty],"&gt;=5")/Table4[[#This Row],[Count]]</f>
        <v>0</v>
      </c>
      <c r="E118" s="2">
        <f>COUNTIFS(Table2[Sub-Sector],Table4[[#This Row],[Sub-Sector]],Table2[1M Return vs Nifty],"&gt;=5")/Table4[[#This Row],[Count]]</f>
        <v>0</v>
      </c>
      <c r="F118" s="2">
        <f>COUNTIFS(Table2[Sub-Sector],Table4[[#This Row],[Sub-Sector]],Table2[6M Return vs Nifty],"&gt;=10")/Table4[[#This Row],[Count]]</f>
        <v>0</v>
      </c>
      <c r="G118" s="2">
        <f>COUNTIFS(Table2[Sub-Sector],Table4[[#This Row],[Sub-Sector]],Table2[1Y Return vs Nifty],"&gt;=10")/Table4[[#This Row],[Count]]</f>
        <v>0</v>
      </c>
      <c r="H118" s="2">
        <f>COUNTIFS(Table2[Sub-Sector],Table4[[#This Row],[Sub-Sector]],Table2[RSI Exponential â€“ 14D],"&gt;=50")/Table4[[#This Row],[Count]]</f>
        <v>1</v>
      </c>
      <c r="I118" s="2">
        <f>COUNTIFS(Table2[Sub-Sector],Table4[[#This Row],[Sub-Sector]],Table2[Relative Volume],"&gt;=1")/Table4[[#This Row],[Count]]</f>
        <v>0.5</v>
      </c>
      <c r="J118" s="2">
        <f>COUNTIFS(Table2[Sub-Sector],Table4[[#This Row],[Sub-Sector]],Table2[% Away From Day Low],"&gt;=0.05")/Table4[[#This Row],[Count]]</f>
        <v>0</v>
      </c>
      <c r="K118" s="2">
        <f>COUNTIFS(Table2[Sub-Sector],Table4[[#This Row],[Sub-Sector]],Table2[% Away From Day High],"&lt;=0.05")/Table4[[#This Row],[Count]]</f>
        <v>1</v>
      </c>
      <c r="L118" s="2">
        <f>COUNTIFS(Table2[Sub-Sector],Table4[[#This Row],[Sub-Sector]],Table2[% Away From Current Week Low],"&gt;=0.05")/Table4[[#This Row],[Count]]</f>
        <v>0</v>
      </c>
      <c r="M118" s="2">
        <f>COUNTIFS(Table2[Sub-Sector],Table4[[#This Row],[Sub-Sector]],Table2[% Away From Current Week High],"&lt;=0.05")/Table4[[#This Row],[Count]]</f>
        <v>1</v>
      </c>
      <c r="N118" s="2">
        <f>COUNTIFS(Table2[Sub-Sector],Table4[[#This Row],[Sub-Sector]],Table2[% Away From Current Month Low],"&gt;=0.05")/Table4[[#This Row],[Count]]</f>
        <v>0.75</v>
      </c>
      <c r="O118" s="2">
        <f>COUNTIFS(Table2[Sub-Sector],Table4[[#This Row],[Sub-Sector]],Table2[% Away From Current Month High],"&lt;=0.05")/Table4[[#This Row],[Count]]</f>
        <v>0.75</v>
      </c>
      <c r="P118" s="2">
        <f>COUNTIFS(Table2[Sub-Sector],Table4[[#This Row],[Sub-Sector]],Table2[% Away From 52W High],"&lt;=10")/Table4[[#This Row],[Count]]</f>
        <v>0</v>
      </c>
      <c r="Q118" s="2">
        <f>COUNTIFS(Table2[Sub-Sector],Table4[[#This Row],[Sub-Sector]],Table2[% Away From 52W Low],"&gt;=10")/Table4[[#This Row],[Count]]</f>
        <v>1</v>
      </c>
      <c r="R118" s="2">
        <f>COUNTIFS(Table2[Sub-Sector],Table4[[#This Row],[Sub-Sector]],Table2[% Price above 20 EMA],"&gt;=0")/Table4[[#This Row],[Count]]</f>
        <v>1</v>
      </c>
      <c r="S118" s="2">
        <f>COUNTIFS(Table2[Sub-Sector],Table4[[#This Row],[Sub-Sector]],Table2[% Price above 50 EMA],"&gt;=0")/Table4[[#This Row],[Count]]</f>
        <v>1</v>
      </c>
      <c r="T118" s="2">
        <f>COUNTIFS(Table2[Sub-Sector],Table4[[#This Row],[Sub-Sector]],Table2[% Price above 200 EMA],"&gt;=0")/Table4[[#This Row],[Count]]</f>
        <v>0.5</v>
      </c>
      <c r="U118" s="2">
        <f>COUNTIFS(Table2[Sub-Sector],Table4[[#This Row],[Sub-Sector]],Table2[Rate of Change - Zone],"Positive")/Table4[[#This Row],[Count]]</f>
        <v>0.25</v>
      </c>
      <c r="V118" s="2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689</v>
      </c>
      <c r="X118">
        <f>_xlfn.RANK.AVG(Table4[[#This Row],[Score]],Table4[Score],1)</f>
        <v>121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375</v>
      </c>
      <c r="Z118">
        <f>_xlfn.RANK.AVG(Table4[[#This Row],[Score 2 ]],Table4[[Score 2 ]],1)</f>
        <v>117</v>
      </c>
    </row>
    <row r="119" spans="1:26" x14ac:dyDescent="0.3">
      <c r="A119" t="s">
        <v>528</v>
      </c>
      <c r="B119">
        <f>COUNTIFS(Table2[Sub-Sector],Table4[[#This Row],[Sub-Sector]])</f>
        <v>6</v>
      </c>
      <c r="C119" s="2">
        <f>COUNTIFS(Table2[Sub-Sector],Table4[[#This Row],[Sub-Sector]],Table2[Uptrend],"Uptrend")/Table4[[#This Row],[Count]]</f>
        <v>0.5</v>
      </c>
      <c r="D119" s="2">
        <f>COUNTIFS(Table2[Sub-Sector],Table4[[#This Row],[Sub-Sector]],Table2[1W Return vs Nifty],"&gt;=5")/Table4[[#This Row],[Count]]</f>
        <v>0</v>
      </c>
      <c r="E119" s="2">
        <f>COUNTIFS(Table2[Sub-Sector],Table4[[#This Row],[Sub-Sector]],Table2[1M Return vs Nifty],"&gt;=5")/Table4[[#This Row],[Count]]</f>
        <v>0.16666666666666666</v>
      </c>
      <c r="F119" s="2">
        <f>COUNTIFS(Table2[Sub-Sector],Table4[[#This Row],[Sub-Sector]],Table2[6M Return vs Nifty],"&gt;=10")/Table4[[#This Row],[Count]]</f>
        <v>0</v>
      </c>
      <c r="G119" s="2">
        <f>COUNTIFS(Table2[Sub-Sector],Table4[[#This Row],[Sub-Sector]],Table2[1Y Return vs Nifty],"&gt;=10")/Table4[[#This Row],[Count]]</f>
        <v>0</v>
      </c>
      <c r="H119" s="2">
        <f>COUNTIFS(Table2[Sub-Sector],Table4[[#This Row],[Sub-Sector]],Table2[RSI Exponential â€“ 14D],"&gt;=50")/Table4[[#This Row],[Count]]</f>
        <v>0.83333333333333337</v>
      </c>
      <c r="I119" s="2">
        <f>COUNTIFS(Table2[Sub-Sector],Table4[[#This Row],[Sub-Sector]],Table2[Relative Volume],"&gt;=1")/Table4[[#This Row],[Count]]</f>
        <v>0.16666666666666666</v>
      </c>
      <c r="J119" s="2">
        <f>COUNTIFS(Table2[Sub-Sector],Table4[[#This Row],[Sub-Sector]],Table2[% Away From Day Low],"&gt;=0.05")/Table4[[#This Row],[Count]]</f>
        <v>0</v>
      </c>
      <c r="K119" s="2">
        <f>COUNTIFS(Table2[Sub-Sector],Table4[[#This Row],[Sub-Sector]],Table2[% Away From Day High],"&lt;=0.05")/Table4[[#This Row],[Count]]</f>
        <v>1</v>
      </c>
      <c r="L119" s="2">
        <f>COUNTIFS(Table2[Sub-Sector],Table4[[#This Row],[Sub-Sector]],Table2[% Away From Current Week Low],"&gt;=0.05")/Table4[[#This Row],[Count]]</f>
        <v>0</v>
      </c>
      <c r="M119" s="2">
        <f>COUNTIFS(Table2[Sub-Sector],Table4[[#This Row],[Sub-Sector]],Table2[% Away From Current Week High],"&lt;=0.05")/Table4[[#This Row],[Count]]</f>
        <v>1</v>
      </c>
      <c r="N119" s="2">
        <f>COUNTIFS(Table2[Sub-Sector],Table4[[#This Row],[Sub-Sector]],Table2[% Away From Current Month Low],"&gt;=0.05")/Table4[[#This Row],[Count]]</f>
        <v>0.83333333333333337</v>
      </c>
      <c r="O119" s="2">
        <f>COUNTIFS(Table2[Sub-Sector],Table4[[#This Row],[Sub-Sector]],Table2[% Away From Current Month High],"&lt;=0.05")/Table4[[#This Row],[Count]]</f>
        <v>0.5</v>
      </c>
      <c r="P119" s="2">
        <f>COUNTIFS(Table2[Sub-Sector],Table4[[#This Row],[Sub-Sector]],Table2[% Away From 52W High],"&lt;=10")/Table4[[#This Row],[Count]]</f>
        <v>0.33333333333333331</v>
      </c>
      <c r="Q119" s="2">
        <f>COUNTIFS(Table2[Sub-Sector],Table4[[#This Row],[Sub-Sector]],Table2[% Away From 52W Low],"&gt;=10")/Table4[[#This Row],[Count]]</f>
        <v>1</v>
      </c>
      <c r="R119" s="2">
        <f>COUNTIFS(Table2[Sub-Sector],Table4[[#This Row],[Sub-Sector]],Table2[% Price above 20 EMA],"&gt;=0")/Table4[[#This Row],[Count]]</f>
        <v>0.66666666666666663</v>
      </c>
      <c r="S119" s="2">
        <f>COUNTIFS(Table2[Sub-Sector],Table4[[#This Row],[Sub-Sector]],Table2[% Price above 50 EMA],"&gt;=0")/Table4[[#This Row],[Count]]</f>
        <v>0.83333333333333337</v>
      </c>
      <c r="T119" s="2">
        <f>COUNTIFS(Table2[Sub-Sector],Table4[[#This Row],[Sub-Sector]],Table2[% Price above 200 EMA],"&gt;=0")/Table4[[#This Row],[Count]]</f>
        <v>0.83333333333333337</v>
      </c>
      <c r="U119" s="2">
        <f>COUNTIFS(Table2[Sub-Sector],Table4[[#This Row],[Sub-Sector]],Table2[Rate of Change - Zone],"Positive")/Table4[[#This Row],[Count]]</f>
        <v>0.5</v>
      </c>
      <c r="V119" s="2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665.5</v>
      </c>
      <c r="X119">
        <f>_xlfn.RANK.AVG(Table4[[#This Row],[Score]],Table4[Score],1)</f>
        <v>113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395.5</v>
      </c>
      <c r="Z119">
        <f>_xlfn.RANK.AVG(Table4[[#This Row],[Score 2 ]],Table4[[Score 2 ]],1)</f>
        <v>118</v>
      </c>
    </row>
    <row r="120" spans="1:26" x14ac:dyDescent="0.3">
      <c r="A120" t="s">
        <v>1447</v>
      </c>
      <c r="B120">
        <f>COUNTIFS(Table2[Sub-Sector],Table4[[#This Row],[Sub-Sector]])</f>
        <v>3</v>
      </c>
      <c r="C120" s="2">
        <f>COUNTIFS(Table2[Sub-Sector],Table4[[#This Row],[Sub-Sector]],Table2[Uptrend],"Uptrend")/Table4[[#This Row],[Count]]</f>
        <v>1</v>
      </c>
      <c r="D120" s="2">
        <f>COUNTIFS(Table2[Sub-Sector],Table4[[#This Row],[Sub-Sector]],Table2[1W Return vs Nifty],"&gt;=5")/Table4[[#This Row],[Count]]</f>
        <v>0.33333333333333331</v>
      </c>
      <c r="E120" s="2">
        <f>COUNTIFS(Table2[Sub-Sector],Table4[[#This Row],[Sub-Sector]],Table2[1M Return vs Nifty],"&gt;=5")/Table4[[#This Row],[Count]]</f>
        <v>1</v>
      </c>
      <c r="F120" s="2">
        <f>COUNTIFS(Table2[Sub-Sector],Table4[[#This Row],[Sub-Sector]],Table2[6M Return vs Nifty],"&gt;=10")/Table4[[#This Row],[Count]]</f>
        <v>0</v>
      </c>
      <c r="G120" s="2">
        <f>COUNTIFS(Table2[Sub-Sector],Table4[[#This Row],[Sub-Sector]],Table2[1Y Return vs Nifty],"&gt;=10")/Table4[[#This Row],[Count]]</f>
        <v>0</v>
      </c>
      <c r="H120" s="2">
        <f>COUNTIFS(Table2[Sub-Sector],Table4[[#This Row],[Sub-Sector]],Table2[RSI Exponential â€“ 14D],"&gt;=50")/Table4[[#This Row],[Count]]</f>
        <v>0.66666666666666663</v>
      </c>
      <c r="I120" s="2">
        <f>COUNTIFS(Table2[Sub-Sector],Table4[[#This Row],[Sub-Sector]],Table2[Relative Volume],"&gt;=1")/Table4[[#This Row],[Count]]</f>
        <v>0</v>
      </c>
      <c r="J120" s="2">
        <f>COUNTIFS(Table2[Sub-Sector],Table4[[#This Row],[Sub-Sector]],Table2[% Away From Day Low],"&gt;=0.05")/Table4[[#This Row],[Count]]</f>
        <v>0</v>
      </c>
      <c r="K120" s="2">
        <f>COUNTIFS(Table2[Sub-Sector],Table4[[#This Row],[Sub-Sector]],Table2[% Away From Day High],"&lt;=0.05")/Table4[[#This Row],[Count]]</f>
        <v>0.66666666666666663</v>
      </c>
      <c r="L120" s="2">
        <f>COUNTIFS(Table2[Sub-Sector],Table4[[#This Row],[Sub-Sector]],Table2[% Away From Current Week Low],"&gt;=0.05")/Table4[[#This Row],[Count]]</f>
        <v>0</v>
      </c>
      <c r="M120" s="2">
        <f>COUNTIFS(Table2[Sub-Sector],Table4[[#This Row],[Sub-Sector]],Table2[% Away From Current Week High],"&lt;=0.05")/Table4[[#This Row],[Count]]</f>
        <v>1</v>
      </c>
      <c r="N120" s="2">
        <f>COUNTIFS(Table2[Sub-Sector],Table4[[#This Row],[Sub-Sector]],Table2[% Away From Current Month Low],"&gt;=0.05")/Table4[[#This Row],[Count]]</f>
        <v>1</v>
      </c>
      <c r="O120" s="2">
        <f>COUNTIFS(Table2[Sub-Sector],Table4[[#This Row],[Sub-Sector]],Table2[% Away From Current Month High],"&lt;=0.05")/Table4[[#This Row],[Count]]</f>
        <v>0.33333333333333331</v>
      </c>
      <c r="P120" s="2">
        <f>COUNTIFS(Table2[Sub-Sector],Table4[[#This Row],[Sub-Sector]],Table2[% Away From 52W High],"&lt;=10")/Table4[[#This Row],[Count]]</f>
        <v>0.66666666666666663</v>
      </c>
      <c r="Q120" s="2">
        <f>COUNTIFS(Table2[Sub-Sector],Table4[[#This Row],[Sub-Sector]],Table2[% Away From 52W Low],"&gt;=10")/Table4[[#This Row],[Count]]</f>
        <v>1</v>
      </c>
      <c r="R120" s="2">
        <f>COUNTIFS(Table2[Sub-Sector],Table4[[#This Row],[Sub-Sector]],Table2[% Price above 20 EMA],"&gt;=0")/Table4[[#This Row],[Count]]</f>
        <v>0.66666666666666663</v>
      </c>
      <c r="S120" s="2">
        <f>COUNTIFS(Table2[Sub-Sector],Table4[[#This Row],[Sub-Sector]],Table2[% Price above 50 EMA],"&gt;=0")/Table4[[#This Row],[Count]]</f>
        <v>1</v>
      </c>
      <c r="T120" s="2">
        <f>COUNTIFS(Table2[Sub-Sector],Table4[[#This Row],[Sub-Sector]],Table2[% Price above 200 EMA],"&gt;=0")/Table4[[#This Row],[Count]]</f>
        <v>1</v>
      </c>
      <c r="U120" s="2">
        <f>COUNTIFS(Table2[Sub-Sector],Table4[[#This Row],[Sub-Sector]],Table2[Rate of Change - Zone],"Positive")/Table4[[#This Row],[Count]]</f>
        <v>0.33333333333333331</v>
      </c>
      <c r="V120" s="2">
        <f>COUNTIFS(Table2[Sub-Sector],Table4[[#This Row],[Sub-Sector]],Table2[Sharpe Ratio],"&gt;=0.10")/Table4[[#This Row],[Count]]</f>
        <v>0.33333333333333331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516.5</v>
      </c>
      <c r="X120">
        <f>_xlfn.RANK.AVG(Table4[[#This Row],[Score]],Table4[Score],1)</f>
        <v>94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429</v>
      </c>
      <c r="Z120">
        <f>_xlfn.RANK.AVG(Table4[[#This Row],[Score 2 ]],Table4[[Score 2 ]],1)</f>
        <v>119</v>
      </c>
    </row>
    <row r="121" spans="1:26" x14ac:dyDescent="0.3">
      <c r="A121" t="s">
        <v>326</v>
      </c>
      <c r="B121">
        <f>COUNTIFS(Table2[Sub-Sector],Table4[[#This Row],[Sub-Sector]])</f>
        <v>1</v>
      </c>
      <c r="C121" s="2">
        <f>COUNTIFS(Table2[Sub-Sector],Table4[[#This Row],[Sub-Sector]],Table2[Uptrend],"Uptrend")/Table4[[#This Row],[Count]]</f>
        <v>1</v>
      </c>
      <c r="D121" s="2">
        <f>COUNTIFS(Table2[Sub-Sector],Table4[[#This Row],[Sub-Sector]],Table2[1W Return vs Nifty],"&gt;=5")/Table4[[#This Row],[Count]]</f>
        <v>0</v>
      </c>
      <c r="E121" s="2">
        <f>COUNTIFS(Table2[Sub-Sector],Table4[[#This Row],[Sub-Sector]],Table2[1M Return vs Nifty],"&gt;=5")/Table4[[#This Row],[Count]]</f>
        <v>0</v>
      </c>
      <c r="F121" s="2">
        <f>COUNTIFS(Table2[Sub-Sector],Table4[[#This Row],[Sub-Sector]],Table2[6M Return vs Nifty],"&gt;=10")/Table4[[#This Row],[Count]]</f>
        <v>0</v>
      </c>
      <c r="G121" s="2">
        <f>COUNTIFS(Table2[Sub-Sector],Table4[[#This Row],[Sub-Sector]],Table2[1Y Return vs Nifty],"&gt;=10")/Table4[[#This Row],[Count]]</f>
        <v>0</v>
      </c>
      <c r="H121" s="2">
        <f>COUNTIFS(Table2[Sub-Sector],Table4[[#This Row],[Sub-Sector]],Table2[RSI Exponential â€“ 14D],"&gt;=50")/Table4[[#This Row],[Count]]</f>
        <v>1</v>
      </c>
      <c r="I121" s="2">
        <f>COUNTIFS(Table2[Sub-Sector],Table4[[#This Row],[Sub-Sector]],Table2[Relative Volume],"&gt;=1")/Table4[[#This Row],[Count]]</f>
        <v>0</v>
      </c>
      <c r="J121" s="2">
        <f>COUNTIFS(Table2[Sub-Sector],Table4[[#This Row],[Sub-Sector]],Table2[% Away From Day Low],"&gt;=0.05")/Table4[[#This Row],[Count]]</f>
        <v>0</v>
      </c>
      <c r="K121" s="2">
        <f>COUNTIFS(Table2[Sub-Sector],Table4[[#This Row],[Sub-Sector]],Table2[% Away From Day High],"&lt;=0.05")/Table4[[#This Row],[Count]]</f>
        <v>1</v>
      </c>
      <c r="L121" s="2">
        <f>COUNTIFS(Table2[Sub-Sector],Table4[[#This Row],[Sub-Sector]],Table2[% Away From Current Week Low],"&gt;=0.05")/Table4[[#This Row],[Count]]</f>
        <v>0</v>
      </c>
      <c r="M121" s="2">
        <f>COUNTIFS(Table2[Sub-Sector],Table4[[#This Row],[Sub-Sector]],Table2[% Away From Current Week High],"&lt;=0.05")/Table4[[#This Row],[Count]]</f>
        <v>1</v>
      </c>
      <c r="N121" s="2">
        <f>COUNTIFS(Table2[Sub-Sector],Table4[[#This Row],[Sub-Sector]],Table2[% Away From Current Month Low],"&gt;=0.05")/Table4[[#This Row],[Count]]</f>
        <v>1</v>
      </c>
      <c r="O121" s="2">
        <f>COUNTIFS(Table2[Sub-Sector],Table4[[#This Row],[Sub-Sector]],Table2[% Away From Current Month High],"&lt;=0.05")/Table4[[#This Row],[Count]]</f>
        <v>0</v>
      </c>
      <c r="P121" s="2">
        <f>COUNTIFS(Table2[Sub-Sector],Table4[[#This Row],[Sub-Sector]],Table2[% Away From 52W High],"&lt;=10")/Table4[[#This Row],[Count]]</f>
        <v>0</v>
      </c>
      <c r="Q121" s="2">
        <f>COUNTIFS(Table2[Sub-Sector],Table4[[#This Row],[Sub-Sector]],Table2[% Away From 52W Low],"&gt;=10")/Table4[[#This Row],[Count]]</f>
        <v>1</v>
      </c>
      <c r="R121" s="2">
        <f>COUNTIFS(Table2[Sub-Sector],Table4[[#This Row],[Sub-Sector]],Table2[% Price above 20 EMA],"&gt;=0")/Table4[[#This Row],[Count]]</f>
        <v>1</v>
      </c>
      <c r="S121" s="2">
        <f>COUNTIFS(Table2[Sub-Sector],Table4[[#This Row],[Sub-Sector]],Table2[% Price above 50 EMA],"&gt;=0")/Table4[[#This Row],[Count]]</f>
        <v>1</v>
      </c>
      <c r="T121" s="2">
        <f>COUNTIFS(Table2[Sub-Sector],Table4[[#This Row],[Sub-Sector]],Table2[% Price above 200 EMA],"&gt;=0")/Table4[[#This Row],[Count]]</f>
        <v>1</v>
      </c>
      <c r="U121" s="2">
        <f>COUNTIFS(Table2[Sub-Sector],Table4[[#This Row],[Sub-Sector]],Table2[Rate of Change - Zone],"Positive")/Table4[[#This Row],[Count]]</f>
        <v>0</v>
      </c>
      <c r="V121" s="2">
        <f>COUNTIFS(Table2[Sub-Sector],Table4[[#This Row],[Sub-Sector]],Table2[Sharpe Ratio],"&gt;=0.10")/Table4[[#This Row],[Count]]</f>
        <v>1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672.5</v>
      </c>
      <c r="X121">
        <f>_xlfn.RANK.AVG(Table4[[#This Row],[Score]],Table4[Score],1)</f>
        <v>118.5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446.5</v>
      </c>
      <c r="Z121">
        <f>_xlfn.RANK.AVG(Table4[[#This Row],[Score 2 ]],Table4[[Score 2 ]],1)</f>
        <v>120.5</v>
      </c>
    </row>
    <row r="122" spans="1:26" x14ac:dyDescent="0.3">
      <c r="A122" t="s">
        <v>490</v>
      </c>
      <c r="B122">
        <f>COUNTIFS(Table2[Sub-Sector],Table4[[#This Row],[Sub-Sector]])</f>
        <v>1</v>
      </c>
      <c r="C122" s="2">
        <f>COUNTIFS(Table2[Sub-Sector],Table4[[#This Row],[Sub-Sector]],Table2[Uptrend],"Uptrend")/Table4[[#This Row],[Count]]</f>
        <v>1</v>
      </c>
      <c r="D122" s="2">
        <f>COUNTIFS(Table2[Sub-Sector],Table4[[#This Row],[Sub-Sector]],Table2[1W Return vs Nifty],"&gt;=5")/Table4[[#This Row],[Count]]</f>
        <v>0</v>
      </c>
      <c r="E122" s="2">
        <f>COUNTIFS(Table2[Sub-Sector],Table4[[#This Row],[Sub-Sector]],Table2[1M Return vs Nifty],"&gt;=5")/Table4[[#This Row],[Count]]</f>
        <v>0</v>
      </c>
      <c r="F122" s="2">
        <f>COUNTIFS(Table2[Sub-Sector],Table4[[#This Row],[Sub-Sector]],Table2[6M Return vs Nifty],"&gt;=10")/Table4[[#This Row],[Count]]</f>
        <v>0</v>
      </c>
      <c r="G122" s="2">
        <f>COUNTIFS(Table2[Sub-Sector],Table4[[#This Row],[Sub-Sector]],Table2[1Y Return vs Nifty],"&gt;=10")/Table4[[#This Row],[Count]]</f>
        <v>0</v>
      </c>
      <c r="H122" s="2">
        <f>COUNTIFS(Table2[Sub-Sector],Table4[[#This Row],[Sub-Sector]],Table2[RSI Exponential â€“ 14D],"&gt;=50")/Table4[[#This Row],[Count]]</f>
        <v>1</v>
      </c>
      <c r="I122" s="2">
        <f>COUNTIFS(Table2[Sub-Sector],Table4[[#This Row],[Sub-Sector]],Table2[Relative Volume],"&gt;=1")/Table4[[#This Row],[Count]]</f>
        <v>0</v>
      </c>
      <c r="J122" s="2">
        <f>COUNTIFS(Table2[Sub-Sector],Table4[[#This Row],[Sub-Sector]],Table2[% Away From Day Low],"&gt;=0.05")/Table4[[#This Row],[Count]]</f>
        <v>0</v>
      </c>
      <c r="K122" s="2">
        <f>COUNTIFS(Table2[Sub-Sector],Table4[[#This Row],[Sub-Sector]],Table2[% Away From Day High],"&lt;=0.05")/Table4[[#This Row],[Count]]</f>
        <v>1</v>
      </c>
      <c r="L122" s="2">
        <f>COUNTIFS(Table2[Sub-Sector],Table4[[#This Row],[Sub-Sector]],Table2[% Away From Current Week Low],"&gt;=0.05")/Table4[[#This Row],[Count]]</f>
        <v>0</v>
      </c>
      <c r="M122" s="2">
        <f>COUNTIFS(Table2[Sub-Sector],Table4[[#This Row],[Sub-Sector]],Table2[% Away From Current Week High],"&lt;=0.05")/Table4[[#This Row],[Count]]</f>
        <v>1</v>
      </c>
      <c r="N122" s="2">
        <f>COUNTIFS(Table2[Sub-Sector],Table4[[#This Row],[Sub-Sector]],Table2[% Away From Current Month Low],"&gt;=0.05")/Table4[[#This Row],[Count]]</f>
        <v>1</v>
      </c>
      <c r="O122" s="2">
        <f>COUNTIFS(Table2[Sub-Sector],Table4[[#This Row],[Sub-Sector]],Table2[% Away From Current Month High],"&lt;=0.05")/Table4[[#This Row],[Count]]</f>
        <v>0</v>
      </c>
      <c r="P122" s="2">
        <f>COUNTIFS(Table2[Sub-Sector],Table4[[#This Row],[Sub-Sector]],Table2[% Away From 52W High],"&lt;=10")/Table4[[#This Row],[Count]]</f>
        <v>1</v>
      </c>
      <c r="Q122" s="2">
        <f>COUNTIFS(Table2[Sub-Sector],Table4[[#This Row],[Sub-Sector]],Table2[% Away From 52W Low],"&gt;=10")/Table4[[#This Row],[Count]]</f>
        <v>1</v>
      </c>
      <c r="R122" s="2">
        <f>COUNTIFS(Table2[Sub-Sector],Table4[[#This Row],[Sub-Sector]],Table2[% Price above 20 EMA],"&gt;=0")/Table4[[#This Row],[Count]]</f>
        <v>1</v>
      </c>
      <c r="S122" s="2">
        <f>COUNTIFS(Table2[Sub-Sector],Table4[[#This Row],[Sub-Sector]],Table2[% Price above 50 EMA],"&gt;=0")/Table4[[#This Row],[Count]]</f>
        <v>1</v>
      </c>
      <c r="T122" s="2">
        <f>COUNTIFS(Table2[Sub-Sector],Table4[[#This Row],[Sub-Sector]],Table2[% Price above 200 EMA],"&gt;=0")/Table4[[#This Row],[Count]]</f>
        <v>1</v>
      </c>
      <c r="U122" s="2">
        <f>COUNTIFS(Table2[Sub-Sector],Table4[[#This Row],[Sub-Sector]],Table2[Rate of Change - Zone],"Positive")/Table4[[#This Row],[Count]]</f>
        <v>0</v>
      </c>
      <c r="V122" s="2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672.5</v>
      </c>
      <c r="X122">
        <f>_xlfn.RANK.AVG(Table4[[#This Row],[Score]],Table4[Score],1)</f>
        <v>118.5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446.5</v>
      </c>
      <c r="Z122">
        <f>_xlfn.RANK.AVG(Table4[[#This Row],[Score 2 ]],Table4[[Score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951C-0FCA-41E4-AEE5-78BF2014AD95}">
  <dimension ref="A1:AV731"/>
  <sheetViews>
    <sheetView tabSelected="1" topLeftCell="AK1" workbookViewId="0">
      <selection activeCell="AO1" sqref="AO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6640625" bestFit="1" customWidth="1"/>
    <col min="10" max="10" width="23.6640625" bestFit="1" customWidth="1"/>
    <col min="11" max="11" width="16.6640625" bestFit="1" customWidth="1"/>
    <col min="12" max="12" width="23.6640625" bestFit="1" customWidth="1"/>
    <col min="13" max="13" width="16.6640625" bestFit="1" customWidth="1"/>
    <col min="14" max="14" width="23.664062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6640625" bestFit="1" customWidth="1"/>
    <col min="21" max="21" width="20.6640625" bestFit="1" customWidth="1"/>
    <col min="22" max="22" width="14.664062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664062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3320312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664062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10154</v>
      </c>
      <c r="D1" t="s">
        <v>2</v>
      </c>
      <c r="E1" t="s">
        <v>3</v>
      </c>
      <c r="F1" t="s">
        <v>4</v>
      </c>
      <c r="G1" t="s">
        <v>5</v>
      </c>
      <c r="H1" t="s">
        <v>10176</v>
      </c>
      <c r="I1" t="s">
        <v>6</v>
      </c>
      <c r="J1" t="s">
        <v>10177</v>
      </c>
      <c r="K1" t="s">
        <v>7</v>
      </c>
      <c r="L1" t="s">
        <v>10178</v>
      </c>
      <c r="M1" t="s">
        <v>8</v>
      </c>
      <c r="N1" t="s">
        <v>10179</v>
      </c>
      <c r="O1" t="s">
        <v>10180</v>
      </c>
      <c r="P1" t="s">
        <v>9</v>
      </c>
      <c r="Q1" t="s">
        <v>10</v>
      </c>
      <c r="R1" t="s">
        <v>11</v>
      </c>
      <c r="S1" s="2" t="s">
        <v>10181</v>
      </c>
      <c r="T1" s="2" t="s">
        <v>10182</v>
      </c>
      <c r="U1" s="2" t="s">
        <v>10183</v>
      </c>
      <c r="V1" t="s">
        <v>12</v>
      </c>
      <c r="W1" t="s">
        <v>10184</v>
      </c>
      <c r="X1" t="s">
        <v>10185</v>
      </c>
      <c r="Y1" t="s">
        <v>10186</v>
      </c>
      <c r="Z1" t="s">
        <v>10187</v>
      </c>
      <c r="AA1" t="s">
        <v>10188</v>
      </c>
      <c r="AB1" t="s">
        <v>10189</v>
      </c>
      <c r="AC1" s="2" t="s">
        <v>10190</v>
      </c>
      <c r="AD1" s="2" t="s">
        <v>10191</v>
      </c>
      <c r="AE1" s="2" t="s">
        <v>10192</v>
      </c>
      <c r="AF1" s="2" t="s">
        <v>10193</v>
      </c>
      <c r="AG1" s="2" t="s">
        <v>10194</v>
      </c>
      <c r="AH1" s="2" t="s">
        <v>10195</v>
      </c>
      <c r="AI1" t="s">
        <v>13</v>
      </c>
      <c r="AJ1" t="s">
        <v>14</v>
      </c>
      <c r="AK1" t="s">
        <v>10196</v>
      </c>
      <c r="AL1" t="s">
        <v>10197</v>
      </c>
      <c r="AM1" t="s">
        <v>10198</v>
      </c>
      <c r="AN1" t="s">
        <v>10199</v>
      </c>
      <c r="AO1" t="s">
        <v>10200</v>
      </c>
      <c r="AP1" t="s">
        <v>15</v>
      </c>
      <c r="AQ1" t="s">
        <v>10204</v>
      </c>
      <c r="AR1" t="s">
        <v>10205</v>
      </c>
      <c r="AS1" t="s">
        <v>10206</v>
      </c>
      <c r="AT1" t="s">
        <v>10207</v>
      </c>
      <c r="AU1" t="s">
        <v>10208</v>
      </c>
      <c r="AV1" t="s">
        <v>10209</v>
      </c>
    </row>
    <row r="2" spans="1:48" x14ac:dyDescent="0.3">
      <c r="A2" t="s">
        <v>361</v>
      </c>
      <c r="B2" t="s">
        <v>362</v>
      </c>
      <c r="C2" t="s">
        <v>10166</v>
      </c>
      <c r="D2" t="s">
        <v>255</v>
      </c>
      <c r="E2">
        <v>68162.914694100007</v>
      </c>
      <c r="F2">
        <v>2590.9499999999998</v>
      </c>
      <c r="G2">
        <v>648.09832628745698</v>
      </c>
      <c r="H2">
        <f>(Table2[[#This Row],[1Y Return vs Nifty]]-AVERAGE(Table2[1Y Return vs Nifty]))/_xlfn.STDEV.P(Table2[1Y Return vs Nifty])</f>
        <v>8.4383025845279906</v>
      </c>
      <c r="I2">
        <v>4.3173936605946599</v>
      </c>
      <c r="J2">
        <f>(Table2[[#This Row],[1M Return vs Nifty]]-AVERAGE(Table2[1M Return vs Nifty]))/_xlfn.STDEV.P(Table2[1M Return vs Nifty])</f>
        <v>0.40566876896714171</v>
      </c>
      <c r="K2">
        <v>187.00163745640799</v>
      </c>
      <c r="L2">
        <f>(Table2[[#This Row],[6M Return vs Nifty]]-AVERAGE(Table2[6M Return vs Nifty]))/_xlfn.STDEV.P(Table2[6M Return vs Nifty])</f>
        <v>6.0310799152707402</v>
      </c>
      <c r="M2">
        <v>-2.7321236515327501</v>
      </c>
      <c r="N2">
        <f>(Table2[[#This Row],[1W Return vs Nifty]]-AVERAGE(Table2[1W Return vs Nifty]))/_xlfn.STDEV.P(Table2[1W Return vs Nifty])</f>
        <v>-1.1567908897742392</v>
      </c>
      <c r="O2">
        <v>2537.58</v>
      </c>
      <c r="P2">
        <v>2230.59495444189</v>
      </c>
      <c r="Q2">
        <v>1368.18764797317</v>
      </c>
      <c r="R2">
        <v>51.679107882995801</v>
      </c>
      <c r="S2" s="2">
        <f>(Table2[[#This Row],[Close Price]]-Table2[[#This Row],[20D EMA]])/Table2[[#This Row],[20D EMA]]</f>
        <v>2.1031849242191338E-2</v>
      </c>
      <c r="T2" s="2">
        <f>(Table2[[#This Row],[Close Price]]-Table2[[#This Row],[50D EMA]])/Table2[[#This Row],[50D EMA]]</f>
        <v>0.1615510896949344</v>
      </c>
      <c r="U2" s="2">
        <f>(Table2[[#This Row],[Close Price]]-Table2[[#This Row],[200D EMA]])/Table2[[#This Row],[200D EMA]]</f>
        <v>0.89370953892050342</v>
      </c>
      <c r="V2">
        <v>0.37998873558601198</v>
      </c>
      <c r="W2">
        <v>2550</v>
      </c>
      <c r="X2">
        <v>2715.8</v>
      </c>
      <c r="Y2">
        <v>2470.0500000000002</v>
      </c>
      <c r="Z2">
        <v>2590.9499999999998</v>
      </c>
      <c r="AA2">
        <v>2210.0500000000002</v>
      </c>
      <c r="AB2">
        <v>2979.45</v>
      </c>
      <c r="AC2" s="2">
        <f>(Table2[[#This Row],[Close Price]]/Table2[[#This Row],[Day Low]])-1</f>
        <v>1.6058823529411681E-2</v>
      </c>
      <c r="AD2" s="2">
        <f>(Table2[[#This Row],[Day High]]/Table2[[#This Row],[Close Price]])-1</f>
        <v>4.8186958451533313E-2</v>
      </c>
      <c r="AE2" s="2">
        <f>(Table2[[#This Row],[Close Price]]/Table2[[#This Row],[Current Week Low]])-1</f>
        <v>4.8946377603692026E-2</v>
      </c>
      <c r="AF2" s="2">
        <f>(Table2[[#This Row],[Current Week High]]/Table2[[#This Row],[Close Price]])-1</f>
        <v>0</v>
      </c>
      <c r="AG2" s="2">
        <f>(Table2[[#This Row],[Close Price]]/Table2[[#This Row],[Current Month Low]])-1</f>
        <v>0.17234904187688049</v>
      </c>
      <c r="AH2" s="2">
        <f>(Table2[[#This Row],[Current Month High]]/Table2[[#This Row],[Close Price]])-1</f>
        <v>0.14994500086840734</v>
      </c>
      <c r="AI2">
        <v>14.9945000868407</v>
      </c>
      <c r="AJ2">
        <v>719.66149952546596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0.83</v>
      </c>
      <c r="AM2" t="s">
        <v>10202</v>
      </c>
      <c r="AN2">
        <v>-5</v>
      </c>
      <c r="AO2" t="s">
        <v>10201</v>
      </c>
      <c r="AP2">
        <v>0.231685054837134</v>
      </c>
      <c r="AQ2">
        <f>(Table2[[#This Row],[Sharpe Ratio]]-AVERAGE(Table2[Sharpe Ratio]))/_xlfn.STDEV.P(Table2[Sharpe Ratio])</f>
        <v>2.0193771395326929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15.737637518524327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14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208</v>
      </c>
      <c r="B3" t="s">
        <v>209</v>
      </c>
      <c r="C3" t="s">
        <v>10160</v>
      </c>
      <c r="D3" t="s">
        <v>116</v>
      </c>
      <c r="E3">
        <v>126414.768663</v>
      </c>
      <c r="F3">
        <v>606.29999999999995</v>
      </c>
      <c r="G3">
        <v>362.13983618931599</v>
      </c>
      <c r="H3">
        <f>(Table2[[#This Row],[1Y Return vs Nifty]]-AVERAGE(Table2[1Y Return vs Nifty]))/_xlfn.STDEV.P(Table2[1Y Return vs Nifty])</f>
        <v>4.4811407221121948</v>
      </c>
      <c r="I3">
        <v>29.2745733000441</v>
      </c>
      <c r="J3">
        <f>(Table2[[#This Row],[1M Return vs Nifty]]-AVERAGE(Table2[1M Return vs Nifty]))/_xlfn.STDEV.P(Table2[1M Return vs Nifty])</f>
        <v>3.1411332515374868</v>
      </c>
      <c r="K3">
        <v>88.487912896334194</v>
      </c>
      <c r="L3">
        <f>(Table2[[#This Row],[6M Return vs Nifty]]-AVERAGE(Table2[6M Return vs Nifty]))/_xlfn.STDEV.P(Table2[6M Return vs Nifty])</f>
        <v>2.7152605702722812</v>
      </c>
      <c r="M3">
        <v>-11.2569310416708</v>
      </c>
      <c r="N3">
        <f>(Table2[[#This Row],[1W Return vs Nifty]]-AVERAGE(Table2[1W Return vs Nifty]))/_xlfn.STDEV.P(Table2[1W Return vs Nifty])</f>
        <v>-2.8688009369431584</v>
      </c>
      <c r="O3">
        <v>553.72</v>
      </c>
      <c r="P3">
        <v>469.27444818502698</v>
      </c>
      <c r="Q3">
        <v>309.767211805486</v>
      </c>
      <c r="R3">
        <v>60.1876016235191</v>
      </c>
      <c r="S3" s="2">
        <f>(Table2[[#This Row],[Close Price]]-Table2[[#This Row],[20D EMA]])/Table2[[#This Row],[20D EMA]]</f>
        <v>9.4957740374196214E-2</v>
      </c>
      <c r="T3" s="2">
        <f>(Table2[[#This Row],[Close Price]]-Table2[[#This Row],[50D EMA]])/Table2[[#This Row],[50D EMA]]</f>
        <v>0.2919944871171552</v>
      </c>
      <c r="U3" s="2">
        <f>(Table2[[#This Row],[Close Price]]-Table2[[#This Row],[200D EMA]])/Table2[[#This Row],[200D EMA]]</f>
        <v>0.95727622838506743</v>
      </c>
      <c r="V3">
        <v>0.88158253339828196</v>
      </c>
      <c r="W3">
        <v>611</v>
      </c>
      <c r="X3">
        <v>626.79999999999995</v>
      </c>
      <c r="Y3">
        <v>555.54999999999995</v>
      </c>
      <c r="Z3">
        <v>607.54999999999995</v>
      </c>
      <c r="AA3">
        <v>404.3</v>
      </c>
      <c r="AB3">
        <v>647</v>
      </c>
      <c r="AC3" s="2">
        <f>(Table2[[#This Row],[Close Price]]/Table2[[#This Row],[Day Low]])-1</f>
        <v>-7.692307692307776E-3</v>
      </c>
      <c r="AD3" s="2">
        <f>(Table2[[#This Row],[Day High]]/Table2[[#This Row],[Close Price]])-1</f>
        <v>3.3811644400461915E-2</v>
      </c>
      <c r="AE3" s="2">
        <f>(Table2[[#This Row],[Close Price]]/Table2[[#This Row],[Current Week Low]])-1</f>
        <v>9.1350913509135045E-2</v>
      </c>
      <c r="AF3" s="2">
        <f>(Table2[[#This Row],[Current Week High]]/Table2[[#This Row],[Close Price]])-1</f>
        <v>2.061685634174415E-3</v>
      </c>
      <c r="AG3" s="2">
        <f>(Table2[[#This Row],[Close Price]]/Table2[[#This Row],[Current Month Low]])-1</f>
        <v>0.49962898837496894</v>
      </c>
      <c r="AH3" s="2">
        <f>(Table2[[#This Row],[Current Month High]]/Table2[[#This Row],[Close Price]])-1</f>
        <v>6.7128484248721865E-2</v>
      </c>
      <c r="AI3">
        <v>6.7128484248721803</v>
      </c>
      <c r="AJ3">
        <v>397.98767967145699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1.02</v>
      </c>
      <c r="AM3" t="s">
        <v>10202</v>
      </c>
      <c r="AN3">
        <v>-0.6</v>
      </c>
      <c r="AO3" t="s">
        <v>10201</v>
      </c>
      <c r="AP3">
        <v>0.21938431939303399</v>
      </c>
      <c r="AQ3">
        <f>(Table2[[#This Row],[Sharpe Ratio]]-AVERAGE(Table2[Sharpe Ratio]))/_xlfn.STDEV.P(Table2[Sharpe Ratio])</f>
        <v>1.8782001027556867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9.3469337097344916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23</v>
      </c>
      <c r="AV3">
        <f>(Table2[[#This Row],[Rank 1Y]]+Table2[[#This Row],[Rank 6M]]+Table2[[#This Row],[Rank Sharpe]])/3</f>
        <v>13.666666666666666</v>
      </c>
    </row>
    <row r="4" spans="1:48" x14ac:dyDescent="0.3">
      <c r="A4" t="s">
        <v>1055</v>
      </c>
      <c r="B4" t="s">
        <v>1056</v>
      </c>
      <c r="C4" t="s">
        <v>10169</v>
      </c>
      <c r="D4" t="s">
        <v>127</v>
      </c>
      <c r="E4">
        <v>12055.71379385</v>
      </c>
      <c r="F4">
        <v>461.95</v>
      </c>
      <c r="G4">
        <v>180.923959827684</v>
      </c>
      <c r="H4">
        <f>(Table2[[#This Row],[1Y Return vs Nifty]]-AVERAGE(Table2[1Y Return vs Nifty]))/_xlfn.STDEV.P(Table2[1Y Return vs Nifty])</f>
        <v>1.9734321572907867</v>
      </c>
      <c r="I4">
        <v>17.7574232480635</v>
      </c>
      <c r="J4">
        <f>(Table2[[#This Row],[1M Return vs Nifty]]-AVERAGE(Table2[1M Return vs Nifty]))/_xlfn.STDEV.P(Table2[1M Return vs Nifty])</f>
        <v>1.8787808798846002</v>
      </c>
      <c r="K4">
        <v>117.259164860025</v>
      </c>
      <c r="L4">
        <f>(Table2[[#This Row],[6M Return vs Nifty]]-AVERAGE(Table2[6M Return vs Nifty]))/_xlfn.STDEV.P(Table2[6M Return vs Nifty])</f>
        <v>3.6836563371266311</v>
      </c>
      <c r="M4">
        <v>25.928669699750699</v>
      </c>
      <c r="N4">
        <f>(Table2[[#This Row],[1W Return vs Nifty]]-AVERAGE(Table2[1W Return vs Nifty]))/_xlfn.STDEV.P(Table2[1W Return vs Nifty])</f>
        <v>4.5990653931481642</v>
      </c>
      <c r="O4">
        <v>385.62</v>
      </c>
      <c r="P4">
        <v>334.32100058754298</v>
      </c>
      <c r="Q4">
        <v>244.76161531063801</v>
      </c>
      <c r="R4">
        <v>80.413394841039604</v>
      </c>
      <c r="S4" s="2">
        <f>(Table2[[#This Row],[Close Price]]-Table2[[#This Row],[20D EMA]])/Table2[[#This Row],[20D EMA]]</f>
        <v>0.19794097816503289</v>
      </c>
      <c r="T4" s="2">
        <f>(Table2[[#This Row],[Close Price]]-Table2[[#This Row],[50D EMA]])/Table2[[#This Row],[50D EMA]]</f>
        <v>0.38175585496621223</v>
      </c>
      <c r="U4" s="2">
        <f>(Table2[[#This Row],[Close Price]]-Table2[[#This Row],[200D EMA]])/Table2[[#This Row],[200D EMA]]</f>
        <v>0.88734658992063931</v>
      </c>
      <c r="V4">
        <v>1.0390896668447001</v>
      </c>
      <c r="W4">
        <v>440</v>
      </c>
      <c r="X4">
        <v>462.7</v>
      </c>
      <c r="Y4">
        <v>440.05</v>
      </c>
      <c r="Z4">
        <v>467</v>
      </c>
      <c r="AA4">
        <v>337</v>
      </c>
      <c r="AB4">
        <v>468.9</v>
      </c>
      <c r="AC4" s="2">
        <f>(Table2[[#This Row],[Close Price]]/Table2[[#This Row],[Day Low]])-1</f>
        <v>4.9886363636363562E-2</v>
      </c>
      <c r="AD4" s="2">
        <f>(Table2[[#This Row],[Day High]]/Table2[[#This Row],[Close Price]])-1</f>
        <v>1.6235523325034418E-3</v>
      </c>
      <c r="AE4" s="2">
        <f>(Table2[[#This Row],[Close Price]]/Table2[[#This Row],[Current Week Low]])-1</f>
        <v>4.9767071923644934E-2</v>
      </c>
      <c r="AF4" s="2">
        <f>(Table2[[#This Row],[Current Week High]]/Table2[[#This Row],[Close Price]])-1</f>
        <v>1.0931919038857041E-2</v>
      </c>
      <c r="AG4" s="2">
        <f>(Table2[[#This Row],[Close Price]]/Table2[[#This Row],[Current Month Low]])-1</f>
        <v>0.37077151335311576</v>
      </c>
      <c r="AH4" s="2">
        <f>(Table2[[#This Row],[Current Month High]]/Table2[[#This Row],[Close Price]])-1</f>
        <v>1.5044918281199138E-2</v>
      </c>
      <c r="AI4">
        <v>1.50449182811991</v>
      </c>
      <c r="AJ4">
        <v>214.88360996557699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1.06</v>
      </c>
      <c r="AM4" t="s">
        <v>10202</v>
      </c>
      <c r="AN4">
        <v>16.39</v>
      </c>
      <c r="AO4" t="s">
        <v>10202</v>
      </c>
      <c r="AP4">
        <v>0.246207510195394</v>
      </c>
      <c r="AQ4">
        <f>(Table2[[#This Row],[Sharpe Ratio]]-AVERAGE(Table2[Sharpe Ratio]))/_xlfn.STDEV.P(Table2[Sharpe Ratio])</f>
        <v>2.186053125982665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14.320987893432848</v>
      </c>
      <c r="AS4">
        <f>_xlfn.RANK.AVG(Table2[[#This Row],[1Y Return vs Nifty Z-Score]],Table2[1Y Return vs Nifty Z-Score])</f>
        <v>31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8</v>
      </c>
      <c r="AV4">
        <f>(Table2[[#This Row],[Rank 1Y]]+Table2[[#This Row],[Rank 6M]]+Table2[[#This Row],[Rank Sharpe]])/3</f>
        <v>14.333333333333334</v>
      </c>
    </row>
    <row r="5" spans="1:48" x14ac:dyDescent="0.3">
      <c r="A5" t="s">
        <v>664</v>
      </c>
      <c r="B5" t="s">
        <v>665</v>
      </c>
      <c r="C5" t="s">
        <v>10166</v>
      </c>
      <c r="D5" t="s">
        <v>255</v>
      </c>
      <c r="E5">
        <v>26614.438920000001</v>
      </c>
      <c r="F5">
        <v>2323.35</v>
      </c>
      <c r="G5">
        <v>247.772912295081</v>
      </c>
      <c r="H5">
        <f>(Table2[[#This Row],[1Y Return vs Nifty]]-AVERAGE(Table2[1Y Return vs Nifty]))/_xlfn.STDEV.P(Table2[1Y Return vs Nifty])</f>
        <v>2.8985039226216296</v>
      </c>
      <c r="I5">
        <v>-0.60077341071463897</v>
      </c>
      <c r="J5">
        <f>(Table2[[#This Row],[1M Return vs Nifty]]-AVERAGE(Table2[1M Return vs Nifty]))/_xlfn.STDEV.P(Table2[1M Return vs Nifty])</f>
        <v>-0.13339339820369914</v>
      </c>
      <c r="K5">
        <v>142.41293142052601</v>
      </c>
      <c r="L5">
        <f>(Table2[[#This Row],[6M Return vs Nifty]]-AVERAGE(Table2[6M Return vs Nifty]))/_xlfn.STDEV.P(Table2[6M Return vs Nifty])</f>
        <v>4.5302931497468251</v>
      </c>
      <c r="M5">
        <v>-9.3866000997643209</v>
      </c>
      <c r="N5">
        <f>(Table2[[#This Row],[1W Return vs Nifty]]-AVERAGE(Table2[1W Return vs Nifty]))/_xlfn.STDEV.P(Table2[1W Return vs Nifty])</f>
        <v>-2.4931883022484351</v>
      </c>
      <c r="O5">
        <v>2334.52</v>
      </c>
      <c r="P5">
        <v>1979.94560222271</v>
      </c>
      <c r="Q5">
        <v>1258.2229309530001</v>
      </c>
      <c r="R5">
        <v>45.033233261590397</v>
      </c>
      <c r="S5" s="2">
        <f>(Table2[[#This Row],[Close Price]]-Table2[[#This Row],[20D EMA]])/Table2[[#This Row],[20D EMA]]</f>
        <v>-4.7847094906019539E-3</v>
      </c>
      <c r="T5" s="2">
        <f>(Table2[[#This Row],[Close Price]]-Table2[[#This Row],[50D EMA]])/Table2[[#This Row],[50D EMA]]</f>
        <v>0.17344132959601521</v>
      </c>
      <c r="U5" s="2">
        <f>(Table2[[#This Row],[Close Price]]-Table2[[#This Row],[200D EMA]])/Table2[[#This Row],[200D EMA]]</f>
        <v>0.84653287016495082</v>
      </c>
      <c r="V5">
        <v>0.48655238943420998</v>
      </c>
      <c r="W5">
        <v>2342</v>
      </c>
      <c r="X5">
        <v>2439.5</v>
      </c>
      <c r="Y5">
        <v>2210.6</v>
      </c>
      <c r="Z5">
        <v>2323.35</v>
      </c>
      <c r="AA5">
        <v>2127.6999999999998</v>
      </c>
      <c r="AB5">
        <v>2833.8</v>
      </c>
      <c r="AC5" s="2">
        <f>(Table2[[#This Row],[Close Price]]/Table2[[#This Row],[Day Low]])-1</f>
        <v>-7.9632792485055948E-3</v>
      </c>
      <c r="AD5" s="2">
        <f>(Table2[[#This Row],[Day High]]/Table2[[#This Row],[Close Price]])-1</f>
        <v>4.9992467772828064E-2</v>
      </c>
      <c r="AE5" s="2">
        <f>(Table2[[#This Row],[Close Price]]/Table2[[#This Row],[Current Week Low]])-1</f>
        <v>5.1004252239211123E-2</v>
      </c>
      <c r="AF5" s="2">
        <f>(Table2[[#This Row],[Current Week High]]/Table2[[#This Row],[Close Price]])-1</f>
        <v>0</v>
      </c>
      <c r="AG5" s="2">
        <f>(Table2[[#This Row],[Close Price]]/Table2[[#This Row],[Current Month Low]])-1</f>
        <v>9.1953752878695338E-2</v>
      </c>
      <c r="AH5" s="2">
        <f>(Table2[[#This Row],[Current Month High]]/Table2[[#This Row],[Close Price]])-1</f>
        <v>0.21970430628187754</v>
      </c>
      <c r="AI5">
        <v>21.9704306281877</v>
      </c>
      <c r="AJ5">
        <v>302.62542240707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1.24</v>
      </c>
      <c r="AM5" t="s">
        <v>10202</v>
      </c>
      <c r="AN5">
        <v>-5.98</v>
      </c>
      <c r="AO5" t="s">
        <v>10201</v>
      </c>
      <c r="AP5">
        <v>0.204028693365469</v>
      </c>
      <c r="AQ5">
        <f>(Table2[[#This Row],[Sharpe Ratio]]-AVERAGE(Table2[Sharpe Ratio]))/_xlfn.STDEV.P(Table2[Sharpe Ratio])</f>
        <v>1.7019617151991688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6.5041770871154894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32</v>
      </c>
      <c r="AV5">
        <f>(Table2[[#This Row],[Rank 1Y]]+Table2[[#This Row],[Rank 6M]]+Table2[[#This Row],[Rank Sharpe]])/3</f>
        <v>14.666666666666666</v>
      </c>
    </row>
    <row r="6" spans="1:48" x14ac:dyDescent="0.3">
      <c r="A6" t="s">
        <v>1104</v>
      </c>
      <c r="B6" t="s">
        <v>1105</v>
      </c>
      <c r="C6" t="s">
        <v>10163</v>
      </c>
      <c r="D6" t="s">
        <v>98</v>
      </c>
      <c r="E6">
        <v>11332.527477919901</v>
      </c>
      <c r="F6">
        <v>939.95</v>
      </c>
      <c r="G6">
        <v>213.42554766566701</v>
      </c>
      <c r="H6">
        <f>(Table2[[#This Row],[1Y Return vs Nifty]]-AVERAGE(Table2[1Y Return vs Nifty]))/_xlfn.STDEV.P(Table2[1Y Return vs Nifty])</f>
        <v>2.4231968899842729</v>
      </c>
      <c r="I6">
        <v>2.3804755792358701</v>
      </c>
      <c r="J6">
        <f>(Table2[[#This Row],[1M Return vs Nifty]]-AVERAGE(Table2[1M Return vs Nifty]))/_xlfn.STDEV.P(Table2[1M Return vs Nifty])</f>
        <v>0.19337031642764835</v>
      </c>
      <c r="K6">
        <v>60.355017536533097</v>
      </c>
      <c r="L6">
        <f>(Table2[[#This Row],[6M Return vs Nifty]]-AVERAGE(Table2[6M Return vs Nifty]))/_xlfn.STDEV.P(Table2[6M Return vs Nifty])</f>
        <v>1.7683508977224285</v>
      </c>
      <c r="M6">
        <v>-1.62783243652737</v>
      </c>
      <c r="N6">
        <f>(Table2[[#This Row],[1W Return vs Nifty]]-AVERAGE(Table2[1W Return vs Nifty]))/_xlfn.STDEV.P(Table2[1W Return vs Nifty])</f>
        <v>-0.93501958532498186</v>
      </c>
      <c r="O6">
        <v>944.49</v>
      </c>
      <c r="P6">
        <v>921.84322466963999</v>
      </c>
      <c r="Q6">
        <v>723.65418400989995</v>
      </c>
      <c r="R6">
        <v>47.275092618722397</v>
      </c>
      <c r="S6" s="2">
        <f>(Table2[[#This Row],[Close Price]]-Table2[[#This Row],[20D EMA]])/Table2[[#This Row],[20D EMA]]</f>
        <v>-4.806826964816953E-3</v>
      </c>
      <c r="T6" s="2">
        <f>(Table2[[#This Row],[Close Price]]-Table2[[#This Row],[50D EMA]])/Table2[[#This Row],[50D EMA]]</f>
        <v>1.9641924836892907E-2</v>
      </c>
      <c r="U6" s="2">
        <f>(Table2[[#This Row],[Close Price]]-Table2[[#This Row],[200D EMA]])/Table2[[#This Row],[200D EMA]]</f>
        <v>0.29889389264850996</v>
      </c>
      <c r="V6">
        <v>1.1950718944740299</v>
      </c>
      <c r="W6">
        <v>923</v>
      </c>
      <c r="X6">
        <v>969</v>
      </c>
      <c r="Y6">
        <v>929</v>
      </c>
      <c r="Z6">
        <v>969.7</v>
      </c>
      <c r="AA6">
        <v>875.55</v>
      </c>
      <c r="AB6">
        <v>1080</v>
      </c>
      <c r="AC6" s="2">
        <f>(Table2[[#This Row],[Close Price]]/Table2[[#This Row],[Day Low]])-1</f>
        <v>1.8364030335861425E-2</v>
      </c>
      <c r="AD6" s="2">
        <f>(Table2[[#This Row],[Day High]]/Table2[[#This Row],[Close Price]])-1</f>
        <v>3.0905899249960012E-2</v>
      </c>
      <c r="AE6" s="2">
        <f>(Table2[[#This Row],[Close Price]]/Table2[[#This Row],[Current Week Low]])-1</f>
        <v>1.1786867599569373E-2</v>
      </c>
      <c r="AF6" s="2">
        <f>(Table2[[#This Row],[Current Week High]]/Table2[[#This Row],[Close Price]])-1</f>
        <v>3.1650619713814665E-2</v>
      </c>
      <c r="AG6" s="2">
        <f>(Table2[[#This Row],[Close Price]]/Table2[[#This Row],[Current Month Low]])-1</f>
        <v>7.3553766204100368E-2</v>
      </c>
      <c r="AH6" s="2">
        <f>(Table2[[#This Row],[Current Month High]]/Table2[[#This Row],[Close Price]])-1</f>
        <v>0.14899728708973869</v>
      </c>
      <c r="AI6">
        <v>14.8997287089738</v>
      </c>
      <c r="AJ6">
        <v>277.99597855227802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-0.11</v>
      </c>
      <c r="AM6" t="s">
        <v>10201</v>
      </c>
      <c r="AN6">
        <v>1.08</v>
      </c>
      <c r="AO6" t="s">
        <v>10202</v>
      </c>
      <c r="AP6">
        <v>0.28760589183573099</v>
      </c>
      <c r="AQ6">
        <f>(Table2[[#This Row],[Sharpe Ratio]]-AVERAGE(Table2[Sharpe Ratio]))/_xlfn.STDEV.P(Table2[Sharpe Ratio])</f>
        <v>2.6611873871743144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6.1110859059836828</v>
      </c>
      <c r="AS6">
        <f>_xlfn.RANK.AVG(Table2[[#This Row],[1Y Return vs Nifty Z-Score]],Table2[1Y Return vs Nifty Z-Score])</f>
        <v>13</v>
      </c>
      <c r="AT6">
        <f>_xlfn.RANK.AVG(Table2[[#This Row],[6M Return vs Nifty Z-Score]],Table2[6M Return vs Nifty Z-Score])</f>
        <v>41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18.666666666666668</v>
      </c>
    </row>
    <row r="7" spans="1:48" x14ac:dyDescent="0.3">
      <c r="A7" t="s">
        <v>253</v>
      </c>
      <c r="B7" t="s">
        <v>254</v>
      </c>
      <c r="C7" t="s">
        <v>10166</v>
      </c>
      <c r="D7" t="s">
        <v>255</v>
      </c>
      <c r="E7">
        <v>107710.5276</v>
      </c>
      <c r="F7">
        <v>5340.4</v>
      </c>
      <c r="G7">
        <v>155.10040797300101</v>
      </c>
      <c r="H7">
        <f>(Table2[[#This Row],[1Y Return vs Nifty]]-AVERAGE(Table2[1Y Return vs Nifty]))/_xlfn.STDEV.P(Table2[1Y Return vs Nifty])</f>
        <v>1.6160796810051645</v>
      </c>
      <c r="I7">
        <v>9.9906066372557092</v>
      </c>
      <c r="J7">
        <f>(Table2[[#This Row],[1M Return vs Nifty]]-AVERAGE(Table2[1M Return vs Nifty]))/_xlfn.STDEV.P(Table2[1M Return vs Nifty])</f>
        <v>1.0274887351616804</v>
      </c>
      <c r="K7">
        <v>116.014954807078</v>
      </c>
      <c r="L7">
        <f>(Table2[[#This Row],[6M Return vs Nifty]]-AVERAGE(Table2[6M Return vs Nifty]))/_xlfn.STDEV.P(Table2[6M Return vs Nifty])</f>
        <v>3.6417781543533523</v>
      </c>
      <c r="M7">
        <v>-4.5885168038332802</v>
      </c>
      <c r="N7">
        <f>(Table2[[#This Row],[1W Return vs Nifty]]-AVERAGE(Table2[1W Return vs Nifty]))/_xlfn.STDEV.P(Table2[1W Return vs Nifty])</f>
        <v>-1.5296044423608652</v>
      </c>
      <c r="O7">
        <v>4988.71</v>
      </c>
      <c r="P7">
        <v>4282.6224177367403</v>
      </c>
      <c r="Q7">
        <v>2868.1183636292799</v>
      </c>
      <c r="R7">
        <v>59.798462939486498</v>
      </c>
      <c r="S7" s="2">
        <f>(Table2[[#This Row],[Close Price]]-Table2[[#This Row],[20D EMA]])/Table2[[#This Row],[20D EMA]]</f>
        <v>7.0497182638397424E-2</v>
      </c>
      <c r="T7" s="2">
        <f>(Table2[[#This Row],[Close Price]]-Table2[[#This Row],[50D EMA]])/Table2[[#This Row],[50D EMA]]</f>
        <v>0.24699295877273919</v>
      </c>
      <c r="U7" s="2">
        <f>(Table2[[#This Row],[Close Price]]-Table2[[#This Row],[200D EMA]])/Table2[[#This Row],[200D EMA]]</f>
        <v>0.861987311166031</v>
      </c>
      <c r="V7">
        <v>0.61093604353801401</v>
      </c>
      <c r="W7">
        <v>5273</v>
      </c>
      <c r="X7">
        <v>5545.45</v>
      </c>
      <c r="Y7">
        <v>4856</v>
      </c>
      <c r="Z7">
        <v>5343.95</v>
      </c>
      <c r="AA7">
        <v>4182.1499999999996</v>
      </c>
      <c r="AB7">
        <v>5860</v>
      </c>
      <c r="AC7" s="2">
        <f>(Table2[[#This Row],[Close Price]]/Table2[[#This Row],[Day Low]])-1</f>
        <v>1.2782097477716636E-2</v>
      </c>
      <c r="AD7" s="2">
        <f>(Table2[[#This Row],[Day High]]/Table2[[#This Row],[Close Price]])-1</f>
        <v>3.8396000299603106E-2</v>
      </c>
      <c r="AE7" s="2">
        <f>(Table2[[#This Row],[Close Price]]/Table2[[#This Row],[Current Week Low]])-1</f>
        <v>9.9752883031301476E-2</v>
      </c>
      <c r="AF7" s="2">
        <f>(Table2[[#This Row],[Current Week High]]/Table2[[#This Row],[Close Price]])-1</f>
        <v>6.6474421391649052E-4</v>
      </c>
      <c r="AG7" s="2">
        <f>(Table2[[#This Row],[Close Price]]/Table2[[#This Row],[Current Month Low]])-1</f>
        <v>0.27695085063902547</v>
      </c>
      <c r="AH7" s="2">
        <f>(Table2[[#This Row],[Current Month High]]/Table2[[#This Row],[Close Price]])-1</f>
        <v>9.7296082690435215E-2</v>
      </c>
      <c r="AI7">
        <v>9.7296082690435206</v>
      </c>
      <c r="AJ7">
        <v>211.56617368221401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1.1000000000000001</v>
      </c>
      <c r="AM7" t="s">
        <v>10202</v>
      </c>
      <c r="AN7">
        <v>-0.33</v>
      </c>
      <c r="AO7" t="s">
        <v>10201</v>
      </c>
      <c r="AP7">
        <v>0.26471684312458599</v>
      </c>
      <c r="AQ7">
        <f>(Table2[[#This Row],[Sharpe Ratio]]-AVERAGE(Table2[Sharpe Ratio]))/_xlfn.STDEV.P(Table2[Sharpe Ratio])</f>
        <v>2.3984869912208402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7.1542291193801724</v>
      </c>
      <c r="AS7">
        <f>_xlfn.RANK.AVG(Table2[[#This Row],[1Y Return vs Nifty Z-Score]],Table2[1Y Return vs Nifty Z-Score])</f>
        <v>49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5</v>
      </c>
      <c r="AV7">
        <f>(Table2[[#This Row],[Rank 1Y]]+Table2[[#This Row],[Rank 6M]]+Table2[[#This Row],[Rank Sharpe]])/3</f>
        <v>19.666666666666668</v>
      </c>
    </row>
    <row r="8" spans="1:48" x14ac:dyDescent="0.3">
      <c r="A8" t="s">
        <v>387</v>
      </c>
      <c r="B8" t="s">
        <v>388</v>
      </c>
      <c r="C8" t="s">
        <v>10157</v>
      </c>
      <c r="D8" t="s">
        <v>116</v>
      </c>
      <c r="E8">
        <v>63480.249000000003</v>
      </c>
      <c r="F8">
        <v>317.10000000000002</v>
      </c>
      <c r="G8">
        <v>367.507455007423</v>
      </c>
      <c r="H8">
        <f>(Table2[[#This Row],[1Y Return vs Nifty]]-AVERAGE(Table2[1Y Return vs Nifty]))/_xlfn.STDEV.P(Table2[1Y Return vs Nifty])</f>
        <v>4.5554191129083863</v>
      </c>
      <c r="I8">
        <v>8.2555551915165992</v>
      </c>
      <c r="J8">
        <f>(Table2[[#This Row],[1M Return vs Nifty]]-AVERAGE(Table2[1M Return vs Nifty]))/_xlfn.STDEV.P(Table2[1M Return vs Nifty])</f>
        <v>0.83731614058895643</v>
      </c>
      <c r="K8">
        <v>74.720866713736498</v>
      </c>
      <c r="L8">
        <f>(Table2[[#This Row],[6M Return vs Nifty]]-AVERAGE(Table2[6M Return vs Nifty]))/_xlfn.STDEV.P(Table2[6M Return vs Nifty])</f>
        <v>2.2518831245448303</v>
      </c>
      <c r="M8">
        <v>-1.80863752128873</v>
      </c>
      <c r="N8">
        <f>(Table2[[#This Row],[1W Return vs Nifty]]-AVERAGE(Table2[1W Return vs Nifty]))/_xlfn.STDEV.P(Table2[1W Return vs Nifty])</f>
        <v>-0.97133009740162635</v>
      </c>
      <c r="O8">
        <v>313.48</v>
      </c>
      <c r="P8">
        <v>288.71144776023499</v>
      </c>
      <c r="Q8">
        <v>203.156560931825</v>
      </c>
      <c r="R8">
        <v>50.135235288400899</v>
      </c>
      <c r="S8" s="2">
        <f>(Table2[[#This Row],[Close Price]]-Table2[[#This Row],[20D EMA]])/Table2[[#This Row],[20D EMA]]</f>
        <v>1.1547786142656643E-2</v>
      </c>
      <c r="T8" s="2">
        <f>(Table2[[#This Row],[Close Price]]-Table2[[#This Row],[50D EMA]])/Table2[[#This Row],[50D EMA]]</f>
        <v>9.8328460682794813E-2</v>
      </c>
      <c r="U8" s="2">
        <f>(Table2[[#This Row],[Close Price]]-Table2[[#This Row],[200D EMA]])/Table2[[#This Row],[200D EMA]]</f>
        <v>0.56086516992385993</v>
      </c>
      <c r="V8">
        <v>1.1398112927485899</v>
      </c>
      <c r="W8">
        <v>315.85000000000002</v>
      </c>
      <c r="X8">
        <v>321.35000000000002</v>
      </c>
      <c r="Y8">
        <v>311.35000000000002</v>
      </c>
      <c r="Z8">
        <v>319.64999999999998</v>
      </c>
      <c r="AA8">
        <v>271.14999999999998</v>
      </c>
      <c r="AB8">
        <v>353.7</v>
      </c>
      <c r="AC8" s="2">
        <f>(Table2[[#This Row],[Close Price]]/Table2[[#This Row],[Day Low]])-1</f>
        <v>3.957574798163721E-3</v>
      </c>
      <c r="AD8" s="2">
        <f>(Table2[[#This Row],[Day High]]/Table2[[#This Row],[Close Price]])-1</f>
        <v>1.3402712078208756E-2</v>
      </c>
      <c r="AE8" s="2">
        <f>(Table2[[#This Row],[Close Price]]/Table2[[#This Row],[Current Week Low]])-1</f>
        <v>1.8467962100529922E-2</v>
      </c>
      <c r="AF8" s="2">
        <f>(Table2[[#This Row],[Current Week High]]/Table2[[#This Row],[Close Price]])-1</f>
        <v>8.0416272469250316E-3</v>
      </c>
      <c r="AG8" s="2">
        <f>(Table2[[#This Row],[Close Price]]/Table2[[#This Row],[Current Month Low]])-1</f>
        <v>0.16946339664392429</v>
      </c>
      <c r="AH8" s="2">
        <f>(Table2[[#This Row],[Current Month High]]/Table2[[#This Row],[Close Price]])-1</f>
        <v>0.11542100283822121</v>
      </c>
      <c r="AI8">
        <v>11.5421002838221</v>
      </c>
      <c r="AJ8">
        <v>421.975308641975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0.34</v>
      </c>
      <c r="AM8" t="s">
        <v>10202</v>
      </c>
      <c r="AN8">
        <v>-3.72</v>
      </c>
      <c r="AO8" t="s">
        <v>10201</v>
      </c>
      <c r="AP8">
        <v>0.18367802581315801</v>
      </c>
      <c r="AQ8">
        <f>(Table2[[#This Row],[Sharpe Ratio]]-AVERAGE(Table2[Sharpe Ratio]))/_xlfn.STDEV.P(Table2[Sharpe Ratio])</f>
        <v>1.4683946285379172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8.1416829091784653</v>
      </c>
      <c r="AS8">
        <f>_xlfn.RANK.AVG(Table2[[#This Row],[1Y Return vs Nifty Z-Score]],Table2[1Y Return vs Nifty Z-Score])</f>
        <v>5</v>
      </c>
      <c r="AT8">
        <f>_xlfn.RANK.AVG(Table2[[#This Row],[6M Return vs Nifty Z-Score]],Table2[6M Return vs Nifty Z-Score])</f>
        <v>24</v>
      </c>
      <c r="AU8">
        <f>_xlfn.RANK.AVG(Table2[[#This Row],[Sharpe Ratio Z-Score]],Table2[Sharpe Ratio Z-Score])</f>
        <v>52</v>
      </c>
      <c r="AV8">
        <f>(Table2[[#This Row],[Rank 1Y]]+Table2[[#This Row],[Rank 6M]]+Table2[[#This Row],[Rank Sharpe]])/3</f>
        <v>27</v>
      </c>
    </row>
    <row r="9" spans="1:48" x14ac:dyDescent="0.3">
      <c r="A9" t="s">
        <v>144</v>
      </c>
      <c r="B9" t="s">
        <v>145</v>
      </c>
      <c r="C9" t="s">
        <v>10168</v>
      </c>
      <c r="D9" t="s">
        <v>146</v>
      </c>
      <c r="E9">
        <v>196136.65173213999</v>
      </c>
      <c r="F9">
        <v>5517.4</v>
      </c>
      <c r="G9">
        <v>187.588254030027</v>
      </c>
      <c r="H9">
        <f>(Table2[[#This Row],[1Y Return vs Nifty]]-AVERAGE(Table2[1Y Return vs Nifty]))/_xlfn.STDEV.P(Table2[1Y Return vs Nifty])</f>
        <v>2.0656542516527332</v>
      </c>
      <c r="I9">
        <v>-5.3762642928658799</v>
      </c>
      <c r="J9">
        <f>(Table2[[#This Row],[1M Return vs Nifty]]-AVERAGE(Table2[1M Return vs Nifty]))/_xlfn.STDEV.P(Table2[1M Return vs Nifty])</f>
        <v>-0.65681735410272479</v>
      </c>
      <c r="K9">
        <v>55.7003075510355</v>
      </c>
      <c r="L9">
        <f>(Table2[[#This Row],[6M Return vs Nifty]]-AVERAGE(Table2[6M Return vs Nifty]))/_xlfn.STDEV.P(Table2[6M Return vs Nifty])</f>
        <v>1.6116805709817248</v>
      </c>
      <c r="M9">
        <v>3.8009748294865902</v>
      </c>
      <c r="N9">
        <f>(Table2[[#This Row],[1W Return vs Nifty]]-AVERAGE(Table2[1W Return vs Nifty]))/_xlfn.STDEV.P(Table2[1W Return vs Nifty])</f>
        <v>0.15523057027519338</v>
      </c>
      <c r="O9">
        <v>5390.1</v>
      </c>
      <c r="P9">
        <v>5142.6442104462103</v>
      </c>
      <c r="Q9">
        <v>3970.17181478062</v>
      </c>
      <c r="R9">
        <v>61.815771732188701</v>
      </c>
      <c r="S9" s="2">
        <f>(Table2[[#This Row],[Close Price]]-Table2[[#This Row],[20D EMA]])/Table2[[#This Row],[20D EMA]]</f>
        <v>2.3617372590489835E-2</v>
      </c>
      <c r="T9" s="2">
        <f>(Table2[[#This Row],[Close Price]]-Table2[[#This Row],[50D EMA]])/Table2[[#This Row],[50D EMA]]</f>
        <v>7.287219846796926E-2</v>
      </c>
      <c r="U9" s="2">
        <f>(Table2[[#This Row],[Close Price]]-Table2[[#This Row],[200D EMA]])/Table2[[#This Row],[200D EMA]]</f>
        <v>0.38971315534989631</v>
      </c>
      <c r="V9">
        <v>0.827463136228206</v>
      </c>
      <c r="W9">
        <v>5520</v>
      </c>
      <c r="X9">
        <v>5658.35</v>
      </c>
      <c r="Y9">
        <v>5365</v>
      </c>
      <c r="Z9">
        <v>5549.95</v>
      </c>
      <c r="AA9">
        <v>4955.6499999999996</v>
      </c>
      <c r="AB9">
        <v>5754.95</v>
      </c>
      <c r="AC9" s="2">
        <f>(Table2[[#This Row],[Close Price]]/Table2[[#This Row],[Day Low]])-1</f>
        <v>-4.7101449275366303E-4</v>
      </c>
      <c r="AD9" s="2">
        <f>(Table2[[#This Row],[Day High]]/Table2[[#This Row],[Close Price]])-1</f>
        <v>2.5546453039475336E-2</v>
      </c>
      <c r="AE9" s="2">
        <f>(Table2[[#This Row],[Close Price]]/Table2[[#This Row],[Current Week Low]])-1</f>
        <v>2.8406337371854606E-2</v>
      </c>
      <c r="AF9" s="2">
        <f>(Table2[[#This Row],[Current Week High]]/Table2[[#This Row],[Close Price]])-1</f>
        <v>5.8995178888607835E-3</v>
      </c>
      <c r="AG9" s="2">
        <f>(Table2[[#This Row],[Close Price]]/Table2[[#This Row],[Current Month Low]])-1</f>
        <v>0.11335546295642351</v>
      </c>
      <c r="AH9" s="2">
        <f>(Table2[[#This Row],[Current Month High]]/Table2[[#This Row],[Close Price]])-1</f>
        <v>4.30546996773844E-2</v>
      </c>
      <c r="AI9">
        <v>4.30546996773844</v>
      </c>
      <c r="AJ9">
        <v>230.30411877394599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</v>
      </c>
      <c r="AM9" t="s">
        <v>10202</v>
      </c>
      <c r="AN9">
        <v>-0.91</v>
      </c>
      <c r="AO9" t="s">
        <v>10201</v>
      </c>
      <c r="AP9">
        <v>0.242914417529939</v>
      </c>
      <c r="AQ9">
        <f>(Table2[[#This Row],[Sharpe Ratio]]-AVERAGE(Table2[Sharpe Ratio]))/_xlfn.STDEV.P(Table2[Sharpe Ratio])</f>
        <v>2.148257900936668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5.3240059397435946</v>
      </c>
      <c r="AS9">
        <f>_xlfn.RANK.AVG(Table2[[#This Row],[1Y Return vs Nifty Z-Score]],Table2[1Y Return vs Nifty Z-Score])</f>
        <v>27</v>
      </c>
      <c r="AT9">
        <f>_xlfn.RANK.AVG(Table2[[#This Row],[6M Return vs Nifty Z-Score]],Table2[6M Return vs Nifty Z-Score])</f>
        <v>46</v>
      </c>
      <c r="AU9">
        <f>_xlfn.RANK.AVG(Table2[[#This Row],[Sharpe Ratio Z-Score]],Table2[Sharpe Ratio Z-Score])</f>
        <v>10</v>
      </c>
      <c r="AV9">
        <f>(Table2[[#This Row],[Rank 1Y]]+Table2[[#This Row],[Rank 6M]]+Table2[[#This Row],[Rank Sharpe]])/3</f>
        <v>27.666666666666668</v>
      </c>
    </row>
    <row r="10" spans="1:48" x14ac:dyDescent="0.3">
      <c r="A10" t="s">
        <v>824</v>
      </c>
      <c r="B10" t="s">
        <v>825</v>
      </c>
      <c r="C10" t="s">
        <v>10160</v>
      </c>
      <c r="D10" t="s">
        <v>46</v>
      </c>
      <c r="E10">
        <v>19192.33719935</v>
      </c>
      <c r="F10">
        <v>1650.25</v>
      </c>
      <c r="G10">
        <v>209.64779513305501</v>
      </c>
      <c r="H10">
        <f>(Table2[[#This Row],[1Y Return vs Nifty]]-AVERAGE(Table2[1Y Return vs Nifty]))/_xlfn.STDEV.P(Table2[1Y Return vs Nifty])</f>
        <v>2.370919448448733</v>
      </c>
      <c r="I10">
        <v>3.4005427402475199</v>
      </c>
      <c r="J10">
        <f>(Table2[[#This Row],[1M Return vs Nifty]]-AVERAGE(Table2[1M Return vs Nifty]))/_xlfn.STDEV.P(Table2[1M Return vs Nifty])</f>
        <v>0.30517611856937182</v>
      </c>
      <c r="K10">
        <v>88.529135636206505</v>
      </c>
      <c r="L10">
        <f>(Table2[[#This Row],[6M Return vs Nifty]]-AVERAGE(Table2[6M Return vs Nifty]))/_xlfn.STDEV.P(Table2[6M Return vs Nifty])</f>
        <v>2.7166480638315069</v>
      </c>
      <c r="M10">
        <v>11.2030885278007</v>
      </c>
      <c r="N10">
        <f>(Table2[[#This Row],[1W Return vs Nifty]]-AVERAGE(Table2[1W Return vs Nifty]))/_xlfn.STDEV.P(Table2[1W Return vs Nifty])</f>
        <v>1.6417736019055218</v>
      </c>
      <c r="O10">
        <v>1544.01</v>
      </c>
      <c r="P10">
        <v>1404.79908943242</v>
      </c>
      <c r="Q10">
        <v>995.48228703066798</v>
      </c>
      <c r="R10">
        <v>66.969105795951506</v>
      </c>
      <c r="S10" s="2">
        <f>(Table2[[#This Row],[Close Price]]-Table2[[#This Row],[20D EMA]])/Table2[[#This Row],[20D EMA]]</f>
        <v>6.8807844508779095E-2</v>
      </c>
      <c r="T10" s="2">
        <f>(Table2[[#This Row],[Close Price]]-Table2[[#This Row],[50D EMA]])/Table2[[#This Row],[50D EMA]]</f>
        <v>0.17472314184567797</v>
      </c>
      <c r="U10" s="2">
        <f>(Table2[[#This Row],[Close Price]]-Table2[[#This Row],[200D EMA]])/Table2[[#This Row],[200D EMA]]</f>
        <v>0.65773918983769974</v>
      </c>
      <c r="V10">
        <v>0.46486297233371199</v>
      </c>
      <c r="W10">
        <v>1620</v>
      </c>
      <c r="X10">
        <v>1653</v>
      </c>
      <c r="Y10">
        <v>1630</v>
      </c>
      <c r="Z10">
        <v>1690</v>
      </c>
      <c r="AA10">
        <v>1375</v>
      </c>
      <c r="AB10">
        <v>1722</v>
      </c>
      <c r="AC10" s="2">
        <f>(Table2[[#This Row],[Close Price]]/Table2[[#This Row],[Day Low]])-1</f>
        <v>1.8672839506172823E-2</v>
      </c>
      <c r="AD10" s="2">
        <f>(Table2[[#This Row],[Day High]]/Table2[[#This Row],[Close Price]])-1</f>
        <v>1.6664141796698395E-3</v>
      </c>
      <c r="AE10" s="2">
        <f>(Table2[[#This Row],[Close Price]]/Table2[[#This Row],[Current Week Low]])-1</f>
        <v>1.2423312883435678E-2</v>
      </c>
      <c r="AF10" s="2">
        <f>(Table2[[#This Row],[Current Week High]]/Table2[[#This Row],[Close Price]])-1</f>
        <v>2.4087259506135439E-2</v>
      </c>
      <c r="AG10" s="2">
        <f>(Table2[[#This Row],[Close Price]]/Table2[[#This Row],[Current Month Low]])-1</f>
        <v>0.20018181818181824</v>
      </c>
      <c r="AH10" s="2">
        <f>(Table2[[#This Row],[Current Month High]]/Table2[[#This Row],[Close Price]])-1</f>
        <v>4.3478260869565188E-2</v>
      </c>
      <c r="AI10">
        <v>4.34782608695651</v>
      </c>
      <c r="AJ10">
        <v>282.00231481481399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0.43</v>
      </c>
      <c r="AM10" t="s">
        <v>10202</v>
      </c>
      <c r="AN10">
        <v>10.23</v>
      </c>
      <c r="AO10" t="s">
        <v>10202</v>
      </c>
      <c r="AP10">
        <v>0.178253104373886</v>
      </c>
      <c r="AQ10">
        <f>(Table2[[#This Row],[Sharpe Ratio]]-AVERAGE(Table2[Sharpe Ratio]))/_xlfn.STDEV.P(Table2[Sharpe Ratio])</f>
        <v>1.4061321453697404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8.4406493781248741</v>
      </c>
      <c r="AS10">
        <f>_xlfn.RANK.AVG(Table2[[#This Row],[1Y Return vs Nifty Z-Score]],Table2[1Y Return vs Nifty Z-Score])</f>
        <v>14</v>
      </c>
      <c r="AT10">
        <f>_xlfn.RANK.AVG(Table2[[#This Row],[6M Return vs Nifty Z-Score]],Table2[6M Return vs Nifty Z-Score])</f>
        <v>11</v>
      </c>
      <c r="AU10">
        <f>_xlfn.RANK.AVG(Table2[[#This Row],[Sharpe Ratio Z-Score]],Table2[Sharpe Ratio Z-Score])</f>
        <v>59</v>
      </c>
      <c r="AV10">
        <f>(Table2[[#This Row],[Rank 1Y]]+Table2[[#This Row],[Rank 6M]]+Table2[[#This Row],[Rank Sharpe]])/3</f>
        <v>28</v>
      </c>
    </row>
    <row r="11" spans="1:48" x14ac:dyDescent="0.3">
      <c r="A11" t="s">
        <v>1002</v>
      </c>
      <c r="B11" t="s">
        <v>1003</v>
      </c>
      <c r="C11" t="s">
        <v>10166</v>
      </c>
      <c r="D11" t="s">
        <v>127</v>
      </c>
      <c r="E11">
        <v>13452.1246245</v>
      </c>
      <c r="F11">
        <v>1609.05</v>
      </c>
      <c r="G11">
        <v>134.093837973913</v>
      </c>
      <c r="H11">
        <f>(Table2[[#This Row],[1Y Return vs Nifty]]-AVERAGE(Table2[1Y Return vs Nifty]))/_xlfn.STDEV.P(Table2[1Y Return vs Nifty])</f>
        <v>1.3253857497565071</v>
      </c>
      <c r="I11">
        <v>25.9481222442638</v>
      </c>
      <c r="J11">
        <f>(Table2[[#This Row],[1M Return vs Nifty]]-AVERAGE(Table2[1M Return vs Nifty]))/_xlfn.STDEV.P(Table2[1M Return vs Nifty])</f>
        <v>2.7765332106854199</v>
      </c>
      <c r="K11">
        <v>96.824212134884505</v>
      </c>
      <c r="L11">
        <f>(Table2[[#This Row],[6M Return vs Nifty]]-AVERAGE(Table2[6M Return vs Nifty]))/_xlfn.STDEV.P(Table2[6M Return vs Nifty])</f>
        <v>2.9958474875197871</v>
      </c>
      <c r="M11">
        <v>9.1530837212638403</v>
      </c>
      <c r="N11">
        <f>(Table2[[#This Row],[1W Return vs Nifty]]-AVERAGE(Table2[1W Return vs Nifty]))/_xlfn.STDEV.P(Table2[1W Return vs Nifty])</f>
        <v>1.230077634487442</v>
      </c>
      <c r="O11">
        <v>1385.58</v>
      </c>
      <c r="P11">
        <v>1235.54969386729</v>
      </c>
      <c r="Q11">
        <v>947.790332046039</v>
      </c>
      <c r="R11">
        <v>85.150636728389898</v>
      </c>
      <c r="S11" s="2">
        <f>(Table2[[#This Row],[Close Price]]-Table2[[#This Row],[20D EMA]])/Table2[[#This Row],[20D EMA]]</f>
        <v>0.16128263976096655</v>
      </c>
      <c r="T11" s="2">
        <f>(Table2[[#This Row],[Close Price]]-Table2[[#This Row],[50D EMA]])/Table2[[#This Row],[50D EMA]]</f>
        <v>0.30229484737570378</v>
      </c>
      <c r="U11" s="2">
        <f>(Table2[[#This Row],[Close Price]]-Table2[[#This Row],[200D EMA]])/Table2[[#This Row],[200D EMA]]</f>
        <v>0.69768560154698878</v>
      </c>
      <c r="V11">
        <v>1.07525301362953</v>
      </c>
      <c r="W11">
        <v>1641.6</v>
      </c>
      <c r="X11">
        <v>1689.5</v>
      </c>
      <c r="Y11">
        <v>1580</v>
      </c>
      <c r="Z11">
        <v>1609.05</v>
      </c>
      <c r="AA11">
        <v>1180</v>
      </c>
      <c r="AB11">
        <v>1609.05</v>
      </c>
      <c r="AC11" s="2">
        <f>(Table2[[#This Row],[Close Price]]/Table2[[#This Row],[Day Low]])-1</f>
        <v>-1.9828216374269014E-2</v>
      </c>
      <c r="AD11" s="2">
        <f>(Table2[[#This Row],[Day High]]/Table2[[#This Row],[Close Price]])-1</f>
        <v>4.9998446288182397E-2</v>
      </c>
      <c r="AE11" s="2">
        <f>(Table2[[#This Row],[Close Price]]/Table2[[#This Row],[Current Week Low]])-1</f>
        <v>1.8386075949367031E-2</v>
      </c>
      <c r="AF11" s="2">
        <f>(Table2[[#This Row],[Current Week High]]/Table2[[#This Row],[Close Price]])-1</f>
        <v>0</v>
      </c>
      <c r="AG11" s="2">
        <f>(Table2[[#This Row],[Close Price]]/Table2[[#This Row],[Current Month Low]])-1</f>
        <v>0.36360169491525429</v>
      </c>
      <c r="AH11" s="2">
        <f>(Table2[[#This Row],[Current Month High]]/Table2[[#This Row],[Close Price]])-1</f>
        <v>0</v>
      </c>
      <c r="AI11">
        <v>0</v>
      </c>
      <c r="AJ11">
        <v>177.49417952918799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0.47</v>
      </c>
      <c r="AM11" t="s">
        <v>10202</v>
      </c>
      <c r="AN11">
        <v>21.11</v>
      </c>
      <c r="AO11" t="s">
        <v>10202</v>
      </c>
      <c r="AP11">
        <v>0.22610876916816899</v>
      </c>
      <c r="AQ11">
        <f>(Table2[[#This Row],[Sharpe Ratio]]-AVERAGE(Table2[Sharpe Ratio]))/_xlfn.STDEV.P(Table2[Sharpe Ratio])</f>
        <v>1.9553774306905551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10.283221513139711</v>
      </c>
      <c r="AS11">
        <f>_xlfn.RANK.AVG(Table2[[#This Row],[1Y Return vs Nifty Z-Score]],Table2[1Y Return vs Nifty Z-Score])</f>
        <v>68</v>
      </c>
      <c r="AT11">
        <f>_xlfn.RANK.AVG(Table2[[#This Row],[6M Return vs Nifty Z-Score]],Table2[6M Return vs Nifty Z-Score])</f>
        <v>6</v>
      </c>
      <c r="AU11">
        <f>_xlfn.RANK.AVG(Table2[[#This Row],[Sharpe Ratio Z-Score]],Table2[Sharpe Ratio Z-Score])</f>
        <v>18</v>
      </c>
      <c r="AV11">
        <f>(Table2[[#This Row],[Rank 1Y]]+Table2[[#This Row],[Rank 6M]]+Table2[[#This Row],[Rank Sharpe]])/3</f>
        <v>30.666666666666668</v>
      </c>
    </row>
    <row r="12" spans="1:48" x14ac:dyDescent="0.3">
      <c r="A12" t="s">
        <v>982</v>
      </c>
      <c r="B12" t="s">
        <v>983</v>
      </c>
      <c r="C12" t="s">
        <v>10166</v>
      </c>
      <c r="D12" t="s">
        <v>165</v>
      </c>
      <c r="E12">
        <v>14339.8035456</v>
      </c>
      <c r="F12">
        <v>14173.8</v>
      </c>
      <c r="G12">
        <v>179.665534900474</v>
      </c>
      <c r="H12">
        <f>(Table2[[#This Row],[1Y Return vs Nifty]]-AVERAGE(Table2[1Y Return vs Nifty]))/_xlfn.STDEV.P(Table2[1Y Return vs Nifty])</f>
        <v>1.9560177726821686</v>
      </c>
      <c r="I12">
        <v>4.2705806022598001</v>
      </c>
      <c r="J12">
        <f>(Table2[[#This Row],[1M Return vs Nifty]]-AVERAGE(Table2[1M Return vs Nifty]))/_xlfn.STDEV.P(Table2[1M Return vs Nifty])</f>
        <v>0.40053776216887804</v>
      </c>
      <c r="K12">
        <v>64.941061940903097</v>
      </c>
      <c r="L12">
        <f>(Table2[[#This Row],[6M Return vs Nifty]]-AVERAGE(Table2[6M Return vs Nifty]))/_xlfn.STDEV.P(Table2[6M Return vs Nifty])</f>
        <v>1.9227100473834389</v>
      </c>
      <c r="M12">
        <v>8.2780810539591805</v>
      </c>
      <c r="N12">
        <f>(Table2[[#This Row],[1W Return vs Nifty]]-AVERAGE(Table2[1W Return vs Nifty]))/_xlfn.STDEV.P(Table2[1W Return vs Nifty])</f>
        <v>1.0543536222994174</v>
      </c>
      <c r="O12">
        <v>12122.99</v>
      </c>
      <c r="P12">
        <v>11517.6134910852</v>
      </c>
      <c r="Q12">
        <v>8890.5014109555304</v>
      </c>
      <c r="R12">
        <v>78.498455927621606</v>
      </c>
      <c r="S12" s="2">
        <f>(Table2[[#This Row],[Close Price]]-Table2[[#This Row],[20D EMA]])/Table2[[#This Row],[20D EMA]]</f>
        <v>0.16916701242845203</v>
      </c>
      <c r="T12" s="2">
        <f>(Table2[[#This Row],[Close Price]]-Table2[[#This Row],[50D EMA]])/Table2[[#This Row],[50D EMA]]</f>
        <v>0.23061952122032281</v>
      </c>
      <c r="U12" s="2">
        <f>(Table2[[#This Row],[Close Price]]-Table2[[#This Row],[200D EMA]])/Table2[[#This Row],[200D EMA]]</f>
        <v>0.59426328671788964</v>
      </c>
      <c r="V12">
        <v>1.1441548517882101</v>
      </c>
      <c r="W12">
        <v>13760.75</v>
      </c>
      <c r="X12">
        <v>14555.05</v>
      </c>
      <c r="Y12">
        <v>12219.55</v>
      </c>
      <c r="Z12">
        <v>14567</v>
      </c>
      <c r="AA12">
        <v>11022</v>
      </c>
      <c r="AB12">
        <v>14567</v>
      </c>
      <c r="AC12" s="2">
        <f>(Table2[[#This Row],[Close Price]]/Table2[[#This Row],[Day Low]])-1</f>
        <v>3.0016532529113515E-2</v>
      </c>
      <c r="AD12" s="2">
        <f>(Table2[[#This Row],[Day High]]/Table2[[#This Row],[Close Price]])-1</f>
        <v>2.6898220660655614E-2</v>
      </c>
      <c r="AE12" s="2">
        <f>(Table2[[#This Row],[Close Price]]/Table2[[#This Row],[Current Week Low]])-1</f>
        <v>0.1599281479268877</v>
      </c>
      <c r="AF12" s="2">
        <f>(Table2[[#This Row],[Current Week High]]/Table2[[#This Row],[Close Price]])-1</f>
        <v>2.7741325544314188E-2</v>
      </c>
      <c r="AG12" s="2">
        <f>(Table2[[#This Row],[Close Price]]/Table2[[#This Row],[Current Month Low]])-1</f>
        <v>0.28595536200326621</v>
      </c>
      <c r="AH12" s="2">
        <f>(Table2[[#This Row],[Current Month High]]/Table2[[#This Row],[Close Price]])-1</f>
        <v>2.7741325544314188E-2</v>
      </c>
      <c r="AI12">
        <v>2.7741325544314099</v>
      </c>
      <c r="AJ12">
        <v>236.50597689960901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0.26</v>
      </c>
      <c r="AM12" t="s">
        <v>10202</v>
      </c>
      <c r="AN12">
        <v>14.63</v>
      </c>
      <c r="AO12" t="s">
        <v>10202</v>
      </c>
      <c r="AP12">
        <v>0.201427304371255</v>
      </c>
      <c r="AQ12">
        <f>(Table2[[#This Row],[Sharpe Ratio]]-AVERAGE(Table2[Sharpe Ratio]))/_xlfn.STDEV.P(Table2[Sharpe Ratio])</f>
        <v>1.6721052573169206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7.0057244618508232</v>
      </c>
      <c r="AS12">
        <f>_xlfn.RANK.AVG(Table2[[#This Row],[1Y Return vs Nifty Z-Score]],Table2[1Y Return vs Nifty Z-Score])</f>
        <v>32</v>
      </c>
      <c r="AT12">
        <f>_xlfn.RANK.AVG(Table2[[#This Row],[6M Return vs Nifty Z-Score]],Table2[6M Return vs Nifty Z-Score])</f>
        <v>32</v>
      </c>
      <c r="AU12">
        <f>_xlfn.RANK.AVG(Table2[[#This Row],[Sharpe Ratio Z-Score]],Table2[Sharpe Ratio Z-Score])</f>
        <v>34</v>
      </c>
      <c r="AV12">
        <f>(Table2[[#This Row],[Rank 1Y]]+Table2[[#This Row],[Rank 6M]]+Table2[[#This Row],[Rank Sharpe]])/3</f>
        <v>32.666666666666664</v>
      </c>
    </row>
    <row r="13" spans="1:48" x14ac:dyDescent="0.3">
      <c r="A13" t="s">
        <v>828</v>
      </c>
      <c r="B13" t="s">
        <v>829</v>
      </c>
      <c r="C13" t="s">
        <v>10170</v>
      </c>
      <c r="D13" t="s">
        <v>136</v>
      </c>
      <c r="E13">
        <v>19070.666202339999</v>
      </c>
      <c r="F13">
        <v>557.79999999999995</v>
      </c>
      <c r="G13">
        <v>150.20012366853899</v>
      </c>
      <c r="H13">
        <f>(Table2[[#This Row],[1Y Return vs Nifty]]-AVERAGE(Table2[1Y Return vs Nifty]))/_xlfn.STDEV.P(Table2[1Y Return vs Nifty])</f>
        <v>1.5482683767911973</v>
      </c>
      <c r="I13">
        <v>20.352257725955901</v>
      </c>
      <c r="J13">
        <f>(Table2[[#This Row],[1M Return vs Nifty]]-AVERAGE(Table2[1M Return vs Nifty]))/_xlfn.STDEV.P(Table2[1M Return vs Nifty])</f>
        <v>2.1631911239493502</v>
      </c>
      <c r="K13">
        <v>65.160499277277097</v>
      </c>
      <c r="L13">
        <f>(Table2[[#This Row],[6M Return vs Nifty]]-AVERAGE(Table2[6M Return vs Nifty]))/_xlfn.STDEV.P(Table2[6M Return vs Nifty])</f>
        <v>1.9300959681595855</v>
      </c>
      <c r="M13">
        <v>3.4547971293220798</v>
      </c>
      <c r="N13">
        <f>(Table2[[#This Row],[1W Return vs Nifty]]-AVERAGE(Table2[1W Return vs Nifty]))/_xlfn.STDEV.P(Table2[1W Return vs Nifty])</f>
        <v>8.570880002697738E-2</v>
      </c>
      <c r="O13">
        <v>499.34</v>
      </c>
      <c r="P13">
        <v>455.34319034058501</v>
      </c>
      <c r="Q13">
        <v>351.27046202397503</v>
      </c>
      <c r="R13">
        <v>80.021079718519999</v>
      </c>
      <c r="S13" s="2">
        <f>(Table2[[#This Row],[Close Price]]-Table2[[#This Row],[20D EMA]])/Table2[[#This Row],[20D EMA]]</f>
        <v>0.11707453839067565</v>
      </c>
      <c r="T13" s="2">
        <f>(Table2[[#This Row],[Close Price]]-Table2[[#This Row],[50D EMA]])/Table2[[#This Row],[50D EMA]]</f>
        <v>0.22501008433392819</v>
      </c>
      <c r="U13" s="2">
        <f>(Table2[[#This Row],[Close Price]]-Table2[[#This Row],[200D EMA]])/Table2[[#This Row],[200D EMA]]</f>
        <v>0.58795019878992505</v>
      </c>
      <c r="V13">
        <v>1.2450173608829</v>
      </c>
      <c r="W13">
        <v>549.1</v>
      </c>
      <c r="X13">
        <v>560.85</v>
      </c>
      <c r="Y13">
        <v>540.70000000000005</v>
      </c>
      <c r="Z13">
        <v>565</v>
      </c>
      <c r="AA13">
        <v>430.6</v>
      </c>
      <c r="AB13">
        <v>565</v>
      </c>
      <c r="AC13" s="2">
        <f>(Table2[[#This Row],[Close Price]]/Table2[[#This Row],[Day Low]])-1</f>
        <v>1.5844108541249291E-2</v>
      </c>
      <c r="AD13" s="2">
        <f>(Table2[[#This Row],[Day High]]/Table2[[#This Row],[Close Price]])-1</f>
        <v>5.4679096450340747E-3</v>
      </c>
      <c r="AE13" s="2">
        <f>(Table2[[#This Row],[Close Price]]/Table2[[#This Row],[Current Week Low]])-1</f>
        <v>3.1625670427223751E-2</v>
      </c>
      <c r="AF13" s="2">
        <f>(Table2[[#This Row],[Current Week High]]/Table2[[#This Row],[Close Price]])-1</f>
        <v>1.2907852276801801E-2</v>
      </c>
      <c r="AG13" s="2">
        <f>(Table2[[#This Row],[Close Price]]/Table2[[#This Row],[Current Month Low]])-1</f>
        <v>0.29540176497909876</v>
      </c>
      <c r="AH13" s="2">
        <f>(Table2[[#This Row],[Current Month High]]/Table2[[#This Row],[Close Price]])-1</f>
        <v>1.2907852276801801E-2</v>
      </c>
      <c r="AI13">
        <v>1.2907852276801799</v>
      </c>
      <c r="AJ13">
        <v>207.66685052399299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0.31</v>
      </c>
      <c r="AM13" t="s">
        <v>10202</v>
      </c>
      <c r="AN13">
        <v>10.49</v>
      </c>
      <c r="AO13" t="s">
        <v>10202</v>
      </c>
      <c r="AP13">
        <v>0.207040672754356</v>
      </c>
      <c r="AQ13">
        <f>(Table2[[#This Row],[Sharpe Ratio]]-AVERAGE(Table2[Sharpe Ratio]))/_xlfn.STDEV.P(Table2[Sharpe Ratio])</f>
        <v>1.7365305689794068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7.4637948379065184</v>
      </c>
      <c r="AS13">
        <f>_xlfn.RANK.AVG(Table2[[#This Row],[1Y Return vs Nifty Z-Score]],Table2[1Y Return vs Nifty Z-Score])</f>
        <v>51</v>
      </c>
      <c r="AT13">
        <f>_xlfn.RANK.AVG(Table2[[#This Row],[6M Return vs Nifty Z-Score]],Table2[6M Return vs Nifty Z-Score])</f>
        <v>30</v>
      </c>
      <c r="AU13">
        <f>_xlfn.RANK.AVG(Table2[[#This Row],[Sharpe Ratio Z-Score]],Table2[Sharpe Ratio Z-Score])</f>
        <v>29</v>
      </c>
      <c r="AV13">
        <f>(Table2[[#This Row],[Rank 1Y]]+Table2[[#This Row],[Rank 6M]]+Table2[[#This Row],[Rank Sharpe]])/3</f>
        <v>36.666666666666664</v>
      </c>
    </row>
    <row r="14" spans="1:48" x14ac:dyDescent="0.3">
      <c r="A14" t="s">
        <v>414</v>
      </c>
      <c r="B14" t="s">
        <v>415</v>
      </c>
      <c r="C14" t="s">
        <v>10169</v>
      </c>
      <c r="D14" t="s">
        <v>95</v>
      </c>
      <c r="E14">
        <v>59018.076236469999</v>
      </c>
      <c r="F14">
        <v>572.65</v>
      </c>
      <c r="G14">
        <v>201.37271935912901</v>
      </c>
      <c r="H14">
        <f>(Table2[[#This Row],[1Y Return vs Nifty]]-AVERAGE(Table2[1Y Return vs Nifty]))/_xlfn.STDEV.P(Table2[1Y Return vs Nifty])</f>
        <v>2.2564069741034443</v>
      </c>
      <c r="I14">
        <v>9.1648107030698593</v>
      </c>
      <c r="J14">
        <f>(Table2[[#This Row],[1M Return vs Nifty]]-AVERAGE(Table2[1M Return vs Nifty]))/_xlfn.STDEV.P(Table2[1M Return vs Nifty])</f>
        <v>0.93697628622110685</v>
      </c>
      <c r="K14">
        <v>47.078478564924701</v>
      </c>
      <c r="L14">
        <f>(Table2[[#This Row],[6M Return vs Nifty]]-AVERAGE(Table2[6M Return vs Nifty]))/_xlfn.STDEV.P(Table2[6M Return vs Nifty])</f>
        <v>1.3214831647920786</v>
      </c>
      <c r="M14">
        <v>5.31555784911302</v>
      </c>
      <c r="N14">
        <f>(Table2[[#This Row],[1W Return vs Nifty]]-AVERAGE(Table2[1W Return vs Nifty]))/_xlfn.STDEV.P(Table2[1W Return vs Nifty])</f>
        <v>0.4593994773488696</v>
      </c>
      <c r="O14">
        <v>524.53</v>
      </c>
      <c r="P14">
        <v>478.28020907178598</v>
      </c>
      <c r="Q14">
        <v>381.76248522009797</v>
      </c>
      <c r="R14">
        <v>74.437480881567893</v>
      </c>
      <c r="S14" s="2">
        <f>(Table2[[#This Row],[Close Price]]-Table2[[#This Row],[20D EMA]])/Table2[[#This Row],[20D EMA]]</f>
        <v>9.1739271347682699E-2</v>
      </c>
      <c r="T14" s="2">
        <f>(Table2[[#This Row],[Close Price]]-Table2[[#This Row],[50D EMA]])/Table2[[#This Row],[50D EMA]]</f>
        <v>0.19731067507760888</v>
      </c>
      <c r="U14" s="2">
        <f>(Table2[[#This Row],[Close Price]]-Table2[[#This Row],[200D EMA]])/Table2[[#This Row],[200D EMA]]</f>
        <v>0.50001642950812575</v>
      </c>
      <c r="V14">
        <v>1.52897543984321</v>
      </c>
      <c r="W14">
        <v>570.65</v>
      </c>
      <c r="X14">
        <v>580</v>
      </c>
      <c r="Y14">
        <v>555.35</v>
      </c>
      <c r="Z14">
        <v>582</v>
      </c>
      <c r="AA14">
        <v>483</v>
      </c>
      <c r="AB14">
        <v>633.6</v>
      </c>
      <c r="AC14" s="2">
        <f>(Table2[[#This Row],[Close Price]]/Table2[[#This Row],[Day Low]])-1</f>
        <v>3.5047752562866741E-3</v>
      </c>
      <c r="AD14" s="2">
        <f>(Table2[[#This Row],[Day High]]/Table2[[#This Row],[Close Price]])-1</f>
        <v>1.2835065048458993E-2</v>
      </c>
      <c r="AE14" s="2">
        <f>(Table2[[#This Row],[Close Price]]/Table2[[#This Row],[Current Week Low]])-1</f>
        <v>3.1151526064643775E-2</v>
      </c>
      <c r="AF14" s="2">
        <f>(Table2[[#This Row],[Current Week High]]/Table2[[#This Row],[Close Price]])-1</f>
        <v>1.6327599755522559E-2</v>
      </c>
      <c r="AG14" s="2">
        <f>(Table2[[#This Row],[Close Price]]/Table2[[#This Row],[Current Month Low]])-1</f>
        <v>0.1856107660455486</v>
      </c>
      <c r="AH14" s="2">
        <f>(Table2[[#This Row],[Current Month High]]/Table2[[#This Row],[Close Price]])-1</f>
        <v>0.10643499519776478</v>
      </c>
      <c r="AI14">
        <v>10.6434995197764</v>
      </c>
      <c r="AJ14">
        <v>252.075007685213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0.26</v>
      </c>
      <c r="AM14" t="s">
        <v>10202</v>
      </c>
      <c r="AN14">
        <v>13.64</v>
      </c>
      <c r="AO14" t="s">
        <v>10202</v>
      </c>
      <c r="AP14">
        <v>0.22108386004203101</v>
      </c>
      <c r="AQ14">
        <f>(Table2[[#This Row],[Sharpe Ratio]]-AVERAGE(Table2[Sharpe Ratio]))/_xlfn.STDEV.P(Table2[Sharpe Ratio])</f>
        <v>1.8977059374919794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6.8719718399574781</v>
      </c>
      <c r="AS14">
        <f>_xlfn.RANK.AVG(Table2[[#This Row],[1Y Return vs Nifty Z-Score]],Table2[1Y Return vs Nifty Z-Score])</f>
        <v>18</v>
      </c>
      <c r="AT14">
        <f>_xlfn.RANK.AVG(Table2[[#This Row],[6M Return vs Nifty Z-Score]],Table2[6M Return vs Nifty Z-Score])</f>
        <v>74</v>
      </c>
      <c r="AU14">
        <f>_xlfn.RANK.AVG(Table2[[#This Row],[Sharpe Ratio Z-Score]],Table2[Sharpe Ratio Z-Score])</f>
        <v>19</v>
      </c>
      <c r="AV14">
        <f>(Table2[[#This Row],[Rank 1Y]]+Table2[[#This Row],[Rank 6M]]+Table2[[#This Row],[Rank Sharpe]])/3</f>
        <v>37</v>
      </c>
    </row>
    <row r="15" spans="1:48" x14ac:dyDescent="0.3">
      <c r="A15" t="s">
        <v>614</v>
      </c>
      <c r="B15" t="s">
        <v>615</v>
      </c>
      <c r="C15" t="s">
        <v>10157</v>
      </c>
      <c r="D15" t="s">
        <v>200</v>
      </c>
      <c r="E15">
        <v>30536.210993299999</v>
      </c>
      <c r="F15">
        <v>13822.75</v>
      </c>
      <c r="G15">
        <v>201.22028249479001</v>
      </c>
      <c r="H15">
        <f>(Table2[[#This Row],[1Y Return vs Nifty]]-AVERAGE(Table2[1Y Return vs Nifty]))/_xlfn.STDEV.P(Table2[1Y Return vs Nifty])</f>
        <v>2.2542975163783683</v>
      </c>
      <c r="I15">
        <v>-3.2440197989198798</v>
      </c>
      <c r="J15">
        <f>(Table2[[#This Row],[1M Return vs Nifty]]-AVERAGE(Table2[1M Return vs Nifty]))/_xlfn.STDEV.P(Table2[1M Return vs Nifty])</f>
        <v>-0.42310989333957699</v>
      </c>
      <c r="K15">
        <v>59.549193338766401</v>
      </c>
      <c r="L15">
        <f>(Table2[[#This Row],[6M Return vs Nifty]]-AVERAGE(Table2[6M Return vs Nifty]))/_xlfn.STDEV.P(Table2[6M Return vs Nifty])</f>
        <v>1.7412281036594215</v>
      </c>
      <c r="M15">
        <v>6.0574305804365203</v>
      </c>
      <c r="N15">
        <f>(Table2[[#This Row],[1W Return vs Nifty]]-AVERAGE(Table2[1W Return vs Nifty]))/_xlfn.STDEV.P(Table2[1W Return vs Nifty])</f>
        <v>0.60838742647435862</v>
      </c>
      <c r="O15">
        <v>13144.27</v>
      </c>
      <c r="P15">
        <v>12309.065569545701</v>
      </c>
      <c r="Q15">
        <v>9332.4010084975507</v>
      </c>
      <c r="R15">
        <v>68.925653303292606</v>
      </c>
      <c r="S15" s="2">
        <f>(Table2[[#This Row],[Close Price]]-Table2[[#This Row],[20D EMA]])/Table2[[#This Row],[20D EMA]]</f>
        <v>5.1617929333466185E-2</v>
      </c>
      <c r="T15" s="2">
        <f>(Table2[[#This Row],[Close Price]]-Table2[[#This Row],[50D EMA]])/Table2[[#This Row],[50D EMA]]</f>
        <v>0.12297313893585554</v>
      </c>
      <c r="U15" s="2">
        <f>(Table2[[#This Row],[Close Price]]-Table2[[#This Row],[200D EMA]])/Table2[[#This Row],[200D EMA]]</f>
        <v>0.48115688421594766</v>
      </c>
      <c r="V15">
        <v>0.62363411754486997</v>
      </c>
      <c r="W15">
        <v>13684.2</v>
      </c>
      <c r="X15">
        <v>14143.9</v>
      </c>
      <c r="Y15">
        <v>13597.85</v>
      </c>
      <c r="Z15">
        <v>14349.95</v>
      </c>
      <c r="AA15">
        <v>12282.8</v>
      </c>
      <c r="AB15">
        <v>14605.8</v>
      </c>
      <c r="AC15" s="2">
        <f>(Table2[[#This Row],[Close Price]]/Table2[[#This Row],[Day Low]])-1</f>
        <v>1.0124815480627269E-2</v>
      </c>
      <c r="AD15" s="2">
        <f>(Table2[[#This Row],[Day High]]/Table2[[#This Row],[Close Price]])-1</f>
        <v>2.323343762999408E-2</v>
      </c>
      <c r="AE15" s="2">
        <f>(Table2[[#This Row],[Close Price]]/Table2[[#This Row],[Current Week Low]])-1</f>
        <v>1.6539379387182418E-2</v>
      </c>
      <c r="AF15" s="2">
        <f>(Table2[[#This Row],[Current Week High]]/Table2[[#This Row],[Close Price]])-1</f>
        <v>3.8140022788518912E-2</v>
      </c>
      <c r="AG15" s="2">
        <f>(Table2[[#This Row],[Close Price]]/Table2[[#This Row],[Current Month Low]])-1</f>
        <v>0.12537450744130019</v>
      </c>
      <c r="AH15" s="2">
        <f>(Table2[[#This Row],[Current Month High]]/Table2[[#This Row],[Close Price]])-1</f>
        <v>5.6649364272666425E-2</v>
      </c>
      <c r="AI15">
        <v>5.6649364272666398</v>
      </c>
      <c r="AJ15">
        <v>230.12055946440401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0.22</v>
      </c>
      <c r="AM15" t="s">
        <v>10202</v>
      </c>
      <c r="AN15">
        <v>-0.88</v>
      </c>
      <c r="AO15" t="s">
        <v>10201</v>
      </c>
      <c r="AP15">
        <v>0.18446892742023499</v>
      </c>
      <c r="AQ15">
        <f>(Table2[[#This Row],[Sharpe Ratio]]-AVERAGE(Table2[Sharpe Ratio]))/_xlfn.STDEV.P(Table2[Sharpe Ratio])</f>
        <v>1.4774719024762699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5.6582750556488408</v>
      </c>
      <c r="AS15">
        <f>_xlfn.RANK.AVG(Table2[[#This Row],[1Y Return vs Nifty Z-Score]],Table2[1Y Return vs Nifty Z-Score])</f>
        <v>19</v>
      </c>
      <c r="AT15">
        <f>_xlfn.RANK.AVG(Table2[[#This Row],[6M Return vs Nifty Z-Score]],Table2[6M Return vs Nifty Z-Score])</f>
        <v>42</v>
      </c>
      <c r="AU15">
        <f>_xlfn.RANK.AVG(Table2[[#This Row],[Sharpe Ratio Z-Score]],Table2[Sharpe Ratio Z-Score])</f>
        <v>50</v>
      </c>
      <c r="AV15">
        <f>(Table2[[#This Row],[Rank 1Y]]+Table2[[#This Row],[Rank 6M]]+Table2[[#This Row],[Rank Sharpe]])/3</f>
        <v>37</v>
      </c>
    </row>
    <row r="16" spans="1:48" x14ac:dyDescent="0.3">
      <c r="A16" t="s">
        <v>447</v>
      </c>
      <c r="B16" t="s">
        <v>448</v>
      </c>
      <c r="C16" t="s">
        <v>10166</v>
      </c>
      <c r="D16" t="s">
        <v>165</v>
      </c>
      <c r="E16">
        <v>50425.928823374998</v>
      </c>
      <c r="F16">
        <v>11898.05</v>
      </c>
      <c r="G16">
        <v>175.37552248242599</v>
      </c>
      <c r="H16">
        <f>(Table2[[#This Row],[1Y Return vs Nifty]]-AVERAGE(Table2[1Y Return vs Nifty]))/_xlfn.STDEV.P(Table2[1Y Return vs Nifty])</f>
        <v>1.8966515565430233</v>
      </c>
      <c r="I16">
        <v>-14.085252944695</v>
      </c>
      <c r="J16">
        <f>(Table2[[#This Row],[1M Return vs Nifty]]-AVERAGE(Table2[1M Return vs Nifty]))/_xlfn.STDEV.P(Table2[1M Return vs Nifty])</f>
        <v>-1.6113775039415266</v>
      </c>
      <c r="K16">
        <v>91.553564535642295</v>
      </c>
      <c r="L16">
        <f>(Table2[[#This Row],[6M Return vs Nifty]]-AVERAGE(Table2[6M Return vs Nifty]))/_xlfn.STDEV.P(Table2[6M Return vs Nifty])</f>
        <v>2.818445654949953</v>
      </c>
      <c r="M16">
        <v>2.6880772752127902</v>
      </c>
      <c r="N16">
        <f>(Table2[[#This Row],[1W Return vs Nifty]]-AVERAGE(Table2[1W Return vs Nifty]))/_xlfn.STDEV.P(Table2[1W Return vs Nifty])</f>
        <v>-6.8269118009917445E-2</v>
      </c>
      <c r="O16">
        <v>12002.69</v>
      </c>
      <c r="P16">
        <v>11394.176357087799</v>
      </c>
      <c r="Q16">
        <v>8264.1904833000608</v>
      </c>
      <c r="R16">
        <v>48.410777188843298</v>
      </c>
      <c r="S16" s="2">
        <f>(Table2[[#This Row],[Close Price]]-Table2[[#This Row],[20D EMA]])/Table2[[#This Row],[20D EMA]]</f>
        <v>-8.7180457047546199E-3</v>
      </c>
      <c r="T16" s="2">
        <f>(Table2[[#This Row],[Close Price]]-Table2[[#This Row],[50D EMA]])/Table2[[#This Row],[50D EMA]]</f>
        <v>4.4222033003619703E-2</v>
      </c>
      <c r="U16" s="2">
        <f>(Table2[[#This Row],[Close Price]]-Table2[[#This Row],[200D EMA]])/Table2[[#This Row],[200D EMA]]</f>
        <v>0.4397114906829766</v>
      </c>
      <c r="V16">
        <v>0.56107031998670598</v>
      </c>
      <c r="W16">
        <v>11740.5</v>
      </c>
      <c r="X16">
        <v>12049.9</v>
      </c>
      <c r="Y16">
        <v>11511.4</v>
      </c>
      <c r="Z16">
        <v>11939.95</v>
      </c>
      <c r="AA16">
        <v>10915.85</v>
      </c>
      <c r="AB16">
        <v>14382</v>
      </c>
      <c r="AC16" s="2">
        <f>(Table2[[#This Row],[Close Price]]/Table2[[#This Row],[Day Low]])-1</f>
        <v>1.341936033388702E-2</v>
      </c>
      <c r="AD16" s="2">
        <f>(Table2[[#This Row],[Day High]]/Table2[[#This Row],[Close Price]])-1</f>
        <v>1.2762595551371936E-2</v>
      </c>
      <c r="AE16" s="2">
        <f>(Table2[[#This Row],[Close Price]]/Table2[[#This Row],[Current Week Low]])-1</f>
        <v>3.3588442761089077E-2</v>
      </c>
      <c r="AF16" s="2">
        <f>(Table2[[#This Row],[Current Week High]]/Table2[[#This Row],[Close Price]])-1</f>
        <v>3.5215854698880111E-3</v>
      </c>
      <c r="AG16" s="2">
        <f>(Table2[[#This Row],[Close Price]]/Table2[[#This Row],[Current Month Low]])-1</f>
        <v>8.9979250356133411E-2</v>
      </c>
      <c r="AH16" s="2">
        <f>(Table2[[#This Row],[Current Month High]]/Table2[[#This Row],[Close Price]])-1</f>
        <v>0.20876950424649432</v>
      </c>
      <c r="AI16">
        <v>20.876950424649401</v>
      </c>
      <c r="AJ16">
        <v>205.399265894915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0.16</v>
      </c>
      <c r="AM16" t="s">
        <v>10202</v>
      </c>
      <c r="AN16">
        <v>-7.46</v>
      </c>
      <c r="AO16" t="s">
        <v>10201</v>
      </c>
      <c r="AP16">
        <v>0.16662727250255599</v>
      </c>
      <c r="AQ16">
        <f>(Table2[[#This Row],[Sharpe Ratio]]-AVERAGE(Table2[Sharpe Ratio]))/_xlfn.STDEV.P(Table2[Sharpe Ratio])</f>
        <v>1.2727010589830081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4.3081516485245404</v>
      </c>
      <c r="AS16">
        <f>_xlfn.RANK.AVG(Table2[[#This Row],[1Y Return vs Nifty Z-Score]],Table2[1Y Return vs Nifty Z-Score])</f>
        <v>36</v>
      </c>
      <c r="AT16">
        <f>_xlfn.RANK.AVG(Table2[[#This Row],[6M Return vs Nifty Z-Score]],Table2[6M Return vs Nifty Z-Score])</f>
        <v>9</v>
      </c>
      <c r="AU16">
        <f>_xlfn.RANK.AVG(Table2[[#This Row],[Sharpe Ratio Z-Score]],Table2[Sharpe Ratio Z-Score])</f>
        <v>77</v>
      </c>
      <c r="AV16">
        <f>(Table2[[#This Row],[Rank 1Y]]+Table2[[#This Row],[Rank 6M]]+Table2[[#This Row],[Rank Sharpe]])/3</f>
        <v>40.666666666666664</v>
      </c>
    </row>
    <row r="17" spans="1:48" x14ac:dyDescent="0.3">
      <c r="A17" t="s">
        <v>670</v>
      </c>
      <c r="B17" t="s">
        <v>671</v>
      </c>
      <c r="C17" t="s">
        <v>10166</v>
      </c>
      <c r="D17" t="s">
        <v>672</v>
      </c>
      <c r="E17">
        <v>26533.250552745001</v>
      </c>
      <c r="F17">
        <v>625.04999999999995</v>
      </c>
      <c r="G17">
        <v>177.89088738008999</v>
      </c>
      <c r="H17">
        <f>(Table2[[#This Row],[1Y Return vs Nifty]]-AVERAGE(Table2[1Y Return vs Nifty]))/_xlfn.STDEV.P(Table2[1Y Return vs Nifty])</f>
        <v>1.9314597765741173</v>
      </c>
      <c r="I17">
        <v>-14.359886842706199</v>
      </c>
      <c r="J17">
        <f>(Table2[[#This Row],[1M Return vs Nifty]]-AVERAGE(Table2[1M Return vs Nifty]))/_xlfn.STDEV.P(Table2[1M Return vs Nifty])</f>
        <v>-1.6414791133610458</v>
      </c>
      <c r="K17">
        <v>44.670381636972401</v>
      </c>
      <c r="L17">
        <f>(Table2[[#This Row],[6M Return vs Nifty]]-AVERAGE(Table2[6M Return vs Nifty]))/_xlfn.STDEV.P(Table2[6M Return vs Nifty])</f>
        <v>1.2404303529732905</v>
      </c>
      <c r="M17">
        <v>-1.16305241192449E-2</v>
      </c>
      <c r="N17">
        <f>(Table2[[#This Row],[1W Return vs Nifty]]-AVERAGE(Table2[1W Return vs Nifty]))/_xlfn.STDEV.P(Table2[1W Return vs Nifty])</f>
        <v>-0.61044287811429554</v>
      </c>
      <c r="O17">
        <v>652.23</v>
      </c>
      <c r="P17">
        <v>619.22980488092605</v>
      </c>
      <c r="Q17">
        <v>454.00216473682701</v>
      </c>
      <c r="R17">
        <v>39.315596008812001</v>
      </c>
      <c r="S17" s="2">
        <f>(Table2[[#This Row],[Close Price]]-Table2[[#This Row],[20D EMA]])/Table2[[#This Row],[20D EMA]]</f>
        <v>-4.1672416172209285E-2</v>
      </c>
      <c r="T17" s="2">
        <f>(Table2[[#This Row],[Close Price]]-Table2[[#This Row],[50D EMA]])/Table2[[#This Row],[50D EMA]]</f>
        <v>9.3990875006300569E-3</v>
      </c>
      <c r="U17" s="2">
        <f>(Table2[[#This Row],[Close Price]]-Table2[[#This Row],[200D EMA]])/Table2[[#This Row],[200D EMA]]</f>
        <v>0.37675554997039457</v>
      </c>
      <c r="V17">
        <v>0.58987004093308304</v>
      </c>
      <c r="W17">
        <v>617.15</v>
      </c>
      <c r="X17">
        <v>631.95000000000005</v>
      </c>
      <c r="Y17">
        <v>611.9</v>
      </c>
      <c r="Z17">
        <v>629</v>
      </c>
      <c r="AA17">
        <v>581.04999999999995</v>
      </c>
      <c r="AB17">
        <v>748.1</v>
      </c>
      <c r="AC17" s="2">
        <f>(Table2[[#This Row],[Close Price]]/Table2[[#This Row],[Day Low]])-1</f>
        <v>1.2800777768775751E-2</v>
      </c>
      <c r="AD17" s="2">
        <f>(Table2[[#This Row],[Day High]]/Table2[[#This Row],[Close Price]])-1</f>
        <v>1.1039116870650512E-2</v>
      </c>
      <c r="AE17" s="2">
        <f>(Table2[[#This Row],[Close Price]]/Table2[[#This Row],[Current Week Low]])-1</f>
        <v>2.149043961431607E-2</v>
      </c>
      <c r="AF17" s="2">
        <f>(Table2[[#This Row],[Current Week High]]/Table2[[#This Row],[Close Price]])-1</f>
        <v>6.3194944404447728E-3</v>
      </c>
      <c r="AG17" s="2">
        <f>(Table2[[#This Row],[Close Price]]/Table2[[#This Row],[Current Month Low]])-1</f>
        <v>7.5724980638499195E-2</v>
      </c>
      <c r="AH17" s="2">
        <f>(Table2[[#This Row],[Current Month High]]/Table2[[#This Row],[Close Price]])-1</f>
        <v>0.19686425085993142</v>
      </c>
      <c r="AI17">
        <v>19.6864250859931</v>
      </c>
      <c r="AJ17">
        <v>220.456293258138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0.27</v>
      </c>
      <c r="AM17" t="s">
        <v>10202</v>
      </c>
      <c r="AN17">
        <v>-9.1300000000000008</v>
      </c>
      <c r="AO17" t="s">
        <v>10201</v>
      </c>
      <c r="AP17">
        <v>0.24470644644704601</v>
      </c>
      <c r="AQ17">
        <f>(Table2[[#This Row],[Sharpe Ratio]]-AVERAGE(Table2[Sharpe Ratio]))/_xlfn.STDEV.P(Table2[Sharpe Ratio])</f>
        <v>2.1688252347750057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3.0887933728470722</v>
      </c>
      <c r="AS17">
        <f>_xlfn.RANK.AVG(Table2[[#This Row],[1Y Return vs Nifty Z-Score]],Table2[1Y Return vs Nifty Z-Score])</f>
        <v>33</v>
      </c>
      <c r="AT17">
        <f>_xlfn.RANK.AVG(Table2[[#This Row],[6M Return vs Nifty Z-Score]],Table2[6M Return vs Nifty Z-Score])</f>
        <v>82</v>
      </c>
      <c r="AU17">
        <f>_xlfn.RANK.AVG(Table2[[#This Row],[Sharpe Ratio Z-Score]],Table2[Sharpe Ratio Z-Score])</f>
        <v>9</v>
      </c>
      <c r="AV17">
        <f>(Table2[[#This Row],[Rank 1Y]]+Table2[[#This Row],[Rank 6M]]+Table2[[#This Row],[Rank Sharpe]])/3</f>
        <v>41.333333333333336</v>
      </c>
    </row>
    <row r="18" spans="1:48" x14ac:dyDescent="0.3">
      <c r="A18" t="s">
        <v>78</v>
      </c>
      <c r="B18" t="s">
        <v>79</v>
      </c>
      <c r="C18" t="s">
        <v>10166</v>
      </c>
      <c r="D18" t="s">
        <v>80</v>
      </c>
      <c r="E18">
        <v>336393.82500000001</v>
      </c>
      <c r="F18">
        <v>5030</v>
      </c>
      <c r="G18">
        <v>127.52643441317601</v>
      </c>
      <c r="H18">
        <f>(Table2[[#This Row],[1Y Return vs Nifty]]-AVERAGE(Table2[1Y Return vs Nifty]))/_xlfn.STDEV.P(Table2[1Y Return vs Nifty])</f>
        <v>1.2345044512270495</v>
      </c>
      <c r="I18">
        <v>-10.5142826631548</v>
      </c>
      <c r="J18">
        <f>(Table2[[#This Row],[1M Return vs Nifty]]-AVERAGE(Table2[1M Return vs Nifty]))/_xlfn.STDEV.P(Table2[1M Return vs Nifty])</f>
        <v>-1.2199766119101652</v>
      </c>
      <c r="K18">
        <v>54.710776673696898</v>
      </c>
      <c r="L18">
        <f>(Table2[[#This Row],[6M Return vs Nifty]]-AVERAGE(Table2[6M Return vs Nifty]))/_xlfn.STDEV.P(Table2[6M Return vs Nifty])</f>
        <v>1.5783744946943361</v>
      </c>
      <c r="M18">
        <v>2.1558733379273001</v>
      </c>
      <c r="N18">
        <f>(Table2[[#This Row],[1W Return vs Nifty]]-AVERAGE(Table2[1W Return vs Nifty]))/_xlfn.STDEV.P(Table2[1W Return vs Nifty])</f>
        <v>-0.17514994781372861</v>
      </c>
      <c r="O18">
        <v>5115.26</v>
      </c>
      <c r="P18">
        <v>4946.6277222572799</v>
      </c>
      <c r="Q18">
        <v>3730.7816228083898</v>
      </c>
      <c r="R18">
        <v>46.551876160728099</v>
      </c>
      <c r="S18" s="2">
        <f>(Table2[[#This Row],[Close Price]]-Table2[[#This Row],[20D EMA]])/Table2[[#This Row],[20D EMA]]</f>
        <v>-1.6667774463077187E-2</v>
      </c>
      <c r="T18" s="2">
        <f>(Table2[[#This Row],[Close Price]]-Table2[[#This Row],[50D EMA]])/Table2[[#This Row],[50D EMA]]</f>
        <v>1.6854366737077825E-2</v>
      </c>
      <c r="U18" s="2">
        <f>(Table2[[#This Row],[Close Price]]-Table2[[#This Row],[200D EMA]])/Table2[[#This Row],[200D EMA]]</f>
        <v>0.34824294438697495</v>
      </c>
      <c r="V18">
        <v>1.00682710939292</v>
      </c>
      <c r="W18">
        <v>5007.8500000000004</v>
      </c>
      <c r="X18">
        <v>5082</v>
      </c>
      <c r="Y18">
        <v>4911</v>
      </c>
      <c r="Z18">
        <v>5042</v>
      </c>
      <c r="AA18">
        <v>4510</v>
      </c>
      <c r="AB18">
        <v>5674.75</v>
      </c>
      <c r="AC18" s="2">
        <f>(Table2[[#This Row],[Close Price]]/Table2[[#This Row],[Day Low]])-1</f>
        <v>4.4230558023901079E-3</v>
      </c>
      <c r="AD18" s="2">
        <f>(Table2[[#This Row],[Day High]]/Table2[[#This Row],[Close Price]])-1</f>
        <v>1.0337972166998055E-2</v>
      </c>
      <c r="AE18" s="2">
        <f>(Table2[[#This Row],[Close Price]]/Table2[[#This Row],[Current Week Low]])-1</f>
        <v>2.4231317450621015E-2</v>
      </c>
      <c r="AF18" s="2">
        <f>(Table2[[#This Row],[Current Week High]]/Table2[[#This Row],[Close Price]])-1</f>
        <v>2.3856858846917905E-3</v>
      </c>
      <c r="AG18" s="2">
        <f>(Table2[[#This Row],[Close Price]]/Table2[[#This Row],[Current Month Low]])-1</f>
        <v>0.11529933481152987</v>
      </c>
      <c r="AH18" s="2">
        <f>(Table2[[#This Row],[Current Month High]]/Table2[[#This Row],[Close Price]])-1</f>
        <v>0.12818091451292246</v>
      </c>
      <c r="AI18">
        <v>12.818091451292201</v>
      </c>
      <c r="AJ18">
        <v>184.53444959837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-8.31</v>
      </c>
      <c r="AO18" t="s">
        <v>10201</v>
      </c>
      <c r="AP18">
        <v>0.26990175275141198</v>
      </c>
      <c r="AQ18">
        <f>(Table2[[#This Row],[Sharpe Ratio]]-AVERAGE(Table2[Sharpe Ratio]))/_xlfn.STDEV.P(Table2[Sharpe Ratio])</f>
        <v>2.4579948296259793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3.8757472158234711</v>
      </c>
      <c r="AS18">
        <f>_xlfn.RANK.AVG(Table2[[#This Row],[1Y Return vs Nifty Z-Score]],Table2[1Y Return vs Nifty Z-Score])</f>
        <v>74</v>
      </c>
      <c r="AT18">
        <f>_xlfn.RANK.AVG(Table2[[#This Row],[6M Return vs Nifty Z-Score]],Table2[6M Return vs Nifty Z-Score])</f>
        <v>48</v>
      </c>
      <c r="AU18">
        <f>_xlfn.RANK.AVG(Table2[[#This Row],[Sharpe Ratio Z-Score]],Table2[Sharpe Ratio Z-Score])</f>
        <v>3</v>
      </c>
      <c r="AV18">
        <f>(Table2[[#This Row],[Rank 1Y]]+Table2[[#This Row],[Rank 6M]]+Table2[[#This Row],[Rank Sharpe]])/3</f>
        <v>41.666666666666664</v>
      </c>
    </row>
    <row r="19" spans="1:48" x14ac:dyDescent="0.3">
      <c r="A19" t="s">
        <v>1091</v>
      </c>
      <c r="B19" t="s">
        <v>1092</v>
      </c>
      <c r="C19" t="s">
        <v>10164</v>
      </c>
      <c r="D19" t="s">
        <v>1093</v>
      </c>
      <c r="E19">
        <v>11490.923295459999</v>
      </c>
      <c r="F19">
        <v>1688.9</v>
      </c>
      <c r="G19">
        <v>124.81316223277599</v>
      </c>
      <c r="H19">
        <f>(Table2[[#This Row],[1Y Return vs Nifty]]-AVERAGE(Table2[1Y Return vs Nifty]))/_xlfn.STDEV.P(Table2[1Y Return vs Nifty])</f>
        <v>1.1969575429644279</v>
      </c>
      <c r="I19">
        <v>11.620870248955301</v>
      </c>
      <c r="J19">
        <f>(Table2[[#This Row],[1M Return vs Nifty]]-AVERAGE(Table2[1M Return vs Nifty]))/_xlfn.STDEV.P(Table2[1M Return vs Nifty])</f>
        <v>1.2061759214325993</v>
      </c>
      <c r="K19">
        <v>74.228682069955894</v>
      </c>
      <c r="L19">
        <f>(Table2[[#This Row],[6M Return vs Nifty]]-AVERAGE(Table2[6M Return vs Nifty]))/_xlfn.STDEV.P(Table2[6M Return vs Nifty])</f>
        <v>2.235316951958759</v>
      </c>
      <c r="M19">
        <v>25.283142573795701</v>
      </c>
      <c r="N19">
        <f>(Table2[[#This Row],[1W Return vs Nifty]]-AVERAGE(Table2[1W Return vs Nifty]))/_xlfn.STDEV.P(Table2[1W Return vs Nifty])</f>
        <v>4.4694262265631775</v>
      </c>
      <c r="O19">
        <v>1506.11</v>
      </c>
      <c r="P19">
        <v>1351.92136752237</v>
      </c>
      <c r="Q19">
        <v>1069.45142304092</v>
      </c>
      <c r="R19">
        <v>70.285405891190507</v>
      </c>
      <c r="S19" s="2">
        <f>(Table2[[#This Row],[Close Price]]-Table2[[#This Row],[20D EMA]])/Table2[[#This Row],[20D EMA]]</f>
        <v>0.12136563730404831</v>
      </c>
      <c r="T19" s="2">
        <f>(Table2[[#This Row],[Close Price]]-Table2[[#This Row],[50D EMA]])/Table2[[#This Row],[50D EMA]]</f>
        <v>0.24925904758440334</v>
      </c>
      <c r="U19" s="2">
        <f>(Table2[[#This Row],[Close Price]]-Table2[[#This Row],[200D EMA]])/Table2[[#This Row],[200D EMA]]</f>
        <v>0.57922086371881754</v>
      </c>
      <c r="V19">
        <v>1.11893764180513</v>
      </c>
      <c r="W19">
        <v>1626</v>
      </c>
      <c r="X19">
        <v>1696.95</v>
      </c>
      <c r="Y19">
        <v>1681</v>
      </c>
      <c r="Z19">
        <v>1724.8</v>
      </c>
      <c r="AA19">
        <v>1310.0999999999999</v>
      </c>
      <c r="AB19">
        <v>1763.95</v>
      </c>
      <c r="AC19" s="2">
        <f>(Table2[[#This Row],[Close Price]]/Table2[[#This Row],[Day Low]])-1</f>
        <v>3.8683886838868364E-2</v>
      </c>
      <c r="AD19" s="2">
        <f>(Table2[[#This Row],[Day High]]/Table2[[#This Row],[Close Price]])-1</f>
        <v>4.7664160104210485E-3</v>
      </c>
      <c r="AE19" s="2">
        <f>(Table2[[#This Row],[Close Price]]/Table2[[#This Row],[Current Week Low]])-1</f>
        <v>4.6995835812018161E-3</v>
      </c>
      <c r="AF19" s="2">
        <f>(Table2[[#This Row],[Current Week High]]/Table2[[#This Row],[Close Price]])-1</f>
        <v>2.1256439102374181E-2</v>
      </c>
      <c r="AG19" s="2">
        <f>(Table2[[#This Row],[Close Price]]/Table2[[#This Row],[Current Month Low]])-1</f>
        <v>0.28913823372261671</v>
      </c>
      <c r="AH19" s="2">
        <f>(Table2[[#This Row],[Current Month High]]/Table2[[#This Row],[Close Price]])-1</f>
        <v>4.4437207649949739E-2</v>
      </c>
      <c r="AI19">
        <v>4.4437207649949704</v>
      </c>
      <c r="AJ19">
        <v>155.48748203615401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0.73</v>
      </c>
      <c r="AM19" t="s">
        <v>10202</v>
      </c>
      <c r="AN19">
        <v>23.26</v>
      </c>
      <c r="AO19" t="s">
        <v>10202</v>
      </c>
      <c r="AP19">
        <v>0.21932501553009101</v>
      </c>
      <c r="AQ19">
        <f>(Table2[[#This Row],[Sharpe Ratio]]-AVERAGE(Table2[Sharpe Ratio]))/_xlfn.STDEV.P(Table2[Sharpe Ratio])</f>
        <v>1.8775194651078189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10.985396108026784</v>
      </c>
      <c r="AS19">
        <f>_xlfn.RANK.AVG(Table2[[#This Row],[1Y Return vs Nifty Z-Score]],Table2[1Y Return vs Nifty Z-Score])</f>
        <v>79</v>
      </c>
      <c r="AT19">
        <f>_xlfn.RANK.AVG(Table2[[#This Row],[6M Return vs Nifty Z-Score]],Table2[6M Return vs Nifty Z-Score])</f>
        <v>25</v>
      </c>
      <c r="AU19">
        <f>_xlfn.RANK.AVG(Table2[[#This Row],[Sharpe Ratio Z-Score]],Table2[Sharpe Ratio Z-Score])</f>
        <v>24</v>
      </c>
      <c r="AV19">
        <f>(Table2[[#This Row],[Rank 1Y]]+Table2[[#This Row],[Rank 6M]]+Table2[[#This Row],[Rank Sharpe]])/3</f>
        <v>42.666666666666664</v>
      </c>
    </row>
    <row r="20" spans="1:48" x14ac:dyDescent="0.3">
      <c r="A20" t="s">
        <v>853</v>
      </c>
      <c r="B20" t="s">
        <v>854</v>
      </c>
      <c r="C20" t="s">
        <v>10166</v>
      </c>
      <c r="D20" t="s">
        <v>265</v>
      </c>
      <c r="E20">
        <v>18344.255995259999</v>
      </c>
      <c r="F20">
        <v>2310.1</v>
      </c>
      <c r="G20">
        <v>176.40715418028699</v>
      </c>
      <c r="H20">
        <f>(Table2[[#This Row],[1Y Return vs Nifty]]-AVERAGE(Table2[1Y Return vs Nifty]))/_xlfn.STDEV.P(Table2[1Y Return vs Nifty])</f>
        <v>1.910927522293975</v>
      </c>
      <c r="I20">
        <v>0.884560843634839</v>
      </c>
      <c r="J20">
        <f>(Table2[[#This Row],[1M Return vs Nifty]]-AVERAGE(Table2[1M Return vs Nifty]))/_xlfn.STDEV.P(Table2[1M Return vs Nifty])</f>
        <v>2.9408615333746224E-2</v>
      </c>
      <c r="K20">
        <v>143.03831729409501</v>
      </c>
      <c r="L20">
        <f>(Table2[[#This Row],[6M Return vs Nifty]]-AVERAGE(Table2[6M Return vs Nifty]))/_xlfn.STDEV.P(Table2[6M Return vs Nifty])</f>
        <v>4.5513426693638035</v>
      </c>
      <c r="M20">
        <v>0.53018529955032301</v>
      </c>
      <c r="N20">
        <f>(Table2[[#This Row],[1W Return vs Nifty]]-AVERAGE(Table2[1W Return vs Nifty]))/_xlfn.STDEV.P(Table2[1W Return vs Nifty])</f>
        <v>-0.50163172363466546</v>
      </c>
      <c r="O20">
        <v>2241.9</v>
      </c>
      <c r="P20">
        <v>2043.5166853527301</v>
      </c>
      <c r="Q20">
        <v>1409.92857957819</v>
      </c>
      <c r="R20">
        <v>56.172473119011201</v>
      </c>
      <c r="S20" s="2">
        <f>(Table2[[#This Row],[Close Price]]-Table2[[#This Row],[20D EMA]])/Table2[[#This Row],[20D EMA]]</f>
        <v>3.0420625362415726E-2</v>
      </c>
      <c r="T20" s="2">
        <f>(Table2[[#This Row],[Close Price]]-Table2[[#This Row],[50D EMA]])/Table2[[#This Row],[50D EMA]]</f>
        <v>0.13045321164150664</v>
      </c>
      <c r="U20" s="2">
        <f>(Table2[[#This Row],[Close Price]]-Table2[[#This Row],[200D EMA]])/Table2[[#This Row],[200D EMA]]</f>
        <v>0.63845178646645717</v>
      </c>
      <c r="V20">
        <v>0.57806268824657503</v>
      </c>
      <c r="W20">
        <v>2303.35</v>
      </c>
      <c r="X20">
        <v>2343.85</v>
      </c>
      <c r="Y20">
        <v>2262.6999999999998</v>
      </c>
      <c r="Z20">
        <v>2340.85</v>
      </c>
      <c r="AA20">
        <v>2120.0500000000002</v>
      </c>
      <c r="AB20">
        <v>2684</v>
      </c>
      <c r="AC20" s="2">
        <f>(Table2[[#This Row],[Close Price]]/Table2[[#This Row],[Day Low]])-1</f>
        <v>2.9305142509823412E-3</v>
      </c>
      <c r="AD20" s="2">
        <f>(Table2[[#This Row],[Day High]]/Table2[[#This Row],[Close Price]])-1</f>
        <v>1.4609757153370095E-2</v>
      </c>
      <c r="AE20" s="2">
        <f>(Table2[[#This Row],[Close Price]]/Table2[[#This Row],[Current Week Low]])-1</f>
        <v>2.0948424448667513E-2</v>
      </c>
      <c r="AF20" s="2">
        <f>(Table2[[#This Row],[Current Week High]]/Table2[[#This Row],[Close Price]])-1</f>
        <v>1.3311112073070452E-2</v>
      </c>
      <c r="AG20" s="2">
        <f>(Table2[[#This Row],[Close Price]]/Table2[[#This Row],[Current Month Low]])-1</f>
        <v>8.9644112167165835E-2</v>
      </c>
      <c r="AH20" s="2">
        <f>(Table2[[#This Row],[Current Month High]]/Table2[[#This Row],[Close Price]])-1</f>
        <v>0.16185446517466784</v>
      </c>
      <c r="AI20">
        <v>16.185446517466701</v>
      </c>
      <c r="AJ20">
        <v>214.27794027617099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0.51</v>
      </c>
      <c r="AM20" t="s">
        <v>10202</v>
      </c>
      <c r="AN20">
        <v>-1.37</v>
      </c>
      <c r="AO20" t="s">
        <v>10201</v>
      </c>
      <c r="AP20">
        <v>0.15617067301836701</v>
      </c>
      <c r="AQ20">
        <f>(Table2[[#This Row],[Sharpe Ratio]]-AVERAGE(Table2[Sharpe Ratio]))/_xlfn.STDEV.P(Table2[Sharpe Ratio])</f>
        <v>1.1526893949121548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7.1427364782690139</v>
      </c>
      <c r="AS20">
        <f>_xlfn.RANK.AVG(Table2[[#This Row],[1Y Return vs Nifty Z-Score]],Table2[1Y Return vs Nifty Z-Score])</f>
        <v>35</v>
      </c>
      <c r="AT20">
        <f>_xlfn.RANK.AVG(Table2[[#This Row],[6M Return vs Nifty Z-Score]],Table2[6M Return vs Nifty Z-Score])</f>
        <v>2</v>
      </c>
      <c r="AU20">
        <f>_xlfn.RANK.AVG(Table2[[#This Row],[Sharpe Ratio Z-Score]],Table2[Sharpe Ratio Z-Score])</f>
        <v>95</v>
      </c>
      <c r="AV20">
        <f>(Table2[[#This Row],[Rank 1Y]]+Table2[[#This Row],[Rank 6M]]+Table2[[#This Row],[Rank Sharpe]])/3</f>
        <v>44</v>
      </c>
    </row>
    <row r="21" spans="1:48" x14ac:dyDescent="0.3">
      <c r="A21" t="s">
        <v>294</v>
      </c>
      <c r="B21" t="s">
        <v>295</v>
      </c>
      <c r="C21" t="s">
        <v>10155</v>
      </c>
      <c r="D21" t="s">
        <v>54</v>
      </c>
      <c r="E21">
        <v>94408.316189639998</v>
      </c>
      <c r="F21">
        <v>580.4</v>
      </c>
      <c r="G21">
        <v>189.360240949071</v>
      </c>
      <c r="H21">
        <f>(Table2[[#This Row],[1Y Return vs Nifty]]-AVERAGE(Table2[1Y Return vs Nifty]))/_xlfn.STDEV.P(Table2[1Y Return vs Nifty])</f>
        <v>2.0901754297241864</v>
      </c>
      <c r="I21">
        <v>12.303058184121699</v>
      </c>
      <c r="J21">
        <f>(Table2[[#This Row],[1M Return vs Nifty]]-AVERAGE(Table2[1M Return vs Nifty]))/_xlfn.STDEV.P(Table2[1M Return vs Nifty])</f>
        <v>1.2809480268565618</v>
      </c>
      <c r="K21">
        <v>96.2391266851956</v>
      </c>
      <c r="L21">
        <f>(Table2[[#This Row],[6M Return vs Nifty]]-AVERAGE(Table2[6M Return vs Nifty]))/_xlfn.STDEV.P(Table2[6M Return vs Nifty])</f>
        <v>2.9761544177346475</v>
      </c>
      <c r="M21">
        <v>-1.30681631906218</v>
      </c>
      <c r="N21">
        <f>(Table2[[#This Row],[1W Return vs Nifty]]-AVERAGE(Table2[1W Return vs Nifty]))/_xlfn.STDEV.P(Table2[1W Return vs Nifty])</f>
        <v>-0.87055093597586575</v>
      </c>
      <c r="O21">
        <v>544.29999999999995</v>
      </c>
      <c r="P21">
        <v>497.24215337552403</v>
      </c>
      <c r="Q21">
        <v>375.81639437750101</v>
      </c>
      <c r="R21">
        <v>61.510186560352302</v>
      </c>
      <c r="S21" s="2">
        <f>(Table2[[#This Row],[Close Price]]-Table2[[#This Row],[20D EMA]])/Table2[[#This Row],[20D EMA]]</f>
        <v>6.6323718537571241E-2</v>
      </c>
      <c r="T21" s="2">
        <f>(Table2[[#This Row],[Close Price]]-Table2[[#This Row],[50D EMA]])/Table2[[#This Row],[50D EMA]]</f>
        <v>0.16723812745954789</v>
      </c>
      <c r="U21" s="2">
        <f>(Table2[[#This Row],[Close Price]]-Table2[[#This Row],[200D EMA]])/Table2[[#This Row],[200D EMA]]</f>
        <v>0.54437115752060117</v>
      </c>
      <c r="V21">
        <v>1.6211816468756099</v>
      </c>
      <c r="W21">
        <v>575.45000000000005</v>
      </c>
      <c r="X21">
        <v>605.5</v>
      </c>
      <c r="Y21">
        <v>556.70000000000005</v>
      </c>
      <c r="Z21">
        <v>592.9</v>
      </c>
      <c r="AA21">
        <v>470.03</v>
      </c>
      <c r="AB21">
        <v>653</v>
      </c>
      <c r="AC21" s="2">
        <f>(Table2[[#This Row],[Close Price]]/Table2[[#This Row],[Day Low]])-1</f>
        <v>8.6019636805976241E-3</v>
      </c>
      <c r="AD21" s="2">
        <f>(Table2[[#This Row],[Day High]]/Table2[[#This Row],[Close Price]])-1</f>
        <v>4.3246037215713296E-2</v>
      </c>
      <c r="AE21" s="2">
        <f>(Table2[[#This Row],[Close Price]]/Table2[[#This Row],[Current Week Low]])-1</f>
        <v>4.2572301059816686E-2</v>
      </c>
      <c r="AF21" s="2">
        <f>(Table2[[#This Row],[Current Week High]]/Table2[[#This Row],[Close Price]])-1</f>
        <v>2.1536871123363222E-2</v>
      </c>
      <c r="AG21" s="2">
        <f>(Table2[[#This Row],[Close Price]]/Table2[[#This Row],[Current Month Low]])-1</f>
        <v>0.2348147990553795</v>
      </c>
      <c r="AH21" s="2">
        <f>(Table2[[#This Row],[Current Month High]]/Table2[[#This Row],[Close Price]])-1</f>
        <v>0.12508614748449354</v>
      </c>
      <c r="AI21">
        <v>12.5086147484493</v>
      </c>
      <c r="AJ21">
        <v>232.86178550946201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0.25</v>
      </c>
      <c r="AM21" t="s">
        <v>10202</v>
      </c>
      <c r="AN21">
        <v>13.17</v>
      </c>
      <c r="AO21" t="s">
        <v>10202</v>
      </c>
      <c r="AP21">
        <v>0.15302383224840599</v>
      </c>
      <c r="AQ21">
        <f>(Table2[[#This Row],[Sharpe Ratio]]-AVERAGE(Table2[Sharpe Ratio]))/_xlfn.STDEV.P(Table2[Sharpe Ratio])</f>
        <v>1.1165727206587257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6.5932996589982569</v>
      </c>
      <c r="AS21">
        <f>_xlfn.RANK.AVG(Table2[[#This Row],[1Y Return vs Nifty Z-Score]],Table2[1Y Return vs Nifty Z-Score])</f>
        <v>26</v>
      </c>
      <c r="AT21">
        <f>_xlfn.RANK.AVG(Table2[[#This Row],[6M Return vs Nifty Z-Score]],Table2[6M Return vs Nifty Z-Score])</f>
        <v>7</v>
      </c>
      <c r="AU21">
        <f>_xlfn.RANK.AVG(Table2[[#This Row],[Sharpe Ratio Z-Score]],Table2[Sharpe Ratio Z-Score])</f>
        <v>100</v>
      </c>
      <c r="AV21">
        <f>(Table2[[#This Row],[Rank 1Y]]+Table2[[#This Row],[Rank 6M]]+Table2[[#This Row],[Rank Sharpe]])/3</f>
        <v>44.333333333333336</v>
      </c>
    </row>
    <row r="22" spans="1:48" x14ac:dyDescent="0.3">
      <c r="A22" t="s">
        <v>277</v>
      </c>
      <c r="B22" t="s">
        <v>278</v>
      </c>
      <c r="C22" t="s">
        <v>10171</v>
      </c>
      <c r="D22" t="s">
        <v>279</v>
      </c>
      <c r="E22">
        <v>98498.877317774997</v>
      </c>
      <c r="F22">
        <v>10885.05</v>
      </c>
      <c r="G22">
        <v>159.98945189498599</v>
      </c>
      <c r="H22">
        <f>(Table2[[#This Row],[1Y Return vs Nifty]]-AVERAGE(Table2[1Y Return vs Nifty]))/_xlfn.STDEV.P(Table2[1Y Return vs Nifty])</f>
        <v>1.6837354381226222</v>
      </c>
      <c r="I22">
        <v>5.1887471522245399</v>
      </c>
      <c r="J22">
        <f>(Table2[[#This Row],[1M Return vs Nifty]]-AVERAGE(Table2[1M Return vs Nifty]))/_xlfn.STDEV.P(Table2[1M Return vs Nifty])</f>
        <v>0.50117461388038431</v>
      </c>
      <c r="K22">
        <v>54.710691146487299</v>
      </c>
      <c r="L22">
        <f>(Table2[[#This Row],[6M Return vs Nifty]]-AVERAGE(Table2[6M Return vs Nifty]))/_xlfn.STDEV.P(Table2[6M Return vs Nifty])</f>
        <v>1.5783716159809649</v>
      </c>
      <c r="M22">
        <v>-0.14470016840105099</v>
      </c>
      <c r="N22">
        <f>(Table2[[#This Row],[1W Return vs Nifty]]-AVERAGE(Table2[1W Return vs Nifty]))/_xlfn.STDEV.P(Table2[1W Return vs Nifty])</f>
        <v>-0.637166832985956</v>
      </c>
      <c r="O22">
        <v>10987.52</v>
      </c>
      <c r="P22">
        <v>10398.272682402299</v>
      </c>
      <c r="Q22">
        <v>8199.9136394287107</v>
      </c>
      <c r="R22">
        <v>46.331607182702101</v>
      </c>
      <c r="S22" s="2">
        <f>(Table2[[#This Row],[Close Price]]-Table2[[#This Row],[20D EMA]])/Table2[[#This Row],[20D EMA]]</f>
        <v>-9.3260353564772729E-3</v>
      </c>
      <c r="T22" s="2">
        <f>(Table2[[#This Row],[Close Price]]-Table2[[#This Row],[50D EMA]])/Table2[[#This Row],[50D EMA]]</f>
        <v>4.6813286443382673E-2</v>
      </c>
      <c r="U22" s="2">
        <f>(Table2[[#This Row],[Close Price]]-Table2[[#This Row],[200D EMA]])/Table2[[#This Row],[200D EMA]]</f>
        <v>0.32745910245444521</v>
      </c>
      <c r="V22">
        <v>0.47448389224029602</v>
      </c>
      <c r="W22">
        <v>10853.45</v>
      </c>
      <c r="X22">
        <v>10999.95</v>
      </c>
      <c r="Y22">
        <v>10690</v>
      </c>
      <c r="Z22">
        <v>11298.3</v>
      </c>
      <c r="AA22">
        <v>9925</v>
      </c>
      <c r="AB22">
        <v>13298</v>
      </c>
      <c r="AC22" s="2">
        <f>(Table2[[#This Row],[Close Price]]/Table2[[#This Row],[Day Low]])-1</f>
        <v>2.9115166145325944E-3</v>
      </c>
      <c r="AD22" s="2">
        <f>(Table2[[#This Row],[Day High]]/Table2[[#This Row],[Close Price]])-1</f>
        <v>1.0555762261083013E-2</v>
      </c>
      <c r="AE22" s="2">
        <f>(Table2[[#This Row],[Close Price]]/Table2[[#This Row],[Current Week Low]])-1</f>
        <v>1.8246024321795895E-2</v>
      </c>
      <c r="AF22" s="2">
        <f>(Table2[[#This Row],[Current Week High]]/Table2[[#This Row],[Close Price]])-1</f>
        <v>3.7964915181831982E-2</v>
      </c>
      <c r="AG22" s="2">
        <f>(Table2[[#This Row],[Close Price]]/Table2[[#This Row],[Current Month Low]])-1</f>
        <v>9.6730478589420521E-2</v>
      </c>
      <c r="AH22" s="2">
        <f>(Table2[[#This Row],[Current Month High]]/Table2[[#This Row],[Close Price]])-1</f>
        <v>0.22167560093890248</v>
      </c>
      <c r="AI22">
        <v>22.167560093890199</v>
      </c>
      <c r="AJ22">
        <v>189.64622610130201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0.11</v>
      </c>
      <c r="AM22" t="s">
        <v>10202</v>
      </c>
      <c r="AN22">
        <v>-11.95</v>
      </c>
      <c r="AO22" t="s">
        <v>10201</v>
      </c>
      <c r="AP22">
        <v>0.18755356520805999</v>
      </c>
      <c r="AQ22">
        <f>(Table2[[#This Row],[Sharpe Ratio]]-AVERAGE(Table2[Sharpe Ratio]))/_xlfn.STDEV.P(Table2[Sharpe Ratio])</f>
        <v>1.5128746655382452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4.63898950053626</v>
      </c>
      <c r="AS22">
        <f>_xlfn.RANK.AVG(Table2[[#This Row],[1Y Return vs Nifty Z-Score]],Table2[1Y Return vs Nifty Z-Score])</f>
        <v>46</v>
      </c>
      <c r="AT22">
        <f>_xlfn.RANK.AVG(Table2[[#This Row],[6M Return vs Nifty Z-Score]],Table2[6M Return vs Nifty Z-Score])</f>
        <v>49</v>
      </c>
      <c r="AU22">
        <f>_xlfn.RANK.AVG(Table2[[#This Row],[Sharpe Ratio Z-Score]],Table2[Sharpe Ratio Z-Score])</f>
        <v>48</v>
      </c>
      <c r="AV22">
        <f>(Table2[[#This Row],[Rank 1Y]]+Table2[[#This Row],[Rank 6M]]+Table2[[#This Row],[Rank Sharpe]])/3</f>
        <v>47.666666666666664</v>
      </c>
    </row>
    <row r="23" spans="1:48" x14ac:dyDescent="0.3">
      <c r="A23" t="s">
        <v>125</v>
      </c>
      <c r="B23" t="s">
        <v>126</v>
      </c>
      <c r="C23" t="s">
        <v>10166</v>
      </c>
      <c r="D23" t="s">
        <v>127</v>
      </c>
      <c r="E23">
        <v>234899.74266991499</v>
      </c>
      <c r="F23">
        <v>321.35000000000002</v>
      </c>
      <c r="G23">
        <v>119.450622280697</v>
      </c>
      <c r="H23">
        <f>(Table2[[#This Row],[1Y Return vs Nifty]]-AVERAGE(Table2[1Y Return vs Nifty]))/_xlfn.STDEV.P(Table2[1Y Return vs Nifty])</f>
        <v>1.1227494347289804</v>
      </c>
      <c r="I23">
        <v>-3.9995922090931502</v>
      </c>
      <c r="J23">
        <f>(Table2[[#This Row],[1M Return vs Nifty]]-AVERAGE(Table2[1M Return vs Nifty]))/_xlfn.STDEV.P(Table2[1M Return vs Nifty])</f>
        <v>-0.50592540061636992</v>
      </c>
      <c r="K23">
        <v>54.080102901894897</v>
      </c>
      <c r="L23">
        <f>(Table2[[#This Row],[6M Return vs Nifty]]-AVERAGE(Table2[6M Return vs Nifty]))/_xlfn.STDEV.P(Table2[6M Return vs Nifty])</f>
        <v>1.5571469926151813</v>
      </c>
      <c r="M23">
        <v>1.18048074303944</v>
      </c>
      <c r="N23">
        <f>(Table2[[#This Row],[1W Return vs Nifty]]-AVERAGE(Table2[1W Return vs Nifty]))/_xlfn.STDEV.P(Table2[1W Return vs Nifty])</f>
        <v>-0.37103495095338762</v>
      </c>
      <c r="O23">
        <v>313</v>
      </c>
      <c r="P23">
        <v>297.33649171436298</v>
      </c>
      <c r="Q23">
        <v>228.25548513849299</v>
      </c>
      <c r="R23">
        <v>59.703159625412397</v>
      </c>
      <c r="S23" s="2">
        <f>(Table2[[#This Row],[Close Price]]-Table2[[#This Row],[20D EMA]])/Table2[[#This Row],[20D EMA]]</f>
        <v>2.6677316293929786E-2</v>
      </c>
      <c r="T23" s="2">
        <f>(Table2[[#This Row],[Close Price]]-Table2[[#This Row],[50D EMA]])/Table2[[#This Row],[50D EMA]]</f>
        <v>8.0762062359657077E-2</v>
      </c>
      <c r="U23" s="2">
        <f>(Table2[[#This Row],[Close Price]]-Table2[[#This Row],[200D EMA]])/Table2[[#This Row],[200D EMA]]</f>
        <v>0.40785225732920444</v>
      </c>
      <c r="V23">
        <v>0.78181989589405498</v>
      </c>
      <c r="W23">
        <v>319.60000000000002</v>
      </c>
      <c r="X23">
        <v>326.55</v>
      </c>
      <c r="Y23">
        <v>310.85000000000002</v>
      </c>
      <c r="Z23">
        <v>325.60000000000002</v>
      </c>
      <c r="AA23">
        <v>281.10000000000002</v>
      </c>
      <c r="AB23">
        <v>340.5</v>
      </c>
      <c r="AC23" s="2">
        <f>(Table2[[#This Row],[Close Price]]/Table2[[#This Row],[Day Low]])-1</f>
        <v>5.4755944931164091E-3</v>
      </c>
      <c r="AD23" s="2">
        <f>(Table2[[#This Row],[Day High]]/Table2[[#This Row],[Close Price]])-1</f>
        <v>1.6181733312587543E-2</v>
      </c>
      <c r="AE23" s="2">
        <f>(Table2[[#This Row],[Close Price]]/Table2[[#This Row],[Current Week Low]])-1</f>
        <v>3.3778349686343967E-2</v>
      </c>
      <c r="AF23" s="2">
        <f>(Table2[[#This Row],[Current Week High]]/Table2[[#This Row],[Close Price]])-1</f>
        <v>1.3225455111249396E-2</v>
      </c>
      <c r="AG23" s="2">
        <f>(Table2[[#This Row],[Close Price]]/Table2[[#This Row],[Current Month Low]])-1</f>
        <v>0.14318747776591967</v>
      </c>
      <c r="AH23" s="2">
        <f>(Table2[[#This Row],[Current Month High]]/Table2[[#This Row],[Close Price]])-1</f>
        <v>5.9592344795394325E-2</v>
      </c>
      <c r="AI23">
        <v>5.9592344795394299</v>
      </c>
      <c r="AJ23">
        <v>160.20242914979701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0.24</v>
      </c>
      <c r="AM23" t="s">
        <v>10202</v>
      </c>
      <c r="AN23">
        <v>-3.74</v>
      </c>
      <c r="AO23" t="s">
        <v>10201</v>
      </c>
      <c r="AP23">
        <v>0.228378893997432</v>
      </c>
      <c r="AQ23">
        <f>(Table2[[#This Row],[Sharpe Ratio]]-AVERAGE(Table2[Sharpe Ratio]))/_xlfn.STDEV.P(Table2[Sharpe Ratio])</f>
        <v>1.981431929461438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3.7843680052358422</v>
      </c>
      <c r="AS23">
        <f>_xlfn.RANK.AVG(Table2[[#This Row],[1Y Return vs Nifty Z-Score]],Table2[1Y Return vs Nifty Z-Score])</f>
        <v>85</v>
      </c>
      <c r="AT23">
        <f>_xlfn.RANK.AVG(Table2[[#This Row],[6M Return vs Nifty Z-Score]],Table2[6M Return vs Nifty Z-Score])</f>
        <v>52</v>
      </c>
      <c r="AU23">
        <f>_xlfn.RANK.AVG(Table2[[#This Row],[Sharpe Ratio Z-Score]],Table2[Sharpe Ratio Z-Score])</f>
        <v>17</v>
      </c>
      <c r="AV23">
        <f>(Table2[[#This Row],[Rank 1Y]]+Table2[[#This Row],[Rank 6M]]+Table2[[#This Row],[Rank Sharpe]])/3</f>
        <v>51.333333333333336</v>
      </c>
    </row>
    <row r="24" spans="1:48" x14ac:dyDescent="0.3">
      <c r="A24" t="s">
        <v>303</v>
      </c>
      <c r="B24" t="s">
        <v>304</v>
      </c>
      <c r="C24" t="s">
        <v>10166</v>
      </c>
      <c r="D24" t="s">
        <v>305</v>
      </c>
      <c r="E24">
        <v>88600.678582932</v>
      </c>
      <c r="F24">
        <v>64.98</v>
      </c>
      <c r="G24">
        <v>216.48459603274799</v>
      </c>
      <c r="H24">
        <f>(Table2[[#This Row],[1Y Return vs Nifty]]-AVERAGE(Table2[1Y Return vs Nifty]))/_xlfn.STDEV.P(Table2[1Y Return vs Nifty])</f>
        <v>2.4655287316769039</v>
      </c>
      <c r="I24">
        <v>13.6005130575649</v>
      </c>
      <c r="J24">
        <f>(Table2[[#This Row],[1M Return vs Nifty]]-AVERAGE(Table2[1M Return vs Nifty]))/_xlfn.STDEV.P(Table2[1M Return vs Nifty])</f>
        <v>1.4231572738674541</v>
      </c>
      <c r="K24">
        <v>35.9886710775883</v>
      </c>
      <c r="L24">
        <f>(Table2[[#This Row],[6M Return vs Nifty]]-AVERAGE(Table2[6M Return vs Nifty]))/_xlfn.STDEV.P(Table2[6M Return vs Nifty])</f>
        <v>0.94821742579958646</v>
      </c>
      <c r="M24">
        <v>11.748826392469701</v>
      </c>
      <c r="N24">
        <f>(Table2[[#This Row],[1W Return vs Nifty]]-AVERAGE(Table2[1W Return vs Nifty]))/_xlfn.STDEV.P(Table2[1W Return vs Nifty])</f>
        <v>1.7513724074474157</v>
      </c>
      <c r="O24">
        <v>56.92</v>
      </c>
      <c r="P24">
        <v>52.498588477463699</v>
      </c>
      <c r="Q24">
        <v>41.930875387477599</v>
      </c>
      <c r="R24">
        <v>90.588250799986596</v>
      </c>
      <c r="S24" s="2">
        <f>(Table2[[#This Row],[Close Price]]-Table2[[#This Row],[20D EMA]])/Table2[[#This Row],[20D EMA]]</f>
        <v>0.14160224877020383</v>
      </c>
      <c r="T24" s="2">
        <f>(Table2[[#This Row],[Close Price]]-Table2[[#This Row],[50D EMA]])/Table2[[#This Row],[50D EMA]]</f>
        <v>0.2377475639729677</v>
      </c>
      <c r="U24" s="2">
        <f>(Table2[[#This Row],[Close Price]]-Table2[[#This Row],[200D EMA]])/Table2[[#This Row],[200D EMA]]</f>
        <v>0.54969337986694855</v>
      </c>
      <c r="V24">
        <v>1.68918716064798</v>
      </c>
      <c r="W24">
        <v>65.63</v>
      </c>
      <c r="X24">
        <v>68.22</v>
      </c>
      <c r="Y24">
        <v>62.38</v>
      </c>
      <c r="Z24">
        <v>64.98</v>
      </c>
      <c r="AA24">
        <v>52.43</v>
      </c>
      <c r="AB24">
        <v>64.98</v>
      </c>
      <c r="AC24" s="2">
        <f>(Table2[[#This Row],[Close Price]]/Table2[[#This Row],[Day Low]])-1</f>
        <v>-9.9040073137283136E-3</v>
      </c>
      <c r="AD24" s="2">
        <f>(Table2[[#This Row],[Day High]]/Table2[[#This Row],[Close Price]])-1</f>
        <v>4.9861495844875314E-2</v>
      </c>
      <c r="AE24" s="2">
        <f>(Table2[[#This Row],[Close Price]]/Table2[[#This Row],[Current Week Low]])-1</f>
        <v>4.1680025649246666E-2</v>
      </c>
      <c r="AF24" s="2">
        <f>(Table2[[#This Row],[Current Week High]]/Table2[[#This Row],[Close Price]])-1</f>
        <v>0</v>
      </c>
      <c r="AG24" s="2">
        <f>(Table2[[#This Row],[Close Price]]/Table2[[#This Row],[Current Month Low]])-1</f>
        <v>0.23936677474728207</v>
      </c>
      <c r="AH24" s="2">
        <f>(Table2[[#This Row],[Current Month High]]/Table2[[#This Row],[Close Price]])-1</f>
        <v>0</v>
      </c>
      <c r="AI24">
        <v>0</v>
      </c>
      <c r="AJ24">
        <v>267.11864406779603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0.43</v>
      </c>
      <c r="AM24" t="s">
        <v>10202</v>
      </c>
      <c r="AN24">
        <v>18.38</v>
      </c>
      <c r="AO24" t="s">
        <v>10202</v>
      </c>
      <c r="AP24">
        <v>0.19425165415095599</v>
      </c>
      <c r="AQ24">
        <f>(Table2[[#This Row],[Sharpe Ratio]]-AVERAGE(Table2[Sharpe Ratio]))/_xlfn.STDEV.P(Table2[Sharpe Ratio])</f>
        <v>1.589749446995353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8.1780252857867133</v>
      </c>
      <c r="AS24">
        <f>_xlfn.RANK.AVG(Table2[[#This Row],[1Y Return vs Nifty Z-Score]],Table2[1Y Return vs Nifty Z-Score])</f>
        <v>12</v>
      </c>
      <c r="AT24">
        <f>_xlfn.RANK.AVG(Table2[[#This Row],[6M Return vs Nifty Z-Score]],Table2[6M Return vs Nifty Z-Score])</f>
        <v>106</v>
      </c>
      <c r="AU24">
        <f>_xlfn.RANK.AVG(Table2[[#This Row],[Sharpe Ratio Z-Score]],Table2[Sharpe Ratio Z-Score])</f>
        <v>40</v>
      </c>
      <c r="AV24">
        <f>(Table2[[#This Row],[Rank 1Y]]+Table2[[#This Row],[Rank 6M]]+Table2[[#This Row],[Rank Sharpe]])/3</f>
        <v>52.666666666666664</v>
      </c>
    </row>
    <row r="25" spans="1:48" x14ac:dyDescent="0.3">
      <c r="A25" t="s">
        <v>1028</v>
      </c>
      <c r="B25" t="s">
        <v>1029</v>
      </c>
      <c r="C25" t="s">
        <v>10163</v>
      </c>
      <c r="D25" t="s">
        <v>133</v>
      </c>
      <c r="E25">
        <v>12917.584297949999</v>
      </c>
      <c r="F25">
        <v>890.25</v>
      </c>
      <c r="G25">
        <v>112.671787630859</v>
      </c>
      <c r="H25">
        <f>(Table2[[#This Row],[1Y Return vs Nifty]]-AVERAGE(Table2[1Y Return vs Nifty]))/_xlfn.STDEV.P(Table2[1Y Return vs Nifty])</f>
        <v>1.0289423023065249</v>
      </c>
      <c r="I25">
        <v>15.0686018119774</v>
      </c>
      <c r="J25">
        <f>(Table2[[#This Row],[1M Return vs Nifty]]-AVERAGE(Table2[1M Return vs Nifty]))/_xlfn.STDEV.P(Table2[1M Return vs Nifty])</f>
        <v>1.584069071713732</v>
      </c>
      <c r="K25">
        <v>74.838929646203596</v>
      </c>
      <c r="L25">
        <f>(Table2[[#This Row],[6M Return vs Nifty]]-AVERAGE(Table2[6M Return vs Nifty]))/_xlfn.STDEV.P(Table2[6M Return vs Nifty])</f>
        <v>2.2558569399411099</v>
      </c>
      <c r="M25">
        <v>14.3654585703243</v>
      </c>
      <c r="N25">
        <f>(Table2[[#This Row],[1W Return vs Nifty]]-AVERAGE(Table2[1W Return vs Nifty]))/_xlfn.STDEV.P(Table2[1W Return vs Nifty])</f>
        <v>2.2768623538144062</v>
      </c>
      <c r="O25">
        <v>794.09</v>
      </c>
      <c r="P25">
        <v>705.43156929463703</v>
      </c>
      <c r="Q25">
        <v>539.49551009567597</v>
      </c>
      <c r="R25">
        <v>74.701018770448101</v>
      </c>
      <c r="S25" s="2">
        <f>(Table2[[#This Row],[Close Price]]-Table2[[#This Row],[20D EMA]])/Table2[[#This Row],[20D EMA]]</f>
        <v>0.12109458625596591</v>
      </c>
      <c r="T25" s="2">
        <f>(Table2[[#This Row],[Close Price]]-Table2[[#This Row],[50D EMA]])/Table2[[#This Row],[50D EMA]]</f>
        <v>0.26199342182851759</v>
      </c>
      <c r="U25" s="2">
        <f>(Table2[[#This Row],[Close Price]]-Table2[[#This Row],[200D EMA]])/Table2[[#This Row],[200D EMA]]</f>
        <v>0.65015275074693402</v>
      </c>
      <c r="V25">
        <v>1.0705910853785501</v>
      </c>
      <c r="W25">
        <v>882.4</v>
      </c>
      <c r="X25">
        <v>905.35</v>
      </c>
      <c r="Y25">
        <v>878</v>
      </c>
      <c r="Z25">
        <v>924.3</v>
      </c>
      <c r="AA25">
        <v>703.5</v>
      </c>
      <c r="AB25">
        <v>924.3</v>
      </c>
      <c r="AC25" s="2">
        <f>(Table2[[#This Row],[Close Price]]/Table2[[#This Row],[Day Low]])-1</f>
        <v>8.8961922030825757E-3</v>
      </c>
      <c r="AD25" s="2">
        <f>(Table2[[#This Row],[Day High]]/Table2[[#This Row],[Close Price]])-1</f>
        <v>1.6961527660769526E-2</v>
      </c>
      <c r="AE25" s="2">
        <f>(Table2[[#This Row],[Close Price]]/Table2[[#This Row],[Current Week Low]])-1</f>
        <v>1.3952164009111589E-2</v>
      </c>
      <c r="AF25" s="2">
        <f>(Table2[[#This Row],[Current Week High]]/Table2[[#This Row],[Close Price]])-1</f>
        <v>3.8247683235046237E-2</v>
      </c>
      <c r="AG25" s="2">
        <f>(Table2[[#This Row],[Close Price]]/Table2[[#This Row],[Current Month Low]])-1</f>
        <v>0.26545842217484017</v>
      </c>
      <c r="AH25" s="2">
        <f>(Table2[[#This Row],[Current Month High]]/Table2[[#This Row],[Close Price]])-1</f>
        <v>3.8247683235046237E-2</v>
      </c>
      <c r="AI25">
        <v>3.8247683235046201</v>
      </c>
      <c r="AJ25">
        <v>154.35714285714201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0.59</v>
      </c>
      <c r="AM25" t="s">
        <v>10202</v>
      </c>
      <c r="AN25">
        <v>21</v>
      </c>
      <c r="AO25" t="s">
        <v>10202</v>
      </c>
      <c r="AP25">
        <v>0.182760647433406</v>
      </c>
      <c r="AQ25">
        <f>(Table2[[#This Row],[Sharpe Ratio]]-AVERAGE(Table2[Sharpe Ratio]))/_xlfn.STDEV.P(Table2[Sharpe Ratio])</f>
        <v>1.4578657652967524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8.6035964330725268</v>
      </c>
      <c r="AS25">
        <f>_xlfn.RANK.AVG(Table2[[#This Row],[1Y Return vs Nifty Z-Score]],Table2[1Y Return vs Nifty Z-Score])</f>
        <v>91</v>
      </c>
      <c r="AT25">
        <f>_xlfn.RANK.AVG(Table2[[#This Row],[6M Return vs Nifty Z-Score]],Table2[6M Return vs Nifty Z-Score])</f>
        <v>23</v>
      </c>
      <c r="AU25">
        <f>_xlfn.RANK.AVG(Table2[[#This Row],[Sharpe Ratio Z-Score]],Table2[Sharpe Ratio Z-Score])</f>
        <v>54</v>
      </c>
      <c r="AV25">
        <f>(Table2[[#This Row],[Rank 1Y]]+Table2[[#This Row],[Rank 6M]]+Table2[[#This Row],[Rank Sharpe]])/3</f>
        <v>56</v>
      </c>
    </row>
    <row r="26" spans="1:48" x14ac:dyDescent="0.3">
      <c r="A26" t="s">
        <v>727</v>
      </c>
      <c r="B26" t="s">
        <v>728</v>
      </c>
      <c r="C26" t="s">
        <v>10166</v>
      </c>
      <c r="D26" t="s">
        <v>672</v>
      </c>
      <c r="E26">
        <v>22769.967324599998</v>
      </c>
      <c r="F26">
        <v>1690.75</v>
      </c>
      <c r="G26">
        <v>132.780443039706</v>
      </c>
      <c r="H26">
        <f>(Table2[[#This Row],[1Y Return vs Nifty]]-AVERAGE(Table2[1Y Return vs Nifty]))/_xlfn.STDEV.P(Table2[1Y Return vs Nifty])</f>
        <v>1.3072106770662355</v>
      </c>
      <c r="I26">
        <v>-15.6376397634035</v>
      </c>
      <c r="J26">
        <f>(Table2[[#This Row],[1M Return vs Nifty]]-AVERAGE(Table2[1M Return vs Nifty]))/_xlfn.STDEV.P(Table2[1M Return vs Nifty])</f>
        <v>-1.7815289019414471</v>
      </c>
      <c r="K26">
        <v>39.765482026942202</v>
      </c>
      <c r="L26">
        <f>(Table2[[#This Row],[6M Return vs Nifty]]-AVERAGE(Table2[6M Return vs Nifty]))/_xlfn.STDEV.P(Table2[6M Return vs Nifty])</f>
        <v>1.0753390310804118</v>
      </c>
      <c r="M26">
        <v>-1.8860472746684001</v>
      </c>
      <c r="N26">
        <f>(Table2[[#This Row],[1W Return vs Nifty]]-AVERAGE(Table2[1W Return vs Nifty]))/_xlfn.STDEV.P(Table2[1W Return vs Nifty])</f>
        <v>-0.98687605280798274</v>
      </c>
      <c r="O26">
        <v>1652.35</v>
      </c>
      <c r="P26">
        <v>1528.2446236487001</v>
      </c>
      <c r="Q26">
        <v>1136.5991116774301</v>
      </c>
      <c r="R26">
        <v>55.952712472494298</v>
      </c>
      <c r="S26" s="2">
        <f>(Table2[[#This Row],[Close Price]]-Table2[[#This Row],[20D EMA]])/Table2[[#This Row],[20D EMA]]</f>
        <v>2.3239628408024991E-2</v>
      </c>
      <c r="T26" s="2">
        <f>(Table2[[#This Row],[Close Price]]-Table2[[#This Row],[50D EMA]])/Table2[[#This Row],[50D EMA]]</f>
        <v>0.10633466255115402</v>
      </c>
      <c r="U26" s="2">
        <f>(Table2[[#This Row],[Close Price]]-Table2[[#This Row],[200D EMA]])/Table2[[#This Row],[200D EMA]]</f>
        <v>0.48755175209026508</v>
      </c>
      <c r="V26">
        <v>0.50069340715597099</v>
      </c>
      <c r="W26">
        <v>1664.95</v>
      </c>
      <c r="X26">
        <v>1705</v>
      </c>
      <c r="Y26">
        <v>1618.05</v>
      </c>
      <c r="Z26">
        <v>1707.7</v>
      </c>
      <c r="AA26">
        <v>1459.4</v>
      </c>
      <c r="AB26">
        <v>1866</v>
      </c>
      <c r="AC26" s="2">
        <f>(Table2[[#This Row],[Close Price]]/Table2[[#This Row],[Day Low]])-1</f>
        <v>1.5495960839664757E-2</v>
      </c>
      <c r="AD26" s="2">
        <f>(Table2[[#This Row],[Day High]]/Table2[[#This Row],[Close Price]])-1</f>
        <v>8.4282123318053515E-3</v>
      </c>
      <c r="AE26" s="2">
        <f>(Table2[[#This Row],[Close Price]]/Table2[[#This Row],[Current Week Low]])-1</f>
        <v>4.4930626371249449E-2</v>
      </c>
      <c r="AF26" s="2">
        <f>(Table2[[#This Row],[Current Week High]]/Table2[[#This Row],[Close Price]])-1</f>
        <v>1.0025136773621268E-2</v>
      </c>
      <c r="AG26" s="2">
        <f>(Table2[[#This Row],[Close Price]]/Table2[[#This Row],[Current Month Low]])-1</f>
        <v>0.15852405097985467</v>
      </c>
      <c r="AH26" s="2">
        <f>(Table2[[#This Row],[Current Month High]]/Table2[[#This Row],[Close Price]])-1</f>
        <v>0.10365222534378238</v>
      </c>
      <c r="AI26">
        <v>12.195771107496601</v>
      </c>
      <c r="AJ26">
        <v>177.12670054089401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0.32</v>
      </c>
      <c r="AM26" t="s">
        <v>10202</v>
      </c>
      <c r="AN26">
        <v>-2.4700000000000002</v>
      </c>
      <c r="AO26" t="s">
        <v>10201</v>
      </c>
      <c r="AP26">
        <v>0.25575651500552399</v>
      </c>
      <c r="AQ26">
        <f>(Table2[[#This Row],[Sharpe Ratio]]-AVERAGE(Table2[Sharpe Ratio]))/_xlfn.STDEV.P(Table2[Sharpe Ratio])</f>
        <v>2.295648215592542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1.9097929689897597</v>
      </c>
      <c r="AS26">
        <f>_xlfn.RANK.AVG(Table2[[#This Row],[1Y Return vs Nifty Z-Score]],Table2[1Y Return vs Nifty Z-Score])</f>
        <v>70</v>
      </c>
      <c r="AT26">
        <f>_xlfn.RANK.AVG(Table2[[#This Row],[6M Return vs Nifty Z-Score]],Table2[6M Return vs Nifty Z-Score])</f>
        <v>93</v>
      </c>
      <c r="AU26">
        <f>_xlfn.RANK.AVG(Table2[[#This Row],[Sharpe Ratio Z-Score]],Table2[Sharpe Ratio Z-Score])</f>
        <v>7</v>
      </c>
      <c r="AV26">
        <f>(Table2[[#This Row],[Rank 1Y]]+Table2[[#This Row],[Rank 6M]]+Table2[[#This Row],[Rank Sharpe]])/3</f>
        <v>56.666666666666664</v>
      </c>
    </row>
    <row r="27" spans="1:48" x14ac:dyDescent="0.3">
      <c r="A27" t="s">
        <v>335</v>
      </c>
      <c r="B27" t="s">
        <v>336</v>
      </c>
      <c r="C27" t="s">
        <v>10170</v>
      </c>
      <c r="D27" t="s">
        <v>136</v>
      </c>
      <c r="E27">
        <v>75410.094350479994</v>
      </c>
      <c r="F27">
        <v>1881.2</v>
      </c>
      <c r="G27">
        <v>193.18806573904999</v>
      </c>
      <c r="H27">
        <f>(Table2[[#This Row],[1Y Return vs Nifty]]-AVERAGE(Table2[1Y Return vs Nifty]))/_xlfn.STDEV.P(Table2[1Y Return vs Nifty])</f>
        <v>2.1431457831125962</v>
      </c>
      <c r="I27">
        <v>-5.46595841031598</v>
      </c>
      <c r="J27">
        <f>(Table2[[#This Row],[1M Return vs Nifty]]-AVERAGE(Table2[1M Return vs Nifty]))/_xlfn.STDEV.P(Table2[1M Return vs Nifty])</f>
        <v>-0.66664839575586143</v>
      </c>
      <c r="K27">
        <v>40.858033714280602</v>
      </c>
      <c r="L27">
        <f>(Table2[[#This Row],[6M Return vs Nifty]]-AVERAGE(Table2[6M Return vs Nifty]))/_xlfn.STDEV.P(Table2[6M Return vs Nifty])</f>
        <v>1.1121126282260383</v>
      </c>
      <c r="M27">
        <v>3.4559511955723798</v>
      </c>
      <c r="N27">
        <f>(Table2[[#This Row],[1W Return vs Nifty]]-AVERAGE(Table2[1W Return vs Nifty]))/_xlfn.STDEV.P(Table2[1W Return vs Nifty])</f>
        <v>8.5940567493993453E-2</v>
      </c>
      <c r="O27">
        <v>1816.67</v>
      </c>
      <c r="P27">
        <v>1740.8947727500799</v>
      </c>
      <c r="Q27">
        <v>1340.5328638073199</v>
      </c>
      <c r="R27">
        <v>62.093494468159101</v>
      </c>
      <c r="S27" s="2">
        <f>(Table2[[#This Row],[Close Price]]-Table2[[#This Row],[20D EMA]])/Table2[[#This Row],[20D EMA]]</f>
        <v>3.5521035741218808E-2</v>
      </c>
      <c r="T27" s="2">
        <f>(Table2[[#This Row],[Close Price]]-Table2[[#This Row],[50D EMA]])/Table2[[#This Row],[50D EMA]]</f>
        <v>8.0593743772508927E-2</v>
      </c>
      <c r="U27" s="2">
        <f>(Table2[[#This Row],[Close Price]]-Table2[[#This Row],[200D EMA]])/Table2[[#This Row],[200D EMA]]</f>
        <v>0.40332255238942977</v>
      </c>
      <c r="V27">
        <v>0.98995182293390704</v>
      </c>
      <c r="W27">
        <v>1840.9</v>
      </c>
      <c r="X27">
        <v>1880.95</v>
      </c>
      <c r="Y27">
        <v>1816.35</v>
      </c>
      <c r="Z27">
        <v>1904.95</v>
      </c>
      <c r="AA27">
        <v>1669.2</v>
      </c>
      <c r="AB27">
        <v>1917</v>
      </c>
      <c r="AC27" s="2">
        <f>(Table2[[#This Row],[Close Price]]/Table2[[#This Row],[Day Low]])-1</f>
        <v>2.1891466130696813E-2</v>
      </c>
      <c r="AD27" s="2">
        <f>(Table2[[#This Row],[Day High]]/Table2[[#This Row],[Close Price]])-1</f>
        <v>-1.32893897512254E-4</v>
      </c>
      <c r="AE27" s="2">
        <f>(Table2[[#This Row],[Close Price]]/Table2[[#This Row],[Current Week Low]])-1</f>
        <v>3.5703471247281682E-2</v>
      </c>
      <c r="AF27" s="2">
        <f>(Table2[[#This Row],[Current Week High]]/Table2[[#This Row],[Close Price]])-1</f>
        <v>1.2624920263661465E-2</v>
      </c>
      <c r="AG27" s="2">
        <f>(Table2[[#This Row],[Close Price]]/Table2[[#This Row],[Current Month Low]])-1</f>
        <v>0.12700694943685598</v>
      </c>
      <c r="AH27" s="2">
        <f>(Table2[[#This Row],[Current Month High]]/Table2[[#This Row],[Close Price]])-1</f>
        <v>1.9030406123750732E-2</v>
      </c>
      <c r="AI27">
        <v>10.2913034233468</v>
      </c>
      <c r="AJ27">
        <v>246.44567219152799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0.09</v>
      </c>
      <c r="AM27" t="s">
        <v>10202</v>
      </c>
      <c r="AN27">
        <v>5.28</v>
      </c>
      <c r="AO27" t="s">
        <v>10202</v>
      </c>
      <c r="AP27">
        <v>0.17817360187106401</v>
      </c>
      <c r="AQ27">
        <f>(Table2[[#This Row],[Sharpe Ratio]]-AVERAGE(Table2[Sharpe Ratio]))/_xlfn.STDEV.P(Table2[Sharpe Ratio])</f>
        <v>1.4052196854753081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4.0797702685520738</v>
      </c>
      <c r="AS27">
        <f>_xlfn.RANK.AVG(Table2[[#This Row],[1Y Return vs Nifty Z-Score]],Table2[1Y Return vs Nifty Z-Score])</f>
        <v>22</v>
      </c>
      <c r="AT27">
        <f>_xlfn.RANK.AVG(Table2[[#This Row],[6M Return vs Nifty Z-Score]],Table2[6M Return vs Nifty Z-Score])</f>
        <v>89</v>
      </c>
      <c r="AU27">
        <f>_xlfn.RANK.AVG(Table2[[#This Row],[Sharpe Ratio Z-Score]],Table2[Sharpe Ratio Z-Score])</f>
        <v>60</v>
      </c>
      <c r="AV27">
        <f>(Table2[[#This Row],[Rank 1Y]]+Table2[[#This Row],[Rank 6M]]+Table2[[#This Row],[Rank Sharpe]])/3</f>
        <v>57</v>
      </c>
    </row>
    <row r="28" spans="1:48" x14ac:dyDescent="0.3">
      <c r="A28" t="s">
        <v>1283</v>
      </c>
      <c r="B28" t="s">
        <v>1284</v>
      </c>
      <c r="C28" t="s">
        <v>10160</v>
      </c>
      <c r="D28" t="s">
        <v>46</v>
      </c>
      <c r="E28">
        <v>8759.4489081600004</v>
      </c>
      <c r="F28">
        <v>509.9</v>
      </c>
      <c r="G28">
        <v>148.90619544463701</v>
      </c>
      <c r="H28">
        <f>(Table2[[#This Row],[1Y Return vs Nifty]]-AVERAGE(Table2[1Y Return vs Nifty]))/_xlfn.STDEV.P(Table2[1Y Return vs Nifty])</f>
        <v>1.5303626890860653</v>
      </c>
      <c r="I28">
        <v>-8.6368991124686296</v>
      </c>
      <c r="J28">
        <f>(Table2[[#This Row],[1M Return vs Nifty]]-AVERAGE(Table2[1M Return vs Nifty]))/_xlfn.STDEV.P(Table2[1M Return vs Nifty])</f>
        <v>-1.0142035198678983</v>
      </c>
      <c r="K28">
        <v>43.292629092606703</v>
      </c>
      <c r="L28">
        <f>(Table2[[#This Row],[6M Return vs Nifty]]-AVERAGE(Table2[6M Return vs Nifty]))/_xlfn.STDEV.P(Table2[6M Return vs Nifty])</f>
        <v>1.1940573368313334</v>
      </c>
      <c r="M28">
        <v>-1.69915466292482</v>
      </c>
      <c r="N28">
        <f>(Table2[[#This Row],[1W Return vs Nifty]]-AVERAGE(Table2[1W Return vs Nifty]))/_xlfn.STDEV.P(Table2[1W Return vs Nifty])</f>
        <v>-0.94934300198306942</v>
      </c>
      <c r="O28">
        <v>500.05</v>
      </c>
      <c r="P28">
        <v>468.76583184865899</v>
      </c>
      <c r="Q28">
        <v>359.11558141382602</v>
      </c>
      <c r="R28">
        <v>54.462080514171497</v>
      </c>
      <c r="S28" s="2">
        <f>(Table2[[#This Row],[Close Price]]-Table2[[#This Row],[20D EMA]])/Table2[[#This Row],[20D EMA]]</f>
        <v>1.9698030196980233E-2</v>
      </c>
      <c r="T28" s="2">
        <f>(Table2[[#This Row],[Close Price]]-Table2[[#This Row],[50D EMA]])/Table2[[#This Row],[50D EMA]]</f>
        <v>8.7749928336545546E-2</v>
      </c>
      <c r="U28" s="2">
        <f>(Table2[[#This Row],[Close Price]]-Table2[[#This Row],[200D EMA]])/Table2[[#This Row],[200D EMA]]</f>
        <v>0.41987712700334734</v>
      </c>
      <c r="V28">
        <v>0.87939020767068099</v>
      </c>
      <c r="W28">
        <v>523.29999999999995</v>
      </c>
      <c r="X28">
        <v>539.9</v>
      </c>
      <c r="Y28">
        <v>502</v>
      </c>
      <c r="Z28">
        <v>523.65</v>
      </c>
      <c r="AA28">
        <v>445.55</v>
      </c>
      <c r="AB28">
        <v>589.95000000000005</v>
      </c>
      <c r="AC28" s="2">
        <f>(Table2[[#This Row],[Close Price]]/Table2[[#This Row],[Day Low]])-1</f>
        <v>-2.5606726543091929E-2</v>
      </c>
      <c r="AD28" s="2">
        <f>(Table2[[#This Row],[Day High]]/Table2[[#This Row],[Close Price]])-1</f>
        <v>5.8835065699156752E-2</v>
      </c>
      <c r="AE28" s="2">
        <f>(Table2[[#This Row],[Close Price]]/Table2[[#This Row],[Current Week Low]])-1</f>
        <v>1.5737051792828582E-2</v>
      </c>
      <c r="AF28" s="2">
        <f>(Table2[[#This Row],[Current Week High]]/Table2[[#This Row],[Close Price]])-1</f>
        <v>2.6966071778780076E-2</v>
      </c>
      <c r="AG28" s="2">
        <f>(Table2[[#This Row],[Close Price]]/Table2[[#This Row],[Current Month Low]])-1</f>
        <v>0.14442823476601951</v>
      </c>
      <c r="AH28" s="2">
        <f>(Table2[[#This Row],[Current Month High]]/Table2[[#This Row],[Close Price]])-1</f>
        <v>0.15699156697391659</v>
      </c>
      <c r="AI28">
        <v>15.699156697391601</v>
      </c>
      <c r="AJ28">
        <v>191.12189551812699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0.22</v>
      </c>
      <c r="AM28" t="s">
        <v>10202</v>
      </c>
      <c r="AN28">
        <v>5.49</v>
      </c>
      <c r="AO28" t="s">
        <v>10202</v>
      </c>
      <c r="AP28">
        <v>0.20356687152981201</v>
      </c>
      <c r="AQ28">
        <f>(Table2[[#This Row],[Sharpe Ratio]]-AVERAGE(Table2[Sharpe Ratio]))/_xlfn.STDEV.P(Table2[Sharpe Ratio])</f>
        <v>1.6966613298219477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2.4575348338883787</v>
      </c>
      <c r="AS28">
        <f>_xlfn.RANK.AVG(Table2[[#This Row],[1Y Return vs Nifty Z-Score]],Table2[1Y Return vs Nifty Z-Score])</f>
        <v>53</v>
      </c>
      <c r="AT28">
        <f>_xlfn.RANK.AVG(Table2[[#This Row],[6M Return vs Nifty Z-Score]],Table2[6M Return vs Nifty Z-Score])</f>
        <v>86</v>
      </c>
      <c r="AU28">
        <f>_xlfn.RANK.AVG(Table2[[#This Row],[Sharpe Ratio Z-Score]],Table2[Sharpe Ratio Z-Score])</f>
        <v>33</v>
      </c>
      <c r="AV28">
        <f>(Table2[[#This Row],[Rank 1Y]]+Table2[[#This Row],[Rank 6M]]+Table2[[#This Row],[Rank Sharpe]])/3</f>
        <v>57.333333333333336</v>
      </c>
    </row>
    <row r="29" spans="1:48" x14ac:dyDescent="0.3">
      <c r="A29" t="s">
        <v>438</v>
      </c>
      <c r="B29" t="s">
        <v>439</v>
      </c>
      <c r="C29" t="s">
        <v>10166</v>
      </c>
      <c r="D29" t="s">
        <v>80</v>
      </c>
      <c r="E29">
        <v>53860.860937500001</v>
      </c>
      <c r="F29">
        <v>1469.35</v>
      </c>
      <c r="G29">
        <v>112.977765332259</v>
      </c>
      <c r="H29">
        <f>(Table2[[#This Row],[1Y Return vs Nifty]]-AVERAGE(Table2[1Y Return vs Nifty]))/_xlfn.STDEV.P(Table2[1Y Return vs Nifty])</f>
        <v>1.0331764947947921</v>
      </c>
      <c r="I29">
        <v>-15.2092007427556</v>
      </c>
      <c r="J29">
        <f>(Table2[[#This Row],[1M Return vs Nifty]]-AVERAGE(Table2[1M Return vs Nifty]))/_xlfn.STDEV.P(Table2[1M Return vs Nifty])</f>
        <v>-1.7345692798663219</v>
      </c>
      <c r="K29">
        <v>61.185435629349598</v>
      </c>
      <c r="L29">
        <f>(Table2[[#This Row],[6M Return vs Nifty]]-AVERAGE(Table2[6M Return vs Nifty]))/_xlfn.STDEV.P(Table2[6M Return vs Nifty])</f>
        <v>1.7963014841903939</v>
      </c>
      <c r="M29">
        <v>-3.3181732398304602</v>
      </c>
      <c r="N29">
        <f>(Table2[[#This Row],[1W Return vs Nifty]]-AVERAGE(Table2[1W Return vs Nifty]))/_xlfn.STDEV.P(Table2[1W Return vs Nifty])</f>
        <v>-1.2744853709968398</v>
      </c>
      <c r="O29">
        <v>1523.05</v>
      </c>
      <c r="P29">
        <v>1452.1804341591001</v>
      </c>
      <c r="Q29">
        <v>1062.3273464979</v>
      </c>
      <c r="R29">
        <v>41.069736077440702</v>
      </c>
      <c r="S29" s="2">
        <f>(Table2[[#This Row],[Close Price]]-Table2[[#This Row],[20D EMA]])/Table2[[#This Row],[20D EMA]]</f>
        <v>-3.5258199008568365E-2</v>
      </c>
      <c r="T29" s="2">
        <f>(Table2[[#This Row],[Close Price]]-Table2[[#This Row],[50D EMA]])/Table2[[#This Row],[50D EMA]]</f>
        <v>1.1823300629196305E-2</v>
      </c>
      <c r="U29" s="2">
        <f>(Table2[[#This Row],[Close Price]]-Table2[[#This Row],[200D EMA]])/Table2[[#This Row],[200D EMA]]</f>
        <v>0.38314240412232914</v>
      </c>
      <c r="V29">
        <v>0.63445833581952205</v>
      </c>
      <c r="W29">
        <v>1457.45</v>
      </c>
      <c r="X29">
        <v>1498</v>
      </c>
      <c r="Y29">
        <v>1415.3</v>
      </c>
      <c r="Z29">
        <v>1475.75</v>
      </c>
      <c r="AA29">
        <v>1350</v>
      </c>
      <c r="AB29">
        <v>1794.7</v>
      </c>
      <c r="AC29" s="2">
        <f>(Table2[[#This Row],[Close Price]]/Table2[[#This Row],[Day Low]])-1</f>
        <v>8.1649456242065543E-3</v>
      </c>
      <c r="AD29" s="2">
        <f>(Table2[[#This Row],[Day High]]/Table2[[#This Row],[Close Price]])-1</f>
        <v>1.9498417667676238E-2</v>
      </c>
      <c r="AE29" s="2">
        <f>(Table2[[#This Row],[Close Price]]/Table2[[#This Row],[Current Week Low]])-1</f>
        <v>3.818978308485832E-2</v>
      </c>
      <c r="AF29" s="2">
        <f>(Table2[[#This Row],[Current Week High]]/Table2[[#This Row],[Close Price]])-1</f>
        <v>4.3556674720115485E-3</v>
      </c>
      <c r="AG29" s="2">
        <f>(Table2[[#This Row],[Close Price]]/Table2[[#This Row],[Current Month Low]])-1</f>
        <v>8.8407407407407268E-2</v>
      </c>
      <c r="AH29" s="2">
        <f>(Table2[[#This Row],[Current Month High]]/Table2[[#This Row],[Close Price]])-1</f>
        <v>0.22142443937795631</v>
      </c>
      <c r="AI29">
        <v>22.142443937795601</v>
      </c>
      <c r="AJ29">
        <v>226.52222222222201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</v>
      </c>
      <c r="AM29">
        <v>0</v>
      </c>
      <c r="AN29">
        <v>-9.9600000000000009</v>
      </c>
      <c r="AO29" t="s">
        <v>10201</v>
      </c>
      <c r="AP29">
        <v>0.18938233106014801</v>
      </c>
      <c r="AQ29">
        <f>(Table2[[#This Row],[Sharpe Ratio]]-AVERAGE(Table2[Sharpe Ratio]))/_xlfn.STDEV.P(Table2[Sharpe Ratio])</f>
        <v>1.5338636336475138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1.3542869617695383</v>
      </c>
      <c r="AS29">
        <f>_xlfn.RANK.AVG(Table2[[#This Row],[1Y Return vs Nifty Z-Score]],Table2[1Y Return vs Nifty Z-Score])</f>
        <v>90</v>
      </c>
      <c r="AT29">
        <f>_xlfn.RANK.AVG(Table2[[#This Row],[6M Return vs Nifty Z-Score]],Table2[6M Return vs Nifty Z-Score])</f>
        <v>38</v>
      </c>
      <c r="AU29">
        <f>_xlfn.RANK.AVG(Table2[[#This Row],[Sharpe Ratio Z-Score]],Table2[Sharpe Ratio Z-Score])</f>
        <v>45</v>
      </c>
      <c r="AV29">
        <f>(Table2[[#This Row],[Rank 1Y]]+Table2[[#This Row],[Rank 6M]]+Table2[[#This Row],[Rank Sharpe]])/3</f>
        <v>57.666666666666664</v>
      </c>
    </row>
    <row r="30" spans="1:48" x14ac:dyDescent="0.3">
      <c r="A30" t="s">
        <v>830</v>
      </c>
      <c r="B30" t="s">
        <v>831</v>
      </c>
      <c r="C30" t="s">
        <v>10166</v>
      </c>
      <c r="D30" t="s">
        <v>165</v>
      </c>
      <c r="E30">
        <v>19012.357343025</v>
      </c>
      <c r="F30">
        <v>795.15</v>
      </c>
      <c r="G30">
        <v>154.10788726483901</v>
      </c>
      <c r="H30">
        <f>(Table2[[#This Row],[1Y Return vs Nifty]]-AVERAGE(Table2[1Y Return vs Nifty]))/_xlfn.STDEV.P(Table2[1Y Return vs Nifty])</f>
        <v>1.6023449424679432</v>
      </c>
      <c r="I30">
        <v>-12.6972186614199</v>
      </c>
      <c r="J30">
        <f>(Table2[[#This Row],[1M Return vs Nifty]]-AVERAGE(Table2[1M Return vs Nifty]))/_xlfn.STDEV.P(Table2[1M Return vs Nifty])</f>
        <v>-1.4592401816422036</v>
      </c>
      <c r="K30">
        <v>54.281292865501797</v>
      </c>
      <c r="L30">
        <f>(Table2[[#This Row],[6M Return vs Nifty]]-AVERAGE(Table2[6M Return vs Nifty]))/_xlfn.STDEV.P(Table2[6M Return vs Nifty])</f>
        <v>1.5639187350939718</v>
      </c>
      <c r="M30">
        <v>6.33534078005298</v>
      </c>
      <c r="N30">
        <f>(Table2[[#This Row],[1W Return vs Nifty]]-AVERAGE(Table2[1W Return vs Nifty]))/_xlfn.STDEV.P(Table2[1W Return vs Nifty])</f>
        <v>0.66419925097428956</v>
      </c>
      <c r="O30">
        <v>812.59</v>
      </c>
      <c r="P30">
        <v>813.39259279634905</v>
      </c>
      <c r="Q30">
        <v>639.47768548107297</v>
      </c>
      <c r="R30">
        <v>47.160970651243098</v>
      </c>
      <c r="S30" s="2">
        <f>(Table2[[#This Row],[Close Price]]-Table2[[#This Row],[20D EMA]])/Table2[[#This Row],[20D EMA]]</f>
        <v>-2.146223802901839E-2</v>
      </c>
      <c r="T30" s="2">
        <f>(Table2[[#This Row],[Close Price]]-Table2[[#This Row],[50D EMA]])/Table2[[#This Row],[50D EMA]]</f>
        <v>-2.2427783284370912E-2</v>
      </c>
      <c r="U30" s="2">
        <f>(Table2[[#This Row],[Close Price]]-Table2[[#This Row],[200D EMA]])/Table2[[#This Row],[200D EMA]]</f>
        <v>0.24343666409847625</v>
      </c>
      <c r="V30">
        <v>1.0689947773339099</v>
      </c>
      <c r="W30">
        <v>789.35</v>
      </c>
      <c r="X30">
        <v>803.4</v>
      </c>
      <c r="Y30">
        <v>787</v>
      </c>
      <c r="Z30">
        <v>825</v>
      </c>
      <c r="AA30">
        <v>730</v>
      </c>
      <c r="AB30">
        <v>980</v>
      </c>
      <c r="AC30" s="2">
        <f>(Table2[[#This Row],[Close Price]]/Table2[[#This Row],[Day Low]])-1</f>
        <v>7.3478178247925463E-3</v>
      </c>
      <c r="AD30" s="2">
        <f>(Table2[[#This Row],[Day High]]/Table2[[#This Row],[Close Price]])-1</f>
        <v>1.0375400867760787E-2</v>
      </c>
      <c r="AE30" s="2">
        <f>(Table2[[#This Row],[Close Price]]/Table2[[#This Row],[Current Week Low]])-1</f>
        <v>1.0355781448538659E-2</v>
      </c>
      <c r="AF30" s="2">
        <f>(Table2[[#This Row],[Current Week High]]/Table2[[#This Row],[Close Price]])-1</f>
        <v>3.7540086776080006E-2</v>
      </c>
      <c r="AG30" s="2">
        <f>(Table2[[#This Row],[Close Price]]/Table2[[#This Row],[Current Month Low]])-1</f>
        <v>8.9246575342465828E-2</v>
      </c>
      <c r="AH30" s="2">
        <f>(Table2[[#This Row],[Current Month High]]/Table2[[#This Row],[Close Price]])-1</f>
        <v>0.2324718606552223</v>
      </c>
      <c r="AI30">
        <v>23.2471860655222</v>
      </c>
      <c r="AJ30">
        <v>192.22712238147699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-0.13</v>
      </c>
      <c r="AM30" t="s">
        <v>10201</v>
      </c>
      <c r="AN30">
        <v>-7.37</v>
      </c>
      <c r="AO30" t="s">
        <v>10201</v>
      </c>
      <c r="AP30">
        <v>0.16895304750038301</v>
      </c>
      <c r="AQ30">
        <f>(Table2[[#This Row],[Sharpe Ratio]]-AVERAGE(Table2[Sharpe Ratio]))/_xlfn.STDEV.P(Table2[Sharpe Ratio])</f>
        <v>1.2993942615069887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50</v>
      </c>
      <c r="AT30">
        <f>_xlfn.RANK.AVG(Table2[[#This Row],[6M Return vs Nifty Z-Score]],Table2[6M Return vs Nifty Z-Score])</f>
        <v>50</v>
      </c>
      <c r="AU30">
        <f>_xlfn.RANK.AVG(Table2[[#This Row],[Sharpe Ratio Z-Score]],Table2[Sharpe Ratio Z-Score])</f>
        <v>73</v>
      </c>
      <c r="AV30">
        <f>(Table2[[#This Row],[Rank 1Y]]+Table2[[#This Row],[Rank 6M]]+Table2[[#This Row],[Rank Sharpe]])/3</f>
        <v>57.666666666666664</v>
      </c>
    </row>
    <row r="31" spans="1:48" x14ac:dyDescent="0.3">
      <c r="A31" t="s">
        <v>1161</v>
      </c>
      <c r="B31" t="s">
        <v>1162</v>
      </c>
      <c r="C31" t="s">
        <v>10166</v>
      </c>
      <c r="D31" t="s">
        <v>265</v>
      </c>
      <c r="E31">
        <v>10498.8863666</v>
      </c>
      <c r="F31">
        <v>91.75</v>
      </c>
      <c r="G31">
        <v>80.711482678500502</v>
      </c>
      <c r="H31">
        <f>(Table2[[#This Row],[1Y Return vs Nifty]]-AVERAGE(Table2[1Y Return vs Nifty]))/_xlfn.STDEV.P(Table2[1Y Return vs Nifty])</f>
        <v>0.58666797142288363</v>
      </c>
      <c r="I31">
        <v>22.9060211668161</v>
      </c>
      <c r="J31">
        <f>(Table2[[#This Row],[1M Return vs Nifty]]-AVERAGE(Table2[1M Return vs Nifty]))/_xlfn.STDEV.P(Table2[1M Return vs Nifty])</f>
        <v>2.4430997230090563</v>
      </c>
      <c r="K31">
        <v>78.497997351450493</v>
      </c>
      <c r="L31">
        <f>(Table2[[#This Row],[6M Return vs Nifty]]-AVERAGE(Table2[6M Return vs Nifty]))/_xlfn.STDEV.P(Table2[6M Return vs Nifty])</f>
        <v>2.3790154900405751</v>
      </c>
      <c r="M31">
        <v>10.965214617673301</v>
      </c>
      <c r="N31">
        <f>(Table2[[#This Row],[1W Return vs Nifty]]-AVERAGE(Table2[1W Return vs Nifty]))/_xlfn.STDEV.P(Table2[1W Return vs Nifty])</f>
        <v>1.5940021385210723</v>
      </c>
      <c r="O31">
        <v>81.680000000000007</v>
      </c>
      <c r="P31">
        <v>74.216797542962595</v>
      </c>
      <c r="Q31">
        <v>57.421210087291499</v>
      </c>
      <c r="R31">
        <v>80.616789558239404</v>
      </c>
      <c r="S31" s="2">
        <f>(Table2[[#This Row],[Close Price]]-Table2[[#This Row],[20D EMA]])/Table2[[#This Row],[20D EMA]]</f>
        <v>0.12328599412340834</v>
      </c>
      <c r="T31" s="2">
        <f>(Table2[[#This Row],[Close Price]]-Table2[[#This Row],[50D EMA]])/Table2[[#This Row],[50D EMA]]</f>
        <v>0.23624304790149145</v>
      </c>
      <c r="U31" s="2">
        <f>(Table2[[#This Row],[Close Price]]-Table2[[#This Row],[200D EMA]])/Table2[[#This Row],[200D EMA]]</f>
        <v>0.59784163135054114</v>
      </c>
      <c r="V31">
        <v>0.92101367057666605</v>
      </c>
      <c r="W31">
        <v>90.75</v>
      </c>
      <c r="X31">
        <v>93.2</v>
      </c>
      <c r="Y31">
        <v>89.89</v>
      </c>
      <c r="Z31">
        <v>93.4</v>
      </c>
      <c r="AA31">
        <v>70</v>
      </c>
      <c r="AB31">
        <v>93.4</v>
      </c>
      <c r="AC31" s="2">
        <f>(Table2[[#This Row],[Close Price]]/Table2[[#This Row],[Day Low]])-1</f>
        <v>1.1019283746556363E-2</v>
      </c>
      <c r="AD31" s="2">
        <f>(Table2[[#This Row],[Day High]]/Table2[[#This Row],[Close Price]])-1</f>
        <v>1.580381471389658E-2</v>
      </c>
      <c r="AE31" s="2">
        <f>(Table2[[#This Row],[Close Price]]/Table2[[#This Row],[Current Week Low]])-1</f>
        <v>2.0691956836133008E-2</v>
      </c>
      <c r="AF31" s="2">
        <f>(Table2[[#This Row],[Current Week High]]/Table2[[#This Row],[Close Price]])-1</f>
        <v>1.7983651226158193E-2</v>
      </c>
      <c r="AG31" s="2">
        <f>(Table2[[#This Row],[Close Price]]/Table2[[#This Row],[Current Month Low]])-1</f>
        <v>0.31071428571428572</v>
      </c>
      <c r="AH31" s="2">
        <f>(Table2[[#This Row],[Current Month High]]/Table2[[#This Row],[Close Price]])-1</f>
        <v>1.7983651226158193E-2</v>
      </c>
      <c r="AI31">
        <v>1.7983651226158099</v>
      </c>
      <c r="AJ31">
        <v>146.46776443407899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0.37</v>
      </c>
      <c r="AM31" t="s">
        <v>10202</v>
      </c>
      <c r="AN31">
        <v>7.87</v>
      </c>
      <c r="AO31" t="s">
        <v>10202</v>
      </c>
      <c r="AP31">
        <v>0.229170302538692</v>
      </c>
      <c r="AQ31">
        <f>(Table2[[#This Row],[Sharpe Ratio]]-AVERAGE(Table2[Sharpe Ratio]))/_xlfn.STDEV.P(Table2[Sharpe Ratio])</f>
        <v>1.9905150215450653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8.9933003445386532</v>
      </c>
      <c r="AS31">
        <f>_xlfn.RANK.AVG(Table2[[#This Row],[1Y Return vs Nifty Z-Score]],Table2[1Y Return vs Nifty Z-Score])</f>
        <v>137</v>
      </c>
      <c r="AT31">
        <f>_xlfn.RANK.AVG(Table2[[#This Row],[6M Return vs Nifty Z-Score]],Table2[6M Return vs Nifty Z-Score])</f>
        <v>20</v>
      </c>
      <c r="AU31">
        <f>_xlfn.RANK.AVG(Table2[[#This Row],[Sharpe Ratio Z-Score]],Table2[Sharpe Ratio Z-Score])</f>
        <v>16</v>
      </c>
      <c r="AV31">
        <f>(Table2[[#This Row],[Rank 1Y]]+Table2[[#This Row],[Rank 6M]]+Table2[[#This Row],[Rank Sharpe]])/3</f>
        <v>57.666666666666664</v>
      </c>
    </row>
    <row r="32" spans="1:48" x14ac:dyDescent="0.3">
      <c r="A32" t="s">
        <v>871</v>
      </c>
      <c r="B32" t="s">
        <v>872</v>
      </c>
      <c r="C32" t="s">
        <v>10166</v>
      </c>
      <c r="D32" t="s">
        <v>265</v>
      </c>
      <c r="E32">
        <v>17744.276391814899</v>
      </c>
      <c r="F32">
        <v>1223.05</v>
      </c>
      <c r="G32">
        <v>144.88878746726601</v>
      </c>
      <c r="H32">
        <f>(Table2[[#This Row],[1Y Return vs Nifty]]-AVERAGE(Table2[1Y Return vs Nifty]))/_xlfn.STDEV.P(Table2[1Y Return vs Nifty])</f>
        <v>1.4747688382849877</v>
      </c>
      <c r="I32">
        <v>-17.680510441785</v>
      </c>
      <c r="J32">
        <f>(Table2[[#This Row],[1M Return vs Nifty]]-AVERAGE(Table2[1M Return vs Nifty]))/_xlfn.STDEV.P(Table2[1M Return vs Nifty])</f>
        <v>-2.0054404281606915</v>
      </c>
      <c r="K32">
        <v>63.0766200140866</v>
      </c>
      <c r="L32">
        <f>(Table2[[#This Row],[6M Return vs Nifty]]-AVERAGE(Table2[6M Return vs Nifty]))/_xlfn.STDEV.P(Table2[6M Return vs Nifty])</f>
        <v>1.8599558206381648</v>
      </c>
      <c r="M32">
        <v>-1.1278168219935001</v>
      </c>
      <c r="N32">
        <f>(Table2[[#This Row],[1W Return vs Nifty]]-AVERAGE(Table2[1W Return vs Nifty]))/_xlfn.STDEV.P(Table2[1W Return vs Nifty])</f>
        <v>-0.83460303435238969</v>
      </c>
      <c r="O32">
        <v>1281.76</v>
      </c>
      <c r="P32">
        <v>1255.25168953298</v>
      </c>
      <c r="Q32">
        <v>952.67771190257201</v>
      </c>
      <c r="R32">
        <v>20.238018407313898</v>
      </c>
      <c r="S32" s="2">
        <f>(Table2[[#This Row],[Close Price]]-Table2[[#This Row],[20D EMA]])/Table2[[#This Row],[20D EMA]]</f>
        <v>-4.5804206715765849E-2</v>
      </c>
      <c r="T32" s="2">
        <f>(Table2[[#This Row],[Close Price]]-Table2[[#This Row],[50D EMA]])/Table2[[#This Row],[50D EMA]]</f>
        <v>-2.5653571950148706E-2</v>
      </c>
      <c r="U32" s="2">
        <f>(Table2[[#This Row],[Close Price]]-Table2[[#This Row],[200D EMA]])/Table2[[#This Row],[200D EMA]]</f>
        <v>0.28380247036269307</v>
      </c>
      <c r="V32">
        <v>0.46979875003124399</v>
      </c>
      <c r="W32">
        <v>1221.4000000000001</v>
      </c>
      <c r="X32">
        <v>1240</v>
      </c>
      <c r="Y32">
        <v>1217.4000000000001</v>
      </c>
      <c r="Z32">
        <v>1250</v>
      </c>
      <c r="AA32">
        <v>1192.05</v>
      </c>
      <c r="AB32">
        <v>1450</v>
      </c>
      <c r="AC32" s="2">
        <f>(Table2[[#This Row],[Close Price]]/Table2[[#This Row],[Day Low]])-1</f>
        <v>1.3509087931879993E-3</v>
      </c>
      <c r="AD32" s="2">
        <f>(Table2[[#This Row],[Day High]]/Table2[[#This Row],[Close Price]])-1</f>
        <v>1.3858795633866272E-2</v>
      </c>
      <c r="AE32" s="2">
        <f>(Table2[[#This Row],[Close Price]]/Table2[[#This Row],[Current Week Low]])-1</f>
        <v>4.641038278297982E-3</v>
      </c>
      <c r="AF32" s="2">
        <f>(Table2[[#This Row],[Current Week High]]/Table2[[#This Row],[Close Price]])-1</f>
        <v>2.203507624381662E-2</v>
      </c>
      <c r="AG32" s="2">
        <f>(Table2[[#This Row],[Close Price]]/Table2[[#This Row],[Current Month Low]])-1</f>
        <v>2.6005620569607091E-2</v>
      </c>
      <c r="AH32" s="2">
        <f>(Table2[[#This Row],[Current Month High]]/Table2[[#This Row],[Close Price]])-1</f>
        <v>0.18556068844282736</v>
      </c>
      <c r="AI32">
        <v>18.556068844282699</v>
      </c>
      <c r="AJ32">
        <v>185.06001631511401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0.01</v>
      </c>
      <c r="AM32" t="s">
        <v>10202</v>
      </c>
      <c r="AN32">
        <v>-10.28</v>
      </c>
      <c r="AO32" t="s">
        <v>10201</v>
      </c>
      <c r="AP32">
        <v>0.16373723207733001</v>
      </c>
      <c r="AQ32">
        <f>(Table2[[#This Row],[Sharpe Ratio]]-AVERAGE(Table2[Sharpe Ratio]))/_xlfn.STDEV.P(Table2[Sharpe Ratio])</f>
        <v>1.2395317135196147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1.7342129099296861</v>
      </c>
      <c r="AS32">
        <f>_xlfn.RANK.AVG(Table2[[#This Row],[1Y Return vs Nifty Z-Score]],Table2[1Y Return vs Nifty Z-Score])</f>
        <v>56</v>
      </c>
      <c r="AT32">
        <f>_xlfn.RANK.AVG(Table2[[#This Row],[6M Return vs Nifty Z-Score]],Table2[6M Return vs Nifty Z-Score])</f>
        <v>36</v>
      </c>
      <c r="AU32">
        <f>_xlfn.RANK.AVG(Table2[[#This Row],[Sharpe Ratio Z-Score]],Table2[Sharpe Ratio Z-Score])</f>
        <v>85</v>
      </c>
      <c r="AV32">
        <f>(Table2[[#This Row],[Rank 1Y]]+Table2[[#This Row],[Rank 6M]]+Table2[[#This Row],[Rank Sharpe]])/3</f>
        <v>59</v>
      </c>
    </row>
    <row r="33" spans="1:48" x14ac:dyDescent="0.3">
      <c r="A33" t="s">
        <v>1121</v>
      </c>
      <c r="B33" t="s">
        <v>1122</v>
      </c>
      <c r="C33" t="s">
        <v>10170</v>
      </c>
      <c r="D33" t="s">
        <v>136</v>
      </c>
      <c r="E33">
        <v>11008.48842412</v>
      </c>
      <c r="F33">
        <v>464.2</v>
      </c>
      <c r="G33">
        <v>313.16555469589701</v>
      </c>
      <c r="H33">
        <f>(Table2[[#This Row],[1Y Return vs Nifty]]-AVERAGE(Table2[1Y Return vs Nifty]))/_xlfn.STDEV.P(Table2[1Y Return vs Nifty])</f>
        <v>3.8034229215374986</v>
      </c>
      <c r="I33">
        <v>-13.2292669629397</v>
      </c>
      <c r="J33">
        <f>(Table2[[#This Row],[1M Return vs Nifty]]-AVERAGE(Table2[1M Return vs Nifty]))/_xlfn.STDEV.P(Table2[1M Return vs Nifty])</f>
        <v>-1.5175560351498958</v>
      </c>
      <c r="K33">
        <v>63.396106997145701</v>
      </c>
      <c r="L33">
        <f>(Table2[[#This Row],[6M Return vs Nifty]]-AVERAGE(Table2[6M Return vs Nifty]))/_xlfn.STDEV.P(Table2[6M Return vs Nifty])</f>
        <v>1.8707092575184903</v>
      </c>
      <c r="M33">
        <v>9.9164218611340598</v>
      </c>
      <c r="N33">
        <f>(Table2[[#This Row],[1W Return vs Nifty]]-AVERAGE(Table2[1W Return vs Nifty]))/_xlfn.STDEV.P(Table2[1W Return vs Nifty])</f>
        <v>1.3833764135726885</v>
      </c>
      <c r="O33">
        <v>448.67</v>
      </c>
      <c r="P33">
        <v>432.77392550335401</v>
      </c>
      <c r="Q33">
        <v>308.80885156461699</v>
      </c>
      <c r="R33">
        <v>61.404464561404801</v>
      </c>
      <c r="S33" s="2">
        <f>(Table2[[#This Row],[Close Price]]-Table2[[#This Row],[20D EMA]])/Table2[[#This Row],[20D EMA]]</f>
        <v>3.4613412976129389E-2</v>
      </c>
      <c r="T33" s="2">
        <f>(Table2[[#This Row],[Close Price]]-Table2[[#This Row],[50D EMA]])/Table2[[#This Row],[50D EMA]]</f>
        <v>7.2615452652547638E-2</v>
      </c>
      <c r="U33" s="2">
        <f>(Table2[[#This Row],[Close Price]]-Table2[[#This Row],[200D EMA]])/Table2[[#This Row],[200D EMA]]</f>
        <v>0.50319525378911634</v>
      </c>
      <c r="V33">
        <v>0.81368111504604801</v>
      </c>
      <c r="W33">
        <v>451</v>
      </c>
      <c r="X33">
        <v>474</v>
      </c>
      <c r="Y33">
        <v>450.4</v>
      </c>
      <c r="Z33">
        <v>467.25</v>
      </c>
      <c r="AA33">
        <v>390</v>
      </c>
      <c r="AB33">
        <v>569.6</v>
      </c>
      <c r="AC33" s="2">
        <f>(Table2[[#This Row],[Close Price]]/Table2[[#This Row],[Day Low]])-1</f>
        <v>2.9268292682926855E-2</v>
      </c>
      <c r="AD33" s="2">
        <f>(Table2[[#This Row],[Day High]]/Table2[[#This Row],[Close Price]])-1</f>
        <v>2.1111589831968924E-2</v>
      </c>
      <c r="AE33" s="2">
        <f>(Table2[[#This Row],[Close Price]]/Table2[[#This Row],[Current Week Low]])-1</f>
        <v>3.0639431616340973E-2</v>
      </c>
      <c r="AF33" s="2">
        <f>(Table2[[#This Row],[Current Week High]]/Table2[[#This Row],[Close Price]])-1</f>
        <v>6.5704437742353239E-3</v>
      </c>
      <c r="AG33" s="2">
        <f>(Table2[[#This Row],[Close Price]]/Table2[[#This Row],[Current Month Low]])-1</f>
        <v>0.19025641025641016</v>
      </c>
      <c r="AH33" s="2">
        <f>(Table2[[#This Row],[Current Month High]]/Table2[[#This Row],[Close Price]])-1</f>
        <v>0.22705730288668691</v>
      </c>
      <c r="AI33">
        <v>22.705730288668601</v>
      </c>
      <c r="AJ33">
        <v>392.51989389920402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0.14000000000000001</v>
      </c>
      <c r="AM33" t="s">
        <v>10202</v>
      </c>
      <c r="AN33">
        <v>-1.17</v>
      </c>
      <c r="AO33" t="s">
        <v>10201</v>
      </c>
      <c r="AP33">
        <v>0.12920807250317001</v>
      </c>
      <c r="AQ33">
        <f>(Table2[[#This Row],[Sharpe Ratio]]-AVERAGE(Table2[Sharpe Ratio]))/_xlfn.STDEV.P(Table2[Sharpe Ratio])</f>
        <v>0.84323634945514814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6.3831889069339294</v>
      </c>
      <c r="AS33">
        <f>_xlfn.RANK.AVG(Table2[[#This Row],[1Y Return vs Nifty Z-Score]],Table2[1Y Return vs Nifty Z-Score])</f>
        <v>7</v>
      </c>
      <c r="AT33">
        <f>_xlfn.RANK.AVG(Table2[[#This Row],[6M Return vs Nifty Z-Score]],Table2[6M Return vs Nifty Z-Score])</f>
        <v>35</v>
      </c>
      <c r="AU33">
        <f>_xlfn.RANK.AVG(Table2[[#This Row],[Sharpe Ratio Z-Score]],Table2[Sharpe Ratio Z-Score])</f>
        <v>150</v>
      </c>
      <c r="AV33">
        <f>(Table2[[#This Row],[Rank 1Y]]+Table2[[#This Row],[Rank 6M]]+Table2[[#This Row],[Rank Sharpe]])/3</f>
        <v>64</v>
      </c>
    </row>
    <row r="34" spans="1:48" x14ac:dyDescent="0.3">
      <c r="A34" t="s">
        <v>566</v>
      </c>
      <c r="B34" t="s">
        <v>567</v>
      </c>
      <c r="C34" t="s">
        <v>10166</v>
      </c>
      <c r="D34" t="s">
        <v>231</v>
      </c>
      <c r="E34">
        <v>34760.856434699999</v>
      </c>
      <c r="F34">
        <v>8653.7999999999993</v>
      </c>
      <c r="G34">
        <v>102.379514015182</v>
      </c>
      <c r="H34">
        <f>(Table2[[#This Row],[1Y Return vs Nifty]]-AVERAGE(Table2[1Y Return vs Nifty]))/_xlfn.STDEV.P(Table2[1Y Return vs Nifty])</f>
        <v>0.88651536259395547</v>
      </c>
      <c r="I34">
        <v>-6.9627914707281002</v>
      </c>
      <c r="J34">
        <f>(Table2[[#This Row],[1M Return vs Nifty]]-AVERAGE(Table2[1M Return vs Nifty]))/_xlfn.STDEV.P(Table2[1M Return vs Nifty])</f>
        <v>-0.8307107510478936</v>
      </c>
      <c r="K34">
        <v>36.180051798769398</v>
      </c>
      <c r="L34">
        <f>(Table2[[#This Row],[6M Return vs Nifty]]-AVERAGE(Table2[6M Return vs Nifty]))/_xlfn.STDEV.P(Table2[6M Return vs Nifty])</f>
        <v>0.95465900437542306</v>
      </c>
      <c r="M34">
        <v>5.3723424857274296</v>
      </c>
      <c r="N34">
        <f>(Table2[[#This Row],[1W Return vs Nifty]]-AVERAGE(Table2[1W Return vs Nifty]))/_xlfn.STDEV.P(Table2[1W Return vs Nifty])</f>
        <v>0.47080335593047479</v>
      </c>
      <c r="O34">
        <v>8400.33</v>
      </c>
      <c r="P34">
        <v>8214.3623422510791</v>
      </c>
      <c r="Q34">
        <v>6756.8627450844697</v>
      </c>
      <c r="R34">
        <v>60.050987521680597</v>
      </c>
      <c r="S34" s="2">
        <f>(Table2[[#This Row],[Close Price]]-Table2[[#This Row],[20D EMA]])/Table2[[#This Row],[20D EMA]]</f>
        <v>3.0173814600140632E-2</v>
      </c>
      <c r="T34" s="2">
        <f>(Table2[[#This Row],[Close Price]]-Table2[[#This Row],[50D EMA]])/Table2[[#This Row],[50D EMA]]</f>
        <v>5.3496259288276768E-2</v>
      </c>
      <c r="U34" s="2">
        <f>(Table2[[#This Row],[Close Price]]-Table2[[#This Row],[200D EMA]])/Table2[[#This Row],[200D EMA]]</f>
        <v>0.28074230992712218</v>
      </c>
      <c r="V34">
        <v>1.2076343666706999</v>
      </c>
      <c r="W34">
        <v>8635.7999999999993</v>
      </c>
      <c r="X34">
        <v>8800</v>
      </c>
      <c r="Y34">
        <v>8201</v>
      </c>
      <c r="Z34">
        <v>8871.9</v>
      </c>
      <c r="AA34">
        <v>7595</v>
      </c>
      <c r="AB34">
        <v>9099</v>
      </c>
      <c r="AC34" s="2">
        <f>(Table2[[#This Row],[Close Price]]/Table2[[#This Row],[Day Low]])-1</f>
        <v>2.084346557354344E-3</v>
      </c>
      <c r="AD34" s="2">
        <f>(Table2[[#This Row],[Day High]]/Table2[[#This Row],[Close Price]])-1</f>
        <v>1.6894312325221428E-2</v>
      </c>
      <c r="AE34" s="2">
        <f>(Table2[[#This Row],[Close Price]]/Table2[[#This Row],[Current Week Low]])-1</f>
        <v>5.5212778929398798E-2</v>
      </c>
      <c r="AF34" s="2">
        <f>(Table2[[#This Row],[Current Week High]]/Table2[[#This Row],[Close Price]])-1</f>
        <v>2.5202801081605886E-2</v>
      </c>
      <c r="AG34" s="2">
        <f>(Table2[[#This Row],[Close Price]]/Table2[[#This Row],[Current Month Low]])-1</f>
        <v>0.13940750493745879</v>
      </c>
      <c r="AH34" s="2">
        <f>(Table2[[#This Row],[Current Month High]]/Table2[[#This Row],[Close Price]])-1</f>
        <v>5.1445607709907915E-2</v>
      </c>
      <c r="AI34">
        <v>5.1445607709907897</v>
      </c>
      <c r="AJ34">
        <v>144.10250624092001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-0.01</v>
      </c>
      <c r="AM34" t="s">
        <v>10201</v>
      </c>
      <c r="AN34">
        <v>-0.35</v>
      </c>
      <c r="AO34" t="s">
        <v>10201</v>
      </c>
      <c r="AP34">
        <v>0.260180568113759</v>
      </c>
      <c r="AQ34">
        <f>(Table2[[#This Row],[Sharpe Ratio]]-AVERAGE(Table2[Sharpe Ratio]))/_xlfn.STDEV.P(Table2[Sharpe Ratio])</f>
        <v>2.3464236111941355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3.8276905830460954</v>
      </c>
      <c r="AS34">
        <f>_xlfn.RANK.AVG(Table2[[#This Row],[1Y Return vs Nifty Z-Score]],Table2[1Y Return vs Nifty Z-Score])</f>
        <v>103</v>
      </c>
      <c r="AT34">
        <f>_xlfn.RANK.AVG(Table2[[#This Row],[6M Return vs Nifty Z-Score]],Table2[6M Return vs Nifty Z-Score])</f>
        <v>102</v>
      </c>
      <c r="AU34">
        <f>_xlfn.RANK.AVG(Table2[[#This Row],[Sharpe Ratio Z-Score]],Table2[Sharpe Ratio Z-Score])</f>
        <v>6</v>
      </c>
      <c r="AV34">
        <f>(Table2[[#This Row],[Rank 1Y]]+Table2[[#This Row],[Rank 6M]]+Table2[[#This Row],[Rank Sharpe]])/3</f>
        <v>70.333333333333329</v>
      </c>
    </row>
    <row r="35" spans="1:48" x14ac:dyDescent="0.3">
      <c r="A35" t="s">
        <v>1344</v>
      </c>
      <c r="B35" t="s">
        <v>1345</v>
      </c>
      <c r="C35" t="s">
        <v>10175</v>
      </c>
      <c r="D35" t="s">
        <v>1346</v>
      </c>
      <c r="E35">
        <v>8193.8998411399898</v>
      </c>
      <c r="F35">
        <v>1317.55</v>
      </c>
      <c r="G35">
        <v>122.575890454503</v>
      </c>
      <c r="H35">
        <f>(Table2[[#This Row],[1Y Return vs Nifty]]-AVERAGE(Table2[1Y Return vs Nifty]))/_xlfn.STDEV.P(Table2[1Y Return vs Nifty])</f>
        <v>1.1659976419179416</v>
      </c>
      <c r="I35">
        <v>-8.0170925761402903E-2</v>
      </c>
      <c r="J35">
        <f>(Table2[[#This Row],[1M Return vs Nifty]]-AVERAGE(Table2[1M Return vs Nifty]))/_xlfn.STDEV.P(Table2[1M Return vs Nifty])</f>
        <v>-7.633207846721729E-2</v>
      </c>
      <c r="K35">
        <v>89.685220092880499</v>
      </c>
      <c r="L35">
        <f>(Table2[[#This Row],[6M Return vs Nifty]]-AVERAGE(Table2[6M Return vs Nifty]))/_xlfn.STDEV.P(Table2[6M Return vs Nifty])</f>
        <v>2.7555600755639844</v>
      </c>
      <c r="M35">
        <v>9.9598102908861392</v>
      </c>
      <c r="N35">
        <f>(Table2[[#This Row],[1W Return vs Nifty]]-AVERAGE(Table2[1W Return vs Nifty]))/_xlfn.STDEV.P(Table2[1W Return vs Nifty])</f>
        <v>1.3920899743919481</v>
      </c>
      <c r="O35">
        <v>1277.8900000000001</v>
      </c>
      <c r="P35">
        <v>1173.8016378019299</v>
      </c>
      <c r="Q35">
        <v>863.97572359464004</v>
      </c>
      <c r="R35">
        <v>57.865925993405497</v>
      </c>
      <c r="S35" s="2">
        <f>(Table2[[#This Row],[Close Price]]-Table2[[#This Row],[20D EMA]])/Table2[[#This Row],[20D EMA]]</f>
        <v>3.1035535139957156E-2</v>
      </c>
      <c r="T35" s="2">
        <f>(Table2[[#This Row],[Close Price]]-Table2[[#This Row],[50D EMA]])/Table2[[#This Row],[50D EMA]]</f>
        <v>0.1224639305046927</v>
      </c>
      <c r="U35" s="2">
        <f>(Table2[[#This Row],[Close Price]]-Table2[[#This Row],[200D EMA]])/Table2[[#This Row],[200D EMA]]</f>
        <v>0.52498497818691925</v>
      </c>
      <c r="V35">
        <v>0.92307376749006798</v>
      </c>
      <c r="W35">
        <v>1317</v>
      </c>
      <c r="X35">
        <v>1337.6</v>
      </c>
      <c r="Y35">
        <v>1304.8499999999999</v>
      </c>
      <c r="Z35">
        <v>1388.7</v>
      </c>
      <c r="AA35">
        <v>1184.95</v>
      </c>
      <c r="AB35">
        <v>1405</v>
      </c>
      <c r="AC35" s="2">
        <f>(Table2[[#This Row],[Close Price]]/Table2[[#This Row],[Day Low]])-1</f>
        <v>4.176157934698832E-4</v>
      </c>
      <c r="AD35" s="2">
        <f>(Table2[[#This Row],[Day High]]/Table2[[#This Row],[Close Price]])-1</f>
        <v>1.5217638799286615E-2</v>
      </c>
      <c r="AE35" s="2">
        <f>(Table2[[#This Row],[Close Price]]/Table2[[#This Row],[Current Week Low]])-1</f>
        <v>9.7329194926620843E-3</v>
      </c>
      <c r="AF35" s="2">
        <f>(Table2[[#This Row],[Current Week High]]/Table2[[#This Row],[Close Price]])-1</f>
        <v>5.400174566430116E-2</v>
      </c>
      <c r="AG35" s="2">
        <f>(Table2[[#This Row],[Close Price]]/Table2[[#This Row],[Current Month Low]])-1</f>
        <v>0.11190345584201866</v>
      </c>
      <c r="AH35" s="2">
        <f>(Table2[[#This Row],[Current Month High]]/Table2[[#This Row],[Close Price]])-1</f>
        <v>6.6373192668210068E-2</v>
      </c>
      <c r="AI35">
        <v>6.6373192668209997</v>
      </c>
      <c r="AJ35">
        <v>202.57205190033201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</v>
      </c>
      <c r="AM35">
        <v>0</v>
      </c>
      <c r="AN35">
        <v>1.83</v>
      </c>
      <c r="AO35" t="s">
        <v>10202</v>
      </c>
      <c r="AP35">
        <v>0.141614869656461</v>
      </c>
      <c r="AQ35">
        <f>(Table2[[#This Row],[Sharpe Ratio]]-AVERAGE(Table2[Sharpe Ratio]))/_xlfn.STDEV.P(Table2[Sharpe Ratio])</f>
        <v>0.98563066936836463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6.2229462827750206</v>
      </c>
      <c r="AS35">
        <f>_xlfn.RANK.AVG(Table2[[#This Row],[1Y Return vs Nifty Z-Score]],Table2[1Y Return vs Nifty Z-Score])</f>
        <v>82</v>
      </c>
      <c r="AT35">
        <f>_xlfn.RANK.AVG(Table2[[#This Row],[6M Return vs Nifty Z-Score]],Table2[6M Return vs Nifty Z-Score])</f>
        <v>10</v>
      </c>
      <c r="AU35">
        <f>_xlfn.RANK.AVG(Table2[[#This Row],[Sharpe Ratio Z-Score]],Table2[Sharpe Ratio Z-Score])</f>
        <v>122</v>
      </c>
      <c r="AV35">
        <f>(Table2[[#This Row],[Rank 1Y]]+Table2[[#This Row],[Rank 6M]]+Table2[[#This Row],[Rank Sharpe]])/3</f>
        <v>71.333333333333329</v>
      </c>
    </row>
    <row r="36" spans="1:48" x14ac:dyDescent="0.3">
      <c r="A36" t="s">
        <v>238</v>
      </c>
      <c r="B36" t="s">
        <v>239</v>
      </c>
      <c r="C36" t="s">
        <v>10166</v>
      </c>
      <c r="D36" t="s">
        <v>165</v>
      </c>
      <c r="E36">
        <v>112488.056683275</v>
      </c>
      <c r="F36">
        <v>323.05</v>
      </c>
      <c r="G36">
        <v>184.05795418332301</v>
      </c>
      <c r="H36">
        <f>(Table2[[#This Row],[1Y Return vs Nifty]]-AVERAGE(Table2[1Y Return vs Nifty]))/_xlfn.STDEV.P(Table2[1Y Return vs Nifty])</f>
        <v>2.0168011194674467</v>
      </c>
      <c r="I36">
        <v>1.8198551983876201</v>
      </c>
      <c r="J36">
        <f>(Table2[[#This Row],[1M Return vs Nifty]]-AVERAGE(Table2[1M Return vs Nifty]))/_xlfn.STDEV.P(Table2[1M Return vs Nifty])</f>
        <v>0.13192278260490112</v>
      </c>
      <c r="K36">
        <v>31.7242064975581</v>
      </c>
      <c r="L36">
        <f>(Table2[[#This Row],[6M Return vs Nifty]]-AVERAGE(Table2[6M Return vs Nifty]))/_xlfn.STDEV.P(Table2[6M Return vs Nifty])</f>
        <v>0.80468215481404826</v>
      </c>
      <c r="M36">
        <v>7.6293339490461598</v>
      </c>
      <c r="N36">
        <f>(Table2[[#This Row],[1W Return vs Nifty]]-AVERAGE(Table2[1W Return vs Nifty]))/_xlfn.STDEV.P(Table2[1W Return vs Nifty])</f>
        <v>0.92406779754662438</v>
      </c>
      <c r="O36">
        <v>312.07</v>
      </c>
      <c r="P36">
        <v>301.33290938605597</v>
      </c>
      <c r="Q36">
        <v>238.83462913819099</v>
      </c>
      <c r="R36">
        <v>63.211087941311902</v>
      </c>
      <c r="S36" s="2">
        <f>(Table2[[#This Row],[Close Price]]-Table2[[#This Row],[20D EMA]])/Table2[[#This Row],[20D EMA]]</f>
        <v>3.5184413753324636E-2</v>
      </c>
      <c r="T36" s="2">
        <f>(Table2[[#This Row],[Close Price]]-Table2[[#This Row],[50D EMA]])/Table2[[#This Row],[50D EMA]]</f>
        <v>7.2070092371228356E-2</v>
      </c>
      <c r="U36" s="2">
        <f>(Table2[[#This Row],[Close Price]]-Table2[[#This Row],[200D EMA]])/Table2[[#This Row],[200D EMA]]</f>
        <v>0.35260954898245328</v>
      </c>
      <c r="V36">
        <v>0.71969987757090303</v>
      </c>
      <c r="W36">
        <v>321.55</v>
      </c>
      <c r="X36">
        <v>325.8</v>
      </c>
      <c r="Y36">
        <v>319.10000000000002</v>
      </c>
      <c r="Z36">
        <v>327</v>
      </c>
      <c r="AA36">
        <v>283</v>
      </c>
      <c r="AB36">
        <v>335.35</v>
      </c>
      <c r="AC36" s="2">
        <f>(Table2[[#This Row],[Close Price]]/Table2[[#This Row],[Day Low]])-1</f>
        <v>4.664904369460432E-3</v>
      </c>
      <c r="AD36" s="2">
        <f>(Table2[[#This Row],[Day High]]/Table2[[#This Row],[Close Price]])-1</f>
        <v>8.5126141464169081E-3</v>
      </c>
      <c r="AE36" s="2">
        <f>(Table2[[#This Row],[Close Price]]/Table2[[#This Row],[Current Week Low]])-1</f>
        <v>1.2378564713255935E-2</v>
      </c>
      <c r="AF36" s="2">
        <f>(Table2[[#This Row],[Current Week High]]/Table2[[#This Row],[Close Price]])-1</f>
        <v>1.2227209410307971E-2</v>
      </c>
      <c r="AG36" s="2">
        <f>(Table2[[#This Row],[Close Price]]/Table2[[#This Row],[Current Month Low]])-1</f>
        <v>0.1415194346289752</v>
      </c>
      <c r="AH36" s="2">
        <f>(Table2[[#This Row],[Current Month High]]/Table2[[#This Row],[Close Price]])-1</f>
        <v>3.8074601454883172E-2</v>
      </c>
      <c r="AI36">
        <v>3.8074601454883101</v>
      </c>
      <c r="AJ36">
        <v>240.77004219409201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0.03</v>
      </c>
      <c r="AM36" t="s">
        <v>10202</v>
      </c>
      <c r="AN36">
        <v>-1.49</v>
      </c>
      <c r="AO36" t="s">
        <v>10201</v>
      </c>
      <c r="AP36">
        <v>0.176127598923773</v>
      </c>
      <c r="AQ36">
        <f>(Table2[[#This Row],[Sharpe Ratio]]-AVERAGE(Table2[Sharpe Ratio]))/_xlfn.STDEV.P(Table2[Sharpe Ratio])</f>
        <v>1.3817374608027897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5.2592113152358104</v>
      </c>
      <c r="AS36">
        <f>_xlfn.RANK.AVG(Table2[[#This Row],[1Y Return vs Nifty Z-Score]],Table2[1Y Return vs Nifty Z-Score])</f>
        <v>28</v>
      </c>
      <c r="AT36">
        <f>_xlfn.RANK.AVG(Table2[[#This Row],[6M Return vs Nifty Z-Score]],Table2[6M Return vs Nifty Z-Score])</f>
        <v>123</v>
      </c>
      <c r="AU36">
        <f>_xlfn.RANK.AVG(Table2[[#This Row],[Sharpe Ratio Z-Score]],Table2[Sharpe Ratio Z-Score])</f>
        <v>67</v>
      </c>
      <c r="AV36">
        <f>(Table2[[#This Row],[Rank 1Y]]+Table2[[#This Row],[Rank 6M]]+Table2[[#This Row],[Rank Sharpe]])/3</f>
        <v>72.666666666666671</v>
      </c>
    </row>
    <row r="37" spans="1:48" x14ac:dyDescent="0.3">
      <c r="A37" t="s">
        <v>1466</v>
      </c>
      <c r="B37" t="s">
        <v>1467</v>
      </c>
      <c r="C37" t="s">
        <v>10162</v>
      </c>
      <c r="D37" t="s">
        <v>200</v>
      </c>
      <c r="E37">
        <v>7030.1476767599997</v>
      </c>
      <c r="F37">
        <v>2449.1999999999998</v>
      </c>
      <c r="G37">
        <v>160.28985964175601</v>
      </c>
      <c r="H37">
        <f>(Table2[[#This Row],[1Y Return vs Nifty]]-AVERAGE(Table2[1Y Return vs Nifty]))/_xlfn.STDEV.P(Table2[1Y Return vs Nifty])</f>
        <v>1.6878925522488177</v>
      </c>
      <c r="I37">
        <v>7.4333760426361</v>
      </c>
      <c r="J37">
        <f>(Table2[[#This Row],[1M Return vs Nifty]]-AVERAGE(Table2[1M Return vs Nifty]))/_xlfn.STDEV.P(Table2[1M Return vs Nifty])</f>
        <v>0.74720011415632648</v>
      </c>
      <c r="K37">
        <v>65.920244545101198</v>
      </c>
      <c r="L37">
        <f>(Table2[[#This Row],[6M Return vs Nifty]]-AVERAGE(Table2[6M Return vs Nifty]))/_xlfn.STDEV.P(Table2[6M Return vs Nifty])</f>
        <v>1.9556678168291177</v>
      </c>
      <c r="M37">
        <v>-3.2813693035245599</v>
      </c>
      <c r="N37">
        <f>(Table2[[#This Row],[1W Return vs Nifty]]-AVERAGE(Table2[1W Return vs Nifty]))/_xlfn.STDEV.P(Table2[1W Return vs Nifty])</f>
        <v>-1.2670941531255762</v>
      </c>
      <c r="O37">
        <v>2427.0700000000002</v>
      </c>
      <c r="P37">
        <v>2149.98909967179</v>
      </c>
      <c r="Q37">
        <v>1579.0068599598001</v>
      </c>
      <c r="R37">
        <v>46.905252238166497</v>
      </c>
      <c r="S37" s="2">
        <f>(Table2[[#This Row],[Close Price]]-Table2[[#This Row],[20D EMA]])/Table2[[#This Row],[20D EMA]]</f>
        <v>9.1179900044084643E-3</v>
      </c>
      <c r="T37" s="2">
        <f>(Table2[[#This Row],[Close Price]]-Table2[[#This Row],[50D EMA]])/Table2[[#This Row],[50D EMA]]</f>
        <v>0.13916856619128273</v>
      </c>
      <c r="U37" s="2">
        <f>(Table2[[#This Row],[Close Price]]-Table2[[#This Row],[200D EMA]])/Table2[[#This Row],[200D EMA]]</f>
        <v>0.55110155763500224</v>
      </c>
      <c r="V37">
        <v>0.496706944859446</v>
      </c>
      <c r="W37">
        <v>2425</v>
      </c>
      <c r="X37">
        <v>2467.25</v>
      </c>
      <c r="Y37">
        <v>2437.0500000000002</v>
      </c>
      <c r="Z37">
        <v>2504</v>
      </c>
      <c r="AA37">
        <v>2145.6999999999998</v>
      </c>
      <c r="AB37">
        <v>2952.1</v>
      </c>
      <c r="AC37" s="2">
        <f>(Table2[[#This Row],[Close Price]]/Table2[[#This Row],[Day Low]])-1</f>
        <v>9.979381443298907E-3</v>
      </c>
      <c r="AD37" s="2">
        <f>(Table2[[#This Row],[Day High]]/Table2[[#This Row],[Close Price]])-1</f>
        <v>7.3697533888616995E-3</v>
      </c>
      <c r="AE37" s="2">
        <f>(Table2[[#This Row],[Close Price]]/Table2[[#This Row],[Current Week Low]])-1</f>
        <v>4.9855357912227394E-3</v>
      </c>
      <c r="AF37" s="2">
        <f>(Table2[[#This Row],[Current Week High]]/Table2[[#This Row],[Close Price]])-1</f>
        <v>2.2374652947901419E-2</v>
      </c>
      <c r="AG37" s="2">
        <f>(Table2[[#This Row],[Close Price]]/Table2[[#This Row],[Current Month Low]])-1</f>
        <v>0.14144568206179797</v>
      </c>
      <c r="AH37" s="2">
        <f>(Table2[[#This Row],[Current Month High]]/Table2[[#This Row],[Close Price]])-1</f>
        <v>0.20533235342152545</v>
      </c>
      <c r="AI37">
        <v>20.533235342152501</v>
      </c>
      <c r="AJ37">
        <v>204.24844720496799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0.44</v>
      </c>
      <c r="AM37" t="s">
        <v>10202</v>
      </c>
      <c r="AN37">
        <v>-12.95</v>
      </c>
      <c r="AO37" t="s">
        <v>10201</v>
      </c>
      <c r="AP37">
        <v>0.131916870121492</v>
      </c>
      <c r="AQ37">
        <f>(Table2[[#This Row],[Sharpe Ratio]]-AVERAGE(Table2[Sharpe Ratio]))/_xlfn.STDEV.P(Table2[Sharpe Ratio])</f>
        <v>0.87432554917992855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3.9979918792886142</v>
      </c>
      <c r="AS37">
        <f>_xlfn.RANK.AVG(Table2[[#This Row],[1Y Return vs Nifty Z-Score]],Table2[1Y Return vs Nifty Z-Score])</f>
        <v>45</v>
      </c>
      <c r="AT37">
        <f>_xlfn.RANK.AVG(Table2[[#This Row],[6M Return vs Nifty Z-Score]],Table2[6M Return vs Nifty Z-Score])</f>
        <v>29</v>
      </c>
      <c r="AU37">
        <f>_xlfn.RANK.AVG(Table2[[#This Row],[Sharpe Ratio Z-Score]],Table2[Sharpe Ratio Z-Score])</f>
        <v>146</v>
      </c>
      <c r="AV37">
        <f>(Table2[[#This Row],[Rank 1Y]]+Table2[[#This Row],[Rank 6M]]+Table2[[#This Row],[Rank Sharpe]])/3</f>
        <v>73.333333333333329</v>
      </c>
    </row>
    <row r="38" spans="1:48" x14ac:dyDescent="0.3">
      <c r="A38" t="s">
        <v>73</v>
      </c>
      <c r="B38" t="s">
        <v>74</v>
      </c>
      <c r="C38" t="s">
        <v>10162</v>
      </c>
      <c r="D38" t="s">
        <v>60</v>
      </c>
      <c r="E38">
        <v>351440.38033439999</v>
      </c>
      <c r="F38">
        <v>2933</v>
      </c>
      <c r="G38">
        <v>72.402720277965201</v>
      </c>
      <c r="H38">
        <f>(Table2[[#This Row],[1Y Return vs Nifty]]-AVERAGE(Table2[1Y Return vs Nifty]))/_xlfn.STDEV.P(Table2[1Y Return vs Nifty])</f>
        <v>0.47168933349544001</v>
      </c>
      <c r="I38">
        <v>-2.2200700771703801</v>
      </c>
      <c r="J38">
        <f>(Table2[[#This Row],[1M Return vs Nifty]]-AVERAGE(Table2[1M Return vs Nifty]))/_xlfn.STDEV.P(Table2[1M Return vs Nifty])</f>
        <v>-0.31087853802424797</v>
      </c>
      <c r="K38">
        <v>64.587359925748501</v>
      </c>
      <c r="L38">
        <f>(Table2[[#This Row],[6M Return vs Nifty]]-AVERAGE(Table2[6M Return vs Nifty]))/_xlfn.STDEV.P(Table2[6M Return vs Nifty])</f>
        <v>1.9108049855308706</v>
      </c>
      <c r="M38">
        <v>3.6448830640349899</v>
      </c>
      <c r="N38">
        <f>(Table2[[#This Row],[1W Return vs Nifty]]-AVERAGE(Table2[1W Return vs Nifty]))/_xlfn.STDEV.P(Table2[1W Return vs Nifty])</f>
        <v>0.12388315578197906</v>
      </c>
      <c r="O38">
        <v>2819.2</v>
      </c>
      <c r="P38">
        <v>2700.5015286269399</v>
      </c>
      <c r="Q38">
        <v>2156.4524506864</v>
      </c>
      <c r="R38">
        <v>69.036797215121197</v>
      </c>
      <c r="S38" s="2">
        <f>(Table2[[#This Row],[Close Price]]-Table2[[#This Row],[20D EMA]])/Table2[[#This Row],[20D EMA]]</f>
        <v>4.0366061293984179E-2</v>
      </c>
      <c r="T38" s="2">
        <f>(Table2[[#This Row],[Close Price]]-Table2[[#This Row],[50D EMA]])/Table2[[#This Row],[50D EMA]]</f>
        <v>8.6094552774155633E-2</v>
      </c>
      <c r="U38" s="2">
        <f>(Table2[[#This Row],[Close Price]]-Table2[[#This Row],[200D EMA]])/Table2[[#This Row],[200D EMA]]</f>
        <v>0.36010418364032304</v>
      </c>
      <c r="V38">
        <v>0.67118786583353396</v>
      </c>
      <c r="W38">
        <v>2904.6</v>
      </c>
      <c r="X38">
        <v>2950</v>
      </c>
      <c r="Y38">
        <v>2875.5</v>
      </c>
      <c r="Z38">
        <v>2945</v>
      </c>
      <c r="AA38">
        <v>2687.15</v>
      </c>
      <c r="AB38">
        <v>2945</v>
      </c>
      <c r="AC38" s="2">
        <f>(Table2[[#This Row],[Close Price]]/Table2[[#This Row],[Day Low]])-1</f>
        <v>9.7775941609861139E-3</v>
      </c>
      <c r="AD38" s="2">
        <f>(Table2[[#This Row],[Day High]]/Table2[[#This Row],[Close Price]])-1</f>
        <v>5.7961131946813182E-3</v>
      </c>
      <c r="AE38" s="2">
        <f>(Table2[[#This Row],[Close Price]]/Table2[[#This Row],[Current Week Low]])-1</f>
        <v>1.9996522343940226E-2</v>
      </c>
      <c r="AF38" s="2">
        <f>(Table2[[#This Row],[Current Week High]]/Table2[[#This Row],[Close Price]])-1</f>
        <v>4.0913740197749959E-3</v>
      </c>
      <c r="AG38" s="2">
        <f>(Table2[[#This Row],[Close Price]]/Table2[[#This Row],[Current Month Low]])-1</f>
        <v>9.1490984872448555E-2</v>
      </c>
      <c r="AH38" s="2">
        <f>(Table2[[#This Row],[Current Month High]]/Table2[[#This Row],[Close Price]])-1</f>
        <v>4.0913740197749959E-3</v>
      </c>
      <c r="AI38">
        <v>2.7446300715990399</v>
      </c>
      <c r="AJ38">
        <v>107.16934487021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0.14000000000000001</v>
      </c>
      <c r="AM38" t="s">
        <v>10202</v>
      </c>
      <c r="AN38">
        <v>7.36</v>
      </c>
      <c r="AO38" t="s">
        <v>10202</v>
      </c>
      <c r="AP38">
        <v>0.195065796633802</v>
      </c>
      <c r="AQ38">
        <f>(Table2[[#This Row],[Sharpe Ratio]]-AVERAGE(Table2[Sharpe Ratio]))/_xlfn.STDEV.P(Table2[Sharpe Ratio])</f>
        <v>1.5990934592915935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3.7945923960756356</v>
      </c>
      <c r="AS38">
        <f>_xlfn.RANK.AVG(Table2[[#This Row],[1Y Return vs Nifty Z-Score]],Table2[1Y Return vs Nifty Z-Score])</f>
        <v>162</v>
      </c>
      <c r="AT38">
        <f>_xlfn.RANK.AVG(Table2[[#This Row],[6M Return vs Nifty Z-Score]],Table2[6M Return vs Nifty Z-Score])</f>
        <v>33</v>
      </c>
      <c r="AU38">
        <f>_xlfn.RANK.AVG(Table2[[#This Row],[Sharpe Ratio Z-Score]],Table2[Sharpe Ratio Z-Score])</f>
        <v>39</v>
      </c>
      <c r="AV38">
        <f>(Table2[[#This Row],[Rank 1Y]]+Table2[[#This Row],[Rank 6M]]+Table2[[#This Row],[Rank Sharpe]])/3</f>
        <v>78</v>
      </c>
    </row>
    <row r="39" spans="1:48" x14ac:dyDescent="0.3">
      <c r="A39" t="s">
        <v>751</v>
      </c>
      <c r="B39" t="s">
        <v>752</v>
      </c>
      <c r="C39" t="s">
        <v>10157</v>
      </c>
      <c r="D39" t="s">
        <v>116</v>
      </c>
      <c r="E39">
        <v>21784.281410085001</v>
      </c>
      <c r="F39">
        <v>83.35</v>
      </c>
      <c r="G39">
        <v>502.638825136148</v>
      </c>
      <c r="H39">
        <f>(Table2[[#This Row],[1Y Return vs Nifty]]-AVERAGE(Table2[1Y Return vs Nifty]))/_xlfn.STDEV.P(Table2[1Y Return vs Nifty])</f>
        <v>6.4253992771827946</v>
      </c>
      <c r="I39">
        <v>31.472027482910001</v>
      </c>
      <c r="J39">
        <f>(Table2[[#This Row],[1M Return vs Nifty]]-AVERAGE(Table2[1M Return vs Nifty]))/_xlfn.STDEV.P(Table2[1M Return vs Nifty])</f>
        <v>3.381988105977999</v>
      </c>
      <c r="K39">
        <v>29.329014512836999</v>
      </c>
      <c r="L39">
        <f>(Table2[[#This Row],[6M Return vs Nifty]]-AVERAGE(Table2[6M Return vs Nifty]))/_xlfn.STDEV.P(Table2[6M Return vs Nifty])</f>
        <v>0.7240637033912678</v>
      </c>
      <c r="M39">
        <v>21.625228889038901</v>
      </c>
      <c r="N39">
        <f>(Table2[[#This Row],[1W Return vs Nifty]]-AVERAGE(Table2[1W Return vs Nifty]))/_xlfn.STDEV.P(Table2[1W Return vs Nifty])</f>
        <v>3.734819015704081</v>
      </c>
      <c r="O39">
        <v>72.150000000000006</v>
      </c>
      <c r="P39">
        <v>64.758691461646606</v>
      </c>
      <c r="Q39">
        <v>46.975933263085501</v>
      </c>
      <c r="R39">
        <v>72.612663901274999</v>
      </c>
      <c r="S39" s="2">
        <f>(Table2[[#This Row],[Close Price]]-Table2[[#This Row],[20D EMA]])/Table2[[#This Row],[20D EMA]]</f>
        <v>0.15523215523215506</v>
      </c>
      <c r="T39" s="2">
        <f>(Table2[[#This Row],[Close Price]]-Table2[[#This Row],[50D EMA]])/Table2[[#This Row],[50D EMA]]</f>
        <v>0.28708592034111913</v>
      </c>
      <c r="U39" s="2">
        <f>(Table2[[#This Row],[Close Price]]-Table2[[#This Row],[200D EMA]])/Table2[[#This Row],[200D EMA]]</f>
        <v>0.7743128067984093</v>
      </c>
      <c r="V39">
        <v>2.2158312618320499</v>
      </c>
      <c r="W39">
        <v>82.85</v>
      </c>
      <c r="X39">
        <v>88.59</v>
      </c>
      <c r="Y39">
        <v>81.319999999999993</v>
      </c>
      <c r="Z39">
        <v>86.19</v>
      </c>
      <c r="AA39">
        <v>59.35</v>
      </c>
      <c r="AB39">
        <v>91.4</v>
      </c>
      <c r="AC39" s="2">
        <f>(Table2[[#This Row],[Close Price]]/Table2[[#This Row],[Day Low]])-1</f>
        <v>6.0350030175015945E-3</v>
      </c>
      <c r="AD39" s="2">
        <f>(Table2[[#This Row],[Day High]]/Table2[[#This Row],[Close Price]])-1</f>
        <v>6.2867426514697122E-2</v>
      </c>
      <c r="AE39" s="2">
        <f>(Table2[[#This Row],[Close Price]]/Table2[[#This Row],[Current Week Low]])-1</f>
        <v>2.4963108706345327E-2</v>
      </c>
      <c r="AF39" s="2">
        <f>(Table2[[#This Row],[Current Week High]]/Table2[[#This Row],[Close Price]])-1</f>
        <v>3.4073185362927472E-2</v>
      </c>
      <c r="AG39" s="2">
        <f>(Table2[[#This Row],[Close Price]]/Table2[[#This Row],[Current Month Low]])-1</f>
        <v>0.40438079191238407</v>
      </c>
      <c r="AH39" s="2">
        <f>(Table2[[#This Row],[Current Month High]]/Table2[[#This Row],[Close Price]])-1</f>
        <v>9.658068386322749E-2</v>
      </c>
      <c r="AI39">
        <v>9.6580683863227499</v>
      </c>
      <c r="AJ39">
        <v>538.69731800766203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0.49</v>
      </c>
      <c r="AM39" t="s">
        <v>10202</v>
      </c>
      <c r="AN39">
        <v>35.31</v>
      </c>
      <c r="AO39" t="s">
        <v>10202</v>
      </c>
      <c r="AP39">
        <v>0.14940554957103599</v>
      </c>
      <c r="AQ39">
        <f>(Table2[[#This Row],[Sharpe Ratio]]-AVERAGE(Table2[Sharpe Ratio]))/_xlfn.STDEV.P(Table2[Sharpe Ratio])</f>
        <v>1.0750452502945305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15.341315352550673</v>
      </c>
      <c r="AS39">
        <f>_xlfn.RANK.AVG(Table2[[#This Row],[1Y Return vs Nifty Z-Score]],Table2[1Y Return vs Nifty Z-Score])</f>
        <v>2</v>
      </c>
      <c r="AT39">
        <f>_xlfn.RANK.AVG(Table2[[#This Row],[6M Return vs Nifty Z-Score]],Table2[6M Return vs Nifty Z-Score])</f>
        <v>133</v>
      </c>
      <c r="AU39">
        <f>_xlfn.RANK.AVG(Table2[[#This Row],[Sharpe Ratio Z-Score]],Table2[Sharpe Ratio Z-Score])</f>
        <v>105</v>
      </c>
      <c r="AV39">
        <f>(Table2[[#This Row],[Rank 1Y]]+Table2[[#This Row],[Rank 6M]]+Table2[[#This Row],[Rank Sharpe]])/3</f>
        <v>80</v>
      </c>
    </row>
    <row r="40" spans="1:48" x14ac:dyDescent="0.3">
      <c r="A40" t="s">
        <v>1371</v>
      </c>
      <c r="B40" t="s">
        <v>1372</v>
      </c>
      <c r="C40" t="s">
        <v>10157</v>
      </c>
      <c r="D40" t="s">
        <v>531</v>
      </c>
      <c r="E40">
        <v>7804.690955</v>
      </c>
      <c r="F40">
        <v>391.45</v>
      </c>
      <c r="G40">
        <v>94.303958041447501</v>
      </c>
      <c r="H40">
        <f>(Table2[[#This Row],[1Y Return vs Nifty]]-AVERAGE(Table2[1Y Return vs Nifty]))/_xlfn.STDEV.P(Table2[1Y Return vs Nifty])</f>
        <v>0.77476389088175412</v>
      </c>
      <c r="I40">
        <v>-3.5023652662118101</v>
      </c>
      <c r="J40">
        <f>(Table2[[#This Row],[1M Return vs Nifty]]-AVERAGE(Table2[1M Return vs Nifty]))/_xlfn.STDEV.P(Table2[1M Return vs Nifty])</f>
        <v>-0.45142618789767885</v>
      </c>
      <c r="K40">
        <v>30.969417193733499</v>
      </c>
      <c r="L40">
        <f>(Table2[[#This Row],[6M Return vs Nifty]]-AVERAGE(Table2[6M Return vs Nifty]))/_xlfn.STDEV.P(Table2[6M Return vs Nifty])</f>
        <v>0.77927711621464624</v>
      </c>
      <c r="M40">
        <v>2.0454294439463498</v>
      </c>
      <c r="N40">
        <f>(Table2[[#This Row],[1W Return vs Nifty]]-AVERAGE(Table2[1W Return vs Nifty]))/_xlfn.STDEV.P(Table2[1W Return vs Nifty])</f>
        <v>-0.19733004496907136</v>
      </c>
      <c r="O40">
        <v>384.08</v>
      </c>
      <c r="P40">
        <v>368.79827727457899</v>
      </c>
      <c r="Q40">
        <v>298.163165689219</v>
      </c>
      <c r="R40">
        <v>59.8552322969458</v>
      </c>
      <c r="S40" s="2">
        <f>(Table2[[#This Row],[Close Price]]-Table2[[#This Row],[20D EMA]])/Table2[[#This Row],[20D EMA]]</f>
        <v>1.9188710685273915E-2</v>
      </c>
      <c r="T40" s="2">
        <f>(Table2[[#This Row],[Close Price]]-Table2[[#This Row],[50D EMA]])/Table2[[#This Row],[50D EMA]]</f>
        <v>6.142035937048658E-2</v>
      </c>
      <c r="U40" s="2">
        <f>(Table2[[#This Row],[Close Price]]-Table2[[#This Row],[200D EMA]])/Table2[[#This Row],[200D EMA]]</f>
        <v>0.31287175964591007</v>
      </c>
      <c r="V40">
        <v>0.85720270270810695</v>
      </c>
      <c r="W40">
        <v>392.8</v>
      </c>
      <c r="X40">
        <v>398.35</v>
      </c>
      <c r="Y40">
        <v>390</v>
      </c>
      <c r="Z40">
        <v>400.55</v>
      </c>
      <c r="AA40">
        <v>358.1</v>
      </c>
      <c r="AB40">
        <v>401</v>
      </c>
      <c r="AC40" s="2">
        <f>(Table2[[#This Row],[Close Price]]/Table2[[#This Row],[Day Low]])-1</f>
        <v>-3.4368635437882489E-3</v>
      </c>
      <c r="AD40" s="2">
        <f>(Table2[[#This Row],[Day High]]/Table2[[#This Row],[Close Price]])-1</f>
        <v>1.7626772256993384E-2</v>
      </c>
      <c r="AE40" s="2">
        <f>(Table2[[#This Row],[Close Price]]/Table2[[#This Row],[Current Week Low]])-1</f>
        <v>3.7179487179486159E-3</v>
      </c>
      <c r="AF40" s="2">
        <f>(Table2[[#This Row],[Current Week High]]/Table2[[#This Row],[Close Price]])-1</f>
        <v>2.3246902541831815E-2</v>
      </c>
      <c r="AG40" s="2">
        <f>(Table2[[#This Row],[Close Price]]/Table2[[#This Row],[Current Month Low]])-1</f>
        <v>9.3130410499860261E-2</v>
      </c>
      <c r="AH40" s="2">
        <f>(Table2[[#This Row],[Current Month High]]/Table2[[#This Row],[Close Price]])-1</f>
        <v>2.4396474645548727E-2</v>
      </c>
      <c r="AI40">
        <v>15.263762932686101</v>
      </c>
      <c r="AJ40">
        <v>125.554595217516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</v>
      </c>
      <c r="AM40" t="s">
        <v>10202</v>
      </c>
      <c r="AN40">
        <v>0.28999999999999998</v>
      </c>
      <c r="AO40" t="s">
        <v>10202</v>
      </c>
      <c r="AP40">
        <v>0.32300570046924498</v>
      </c>
      <c r="AQ40">
        <f>(Table2[[#This Row],[Sharpe Ratio]]-AVERAGE(Table2[Sharpe Ratio]))/_xlfn.STDEV.P(Table2[Sharpe Ratio])</f>
        <v>3.0674752963862537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3.9727600706159043</v>
      </c>
      <c r="AS40">
        <f>_xlfn.RANK.AVG(Table2[[#This Row],[1Y Return vs Nifty Z-Score]],Table2[1Y Return vs Nifty Z-Score])</f>
        <v>114</v>
      </c>
      <c r="AT40">
        <f>_xlfn.RANK.AVG(Table2[[#This Row],[6M Return vs Nifty Z-Score]],Table2[6M Return vs Nifty Z-Score])</f>
        <v>127</v>
      </c>
      <c r="AU40">
        <f>_xlfn.RANK.AVG(Table2[[#This Row],[Sharpe Ratio Z-Score]],Table2[Sharpe Ratio Z-Score])</f>
        <v>1</v>
      </c>
      <c r="AV40">
        <f>(Table2[[#This Row],[Rank 1Y]]+Table2[[#This Row],[Rank 6M]]+Table2[[#This Row],[Rank Sharpe]])/3</f>
        <v>80.666666666666671</v>
      </c>
    </row>
    <row r="41" spans="1:48" x14ac:dyDescent="0.3">
      <c r="A41" t="s">
        <v>1321</v>
      </c>
      <c r="B41" t="s">
        <v>1322</v>
      </c>
      <c r="C41" t="s">
        <v>10166</v>
      </c>
      <c r="D41" t="s">
        <v>922</v>
      </c>
      <c r="E41">
        <v>8476.2155891999992</v>
      </c>
      <c r="F41">
        <v>892.75</v>
      </c>
      <c r="G41">
        <v>112.25352199082199</v>
      </c>
      <c r="H41">
        <f>(Table2[[#This Row],[1Y Return vs Nifty]]-AVERAGE(Table2[1Y Return vs Nifty]))/_xlfn.STDEV.P(Table2[1Y Return vs Nifty])</f>
        <v>1.0231542425131428</v>
      </c>
      <c r="I41">
        <v>-9.9215813382056606</v>
      </c>
      <c r="J41">
        <f>(Table2[[#This Row],[1M Return vs Nifty]]-AVERAGE(Table2[1M Return vs Nifty]))/_xlfn.STDEV.P(Table2[1M Return vs Nifty])</f>
        <v>-1.155012804036299</v>
      </c>
      <c r="K41">
        <v>47.710700574975</v>
      </c>
      <c r="L41">
        <f>(Table2[[#This Row],[6M Return vs Nifty]]-AVERAGE(Table2[6M Return vs Nifty]))/_xlfn.STDEV.P(Table2[6M Return vs Nifty])</f>
        <v>1.3427627781720424</v>
      </c>
      <c r="M41">
        <v>-0.75954470986037104</v>
      </c>
      <c r="N41">
        <f>(Table2[[#This Row],[1W Return vs Nifty]]-AVERAGE(Table2[1W Return vs Nifty]))/_xlfn.STDEV.P(Table2[1W Return vs Nifty])</f>
        <v>-0.76064411338094173</v>
      </c>
      <c r="O41">
        <v>911.04</v>
      </c>
      <c r="P41">
        <v>874.82202078242005</v>
      </c>
      <c r="Q41">
        <v>688.84805876946098</v>
      </c>
      <c r="R41">
        <v>32.984231304568397</v>
      </c>
      <c r="S41" s="2">
        <f>(Table2[[#This Row],[Close Price]]-Table2[[#This Row],[20D EMA]])/Table2[[#This Row],[20D EMA]]</f>
        <v>-2.0075957147874916E-2</v>
      </c>
      <c r="T41" s="2">
        <f>(Table2[[#This Row],[Close Price]]-Table2[[#This Row],[50D EMA]])/Table2[[#This Row],[50D EMA]]</f>
        <v>2.0493287539270658E-2</v>
      </c>
      <c r="U41" s="2">
        <f>(Table2[[#This Row],[Close Price]]-Table2[[#This Row],[200D EMA]])/Table2[[#This Row],[200D EMA]]</f>
        <v>0.29600423291427108</v>
      </c>
      <c r="V41">
        <v>0.55440965306379097</v>
      </c>
      <c r="W41">
        <v>892</v>
      </c>
      <c r="X41">
        <v>933.55</v>
      </c>
      <c r="Y41">
        <v>885</v>
      </c>
      <c r="Z41">
        <v>908.25</v>
      </c>
      <c r="AA41">
        <v>857.05</v>
      </c>
      <c r="AB41">
        <v>978.5</v>
      </c>
      <c r="AC41" s="2">
        <f>(Table2[[#This Row],[Close Price]]/Table2[[#This Row],[Day Low]])-1</f>
        <v>8.4080717488799195E-4</v>
      </c>
      <c r="AD41" s="2">
        <f>(Table2[[#This Row],[Day High]]/Table2[[#This Row],[Close Price]])-1</f>
        <v>4.5701484178101381E-2</v>
      </c>
      <c r="AE41" s="2">
        <f>(Table2[[#This Row],[Close Price]]/Table2[[#This Row],[Current Week Low]])-1</f>
        <v>8.7570621468926468E-3</v>
      </c>
      <c r="AF41" s="2">
        <f>(Table2[[#This Row],[Current Week High]]/Table2[[#This Row],[Close Price]])-1</f>
        <v>1.736208345001411E-2</v>
      </c>
      <c r="AG41" s="2">
        <f>(Table2[[#This Row],[Close Price]]/Table2[[#This Row],[Current Month Low]])-1</f>
        <v>4.1654512572195435E-2</v>
      </c>
      <c r="AH41" s="2">
        <f>(Table2[[#This Row],[Current Month High]]/Table2[[#This Row],[Close Price]])-1</f>
        <v>9.6051526183142055E-2</v>
      </c>
      <c r="AI41">
        <v>18.6222346681601</v>
      </c>
      <c r="AJ41">
        <v>161.38193529497801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>
        <v>0</v>
      </c>
      <c r="AN41">
        <v>-1.93</v>
      </c>
      <c r="AO41" t="s">
        <v>10201</v>
      </c>
      <c r="AP41">
        <v>0.16075373883750699</v>
      </c>
      <c r="AQ41">
        <f>(Table2[[#This Row],[Sharpe Ratio]]-AVERAGE(Table2[Sharpe Ratio]))/_xlfn.STDEV.P(Table2[Sharpe Ratio])</f>
        <v>1.2052897987368305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1.655549902004775</v>
      </c>
      <c r="AS41">
        <f>_xlfn.RANK.AVG(Table2[[#This Row],[1Y Return vs Nifty Z-Score]],Table2[1Y Return vs Nifty Z-Score])</f>
        <v>92</v>
      </c>
      <c r="AT41">
        <f>_xlfn.RANK.AVG(Table2[[#This Row],[6M Return vs Nifty Z-Score]],Table2[6M Return vs Nifty Z-Score])</f>
        <v>70</v>
      </c>
      <c r="AU41">
        <f>_xlfn.RANK.AVG(Table2[[#This Row],[Sharpe Ratio Z-Score]],Table2[Sharpe Ratio Z-Score])</f>
        <v>89</v>
      </c>
      <c r="AV41">
        <f>(Table2[[#This Row],[Rank 1Y]]+Table2[[#This Row],[Rank 6M]]+Table2[[#This Row],[Rank Sharpe]])/3</f>
        <v>83.666666666666671</v>
      </c>
    </row>
    <row r="42" spans="1:48" x14ac:dyDescent="0.3">
      <c r="A42" t="s">
        <v>1392</v>
      </c>
      <c r="B42" t="s">
        <v>1393</v>
      </c>
      <c r="C42" t="s">
        <v>10166</v>
      </c>
      <c r="D42" t="s">
        <v>365</v>
      </c>
      <c r="E42">
        <v>7669.0677854699998</v>
      </c>
      <c r="F42">
        <v>337.95</v>
      </c>
      <c r="G42">
        <v>119.72206112949701</v>
      </c>
      <c r="H42">
        <f>(Table2[[#This Row],[1Y Return vs Nifty]]-AVERAGE(Table2[1Y Return vs Nifty]))/_xlfn.STDEV.P(Table2[1Y Return vs Nifty])</f>
        <v>1.1265056703283527</v>
      </c>
      <c r="I42">
        <v>0.94002920471677198</v>
      </c>
      <c r="J42">
        <f>(Table2[[#This Row],[1M Return vs Nifty]]-AVERAGE(Table2[1M Return vs Nifty]))/_xlfn.STDEV.P(Table2[1M Return vs Nifty])</f>
        <v>3.5488297967683546E-2</v>
      </c>
      <c r="K42">
        <v>79.580137979425203</v>
      </c>
      <c r="L42">
        <f>(Table2[[#This Row],[6M Return vs Nifty]]-AVERAGE(Table2[6M Return vs Nifty]))/_xlfn.STDEV.P(Table2[6M Return vs Nifty])</f>
        <v>2.4154386670574919</v>
      </c>
      <c r="M42">
        <v>3.7598798050592999</v>
      </c>
      <c r="N42">
        <f>(Table2[[#This Row],[1W Return vs Nifty]]-AVERAGE(Table2[1W Return vs Nifty]))/_xlfn.STDEV.P(Table2[1W Return vs Nifty])</f>
        <v>0.14697758677792827</v>
      </c>
      <c r="O42">
        <v>330.05</v>
      </c>
      <c r="P42">
        <v>311.64073818148898</v>
      </c>
      <c r="Q42">
        <v>241.418712646421</v>
      </c>
      <c r="R42">
        <v>56.685859045672103</v>
      </c>
      <c r="S42" s="2">
        <f>(Table2[[#This Row],[Close Price]]-Table2[[#This Row],[20D EMA]])/Table2[[#This Row],[20D EMA]]</f>
        <v>2.3935767307983569E-2</v>
      </c>
      <c r="T42" s="2">
        <f>(Table2[[#This Row],[Close Price]]-Table2[[#This Row],[50D EMA]])/Table2[[#This Row],[50D EMA]]</f>
        <v>8.4421767102827824E-2</v>
      </c>
      <c r="U42" s="2">
        <f>(Table2[[#This Row],[Close Price]]-Table2[[#This Row],[200D EMA]])/Table2[[#This Row],[200D EMA]]</f>
        <v>0.39985006255483424</v>
      </c>
      <c r="V42">
        <v>0.929280943574328</v>
      </c>
      <c r="W42">
        <v>335.85</v>
      </c>
      <c r="X42">
        <v>343.35</v>
      </c>
      <c r="Y42">
        <v>336.05</v>
      </c>
      <c r="Z42">
        <v>342.8</v>
      </c>
      <c r="AA42">
        <v>307.35000000000002</v>
      </c>
      <c r="AB42">
        <v>362.5</v>
      </c>
      <c r="AC42" s="2">
        <f>(Table2[[#This Row],[Close Price]]/Table2[[#This Row],[Day Low]])-1</f>
        <v>6.2527914247429983E-3</v>
      </c>
      <c r="AD42" s="2">
        <f>(Table2[[#This Row],[Day High]]/Table2[[#This Row],[Close Price]])-1</f>
        <v>1.5978695073235683E-2</v>
      </c>
      <c r="AE42" s="2">
        <f>(Table2[[#This Row],[Close Price]]/Table2[[#This Row],[Current Week Low]])-1</f>
        <v>5.6539205475374388E-3</v>
      </c>
      <c r="AF42" s="2">
        <f>(Table2[[#This Row],[Current Week High]]/Table2[[#This Row],[Close Price]])-1</f>
        <v>1.4351235389850725E-2</v>
      </c>
      <c r="AG42" s="2">
        <f>(Table2[[#This Row],[Close Price]]/Table2[[#This Row],[Current Month Low]])-1</f>
        <v>9.9560761346998428E-2</v>
      </c>
      <c r="AH42" s="2">
        <f>(Table2[[#This Row],[Current Month High]]/Table2[[#This Row],[Close Price]])-1</f>
        <v>7.2643882231099299E-2</v>
      </c>
      <c r="AI42">
        <v>7.2643882231099299</v>
      </c>
      <c r="AJ42">
        <v>160.96525096524999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0.16</v>
      </c>
      <c r="AM42" t="s">
        <v>10202</v>
      </c>
      <c r="AN42">
        <v>3.35</v>
      </c>
      <c r="AO42" t="s">
        <v>10202</v>
      </c>
      <c r="AP42">
        <v>0.12747249581786399</v>
      </c>
      <c r="AQ42">
        <f>(Table2[[#This Row],[Sharpe Ratio]]-AVERAGE(Table2[Sharpe Ratio]))/_xlfn.STDEV.P(Table2[Sharpe Ratio])</f>
        <v>0.82331692474723062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4.5477271468786871</v>
      </c>
      <c r="AS42">
        <f>_xlfn.RANK.AVG(Table2[[#This Row],[1Y Return vs Nifty Z-Score]],Table2[1Y Return vs Nifty Z-Score])</f>
        <v>84</v>
      </c>
      <c r="AT42">
        <f>_xlfn.RANK.AVG(Table2[[#This Row],[6M Return vs Nifty Z-Score]],Table2[6M Return vs Nifty Z-Score])</f>
        <v>19</v>
      </c>
      <c r="AU42">
        <f>_xlfn.RANK.AVG(Table2[[#This Row],[Sharpe Ratio Z-Score]],Table2[Sharpe Ratio Z-Score])</f>
        <v>153</v>
      </c>
      <c r="AV42">
        <f>(Table2[[#This Row],[Rank 1Y]]+Table2[[#This Row],[Rank 6M]]+Table2[[#This Row],[Rank Sharpe]])/3</f>
        <v>85.333333333333329</v>
      </c>
    </row>
    <row r="43" spans="1:48" x14ac:dyDescent="0.3">
      <c r="A43" t="s">
        <v>467</v>
      </c>
      <c r="B43" t="s">
        <v>468</v>
      </c>
      <c r="C43" t="s">
        <v>10162</v>
      </c>
      <c r="D43" t="s">
        <v>469</v>
      </c>
      <c r="E43">
        <v>46911.5</v>
      </c>
      <c r="F43">
        <v>551.9</v>
      </c>
      <c r="G43">
        <v>94.696003413846</v>
      </c>
      <c r="H43">
        <f>(Table2[[#This Row],[1Y Return vs Nifty]]-AVERAGE(Table2[1Y Return vs Nifty]))/_xlfn.STDEV.P(Table2[1Y Return vs Nifty])</f>
        <v>0.7801891083511131</v>
      </c>
      <c r="I43">
        <v>-5.7404642901161296</v>
      </c>
      <c r="J43">
        <f>(Table2[[#This Row],[1M Return vs Nifty]]-AVERAGE(Table2[1M Return vs Nifty]))/_xlfn.STDEV.P(Table2[1M Return vs Nifty])</f>
        <v>-0.69673597357106842</v>
      </c>
      <c r="K43">
        <v>60.785541293860902</v>
      </c>
      <c r="L43">
        <f>(Table2[[#This Row],[6M Return vs Nifty]]-AVERAGE(Table2[6M Return vs Nifty]))/_xlfn.STDEV.P(Table2[6M Return vs Nifty])</f>
        <v>1.7828416603994446</v>
      </c>
      <c r="M43">
        <v>1.44110634517268</v>
      </c>
      <c r="N43">
        <f>(Table2[[#This Row],[1W Return vs Nifty]]-AVERAGE(Table2[1W Return vs Nifty]))/_xlfn.STDEV.P(Table2[1W Return vs Nifty])</f>
        <v>-0.3186943373792045</v>
      </c>
      <c r="O43">
        <v>552.26</v>
      </c>
      <c r="P43">
        <v>528.48145082085205</v>
      </c>
      <c r="Q43">
        <v>407.49810030967899</v>
      </c>
      <c r="R43">
        <v>49.622939074463602</v>
      </c>
      <c r="S43" s="2">
        <f>(Table2[[#This Row],[Close Price]]-Table2[[#This Row],[20D EMA]])/Table2[[#This Row],[20D EMA]]</f>
        <v>-6.5186687429836241E-4</v>
      </c>
      <c r="T43" s="2">
        <f>(Table2[[#This Row],[Close Price]]-Table2[[#This Row],[50D EMA]])/Table2[[#This Row],[50D EMA]]</f>
        <v>4.4312906617202157E-2</v>
      </c>
      <c r="U43" s="2">
        <f>(Table2[[#This Row],[Close Price]]-Table2[[#This Row],[200D EMA]])/Table2[[#This Row],[200D EMA]]</f>
        <v>0.35436214200896271</v>
      </c>
      <c r="V43">
        <v>0.57992598268191098</v>
      </c>
      <c r="W43">
        <v>540.9</v>
      </c>
      <c r="X43">
        <v>554.85</v>
      </c>
      <c r="Y43">
        <v>549.4</v>
      </c>
      <c r="Z43">
        <v>560</v>
      </c>
      <c r="AA43">
        <v>523.4</v>
      </c>
      <c r="AB43">
        <v>585.5</v>
      </c>
      <c r="AC43" s="2">
        <f>(Table2[[#This Row],[Close Price]]/Table2[[#This Row],[Day Low]])-1</f>
        <v>2.0336476243298263E-2</v>
      </c>
      <c r="AD43" s="2">
        <f>(Table2[[#This Row],[Day High]]/Table2[[#This Row],[Close Price]])-1</f>
        <v>5.3451712266716633E-3</v>
      </c>
      <c r="AE43" s="2">
        <f>(Table2[[#This Row],[Close Price]]/Table2[[#This Row],[Current Week Low]])-1</f>
        <v>4.5504186385147971E-3</v>
      </c>
      <c r="AF43" s="2">
        <f>(Table2[[#This Row],[Current Week High]]/Table2[[#This Row],[Close Price]])-1</f>
        <v>1.4676571842725084E-2</v>
      </c>
      <c r="AG43" s="2">
        <f>(Table2[[#This Row],[Close Price]]/Table2[[#This Row],[Current Month Low]])-1</f>
        <v>5.4451662208635954E-2</v>
      </c>
      <c r="AH43" s="2">
        <f>(Table2[[#This Row],[Current Month High]]/Table2[[#This Row],[Close Price]])-1</f>
        <v>6.0880594310563474E-2</v>
      </c>
      <c r="AI43">
        <v>12.402609168327601</v>
      </c>
      <c r="AJ43">
        <v>128.34091849399999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0.05</v>
      </c>
      <c r="AM43" t="s">
        <v>10202</v>
      </c>
      <c r="AN43">
        <v>-2.74</v>
      </c>
      <c r="AO43" t="s">
        <v>10201</v>
      </c>
      <c r="AP43">
        <v>0.14886024179825599</v>
      </c>
      <c r="AQ43">
        <f>(Table2[[#This Row],[Sharpe Ratio]]-AVERAGE(Table2[Sharpe Ratio]))/_xlfn.STDEV.P(Table2[Sharpe Ratio])</f>
        <v>1.0687866866629165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2.616387144463201</v>
      </c>
      <c r="AS43">
        <f>_xlfn.RANK.AVG(Table2[[#This Row],[1Y Return vs Nifty Z-Score]],Table2[1Y Return vs Nifty Z-Score])</f>
        <v>113</v>
      </c>
      <c r="AT43">
        <f>_xlfn.RANK.AVG(Table2[[#This Row],[6M Return vs Nifty Z-Score]],Table2[6M Return vs Nifty Z-Score])</f>
        <v>40</v>
      </c>
      <c r="AU43">
        <f>_xlfn.RANK.AVG(Table2[[#This Row],[Sharpe Ratio Z-Score]],Table2[Sharpe Ratio Z-Score])</f>
        <v>109</v>
      </c>
      <c r="AV43">
        <f>(Table2[[#This Row],[Rank 1Y]]+Table2[[#This Row],[Rank 6M]]+Table2[[#This Row],[Rank Sharpe]])/3</f>
        <v>87.333333333333329</v>
      </c>
    </row>
    <row r="44" spans="1:48" x14ac:dyDescent="0.3">
      <c r="A44" t="s">
        <v>556</v>
      </c>
      <c r="B44" t="s">
        <v>557</v>
      </c>
      <c r="C44" t="s">
        <v>10169</v>
      </c>
      <c r="D44" t="s">
        <v>356</v>
      </c>
      <c r="E44">
        <v>35817.06799566</v>
      </c>
      <c r="F44">
        <v>1741.95</v>
      </c>
      <c r="G44">
        <v>95.883140198704794</v>
      </c>
      <c r="H44">
        <f>(Table2[[#This Row],[1Y Return vs Nifty]]-AVERAGE(Table2[1Y Return vs Nifty]))/_xlfn.STDEV.P(Table2[1Y Return vs Nifty])</f>
        <v>0.79661699062487201</v>
      </c>
      <c r="I44">
        <v>2.7464799801624</v>
      </c>
      <c r="J44">
        <f>(Table2[[#This Row],[1M Return vs Nifty]]-AVERAGE(Table2[1M Return vs Nifty]))/_xlfn.STDEV.P(Table2[1M Return vs Nifty])</f>
        <v>0.23348670993296217</v>
      </c>
      <c r="K44">
        <v>47.202009218501502</v>
      </c>
      <c r="L44">
        <f>(Table2[[#This Row],[6M Return vs Nifty]]-AVERAGE(Table2[6M Return vs Nifty]))/_xlfn.STDEV.P(Table2[6M Return vs Nifty])</f>
        <v>1.3256410152099716</v>
      </c>
      <c r="M44">
        <v>4.2165019399809198</v>
      </c>
      <c r="N44">
        <f>(Table2[[#This Row],[1W Return vs Nifty]]-AVERAGE(Table2[1W Return vs Nifty]))/_xlfn.STDEV.P(Table2[1W Return vs Nifty])</f>
        <v>0.238679562783849</v>
      </c>
      <c r="O44">
        <v>1683.05</v>
      </c>
      <c r="P44">
        <v>1624.74222637346</v>
      </c>
      <c r="Q44">
        <v>1320.8944963357401</v>
      </c>
      <c r="R44">
        <v>60.736006561595801</v>
      </c>
      <c r="S44" s="2">
        <f>(Table2[[#This Row],[Close Price]]-Table2[[#This Row],[20D EMA]])/Table2[[#This Row],[20D EMA]]</f>
        <v>3.4995989423962502E-2</v>
      </c>
      <c r="T44" s="2">
        <f>(Table2[[#This Row],[Close Price]]-Table2[[#This Row],[50D EMA]])/Table2[[#This Row],[50D EMA]]</f>
        <v>7.2139304145591235E-2</v>
      </c>
      <c r="U44" s="2">
        <f>(Table2[[#This Row],[Close Price]]-Table2[[#This Row],[200D EMA]])/Table2[[#This Row],[200D EMA]]</f>
        <v>0.31876543117735695</v>
      </c>
      <c r="V44">
        <v>0.60058262720011701</v>
      </c>
      <c r="W44">
        <v>1735.25</v>
      </c>
      <c r="X44">
        <v>1765</v>
      </c>
      <c r="Y44">
        <v>1685</v>
      </c>
      <c r="Z44">
        <v>1760</v>
      </c>
      <c r="AA44">
        <v>1554.5</v>
      </c>
      <c r="AB44">
        <v>1897.8</v>
      </c>
      <c r="AC44" s="2">
        <f>(Table2[[#This Row],[Close Price]]/Table2[[#This Row],[Day Low]])-1</f>
        <v>3.8611151130960586E-3</v>
      </c>
      <c r="AD44" s="2">
        <f>(Table2[[#This Row],[Day High]]/Table2[[#This Row],[Close Price]])-1</f>
        <v>1.323229713826457E-2</v>
      </c>
      <c r="AE44" s="2">
        <f>(Table2[[#This Row],[Close Price]]/Table2[[#This Row],[Current Week Low]])-1</f>
        <v>3.3798219584569855E-2</v>
      </c>
      <c r="AF44" s="2">
        <f>(Table2[[#This Row],[Current Week High]]/Table2[[#This Row],[Close Price]])-1</f>
        <v>1.0361950687447941E-2</v>
      </c>
      <c r="AG44" s="2">
        <f>(Table2[[#This Row],[Close Price]]/Table2[[#This Row],[Current Month Low]])-1</f>
        <v>0.12058539723383732</v>
      </c>
      <c r="AH44" s="2">
        <f>(Table2[[#This Row],[Current Month High]]/Table2[[#This Row],[Close Price]])-1</f>
        <v>8.9468698871953745E-2</v>
      </c>
      <c r="AI44">
        <v>8.9468698871953691</v>
      </c>
      <c r="AJ44">
        <v>148.24711415134601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</v>
      </c>
      <c r="AM44" t="s">
        <v>10202</v>
      </c>
      <c r="AN44">
        <v>1.81</v>
      </c>
      <c r="AO44" t="s">
        <v>10202</v>
      </c>
      <c r="AP44">
        <v>0.16475938954303601</v>
      </c>
      <c r="AQ44">
        <f>(Table2[[#This Row],[Sharpe Ratio]]-AVERAGE(Table2[Sharpe Ratio]))/_xlfn.STDEV.P(Table2[Sharpe Ratio])</f>
        <v>1.2512631390740991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3.8456874176257543</v>
      </c>
      <c r="AS44">
        <f>_xlfn.RANK.AVG(Table2[[#This Row],[1Y Return vs Nifty Z-Score]],Table2[1Y Return vs Nifty Z-Score])</f>
        <v>112</v>
      </c>
      <c r="AT44">
        <f>_xlfn.RANK.AVG(Table2[[#This Row],[6M Return vs Nifty Z-Score]],Table2[6M Return vs Nifty Z-Score])</f>
        <v>72</v>
      </c>
      <c r="AU44">
        <f>_xlfn.RANK.AVG(Table2[[#This Row],[Sharpe Ratio Z-Score]],Table2[Sharpe Ratio Z-Score])</f>
        <v>82</v>
      </c>
      <c r="AV44">
        <f>(Table2[[#This Row],[Rank 1Y]]+Table2[[#This Row],[Rank 6M]]+Table2[[#This Row],[Rank Sharpe]])/3</f>
        <v>88.666666666666671</v>
      </c>
    </row>
    <row r="45" spans="1:48" x14ac:dyDescent="0.3">
      <c r="A45" t="s">
        <v>354</v>
      </c>
      <c r="B45" t="s">
        <v>355</v>
      </c>
      <c r="C45" t="s">
        <v>10169</v>
      </c>
      <c r="D45" t="s">
        <v>356</v>
      </c>
      <c r="E45">
        <v>69574.154237675</v>
      </c>
      <c r="F45">
        <v>11627.65</v>
      </c>
      <c r="G45">
        <v>155.66980020778399</v>
      </c>
      <c r="H45">
        <f>(Table2[[#This Row],[1Y Return vs Nifty]]-AVERAGE(Table2[1Y Return vs Nifty]))/_xlfn.STDEV.P(Table2[1Y Return vs Nifty])</f>
        <v>1.62395906670015</v>
      </c>
      <c r="I45">
        <v>-10.2679963776725</v>
      </c>
      <c r="J45">
        <f>(Table2[[#This Row],[1M Return vs Nifty]]-AVERAGE(Table2[1M Return vs Nifty]))/_xlfn.STDEV.P(Table2[1M Return vs Nifty])</f>
        <v>-1.192982079827057</v>
      </c>
      <c r="K45">
        <v>83.776262762508793</v>
      </c>
      <c r="L45">
        <f>(Table2[[#This Row],[6M Return vs Nifty]]-AVERAGE(Table2[6M Return vs Nifty]))/_xlfn.STDEV.P(Table2[6M Return vs Nifty])</f>
        <v>2.5566737263541435</v>
      </c>
      <c r="M45">
        <v>0.156002896773279</v>
      </c>
      <c r="N45">
        <f>(Table2[[#This Row],[1W Return vs Nifty]]-AVERAGE(Table2[1W Return vs Nifty]))/_xlfn.STDEV.P(Table2[1W Return vs Nifty])</f>
        <v>-0.5767775895423447</v>
      </c>
      <c r="O45">
        <v>11614.58</v>
      </c>
      <c r="P45">
        <v>10913.978337918201</v>
      </c>
      <c r="Q45">
        <v>8182.1680059498303</v>
      </c>
      <c r="R45">
        <v>50.863615268650001</v>
      </c>
      <c r="S45" s="2">
        <f>(Table2[[#This Row],[Close Price]]-Table2[[#This Row],[20D EMA]])/Table2[[#This Row],[20D EMA]]</f>
        <v>1.1253097399991829E-3</v>
      </c>
      <c r="T45" s="2">
        <f>(Table2[[#This Row],[Close Price]]-Table2[[#This Row],[50D EMA]])/Table2[[#This Row],[50D EMA]]</f>
        <v>6.5390606430132323E-2</v>
      </c>
      <c r="U45" s="2">
        <f>(Table2[[#This Row],[Close Price]]-Table2[[#This Row],[200D EMA]])/Table2[[#This Row],[200D EMA]]</f>
        <v>0.42109646142009266</v>
      </c>
      <c r="V45">
        <v>1.0141359312978899</v>
      </c>
      <c r="W45">
        <v>11530</v>
      </c>
      <c r="X45">
        <v>11847.8</v>
      </c>
      <c r="Y45">
        <v>11225</v>
      </c>
      <c r="Z45">
        <v>11675.95</v>
      </c>
      <c r="AA45">
        <v>10620</v>
      </c>
      <c r="AB45">
        <v>12879</v>
      </c>
      <c r="AC45" s="2">
        <f>(Table2[[#This Row],[Close Price]]/Table2[[#This Row],[Day Low]])-1</f>
        <v>8.4692107545532025E-3</v>
      </c>
      <c r="AD45" s="2">
        <f>(Table2[[#This Row],[Day High]]/Table2[[#This Row],[Close Price]])-1</f>
        <v>1.8933318426337165E-2</v>
      </c>
      <c r="AE45" s="2">
        <f>(Table2[[#This Row],[Close Price]]/Table2[[#This Row],[Current Week Low]])-1</f>
        <v>3.5870824053451988E-2</v>
      </c>
      <c r="AF45" s="2">
        <f>(Table2[[#This Row],[Current Week High]]/Table2[[#This Row],[Close Price]])-1</f>
        <v>4.153891801008891E-3</v>
      </c>
      <c r="AG45" s="2">
        <f>(Table2[[#This Row],[Close Price]]/Table2[[#This Row],[Current Month Low]])-1</f>
        <v>9.4882297551789119E-2</v>
      </c>
      <c r="AH45" s="2">
        <f>(Table2[[#This Row],[Current Month High]]/Table2[[#This Row],[Close Price]])-1</f>
        <v>0.10761847836837202</v>
      </c>
      <c r="AI45">
        <v>10.7618478368372</v>
      </c>
      <c r="AJ45">
        <v>189.245024875621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0.23</v>
      </c>
      <c r="AM45" t="s">
        <v>10202</v>
      </c>
      <c r="AN45">
        <v>-6.32</v>
      </c>
      <c r="AO45" t="s">
        <v>10201</v>
      </c>
      <c r="AP45">
        <v>0.10143277738464999</v>
      </c>
      <c r="AQ45">
        <f>(Table2[[#This Row],[Sharpe Ratio]]-AVERAGE(Table2[Sharpe Ratio]))/_xlfn.STDEV.P(Table2[Sharpe Ratio])</f>
        <v>0.52445590919128571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2.9353290328761776</v>
      </c>
      <c r="AS45">
        <f>_xlfn.RANK.AVG(Table2[[#This Row],[1Y Return vs Nifty Z-Score]],Table2[1Y Return vs Nifty Z-Score])</f>
        <v>48</v>
      </c>
      <c r="AT45">
        <f>_xlfn.RANK.AVG(Table2[[#This Row],[6M Return vs Nifty Z-Score]],Table2[6M Return vs Nifty Z-Score])</f>
        <v>15</v>
      </c>
      <c r="AU45">
        <f>_xlfn.RANK.AVG(Table2[[#This Row],[Sharpe Ratio Z-Score]],Table2[Sharpe Ratio Z-Score])</f>
        <v>205</v>
      </c>
      <c r="AV45">
        <f>(Table2[[#This Row],[Rank 1Y]]+Table2[[#This Row],[Rank 6M]]+Table2[[#This Row],[Rank Sharpe]])/3</f>
        <v>89.333333333333329</v>
      </c>
    </row>
    <row r="46" spans="1:48" x14ac:dyDescent="0.3">
      <c r="A46" t="s">
        <v>263</v>
      </c>
      <c r="B46" t="s">
        <v>264</v>
      </c>
      <c r="C46" t="s">
        <v>10166</v>
      </c>
      <c r="D46" t="s">
        <v>265</v>
      </c>
      <c r="E46">
        <v>104698.44</v>
      </c>
      <c r="F46">
        <v>3777</v>
      </c>
      <c r="G46">
        <v>65.488326080192195</v>
      </c>
      <c r="H46">
        <f>(Table2[[#This Row],[1Y Return vs Nifty]]-AVERAGE(Table2[1Y Return vs Nifty]))/_xlfn.STDEV.P(Table2[1Y Return vs Nifty])</f>
        <v>0.37600629568199384</v>
      </c>
      <c r="I46">
        <v>-9.14177137629048</v>
      </c>
      <c r="J46">
        <f>(Table2[[#This Row],[1M Return vs Nifty]]-AVERAGE(Table2[1M Return vs Nifty]))/_xlfn.STDEV.P(Table2[1M Return vs Nifty])</f>
        <v>-1.0695407080386534</v>
      </c>
      <c r="K46">
        <v>53.229212476792902</v>
      </c>
      <c r="L46">
        <f>(Table2[[#This Row],[6M Return vs Nifty]]-AVERAGE(Table2[6M Return vs Nifty]))/_xlfn.STDEV.P(Table2[6M Return vs Nifty])</f>
        <v>1.5285073391595183</v>
      </c>
      <c r="M46">
        <v>4.0935147937207201</v>
      </c>
      <c r="N46">
        <f>(Table2[[#This Row],[1W Return vs Nifty]]-AVERAGE(Table2[1W Return vs Nifty]))/_xlfn.STDEV.P(Table2[1W Return vs Nifty])</f>
        <v>0.21398044403147967</v>
      </c>
      <c r="O46">
        <v>3776.68</v>
      </c>
      <c r="P46">
        <v>3709.4106245134099</v>
      </c>
      <c r="Q46">
        <v>2954.3958805852999</v>
      </c>
      <c r="R46">
        <v>52.8251890509341</v>
      </c>
      <c r="S46" s="2">
        <f>(Table2[[#This Row],[Close Price]]-Table2[[#This Row],[20D EMA]])/Table2[[#This Row],[20D EMA]]</f>
        <v>8.4730504040629259E-5</v>
      </c>
      <c r="T46" s="2">
        <f>(Table2[[#This Row],[Close Price]]-Table2[[#This Row],[50D EMA]])/Table2[[#This Row],[50D EMA]]</f>
        <v>1.8221055129332392E-2</v>
      </c>
      <c r="U46" s="2">
        <f>(Table2[[#This Row],[Close Price]]-Table2[[#This Row],[200D EMA]])/Table2[[#This Row],[200D EMA]]</f>
        <v>0.2784339515297905</v>
      </c>
      <c r="V46">
        <v>0.96482474918325201</v>
      </c>
      <c r="W46">
        <v>3757.95</v>
      </c>
      <c r="X46">
        <v>3832.05</v>
      </c>
      <c r="Y46">
        <v>3696</v>
      </c>
      <c r="Z46">
        <v>3807.25</v>
      </c>
      <c r="AA46">
        <v>3407.05</v>
      </c>
      <c r="AB46">
        <v>4154</v>
      </c>
      <c r="AC46" s="2">
        <f>(Table2[[#This Row],[Close Price]]/Table2[[#This Row],[Day Low]])-1</f>
        <v>5.0692531832514653E-3</v>
      </c>
      <c r="AD46" s="2">
        <f>(Table2[[#This Row],[Day High]]/Table2[[#This Row],[Close Price]])-1</f>
        <v>1.4575059571088289E-2</v>
      </c>
      <c r="AE46" s="2">
        <f>(Table2[[#This Row],[Close Price]]/Table2[[#This Row],[Current Week Low]])-1</f>
        <v>2.1915584415584499E-2</v>
      </c>
      <c r="AF46" s="2">
        <f>(Table2[[#This Row],[Current Week High]]/Table2[[#This Row],[Close Price]])-1</f>
        <v>8.0090018533227614E-3</v>
      </c>
      <c r="AG46" s="2">
        <f>(Table2[[#This Row],[Close Price]]/Table2[[#This Row],[Current Month Low]])-1</f>
        <v>0.10858367209169217</v>
      </c>
      <c r="AH46" s="2">
        <f>(Table2[[#This Row],[Current Month High]]/Table2[[#This Row],[Close Price]])-1</f>
        <v>9.9814667725708128E-2</v>
      </c>
      <c r="AI46">
        <v>10.455387873974001</v>
      </c>
      <c r="AJ46">
        <v>128.45218653601799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-0.05</v>
      </c>
      <c r="AM46" t="s">
        <v>10201</v>
      </c>
      <c r="AN46">
        <v>-6.34</v>
      </c>
      <c r="AO46" t="s">
        <v>10201</v>
      </c>
      <c r="AP46">
        <v>0.20491976490733299</v>
      </c>
      <c r="AQ46">
        <f>(Table2[[#This Row],[Sharpe Ratio]]-AVERAGE(Table2[Sharpe Ratio]))/_xlfn.STDEV.P(Table2[Sharpe Ratio])</f>
        <v>1.7121886516623064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2.7611420224966454</v>
      </c>
      <c r="AS46">
        <f>_xlfn.RANK.AVG(Table2[[#This Row],[1Y Return vs Nifty Z-Score]],Table2[1Y Return vs Nifty Z-Score])</f>
        <v>184</v>
      </c>
      <c r="AT46">
        <f>_xlfn.RANK.AVG(Table2[[#This Row],[6M Return vs Nifty Z-Score]],Table2[6M Return vs Nifty Z-Score])</f>
        <v>55</v>
      </c>
      <c r="AU46">
        <f>_xlfn.RANK.AVG(Table2[[#This Row],[Sharpe Ratio Z-Score]],Table2[Sharpe Ratio Z-Score])</f>
        <v>31</v>
      </c>
      <c r="AV46">
        <f>(Table2[[#This Row],[Rank 1Y]]+Table2[[#This Row],[Rank 6M]]+Table2[[#This Row],[Rank Sharpe]])/3</f>
        <v>90</v>
      </c>
    </row>
    <row r="47" spans="1:48" x14ac:dyDescent="0.3">
      <c r="A47" t="s">
        <v>1424</v>
      </c>
      <c r="B47" t="s">
        <v>1425</v>
      </c>
      <c r="C47" t="s">
        <v>10160</v>
      </c>
      <c r="D47" t="s">
        <v>46</v>
      </c>
      <c r="E47">
        <v>7341.0301327500001</v>
      </c>
      <c r="F47">
        <v>537.75</v>
      </c>
      <c r="G47">
        <v>103.53732078527</v>
      </c>
      <c r="H47">
        <f>(Table2[[#This Row],[1Y Return vs Nifty]]-AVERAGE(Table2[1Y Return vs Nifty]))/_xlfn.STDEV.P(Table2[1Y Return vs Nifty])</f>
        <v>0.90253736912038041</v>
      </c>
      <c r="I47">
        <v>14.728564684183601</v>
      </c>
      <c r="J47">
        <f>(Table2[[#This Row],[1M Return vs Nifty]]-AVERAGE(Table2[1M Return vs Nifty]))/_xlfn.STDEV.P(Table2[1M Return vs Nifty])</f>
        <v>1.5467988553161676</v>
      </c>
      <c r="K47">
        <v>34.913718979907699</v>
      </c>
      <c r="L47">
        <f>(Table2[[#This Row],[6M Return vs Nifty]]-AVERAGE(Table2[6M Return vs Nifty]))/_xlfn.STDEV.P(Table2[6M Return vs Nifty])</f>
        <v>0.91203620357544379</v>
      </c>
      <c r="M47">
        <v>13.9941748777663</v>
      </c>
      <c r="N47">
        <f>(Table2[[#This Row],[1W Return vs Nifty]]-AVERAGE(Table2[1W Return vs Nifty]))/_xlfn.STDEV.P(Table2[1W Return vs Nifty])</f>
        <v>2.2022986266920062</v>
      </c>
      <c r="O47">
        <v>495.93</v>
      </c>
      <c r="P47">
        <v>460.53542558150502</v>
      </c>
      <c r="Q47">
        <v>365.846822291389</v>
      </c>
      <c r="R47">
        <v>72.056401193867103</v>
      </c>
      <c r="S47" s="2">
        <f>(Table2[[#This Row],[Close Price]]-Table2[[#This Row],[20D EMA]])/Table2[[#This Row],[20D EMA]]</f>
        <v>8.4326417034662135E-2</v>
      </c>
      <c r="T47" s="2">
        <f>(Table2[[#This Row],[Close Price]]-Table2[[#This Row],[50D EMA]])/Table2[[#This Row],[50D EMA]]</f>
        <v>0.16766261644475736</v>
      </c>
      <c r="U47" s="2">
        <f>(Table2[[#This Row],[Close Price]]-Table2[[#This Row],[200D EMA]])/Table2[[#This Row],[200D EMA]]</f>
        <v>0.4698774657435561</v>
      </c>
      <c r="V47">
        <v>0.46460652424714499</v>
      </c>
      <c r="W47">
        <v>527.75</v>
      </c>
      <c r="X47">
        <v>544.20000000000005</v>
      </c>
      <c r="Y47">
        <v>525.04999999999995</v>
      </c>
      <c r="Z47">
        <v>541.5</v>
      </c>
      <c r="AA47">
        <v>446</v>
      </c>
      <c r="AB47">
        <v>541.5</v>
      </c>
      <c r="AC47" s="2">
        <f>(Table2[[#This Row],[Close Price]]/Table2[[#This Row],[Day Low]])-1</f>
        <v>1.8948365703458148E-2</v>
      </c>
      <c r="AD47" s="2">
        <f>(Table2[[#This Row],[Day High]]/Table2[[#This Row],[Close Price]])-1</f>
        <v>1.1994421199442273E-2</v>
      </c>
      <c r="AE47" s="2">
        <f>(Table2[[#This Row],[Close Price]]/Table2[[#This Row],[Current Week Low]])-1</f>
        <v>2.4188172554994836E-2</v>
      </c>
      <c r="AF47" s="2">
        <f>(Table2[[#This Row],[Current Week High]]/Table2[[#This Row],[Close Price]])-1</f>
        <v>6.9735006973501434E-3</v>
      </c>
      <c r="AG47" s="2">
        <f>(Table2[[#This Row],[Close Price]]/Table2[[#This Row],[Current Month Low]])-1</f>
        <v>0.20571748878923768</v>
      </c>
      <c r="AH47" s="2">
        <f>(Table2[[#This Row],[Current Month High]]/Table2[[#This Row],[Close Price]])-1</f>
        <v>6.9735006973501434E-3</v>
      </c>
      <c r="AI47">
        <v>0.69735006973501401</v>
      </c>
      <c r="AJ47">
        <v>132.44002593472999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</v>
      </c>
      <c r="AM47" t="s">
        <v>10202</v>
      </c>
      <c r="AN47">
        <v>5.31</v>
      </c>
      <c r="AO47" t="s">
        <v>10202</v>
      </c>
      <c r="AP47">
        <v>0.177016364678588</v>
      </c>
      <c r="AQ47">
        <f>(Table2[[#This Row],[Sharpe Ratio]]-AVERAGE(Table2[Sharpe Ratio]))/_xlfn.STDEV.P(Table2[Sharpe Ratio])</f>
        <v>1.3919379334675233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6.9556089881715213</v>
      </c>
      <c r="AS47">
        <f>_xlfn.RANK.AVG(Table2[[#This Row],[1Y Return vs Nifty Z-Score]],Table2[1Y Return vs Nifty Z-Score])</f>
        <v>99</v>
      </c>
      <c r="AT47">
        <f>_xlfn.RANK.AVG(Table2[[#This Row],[6M Return vs Nifty Z-Score]],Table2[6M Return vs Nifty Z-Score])</f>
        <v>110</v>
      </c>
      <c r="AU47">
        <f>_xlfn.RANK.AVG(Table2[[#This Row],[Sharpe Ratio Z-Score]],Table2[Sharpe Ratio Z-Score])</f>
        <v>64</v>
      </c>
      <c r="AV47">
        <f>(Table2[[#This Row],[Rank 1Y]]+Table2[[#This Row],[Rank 6M]]+Table2[[#This Row],[Rank Sharpe]])/3</f>
        <v>91</v>
      </c>
    </row>
    <row r="48" spans="1:48" x14ac:dyDescent="0.3">
      <c r="A48" t="s">
        <v>729</v>
      </c>
      <c r="B48" t="s">
        <v>730</v>
      </c>
      <c r="C48" t="s">
        <v>10166</v>
      </c>
      <c r="D48" t="s">
        <v>165</v>
      </c>
      <c r="E48">
        <v>22635.167356223999</v>
      </c>
      <c r="F48">
        <v>173.61</v>
      </c>
      <c r="G48">
        <v>201.84504339045299</v>
      </c>
      <c r="H48">
        <f>(Table2[[#This Row],[1Y Return vs Nifty]]-AVERAGE(Table2[1Y Return vs Nifty]))/_xlfn.STDEV.P(Table2[1Y Return vs Nifty])</f>
        <v>2.262943106822624</v>
      </c>
      <c r="I48">
        <v>14.811327295362901</v>
      </c>
      <c r="J48">
        <f>(Table2[[#This Row],[1M Return vs Nifty]]-AVERAGE(Table2[1M Return vs Nifty]))/_xlfn.STDEV.P(Table2[1M Return vs Nifty])</f>
        <v>1.5558701601124794</v>
      </c>
      <c r="K48">
        <v>27.3816297356707</v>
      </c>
      <c r="L48">
        <f>(Table2[[#This Row],[6M Return vs Nifty]]-AVERAGE(Table2[6M Return vs Nifty]))/_xlfn.STDEV.P(Table2[6M Return vs Nifty])</f>
        <v>0.65851774880352976</v>
      </c>
      <c r="M48">
        <v>11.7618972448295</v>
      </c>
      <c r="N48">
        <f>(Table2[[#This Row],[1W Return vs Nifty]]-AVERAGE(Table2[1W Return vs Nifty]))/_xlfn.STDEV.P(Table2[1W Return vs Nifty])</f>
        <v>1.7539973852962909</v>
      </c>
      <c r="O48">
        <v>158.87</v>
      </c>
      <c r="P48">
        <v>152.50977296712699</v>
      </c>
      <c r="Q48">
        <v>122.89616791986001</v>
      </c>
      <c r="R48">
        <v>71.357657867888193</v>
      </c>
      <c r="S48" s="2">
        <f>(Table2[[#This Row],[Close Price]]-Table2[[#This Row],[20D EMA]])/Table2[[#This Row],[20D EMA]]</f>
        <v>9.2780260590419897E-2</v>
      </c>
      <c r="T48" s="2">
        <f>(Table2[[#This Row],[Close Price]]-Table2[[#This Row],[50D EMA]])/Table2[[#This Row],[50D EMA]]</f>
        <v>0.13835327810383083</v>
      </c>
      <c r="U48" s="2">
        <f>(Table2[[#This Row],[Close Price]]-Table2[[#This Row],[200D EMA]])/Table2[[#This Row],[200D EMA]]</f>
        <v>0.41265592685697289</v>
      </c>
      <c r="V48">
        <v>1.38536147536424</v>
      </c>
      <c r="W48">
        <v>171.5</v>
      </c>
      <c r="X48">
        <v>179.63</v>
      </c>
      <c r="Y48">
        <v>171.55</v>
      </c>
      <c r="Z48">
        <v>180.96</v>
      </c>
      <c r="AA48">
        <v>140.1</v>
      </c>
      <c r="AB48">
        <v>180.96</v>
      </c>
      <c r="AC48" s="2">
        <f>(Table2[[#This Row],[Close Price]]/Table2[[#This Row],[Day Low]])-1</f>
        <v>1.2303206997084537E-2</v>
      </c>
      <c r="AD48" s="2">
        <f>(Table2[[#This Row],[Day High]]/Table2[[#This Row],[Close Price]])-1</f>
        <v>3.4675421922700123E-2</v>
      </c>
      <c r="AE48" s="2">
        <f>(Table2[[#This Row],[Close Price]]/Table2[[#This Row],[Current Week Low]])-1</f>
        <v>1.2008160886039176E-2</v>
      </c>
      <c r="AF48" s="2">
        <f>(Table2[[#This Row],[Current Week High]]/Table2[[#This Row],[Close Price]])-1</f>
        <v>4.2336270952133992E-2</v>
      </c>
      <c r="AG48" s="2">
        <f>(Table2[[#This Row],[Close Price]]/Table2[[#This Row],[Current Month Low]])-1</f>
        <v>0.23918629550321224</v>
      </c>
      <c r="AH48" s="2">
        <f>(Table2[[#This Row],[Current Month High]]/Table2[[#This Row],[Close Price]])-1</f>
        <v>4.2336270952133992E-2</v>
      </c>
      <c r="AI48">
        <v>4.2336270952133903</v>
      </c>
      <c r="AJ48">
        <v>273.35483870967698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0.09</v>
      </c>
      <c r="AM48" t="s">
        <v>10202</v>
      </c>
      <c r="AN48">
        <v>8.83</v>
      </c>
      <c r="AO48" t="s">
        <v>10202</v>
      </c>
      <c r="AP48">
        <v>0.14761223857022601</v>
      </c>
      <c r="AQ48">
        <f>(Table2[[#This Row],[Sharpe Ratio]]-AVERAGE(Table2[Sharpe Ratio]))/_xlfn.STDEV.P(Table2[Sharpe Ratio])</f>
        <v>1.0544632018255997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7.2857916028605239</v>
      </c>
      <c r="AS48">
        <f>_xlfn.RANK.AVG(Table2[[#This Row],[1Y Return vs Nifty Z-Score]],Table2[1Y Return vs Nifty Z-Score])</f>
        <v>17</v>
      </c>
      <c r="AT48">
        <f>_xlfn.RANK.AVG(Table2[[#This Row],[6M Return vs Nifty Z-Score]],Table2[6M Return vs Nifty Z-Score])</f>
        <v>148</v>
      </c>
      <c r="AU48">
        <f>_xlfn.RANK.AVG(Table2[[#This Row],[Sharpe Ratio Z-Score]],Table2[Sharpe Ratio Z-Score])</f>
        <v>112</v>
      </c>
      <c r="AV48">
        <f>(Table2[[#This Row],[Rank 1Y]]+Table2[[#This Row],[Rank 6M]]+Table2[[#This Row],[Rank Sharpe]])/3</f>
        <v>92.333333333333329</v>
      </c>
    </row>
    <row r="49" spans="1:48" x14ac:dyDescent="0.3">
      <c r="A49" t="s">
        <v>1000</v>
      </c>
      <c r="B49" t="s">
        <v>1001</v>
      </c>
      <c r="C49" t="s">
        <v>628</v>
      </c>
      <c r="D49" t="s">
        <v>480</v>
      </c>
      <c r="E49">
        <v>13602.114224935</v>
      </c>
      <c r="F49">
        <v>2043.85</v>
      </c>
      <c r="G49">
        <v>52.247261958025902</v>
      </c>
      <c r="H49">
        <f>(Table2[[#This Row],[1Y Return vs Nifty]]-AVERAGE(Table2[1Y Return vs Nifty]))/_xlfn.STDEV.P(Table2[1Y Return vs Nifty])</f>
        <v>0.19277328887720949</v>
      </c>
      <c r="I49">
        <v>12.600468919627501</v>
      </c>
      <c r="J49">
        <f>(Table2[[#This Row],[1M Return vs Nifty]]-AVERAGE(Table2[1M Return vs Nifty]))/_xlfn.STDEV.P(Table2[1M Return vs Nifty])</f>
        <v>1.3135461214916329</v>
      </c>
      <c r="K49">
        <v>79.6144037849608</v>
      </c>
      <c r="L49">
        <f>(Table2[[#This Row],[6M Return vs Nifty]]-AVERAGE(Table2[6M Return vs Nifty]))/_xlfn.STDEV.P(Table2[6M Return vs Nifty])</f>
        <v>2.4165920009850663</v>
      </c>
      <c r="M49">
        <v>1.03799293345327</v>
      </c>
      <c r="N49">
        <f>(Table2[[#This Row],[1W Return vs Nifty]]-AVERAGE(Table2[1W Return vs Nifty]))/_xlfn.STDEV.P(Table2[1W Return vs Nifty])</f>
        <v>-0.39965032611046369</v>
      </c>
      <c r="O49">
        <v>2304.0500000000002</v>
      </c>
      <c r="P49">
        <v>1740.4341324009099</v>
      </c>
      <c r="Q49">
        <v>1334.69052979667</v>
      </c>
      <c r="R49">
        <v>53.465189024664198</v>
      </c>
      <c r="S49" s="2">
        <f>(Table2[[#This Row],[Close Price]]-Table2[[#This Row],[20D EMA]])/Table2[[#This Row],[20D EMA]]</f>
        <v>-0.11293157700570745</v>
      </c>
      <c r="T49" s="2">
        <f>(Table2[[#This Row],[Close Price]]-Table2[[#This Row],[50D EMA]])/Table2[[#This Row],[50D EMA]]</f>
        <v>0.17433343896820222</v>
      </c>
      <c r="U49" s="2">
        <f>(Table2[[#This Row],[Close Price]]-Table2[[#This Row],[200D EMA]])/Table2[[#This Row],[200D EMA]]</f>
        <v>0.53132876451244837</v>
      </c>
      <c r="V49">
        <v>0.27020207992851403</v>
      </c>
      <c r="W49">
        <v>2022.05</v>
      </c>
      <c r="X49">
        <v>2068</v>
      </c>
      <c r="Y49">
        <v>2029</v>
      </c>
      <c r="Z49">
        <v>2095</v>
      </c>
      <c r="AA49">
        <v>1810.7</v>
      </c>
      <c r="AB49">
        <v>3496</v>
      </c>
      <c r="AC49" s="2">
        <f>(Table2[[#This Row],[Close Price]]/Table2[[#This Row],[Day Low]])-1</f>
        <v>1.0781137954056552E-2</v>
      </c>
      <c r="AD49" s="2">
        <f>(Table2[[#This Row],[Day High]]/Table2[[#This Row],[Close Price]])-1</f>
        <v>1.1815935611713124E-2</v>
      </c>
      <c r="AE49" s="2">
        <f>(Table2[[#This Row],[Close Price]]/Table2[[#This Row],[Current Week Low]])-1</f>
        <v>7.3188762937406171E-3</v>
      </c>
      <c r="AF49" s="2">
        <f>(Table2[[#This Row],[Current Week High]]/Table2[[#This Row],[Close Price]])-1</f>
        <v>2.5026298407417435E-2</v>
      </c>
      <c r="AG49" s="2">
        <f>(Table2[[#This Row],[Close Price]]/Table2[[#This Row],[Current Month Low]])-1</f>
        <v>0.12876235709946426</v>
      </c>
      <c r="AH49" s="2">
        <f>(Table2[[#This Row],[Current Month High]]/Table2[[#This Row],[Close Price]])-1</f>
        <v>0.71049734569562362</v>
      </c>
      <c r="AI49">
        <v>16.446901680651699</v>
      </c>
      <c r="AJ49">
        <v>127.50487573807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-0.14000000000000001</v>
      </c>
      <c r="AM49" t="s">
        <v>10201</v>
      </c>
      <c r="AN49">
        <v>-35.24</v>
      </c>
      <c r="AO49" t="s">
        <v>10201</v>
      </c>
      <c r="AP49">
        <v>0.212959213295278</v>
      </c>
      <c r="AQ49">
        <f>(Table2[[#This Row],[Sharpe Ratio]]-AVERAGE(Table2[Sharpe Ratio]))/_xlfn.STDEV.P(Table2[Sharpe Ratio])</f>
        <v>1.8044583786139698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5.3277194638574157</v>
      </c>
      <c r="AS49">
        <f>_xlfn.RANK.AVG(Table2[[#This Row],[1Y Return vs Nifty Z-Score]],Table2[1Y Return vs Nifty Z-Score])</f>
        <v>234</v>
      </c>
      <c r="AT49">
        <f>_xlfn.RANK.AVG(Table2[[#This Row],[6M Return vs Nifty Z-Score]],Table2[6M Return vs Nifty Z-Score])</f>
        <v>18</v>
      </c>
      <c r="AU49">
        <f>_xlfn.RANK.AVG(Table2[[#This Row],[Sharpe Ratio Z-Score]],Table2[Sharpe Ratio Z-Score])</f>
        <v>25</v>
      </c>
      <c r="AV49">
        <f>(Table2[[#This Row],[Rank 1Y]]+Table2[[#This Row],[Rank 6M]]+Table2[[#This Row],[Rank Sharpe]])/3</f>
        <v>92.333333333333329</v>
      </c>
    </row>
    <row r="50" spans="1:48" x14ac:dyDescent="0.3">
      <c r="A50" t="s">
        <v>1059</v>
      </c>
      <c r="B50" t="s">
        <v>1060</v>
      </c>
      <c r="C50" t="s">
        <v>10168</v>
      </c>
      <c r="D50" t="s">
        <v>845</v>
      </c>
      <c r="E50">
        <v>11890.930358934</v>
      </c>
      <c r="F50">
        <v>255.51</v>
      </c>
      <c r="G50">
        <v>177.57984182657299</v>
      </c>
      <c r="H50">
        <f>(Table2[[#This Row],[1Y Return vs Nifty]]-AVERAGE(Table2[1Y Return vs Nifty]))/_xlfn.STDEV.P(Table2[1Y Return vs Nifty])</f>
        <v>1.927155453938237</v>
      </c>
      <c r="I50">
        <v>1.58683141087099</v>
      </c>
      <c r="J50">
        <f>(Table2[[#This Row],[1M Return vs Nifty]]-AVERAGE(Table2[1M Return vs Nifty]))/_xlfn.STDEV.P(Table2[1M Return vs Nifty])</f>
        <v>0.10638190404592375</v>
      </c>
      <c r="K50">
        <v>29.371528888854598</v>
      </c>
      <c r="L50">
        <f>(Table2[[#This Row],[6M Return vs Nifty]]-AVERAGE(Table2[6M Return vs Nifty]))/_xlfn.STDEV.P(Table2[6M Return vs Nifty])</f>
        <v>0.72549467142205959</v>
      </c>
      <c r="M50">
        <v>4.0454967601723304</v>
      </c>
      <c r="N50">
        <f>(Table2[[#This Row],[1W Return vs Nifty]]-AVERAGE(Table2[1W Return vs Nifty]))/_xlfn.STDEV.P(Table2[1W Return vs Nifty])</f>
        <v>0.2043371345562135</v>
      </c>
      <c r="O50">
        <v>247.56</v>
      </c>
      <c r="P50">
        <v>233.466251104901</v>
      </c>
      <c r="Q50">
        <v>183.93867235411699</v>
      </c>
      <c r="R50">
        <v>62.448155749871901</v>
      </c>
      <c r="S50" s="2">
        <f>(Table2[[#This Row],[Close Price]]-Table2[[#This Row],[20D EMA]])/Table2[[#This Row],[20D EMA]]</f>
        <v>3.2113427047988322E-2</v>
      </c>
      <c r="T50" s="2">
        <f>(Table2[[#This Row],[Close Price]]-Table2[[#This Row],[50D EMA]])/Table2[[#This Row],[50D EMA]]</f>
        <v>9.4419423753004425E-2</v>
      </c>
      <c r="U50" s="2">
        <f>(Table2[[#This Row],[Close Price]]-Table2[[#This Row],[200D EMA]])/Table2[[#This Row],[200D EMA]]</f>
        <v>0.38910429617592629</v>
      </c>
      <c r="V50">
        <v>0.702797903312673</v>
      </c>
      <c r="W50">
        <v>253.51</v>
      </c>
      <c r="X50">
        <v>264</v>
      </c>
      <c r="Y50">
        <v>254</v>
      </c>
      <c r="Z50">
        <v>258.08999999999997</v>
      </c>
      <c r="AA50">
        <v>234.01</v>
      </c>
      <c r="AB50">
        <v>260.75</v>
      </c>
      <c r="AC50" s="2">
        <f>(Table2[[#This Row],[Close Price]]/Table2[[#This Row],[Day Low]])-1</f>
        <v>7.88923513865325E-3</v>
      </c>
      <c r="AD50" s="2">
        <f>(Table2[[#This Row],[Day High]]/Table2[[#This Row],[Close Price]])-1</f>
        <v>3.3227662322414142E-2</v>
      </c>
      <c r="AE50" s="2">
        <f>(Table2[[#This Row],[Close Price]]/Table2[[#This Row],[Current Week Low]])-1</f>
        <v>5.9448818897638311E-3</v>
      </c>
      <c r="AF50" s="2">
        <f>(Table2[[#This Row],[Current Week High]]/Table2[[#This Row],[Close Price]])-1</f>
        <v>1.0097452154514519E-2</v>
      </c>
      <c r="AG50" s="2">
        <f>(Table2[[#This Row],[Close Price]]/Table2[[#This Row],[Current Month Low]])-1</f>
        <v>9.1876415537797573E-2</v>
      </c>
      <c r="AH50" s="2">
        <f>(Table2[[#This Row],[Current Month High]]/Table2[[#This Row],[Close Price]])-1</f>
        <v>2.0508003600641977E-2</v>
      </c>
      <c r="AI50">
        <v>2.0508003600641902</v>
      </c>
      <c r="AJ50">
        <v>216.22524752475201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0.14000000000000001</v>
      </c>
      <c r="AM50" t="s">
        <v>10202</v>
      </c>
      <c r="AN50">
        <v>1.71</v>
      </c>
      <c r="AO50" t="s">
        <v>10202</v>
      </c>
      <c r="AP50">
        <v>0.146249720816676</v>
      </c>
      <c r="AQ50">
        <f>(Table2[[#This Row],[Sharpe Ratio]]-AVERAGE(Table2[Sharpe Ratio]))/_xlfn.STDEV.P(Table2[Sharpe Ratio])</f>
        <v>1.038825419850985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4.0021945838134183</v>
      </c>
      <c r="AS50">
        <f>_xlfn.RANK.AVG(Table2[[#This Row],[1Y Return vs Nifty Z-Score]],Table2[1Y Return vs Nifty Z-Score])</f>
        <v>34</v>
      </c>
      <c r="AT50">
        <f>_xlfn.RANK.AVG(Table2[[#This Row],[6M Return vs Nifty Z-Score]],Table2[6M Return vs Nifty Z-Score])</f>
        <v>132</v>
      </c>
      <c r="AU50">
        <f>_xlfn.RANK.AVG(Table2[[#This Row],[Sharpe Ratio Z-Score]],Table2[Sharpe Ratio Z-Score])</f>
        <v>115</v>
      </c>
      <c r="AV50">
        <f>(Table2[[#This Row],[Rank 1Y]]+Table2[[#This Row],[Rank 6M]]+Table2[[#This Row],[Rank Sharpe]])/3</f>
        <v>93.666666666666671</v>
      </c>
    </row>
    <row r="51" spans="1:48" x14ac:dyDescent="0.3">
      <c r="A51" t="s">
        <v>1022</v>
      </c>
      <c r="B51" t="s">
        <v>1023</v>
      </c>
      <c r="C51" t="s">
        <v>10166</v>
      </c>
      <c r="D51" t="s">
        <v>411</v>
      </c>
      <c r="E51">
        <v>12986.203703137</v>
      </c>
      <c r="F51">
        <v>210.07</v>
      </c>
      <c r="G51">
        <v>231.452749471592</v>
      </c>
      <c r="H51">
        <f>(Table2[[#This Row],[1Y Return vs Nifty]]-AVERAGE(Table2[1Y Return vs Nifty]))/_xlfn.STDEV.P(Table2[1Y Return vs Nifty])</f>
        <v>2.6726616128116909</v>
      </c>
      <c r="I51">
        <v>18.825450620602599</v>
      </c>
      <c r="J51">
        <f>(Table2[[#This Row],[1M Return vs Nifty]]-AVERAGE(Table2[1M Return vs Nifty]))/_xlfn.STDEV.P(Table2[1M Return vs Nifty])</f>
        <v>1.9958434240582847</v>
      </c>
      <c r="K51">
        <v>17.740869806747401</v>
      </c>
      <c r="L51">
        <f>(Table2[[#This Row],[6M Return vs Nifty]]-AVERAGE(Table2[6M Return vs Nifty]))/_xlfn.STDEV.P(Table2[6M Return vs Nifty])</f>
        <v>0.33402470567108467</v>
      </c>
      <c r="M51">
        <v>3.4176656422286</v>
      </c>
      <c r="N51">
        <f>(Table2[[#This Row],[1W Return vs Nifty]]-AVERAGE(Table2[1W Return vs Nifty]))/_xlfn.STDEV.P(Table2[1W Return vs Nifty])</f>
        <v>7.825180116927874E-2</v>
      </c>
      <c r="O51">
        <v>195.61</v>
      </c>
      <c r="P51">
        <v>185.49467661034899</v>
      </c>
      <c r="Q51">
        <v>151.91388038730699</v>
      </c>
      <c r="R51">
        <v>67.090806538972402</v>
      </c>
      <c r="S51" s="2">
        <f>(Table2[[#This Row],[Close Price]]-Table2[[#This Row],[20D EMA]])/Table2[[#This Row],[20D EMA]]</f>
        <v>7.3922601094013482E-2</v>
      </c>
      <c r="T51" s="2">
        <f>(Table2[[#This Row],[Close Price]]-Table2[[#This Row],[50D EMA]])/Table2[[#This Row],[50D EMA]]</f>
        <v>0.13248532970719179</v>
      </c>
      <c r="U51" s="2">
        <f>(Table2[[#This Row],[Close Price]]-Table2[[#This Row],[200D EMA]])/Table2[[#This Row],[200D EMA]]</f>
        <v>0.38282294853125337</v>
      </c>
      <c r="V51">
        <v>2.1231550308593801</v>
      </c>
      <c r="W51">
        <v>208.26</v>
      </c>
      <c r="X51">
        <v>220</v>
      </c>
      <c r="Y51">
        <v>206.76</v>
      </c>
      <c r="Z51">
        <v>214.5</v>
      </c>
      <c r="AA51">
        <v>171.25</v>
      </c>
      <c r="AB51">
        <v>217.8</v>
      </c>
      <c r="AC51" s="2">
        <f>(Table2[[#This Row],[Close Price]]/Table2[[#This Row],[Day Low]])-1</f>
        <v>8.6910592528570696E-3</v>
      </c>
      <c r="AD51" s="2">
        <f>(Table2[[#This Row],[Day High]]/Table2[[#This Row],[Close Price]])-1</f>
        <v>4.7269957633169879E-2</v>
      </c>
      <c r="AE51" s="2">
        <f>(Table2[[#This Row],[Close Price]]/Table2[[#This Row],[Current Week Low]])-1</f>
        <v>1.6008899206809923E-2</v>
      </c>
      <c r="AF51" s="2">
        <f>(Table2[[#This Row],[Current Week High]]/Table2[[#This Row],[Close Price]])-1</f>
        <v>2.1088208692340737E-2</v>
      </c>
      <c r="AG51" s="2">
        <f>(Table2[[#This Row],[Close Price]]/Table2[[#This Row],[Current Month Low]])-1</f>
        <v>0.22668613138686133</v>
      </c>
      <c r="AH51" s="2">
        <f>(Table2[[#This Row],[Current Month High]]/Table2[[#This Row],[Close Price]])-1</f>
        <v>3.6797258056838311E-2</v>
      </c>
      <c r="AI51">
        <v>3.6797258056838298</v>
      </c>
      <c r="AJ51">
        <v>274.45632798573899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0.05</v>
      </c>
      <c r="AM51" t="s">
        <v>10202</v>
      </c>
      <c r="AN51">
        <v>12.95</v>
      </c>
      <c r="AO51" t="s">
        <v>10202</v>
      </c>
      <c r="AP51">
        <v>0.17893370775544801</v>
      </c>
      <c r="AQ51">
        <f>(Table2[[#This Row],[Sharpe Ratio]]-AVERAGE(Table2[Sharpe Ratio]))/_xlfn.STDEV.P(Table2[Sharpe Ratio])</f>
        <v>1.4139435131587632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6.4947250568691013</v>
      </c>
      <c r="AS51">
        <f>_xlfn.RANK.AVG(Table2[[#This Row],[1Y Return vs Nifty Z-Score]],Table2[1Y Return vs Nifty Z-Score])</f>
        <v>10</v>
      </c>
      <c r="AT51">
        <f>_xlfn.RANK.AVG(Table2[[#This Row],[6M Return vs Nifty Z-Score]],Table2[6M Return vs Nifty Z-Score])</f>
        <v>220</v>
      </c>
      <c r="AU51">
        <f>_xlfn.RANK.AVG(Table2[[#This Row],[Sharpe Ratio Z-Score]],Table2[Sharpe Ratio Z-Score])</f>
        <v>57</v>
      </c>
      <c r="AV51">
        <f>(Table2[[#This Row],[Rank 1Y]]+Table2[[#This Row],[Rank 6M]]+Table2[[#This Row],[Rank Sharpe]])/3</f>
        <v>95.666666666666671</v>
      </c>
    </row>
    <row r="52" spans="1:48" x14ac:dyDescent="0.3">
      <c r="A52" t="s">
        <v>382</v>
      </c>
      <c r="B52" t="s">
        <v>383</v>
      </c>
      <c r="C52" t="s">
        <v>10170</v>
      </c>
      <c r="D52" t="s">
        <v>136</v>
      </c>
      <c r="E52">
        <v>64845.194966219999</v>
      </c>
      <c r="F52">
        <v>3628.15</v>
      </c>
      <c r="G52">
        <v>83.210995015604496</v>
      </c>
      <c r="H52">
        <f>(Table2[[#This Row],[1Y Return vs Nifty]]-AVERAGE(Table2[1Y Return vs Nifty]))/_xlfn.STDEV.P(Table2[1Y Return vs Nifty])</f>
        <v>0.62125681993593562</v>
      </c>
      <c r="I52">
        <v>-5.24980996089492</v>
      </c>
      <c r="J52">
        <f>(Table2[[#This Row],[1M Return vs Nifty]]-AVERAGE(Table2[1M Return vs Nifty]))/_xlfn.STDEV.P(Table2[1M Return vs Nifty])</f>
        <v>-0.64295716081281695</v>
      </c>
      <c r="K52">
        <v>39.836911779424597</v>
      </c>
      <c r="L52">
        <f>(Table2[[#This Row],[6M Return vs Nifty]]-AVERAGE(Table2[6M Return vs Nifty]))/_xlfn.STDEV.P(Table2[6M Return vs Nifty])</f>
        <v>1.0777432458854785</v>
      </c>
      <c r="M52">
        <v>-11.352662108331501</v>
      </c>
      <c r="N52">
        <f>(Table2[[#This Row],[1W Return vs Nifty]]-AVERAGE(Table2[1W Return vs Nifty]))/_xlfn.STDEV.P(Table2[1W Return vs Nifty])</f>
        <v>-2.8880263036228699</v>
      </c>
      <c r="O52">
        <v>3721.15</v>
      </c>
      <c r="P52">
        <v>3550.2848502773099</v>
      </c>
      <c r="Q52">
        <v>2865.4280126055801</v>
      </c>
      <c r="R52">
        <v>41.901886434555301</v>
      </c>
      <c r="S52" s="2">
        <f>(Table2[[#This Row],[Close Price]]-Table2[[#This Row],[20D EMA]])/Table2[[#This Row],[20D EMA]]</f>
        <v>-2.4992273893823146E-2</v>
      </c>
      <c r="T52" s="2">
        <f>(Table2[[#This Row],[Close Price]]-Table2[[#This Row],[50D EMA]])/Table2[[#This Row],[50D EMA]]</f>
        <v>2.1932085172435715E-2</v>
      </c>
      <c r="U52" s="2">
        <f>(Table2[[#This Row],[Close Price]]-Table2[[#This Row],[200D EMA]])/Table2[[#This Row],[200D EMA]]</f>
        <v>0.26618082326237347</v>
      </c>
      <c r="V52">
        <v>0.57945628418904704</v>
      </c>
      <c r="W52">
        <v>3625.05</v>
      </c>
      <c r="X52">
        <v>3890.1</v>
      </c>
      <c r="Y52">
        <v>3555</v>
      </c>
      <c r="Z52">
        <v>3674.15</v>
      </c>
      <c r="AA52">
        <v>3431.65</v>
      </c>
      <c r="AB52">
        <v>4137</v>
      </c>
      <c r="AC52" s="2">
        <f>(Table2[[#This Row],[Close Price]]/Table2[[#This Row],[Day Low]])-1</f>
        <v>8.5516061847412672E-4</v>
      </c>
      <c r="AD52" s="2">
        <f>(Table2[[#This Row],[Day High]]/Table2[[#This Row],[Close Price]])-1</f>
        <v>7.2199330237173065E-2</v>
      </c>
      <c r="AE52" s="2">
        <f>(Table2[[#This Row],[Close Price]]/Table2[[#This Row],[Current Week Low]])-1</f>
        <v>2.0576652601969059E-2</v>
      </c>
      <c r="AF52" s="2">
        <f>(Table2[[#This Row],[Current Week High]]/Table2[[#This Row],[Close Price]])-1</f>
        <v>1.2678637873296372E-2</v>
      </c>
      <c r="AG52" s="2">
        <f>(Table2[[#This Row],[Close Price]]/Table2[[#This Row],[Current Month Low]])-1</f>
        <v>5.7261084318039446E-2</v>
      </c>
      <c r="AH52" s="2">
        <f>(Table2[[#This Row],[Current Month High]]/Table2[[#This Row],[Close Price]])-1</f>
        <v>0.14025054090927891</v>
      </c>
      <c r="AI52">
        <v>14.025054090927799</v>
      </c>
      <c r="AJ52">
        <v>119.608377216875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</v>
      </c>
      <c r="AM52" t="s">
        <v>10202</v>
      </c>
      <c r="AN52">
        <v>-9.25</v>
      </c>
      <c r="AO52" t="s">
        <v>10201</v>
      </c>
      <c r="AP52">
        <v>0.17398665592579601</v>
      </c>
      <c r="AQ52">
        <f>(Table2[[#This Row],[Sharpe Ratio]]-AVERAGE(Table2[Sharpe Ratio]))/_xlfn.STDEV.P(Table2[Sharpe Ratio])</f>
        <v>1.3571655976214021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-0.47481780099287052</v>
      </c>
      <c r="AS52">
        <f>_xlfn.RANK.AVG(Table2[[#This Row],[1Y Return vs Nifty Z-Score]],Table2[1Y Return vs Nifty Z-Score])</f>
        <v>131</v>
      </c>
      <c r="AT52">
        <f>_xlfn.RANK.AVG(Table2[[#This Row],[6M Return vs Nifty Z-Score]],Table2[6M Return vs Nifty Z-Score])</f>
        <v>92</v>
      </c>
      <c r="AU52">
        <f>_xlfn.RANK.AVG(Table2[[#This Row],[Sharpe Ratio Z-Score]],Table2[Sharpe Ratio Z-Score])</f>
        <v>70</v>
      </c>
      <c r="AV52">
        <f>(Table2[[#This Row],[Rank 1Y]]+Table2[[#This Row],[Rank 6M]]+Table2[[#This Row],[Rank Sharpe]])/3</f>
        <v>97.666666666666671</v>
      </c>
    </row>
    <row r="53" spans="1:48" x14ac:dyDescent="0.3">
      <c r="A53" t="s">
        <v>577</v>
      </c>
      <c r="B53" t="s">
        <v>578</v>
      </c>
      <c r="C53" t="s">
        <v>10160</v>
      </c>
      <c r="D53" t="s">
        <v>46</v>
      </c>
      <c r="E53">
        <v>33768</v>
      </c>
      <c r="F53">
        <v>187.6</v>
      </c>
      <c r="G53">
        <v>280.08276307437302</v>
      </c>
      <c r="H53">
        <f>(Table2[[#This Row],[1Y Return vs Nifty]]-AVERAGE(Table2[1Y Return vs Nifty]))/_xlfn.STDEV.P(Table2[1Y Return vs Nifty])</f>
        <v>3.345615352117147</v>
      </c>
      <c r="I53">
        <v>7.7353330303917298</v>
      </c>
      <c r="J53">
        <f>(Table2[[#This Row],[1M Return vs Nifty]]-AVERAGE(Table2[1M Return vs Nifty]))/_xlfn.STDEV.P(Table2[1M Return vs Nifty])</f>
        <v>0.78029650674564854</v>
      </c>
      <c r="K53">
        <v>33.462431944185198</v>
      </c>
      <c r="L53">
        <f>(Table2[[#This Row],[6M Return vs Nifty]]-AVERAGE(Table2[6M Return vs Nifty]))/_xlfn.STDEV.P(Table2[6M Return vs Nifty])</f>
        <v>0.86318813037870201</v>
      </c>
      <c r="M53">
        <v>1.22871617237055</v>
      </c>
      <c r="N53">
        <f>(Table2[[#This Row],[1W Return vs Nifty]]-AVERAGE(Table2[1W Return vs Nifty]))/_xlfn.STDEV.P(Table2[1W Return vs Nifty])</f>
        <v>-0.36134798257215484</v>
      </c>
      <c r="O53">
        <v>177.69</v>
      </c>
      <c r="P53">
        <v>165.12047327586001</v>
      </c>
      <c r="Q53">
        <v>124.684002203934</v>
      </c>
      <c r="R53">
        <v>59.861496442784102</v>
      </c>
      <c r="S53" s="2">
        <f>(Table2[[#This Row],[Close Price]]-Table2[[#This Row],[20D EMA]])/Table2[[#This Row],[20D EMA]]</f>
        <v>5.5771287072992275E-2</v>
      </c>
      <c r="T53" s="2">
        <f>(Table2[[#This Row],[Close Price]]-Table2[[#This Row],[50D EMA]])/Table2[[#This Row],[50D EMA]]</f>
        <v>0.13614015438645433</v>
      </c>
      <c r="U53" s="2">
        <f>(Table2[[#This Row],[Close Price]]-Table2[[#This Row],[200D EMA]])/Table2[[#This Row],[200D EMA]]</f>
        <v>0.50460361140124588</v>
      </c>
      <c r="V53">
        <v>1.0414546639778901</v>
      </c>
      <c r="W53">
        <v>184.55</v>
      </c>
      <c r="X53">
        <v>190.34</v>
      </c>
      <c r="Y53">
        <v>173.83</v>
      </c>
      <c r="Z53">
        <v>188.8</v>
      </c>
      <c r="AA53">
        <v>150.15</v>
      </c>
      <c r="AB53">
        <v>198.3</v>
      </c>
      <c r="AC53" s="2">
        <f>(Table2[[#This Row],[Close Price]]/Table2[[#This Row],[Day Low]])-1</f>
        <v>1.6526686534814372E-2</v>
      </c>
      <c r="AD53" s="2">
        <f>(Table2[[#This Row],[Day High]]/Table2[[#This Row],[Close Price]])-1</f>
        <v>1.4605543710021429E-2</v>
      </c>
      <c r="AE53" s="2">
        <f>(Table2[[#This Row],[Close Price]]/Table2[[#This Row],[Current Week Low]])-1</f>
        <v>7.9215325317839147E-2</v>
      </c>
      <c r="AF53" s="2">
        <f>(Table2[[#This Row],[Current Week High]]/Table2[[#This Row],[Close Price]])-1</f>
        <v>6.3965884861407751E-3</v>
      </c>
      <c r="AG53" s="2">
        <f>(Table2[[#This Row],[Close Price]]/Table2[[#This Row],[Current Month Low]])-1</f>
        <v>0.2494172494172493</v>
      </c>
      <c r="AH53" s="2">
        <f>(Table2[[#This Row],[Current Month High]]/Table2[[#This Row],[Close Price]])-1</f>
        <v>5.7036247334754986E-2</v>
      </c>
      <c r="AI53">
        <v>5.7036247334754897</v>
      </c>
      <c r="AJ53">
        <v>333.757225433526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0.24</v>
      </c>
      <c r="AM53" t="s">
        <v>10202</v>
      </c>
      <c r="AN53">
        <v>0.04</v>
      </c>
      <c r="AO53" t="s">
        <v>10202</v>
      </c>
      <c r="AP53">
        <v>0.12082838787992201</v>
      </c>
      <c r="AQ53">
        <f>(Table2[[#This Row],[Sharpe Ratio]]-AVERAGE(Table2[Sharpe Ratio]))/_xlfn.STDEV.P(Table2[Sharpe Ratio])</f>
        <v>0.74706168984945553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5.3748136965187987</v>
      </c>
      <c r="AS53">
        <f>_xlfn.RANK.AVG(Table2[[#This Row],[1Y Return vs Nifty Z-Score]],Table2[1Y Return vs Nifty Z-Score])</f>
        <v>8</v>
      </c>
      <c r="AT53">
        <f>_xlfn.RANK.AVG(Table2[[#This Row],[6M Return vs Nifty Z-Score]],Table2[6M Return vs Nifty Z-Score])</f>
        <v>115</v>
      </c>
      <c r="AU53">
        <f>_xlfn.RANK.AVG(Table2[[#This Row],[Sharpe Ratio Z-Score]],Table2[Sharpe Ratio Z-Score])</f>
        <v>170</v>
      </c>
      <c r="AV53">
        <f>(Table2[[#This Row],[Rank 1Y]]+Table2[[#This Row],[Rank 6M]]+Table2[[#This Row],[Rank Sharpe]])/3</f>
        <v>97.666666666666671</v>
      </c>
    </row>
    <row r="54" spans="1:48" x14ac:dyDescent="0.3">
      <c r="A54" t="s">
        <v>1412</v>
      </c>
      <c r="B54" t="s">
        <v>1413</v>
      </c>
      <c r="C54" t="s">
        <v>10156</v>
      </c>
      <c r="D54" t="s">
        <v>21</v>
      </c>
      <c r="E54">
        <v>7436.9053471349998</v>
      </c>
      <c r="F54">
        <v>898.05</v>
      </c>
      <c r="G54">
        <v>72.750551369217305</v>
      </c>
      <c r="H54">
        <f>(Table2[[#This Row],[1Y Return vs Nifty]]-AVERAGE(Table2[1Y Return vs Nifty]))/_xlfn.STDEV.P(Table2[1Y Return vs Nifty])</f>
        <v>0.4765027031855405</v>
      </c>
      <c r="I54">
        <v>-0.32352466066864999</v>
      </c>
      <c r="J54">
        <f>(Table2[[#This Row],[1M Return vs Nifty]]-AVERAGE(Table2[1M Return vs Nifty]))/_xlfn.STDEV.P(Table2[1M Return vs Nifty])</f>
        <v>-0.10300518448947688</v>
      </c>
      <c r="K54">
        <v>82.816337590771994</v>
      </c>
      <c r="L54">
        <f>(Table2[[#This Row],[6M Return vs Nifty]]-AVERAGE(Table2[6M Return vs Nifty]))/_xlfn.STDEV.P(Table2[6M Return vs Nifty])</f>
        <v>2.5243641322502794</v>
      </c>
      <c r="M54">
        <v>5.8362331818887796</v>
      </c>
      <c r="N54">
        <f>(Table2[[#This Row],[1W Return vs Nifty]]-AVERAGE(Table2[1W Return vs Nifty]))/_xlfn.STDEV.P(Table2[1W Return vs Nifty])</f>
        <v>0.56396505405108832</v>
      </c>
      <c r="O54">
        <v>880.13</v>
      </c>
      <c r="P54">
        <v>842.05736424468898</v>
      </c>
      <c r="Q54">
        <v>667.26526218043</v>
      </c>
      <c r="R54">
        <v>57.776633512277002</v>
      </c>
      <c r="S54" s="2">
        <f>(Table2[[#This Row],[Close Price]]-Table2[[#This Row],[20D EMA]])/Table2[[#This Row],[20D EMA]]</f>
        <v>2.0360628543510572E-2</v>
      </c>
      <c r="T54" s="2">
        <f>(Table2[[#This Row],[Close Price]]-Table2[[#This Row],[50D EMA]])/Table2[[#This Row],[50D EMA]]</f>
        <v>6.649503719444981E-2</v>
      </c>
      <c r="U54" s="2">
        <f>(Table2[[#This Row],[Close Price]]-Table2[[#This Row],[200D EMA]])/Table2[[#This Row],[200D EMA]]</f>
        <v>0.34586655547665129</v>
      </c>
      <c r="V54">
        <v>1.0865419836061501</v>
      </c>
      <c r="W54">
        <v>893.15</v>
      </c>
      <c r="X54">
        <v>914</v>
      </c>
      <c r="Y54">
        <v>885.15</v>
      </c>
      <c r="Z54">
        <v>927.7</v>
      </c>
      <c r="AA54">
        <v>835.05</v>
      </c>
      <c r="AB54">
        <v>927.7</v>
      </c>
      <c r="AC54" s="2">
        <f>(Table2[[#This Row],[Close Price]]/Table2[[#This Row],[Day Low]])-1</f>
        <v>5.4862005262272806E-3</v>
      </c>
      <c r="AD54" s="2">
        <f>(Table2[[#This Row],[Day High]]/Table2[[#This Row],[Close Price]])-1</f>
        <v>1.7760703747007556E-2</v>
      </c>
      <c r="AE54" s="2">
        <f>(Table2[[#This Row],[Close Price]]/Table2[[#This Row],[Current Week Low]])-1</f>
        <v>1.4573801050669299E-2</v>
      </c>
      <c r="AF54" s="2">
        <f>(Table2[[#This Row],[Current Week High]]/Table2[[#This Row],[Close Price]])-1</f>
        <v>3.3015979065753598E-2</v>
      </c>
      <c r="AG54" s="2">
        <f>(Table2[[#This Row],[Close Price]]/Table2[[#This Row],[Current Month Low]])-1</f>
        <v>7.5444584156637351E-2</v>
      </c>
      <c r="AH54" s="2">
        <f>(Table2[[#This Row],[Current Month High]]/Table2[[#This Row],[Close Price]])-1</f>
        <v>3.3015979065753598E-2</v>
      </c>
      <c r="AI54">
        <v>3.3015979065753598</v>
      </c>
      <c r="AJ54">
        <v>116.397590361445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0.03</v>
      </c>
      <c r="AM54" t="s">
        <v>10202</v>
      </c>
      <c r="AN54">
        <v>0.46</v>
      </c>
      <c r="AO54" t="s">
        <v>10202</v>
      </c>
      <c r="AP54">
        <v>0.14117986438544999</v>
      </c>
      <c r="AQ54">
        <f>(Table2[[#This Row],[Sharpe Ratio]]-AVERAGE(Table2[Sharpe Ratio]))/_xlfn.STDEV.P(Table2[Sharpe Ratio])</f>
        <v>0.98063806096516792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4.4424647659625993</v>
      </c>
      <c r="AS54">
        <f>_xlfn.RANK.AVG(Table2[[#This Row],[1Y Return vs Nifty Z-Score]],Table2[1Y Return vs Nifty Z-Score])</f>
        <v>159</v>
      </c>
      <c r="AT54">
        <f>_xlfn.RANK.AVG(Table2[[#This Row],[6M Return vs Nifty Z-Score]],Table2[6M Return vs Nifty Z-Score])</f>
        <v>16</v>
      </c>
      <c r="AU54">
        <f>_xlfn.RANK.AVG(Table2[[#This Row],[Sharpe Ratio Z-Score]],Table2[Sharpe Ratio Z-Score])</f>
        <v>124</v>
      </c>
      <c r="AV54">
        <f>(Table2[[#This Row],[Rank 1Y]]+Table2[[#This Row],[Rank 6M]]+Table2[[#This Row],[Rank Sharpe]])/3</f>
        <v>99.666666666666671</v>
      </c>
    </row>
    <row r="55" spans="1:48" x14ac:dyDescent="0.3">
      <c r="A55" t="s">
        <v>236</v>
      </c>
      <c r="B55" t="s">
        <v>237</v>
      </c>
      <c r="C55" t="s">
        <v>10166</v>
      </c>
      <c r="D55" t="s">
        <v>165</v>
      </c>
      <c r="E55">
        <v>113259.86581587</v>
      </c>
      <c r="F55">
        <v>741.05</v>
      </c>
      <c r="G55">
        <v>57.900092274142096</v>
      </c>
      <c r="H55">
        <f>(Table2[[#This Row],[1Y Return vs Nifty]]-AVERAGE(Table2[1Y Return vs Nifty]))/_xlfn.STDEV.P(Table2[1Y Return vs Nifty])</f>
        <v>0.27099850448093477</v>
      </c>
      <c r="I55">
        <v>0.22815356133459799</v>
      </c>
      <c r="J55">
        <f>(Table2[[#This Row],[1M Return vs Nifty]]-AVERAGE(Table2[1M Return vs Nifty]))/_xlfn.STDEV.P(Table2[1M Return vs Nifty])</f>
        <v>-4.2537767742111855E-2</v>
      </c>
      <c r="K55">
        <v>44.411992218212099</v>
      </c>
      <c r="L55">
        <f>(Table2[[#This Row],[6M Return vs Nifty]]-AVERAGE(Table2[6M Return vs Nifty]))/_xlfn.STDEV.P(Table2[6M Return vs Nifty])</f>
        <v>1.2317333654510507</v>
      </c>
      <c r="M55">
        <v>7.6795209977818901</v>
      </c>
      <c r="N55">
        <f>(Table2[[#This Row],[1W Return vs Nifty]]-AVERAGE(Table2[1W Return vs Nifty]))/_xlfn.STDEV.P(Table2[1W Return vs Nifty])</f>
        <v>0.93414670346685935</v>
      </c>
      <c r="O55">
        <v>713.18</v>
      </c>
      <c r="P55">
        <v>679.85950395188604</v>
      </c>
      <c r="Q55">
        <v>548.89991102102397</v>
      </c>
      <c r="R55">
        <v>63.275066761865702</v>
      </c>
      <c r="S55" s="2">
        <f>(Table2[[#This Row],[Close Price]]-Table2[[#This Row],[20D EMA]])/Table2[[#This Row],[20D EMA]]</f>
        <v>3.907849350795032E-2</v>
      </c>
      <c r="T55" s="2">
        <f>(Table2[[#This Row],[Close Price]]-Table2[[#This Row],[50D EMA]])/Table2[[#This Row],[50D EMA]]</f>
        <v>9.0004619619827211E-2</v>
      </c>
      <c r="U55" s="2">
        <f>(Table2[[#This Row],[Close Price]]-Table2[[#This Row],[200D EMA]])/Table2[[#This Row],[200D EMA]]</f>
        <v>0.3500639827424134</v>
      </c>
      <c r="V55">
        <v>1.0371315026434</v>
      </c>
      <c r="W55">
        <v>738.75</v>
      </c>
      <c r="X55">
        <v>750.7</v>
      </c>
      <c r="Y55">
        <v>735.25</v>
      </c>
      <c r="Z55">
        <v>747.5</v>
      </c>
      <c r="AA55">
        <v>645</v>
      </c>
      <c r="AB55">
        <v>783.75</v>
      </c>
      <c r="AC55" s="2">
        <f>(Table2[[#This Row],[Close Price]]/Table2[[#This Row],[Day Low]])-1</f>
        <v>3.113367174280901E-3</v>
      </c>
      <c r="AD55" s="2">
        <f>(Table2[[#This Row],[Day High]]/Table2[[#This Row],[Close Price]])-1</f>
        <v>1.3022063288577135E-2</v>
      </c>
      <c r="AE55" s="2">
        <f>(Table2[[#This Row],[Close Price]]/Table2[[#This Row],[Current Week Low]])-1</f>
        <v>7.8884733083983694E-3</v>
      </c>
      <c r="AF55" s="2">
        <f>(Table2[[#This Row],[Current Week High]]/Table2[[#This Row],[Close Price]])-1</f>
        <v>8.7038661358882496E-3</v>
      </c>
      <c r="AG55" s="2">
        <f>(Table2[[#This Row],[Close Price]]/Table2[[#This Row],[Current Month Low]])-1</f>
        <v>0.14891472868217037</v>
      </c>
      <c r="AH55" s="2">
        <f>(Table2[[#This Row],[Current Month High]]/Table2[[#This Row],[Close Price]])-1</f>
        <v>5.7620943256190715E-2</v>
      </c>
      <c r="AI55">
        <v>5.7620943256190698</v>
      </c>
      <c r="AJ55">
        <v>106.305679287305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10202</v>
      </c>
      <c r="AN55">
        <v>-0.13</v>
      </c>
      <c r="AO55" t="s">
        <v>10201</v>
      </c>
      <c r="AP55">
        <v>0.236890840726482</v>
      </c>
      <c r="AQ55">
        <f>(Table2[[#This Row],[Sharpe Ratio]]-AVERAGE(Table2[Sharpe Ratio]))/_xlfn.STDEV.P(Table2[Sharpe Ratio])</f>
        <v>2.079124577341886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4.4734653829986186</v>
      </c>
      <c r="AS55">
        <f>_xlfn.RANK.AVG(Table2[[#This Row],[1Y Return vs Nifty Z-Score]],Table2[1Y Return vs Nifty Z-Score])</f>
        <v>210</v>
      </c>
      <c r="AT55">
        <f>_xlfn.RANK.AVG(Table2[[#This Row],[6M Return vs Nifty Z-Score]],Table2[6M Return vs Nifty Z-Score])</f>
        <v>83</v>
      </c>
      <c r="AU55">
        <f>_xlfn.RANK.AVG(Table2[[#This Row],[Sharpe Ratio Z-Score]],Table2[Sharpe Ratio Z-Score])</f>
        <v>12</v>
      </c>
      <c r="AV55">
        <f>(Table2[[#This Row],[Rank 1Y]]+Table2[[#This Row],[Rank 6M]]+Table2[[#This Row],[Rank Sharpe]])/3</f>
        <v>101.66666666666667</v>
      </c>
    </row>
    <row r="56" spans="1:48" x14ac:dyDescent="0.3">
      <c r="A56" t="s">
        <v>1256</v>
      </c>
      <c r="B56" t="s">
        <v>1257</v>
      </c>
      <c r="C56" t="s">
        <v>10160</v>
      </c>
      <c r="D56" t="s">
        <v>46</v>
      </c>
      <c r="E56">
        <v>9261.8377337399997</v>
      </c>
      <c r="F56">
        <v>55.14</v>
      </c>
      <c r="G56">
        <v>169.66197538941401</v>
      </c>
      <c r="H56">
        <f>(Table2[[#This Row],[1Y Return vs Nifty]]-AVERAGE(Table2[1Y Return vs Nifty]))/_xlfn.STDEV.P(Table2[1Y Return vs Nifty])</f>
        <v>1.8175861276836665</v>
      </c>
      <c r="I56">
        <v>12.0845723245305</v>
      </c>
      <c r="J56">
        <f>(Table2[[#This Row],[1M Return vs Nifty]]-AVERAGE(Table2[1M Return vs Nifty]))/_xlfn.STDEV.P(Table2[1M Return vs Nifty])</f>
        <v>1.2570005969991085</v>
      </c>
      <c r="K56">
        <v>27.747064078998299</v>
      </c>
      <c r="L56">
        <f>(Table2[[#This Row],[6M Return vs Nifty]]-AVERAGE(Table2[6M Return vs Nifty]))/_xlfn.STDEV.P(Table2[6M Return vs Nifty])</f>
        <v>0.67081770264593632</v>
      </c>
      <c r="M56">
        <v>20.896002435085499</v>
      </c>
      <c r="N56">
        <f>(Table2[[#This Row],[1W Return vs Nifty]]-AVERAGE(Table2[1W Return vs Nifty]))/_xlfn.STDEV.P(Table2[1W Return vs Nifty])</f>
        <v>3.5883707783780565</v>
      </c>
      <c r="O56">
        <v>50.3</v>
      </c>
      <c r="P56">
        <v>46.565018646089598</v>
      </c>
      <c r="Q56">
        <v>37.220288784438999</v>
      </c>
      <c r="R56">
        <v>68.905149881939394</v>
      </c>
      <c r="S56" s="2">
        <f>(Table2[[#This Row],[Close Price]]-Table2[[#This Row],[20D EMA]])/Table2[[#This Row],[20D EMA]]</f>
        <v>9.6222664015904652E-2</v>
      </c>
      <c r="T56" s="2">
        <f>(Table2[[#This Row],[Close Price]]-Table2[[#This Row],[50D EMA]])/Table2[[#This Row],[50D EMA]]</f>
        <v>0.1841507123423112</v>
      </c>
      <c r="U56" s="2">
        <f>(Table2[[#This Row],[Close Price]]-Table2[[#This Row],[200D EMA]])/Table2[[#This Row],[200D EMA]]</f>
        <v>0.48145008544514162</v>
      </c>
      <c r="V56">
        <v>1.5304506111024501</v>
      </c>
      <c r="W56">
        <v>54.5</v>
      </c>
      <c r="X56">
        <v>55.95</v>
      </c>
      <c r="Y56">
        <v>54.81</v>
      </c>
      <c r="Z56">
        <v>56.5</v>
      </c>
      <c r="AA56">
        <v>42.66</v>
      </c>
      <c r="AB56">
        <v>57.5</v>
      </c>
      <c r="AC56" s="2">
        <f>(Table2[[#This Row],[Close Price]]/Table2[[#This Row],[Day Low]])-1</f>
        <v>1.1743119266055091E-2</v>
      </c>
      <c r="AD56" s="2">
        <f>(Table2[[#This Row],[Day High]]/Table2[[#This Row],[Close Price]])-1</f>
        <v>1.4689880304679104E-2</v>
      </c>
      <c r="AE56" s="2">
        <f>(Table2[[#This Row],[Close Price]]/Table2[[#This Row],[Current Week Low]])-1</f>
        <v>6.0207991242473557E-3</v>
      </c>
      <c r="AF56" s="2">
        <f>(Table2[[#This Row],[Current Week High]]/Table2[[#This Row],[Close Price]])-1</f>
        <v>2.4664490388103033E-2</v>
      </c>
      <c r="AG56" s="2">
        <f>(Table2[[#This Row],[Close Price]]/Table2[[#This Row],[Current Month Low]])-1</f>
        <v>0.29254571026722931</v>
      </c>
      <c r="AH56" s="2">
        <f>(Table2[[#This Row],[Current Month High]]/Table2[[#This Row],[Close Price]])-1</f>
        <v>4.2800145085237551E-2</v>
      </c>
      <c r="AI56">
        <v>4.2800145085237498</v>
      </c>
      <c r="AJ56">
        <v>201.519539533905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0.42</v>
      </c>
      <c r="AM56" t="s">
        <v>10202</v>
      </c>
      <c r="AN56">
        <v>6.37</v>
      </c>
      <c r="AO56" t="s">
        <v>10202</v>
      </c>
      <c r="AP56">
        <v>0.14339118875915299</v>
      </c>
      <c r="AQ56">
        <f>(Table2[[#This Row],[Sharpe Ratio]]-AVERAGE(Table2[Sharpe Ratio]))/_xlfn.STDEV.P(Table2[Sharpe Ratio])</f>
        <v>1.0060176997559442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8.339792905462712</v>
      </c>
      <c r="AS56">
        <f>_xlfn.RANK.AVG(Table2[[#This Row],[1Y Return vs Nifty Z-Score]],Table2[1Y Return vs Nifty Z-Score])</f>
        <v>42</v>
      </c>
      <c r="AT56">
        <f>_xlfn.RANK.AVG(Table2[[#This Row],[6M Return vs Nifty Z-Score]],Table2[6M Return vs Nifty Z-Score])</f>
        <v>146</v>
      </c>
      <c r="AU56">
        <f>_xlfn.RANK.AVG(Table2[[#This Row],[Sharpe Ratio Z-Score]],Table2[Sharpe Ratio Z-Score])</f>
        <v>121</v>
      </c>
      <c r="AV56">
        <f>(Table2[[#This Row],[Rank 1Y]]+Table2[[#This Row],[Rank 6M]]+Table2[[#This Row],[Rank Sharpe]])/3</f>
        <v>103</v>
      </c>
    </row>
    <row r="57" spans="1:48" x14ac:dyDescent="0.3">
      <c r="A57" t="s">
        <v>757</v>
      </c>
      <c r="B57" t="s">
        <v>758</v>
      </c>
      <c r="C57" t="s">
        <v>10160</v>
      </c>
      <c r="D57" t="s">
        <v>46</v>
      </c>
      <c r="E57">
        <v>21406.429417859999</v>
      </c>
      <c r="F57">
        <v>340.95</v>
      </c>
      <c r="G57">
        <v>88.421540833263407</v>
      </c>
      <c r="H57">
        <f>(Table2[[#This Row],[1Y Return vs Nifty]]-AVERAGE(Table2[1Y Return vs Nifty]))/_xlfn.STDEV.P(Table2[1Y Return vs Nifty])</f>
        <v>0.69336159704863309</v>
      </c>
      <c r="I57">
        <v>3.1780728367682798</v>
      </c>
      <c r="J57">
        <f>(Table2[[#This Row],[1M Return vs Nifty]]-AVERAGE(Table2[1M Return vs Nifty]))/_xlfn.STDEV.P(Table2[1M Return vs Nifty])</f>
        <v>0.28079201234422868</v>
      </c>
      <c r="K57">
        <v>46.4197890653085</v>
      </c>
      <c r="L57">
        <f>(Table2[[#This Row],[6M Return vs Nifty]]-AVERAGE(Table2[6M Return vs Nifty]))/_xlfn.STDEV.P(Table2[6M Return vs Nifty])</f>
        <v>1.2993126967184359</v>
      </c>
      <c r="M57">
        <v>8.0105514157899407</v>
      </c>
      <c r="N57">
        <f>(Table2[[#This Row],[1W Return vs Nifty]]-AVERAGE(Table2[1W Return vs Nifty]))/_xlfn.STDEV.P(Table2[1W Return vs Nifty])</f>
        <v>1.000626493051775</v>
      </c>
      <c r="O57">
        <v>329.3</v>
      </c>
      <c r="P57">
        <v>313.02433960727001</v>
      </c>
      <c r="Q57">
        <v>245.18209769363199</v>
      </c>
      <c r="R57">
        <v>62.621698150805301</v>
      </c>
      <c r="S57" s="2">
        <f>(Table2[[#This Row],[Close Price]]-Table2[[#This Row],[20D EMA]])/Table2[[#This Row],[20D EMA]]</f>
        <v>3.537807470391733E-2</v>
      </c>
      <c r="T57" s="2">
        <f>(Table2[[#This Row],[Close Price]]-Table2[[#This Row],[50D EMA]])/Table2[[#This Row],[50D EMA]]</f>
        <v>8.921242491164226E-2</v>
      </c>
      <c r="U57" s="2">
        <f>(Table2[[#This Row],[Close Price]]-Table2[[#This Row],[200D EMA]])/Table2[[#This Row],[200D EMA]]</f>
        <v>0.39059908209952204</v>
      </c>
      <c r="V57">
        <v>1.2416376331263399</v>
      </c>
      <c r="W57">
        <v>337.5</v>
      </c>
      <c r="X57">
        <v>344.7</v>
      </c>
      <c r="Y57">
        <v>335</v>
      </c>
      <c r="Z57">
        <v>346.5</v>
      </c>
      <c r="AA57">
        <v>295.5</v>
      </c>
      <c r="AB57">
        <v>349.7</v>
      </c>
      <c r="AC57" s="2">
        <f>(Table2[[#This Row],[Close Price]]/Table2[[#This Row],[Day Low]])-1</f>
        <v>1.0222222222222133E-2</v>
      </c>
      <c r="AD57" s="2">
        <f>(Table2[[#This Row],[Day High]]/Table2[[#This Row],[Close Price]])-1</f>
        <v>1.0998680158381013E-2</v>
      </c>
      <c r="AE57" s="2">
        <f>(Table2[[#This Row],[Close Price]]/Table2[[#This Row],[Current Week Low]])-1</f>
        <v>1.7761194029850769E-2</v>
      </c>
      <c r="AF57" s="2">
        <f>(Table2[[#This Row],[Current Week High]]/Table2[[#This Row],[Close Price]])-1</f>
        <v>1.6278046634403909E-2</v>
      </c>
      <c r="AG57" s="2">
        <f>(Table2[[#This Row],[Close Price]]/Table2[[#This Row],[Current Month Low]])-1</f>
        <v>0.15380710659898478</v>
      </c>
      <c r="AH57" s="2">
        <f>(Table2[[#This Row],[Current Month High]]/Table2[[#This Row],[Close Price]])-1</f>
        <v>2.5663587036222291E-2</v>
      </c>
      <c r="AI57">
        <v>2.5663587036222202</v>
      </c>
      <c r="AJ57">
        <v>149.68875869644799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0.26</v>
      </c>
      <c r="AM57" t="s">
        <v>10202</v>
      </c>
      <c r="AN57">
        <v>3.38</v>
      </c>
      <c r="AO57" t="s">
        <v>10202</v>
      </c>
      <c r="AP57">
        <v>0.14847556154531399</v>
      </c>
      <c r="AQ57">
        <f>(Table2[[#This Row],[Sharpe Ratio]]-AVERAGE(Table2[Sharpe Ratio]))/_xlfn.STDEV.P(Table2[Sharpe Ratio])</f>
        <v>1.0643716646129113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4.3384644637759839</v>
      </c>
      <c r="AS57">
        <f>_xlfn.RANK.AVG(Table2[[#This Row],[1Y Return vs Nifty Z-Score]],Table2[1Y Return vs Nifty Z-Score])</f>
        <v>124</v>
      </c>
      <c r="AT57">
        <f>_xlfn.RANK.AVG(Table2[[#This Row],[6M Return vs Nifty Z-Score]],Table2[6M Return vs Nifty Z-Score])</f>
        <v>76</v>
      </c>
      <c r="AU57">
        <f>_xlfn.RANK.AVG(Table2[[#This Row],[Sharpe Ratio Z-Score]],Table2[Sharpe Ratio Z-Score])</f>
        <v>111</v>
      </c>
      <c r="AV57">
        <f>(Table2[[#This Row],[Rank 1Y]]+Table2[[#This Row],[Rank 6M]]+Table2[[#This Row],[Rank Sharpe]])/3</f>
        <v>103.66666666666667</v>
      </c>
    </row>
    <row r="58" spans="1:48" x14ac:dyDescent="0.3">
      <c r="A58" t="s">
        <v>161</v>
      </c>
      <c r="B58" t="s">
        <v>162</v>
      </c>
      <c r="C58" t="s">
        <v>10157</v>
      </c>
      <c r="D58" t="s">
        <v>116</v>
      </c>
      <c r="E58">
        <v>169737.61903999999</v>
      </c>
      <c r="F58">
        <v>644.6</v>
      </c>
      <c r="G58">
        <v>191.19739751432499</v>
      </c>
      <c r="H58">
        <f>(Table2[[#This Row],[1Y Return vs Nifty]]-AVERAGE(Table2[1Y Return vs Nifty]))/_xlfn.STDEV.P(Table2[1Y Return vs Nifty])</f>
        <v>2.1155984409200244</v>
      </c>
      <c r="I58">
        <v>14.656274767952301</v>
      </c>
      <c r="J58">
        <f>(Table2[[#This Row],[1M Return vs Nifty]]-AVERAGE(Table2[1M Return vs Nifty]))/_xlfn.STDEV.P(Table2[1M Return vs Nifty])</f>
        <v>1.5388754240168179</v>
      </c>
      <c r="K58">
        <v>14.7432949501778</v>
      </c>
      <c r="L58">
        <f>(Table2[[#This Row],[6M Return vs Nifty]]-AVERAGE(Table2[6M Return vs Nifty]))/_xlfn.STDEV.P(Table2[6M Return vs Nifty])</f>
        <v>0.23313098003153282</v>
      </c>
      <c r="M58">
        <v>4.3481441068073403</v>
      </c>
      <c r="N58">
        <f>(Table2[[#This Row],[1W Return vs Nifty]]-AVERAGE(Table2[1W Return vs Nifty]))/_xlfn.STDEV.P(Table2[1W Return vs Nifty])</f>
        <v>0.2651168418828046</v>
      </c>
      <c r="O58">
        <v>600.74</v>
      </c>
      <c r="P58">
        <v>564.56781242031605</v>
      </c>
      <c r="Q58">
        <v>454.34259815738</v>
      </c>
      <c r="R58">
        <v>69.201330328370602</v>
      </c>
      <c r="S58" s="2">
        <f>(Table2[[#This Row],[Close Price]]-Table2[[#This Row],[20D EMA]])/Table2[[#This Row],[20D EMA]]</f>
        <v>7.3009954389586199E-2</v>
      </c>
      <c r="T58" s="2">
        <f>(Table2[[#This Row],[Close Price]]-Table2[[#This Row],[50D EMA]])/Table2[[#This Row],[50D EMA]]</f>
        <v>0.14175832525163634</v>
      </c>
      <c r="U58" s="2">
        <f>(Table2[[#This Row],[Close Price]]-Table2[[#This Row],[200D EMA]])/Table2[[#This Row],[200D EMA]]</f>
        <v>0.41875316691462122</v>
      </c>
      <c r="V58">
        <v>0.57731832812389305</v>
      </c>
      <c r="W58">
        <v>633.35</v>
      </c>
      <c r="X58">
        <v>645.85</v>
      </c>
      <c r="Y58">
        <v>615.6</v>
      </c>
      <c r="Z58">
        <v>646.5</v>
      </c>
      <c r="AA58">
        <v>526.25</v>
      </c>
      <c r="AB58">
        <v>654</v>
      </c>
      <c r="AC58" s="2">
        <f>(Table2[[#This Row],[Close Price]]/Table2[[#This Row],[Day Low]])-1</f>
        <v>1.7762690455514374E-2</v>
      </c>
      <c r="AD58" s="2">
        <f>(Table2[[#This Row],[Day High]]/Table2[[#This Row],[Close Price]])-1</f>
        <v>1.9391870927707444E-3</v>
      </c>
      <c r="AE58" s="2">
        <f>(Table2[[#This Row],[Close Price]]/Table2[[#This Row],[Current Week Low]])-1</f>
        <v>4.7108512020792803E-2</v>
      </c>
      <c r="AF58" s="2">
        <f>(Table2[[#This Row],[Current Week High]]/Table2[[#This Row],[Close Price]])-1</f>
        <v>2.9475643810115137E-3</v>
      </c>
      <c r="AG58" s="2">
        <f>(Table2[[#This Row],[Close Price]]/Table2[[#This Row],[Current Month Low]])-1</f>
        <v>0.22489311163895498</v>
      </c>
      <c r="AH58" s="2">
        <f>(Table2[[#This Row],[Current Month High]]/Table2[[#This Row],[Close Price]])-1</f>
        <v>1.4582686937635758E-2</v>
      </c>
      <c r="AI58">
        <v>1.45826869376357</v>
      </c>
      <c r="AJ58">
        <v>236.693653695481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0.14000000000000001</v>
      </c>
      <c r="AM58" t="s">
        <v>10202</v>
      </c>
      <c r="AN58">
        <v>2.34</v>
      </c>
      <c r="AO58" t="s">
        <v>10202</v>
      </c>
      <c r="AP58">
        <v>0.193385921362555</v>
      </c>
      <c r="AQ58">
        <f>(Table2[[#This Row],[Sharpe Ratio]]-AVERAGE(Table2[Sharpe Ratio]))/_xlfn.STDEV.P(Table2[Sharpe Ratio])</f>
        <v>1.5798133264875527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5.7325350133387314</v>
      </c>
      <c r="AS58">
        <f>_xlfn.RANK.AVG(Table2[[#This Row],[1Y Return vs Nifty Z-Score]],Table2[1Y Return vs Nifty Z-Score])</f>
        <v>25</v>
      </c>
      <c r="AT58">
        <f>_xlfn.RANK.AVG(Table2[[#This Row],[6M Return vs Nifty Z-Score]],Table2[6M Return vs Nifty Z-Score])</f>
        <v>246</v>
      </c>
      <c r="AU58">
        <f>_xlfn.RANK.AVG(Table2[[#This Row],[Sharpe Ratio Z-Score]],Table2[Sharpe Ratio Z-Score])</f>
        <v>41</v>
      </c>
      <c r="AV58">
        <f>(Table2[[#This Row],[Rank 1Y]]+Table2[[#This Row],[Rank 6M]]+Table2[[#This Row],[Rank Sharpe]])/3</f>
        <v>104</v>
      </c>
    </row>
    <row r="59" spans="1:48" x14ac:dyDescent="0.3">
      <c r="A59" t="s">
        <v>749</v>
      </c>
      <c r="B59" t="s">
        <v>750</v>
      </c>
      <c r="C59" t="s">
        <v>10160</v>
      </c>
      <c r="D59" t="s">
        <v>228</v>
      </c>
      <c r="E59">
        <v>22025.261518920001</v>
      </c>
      <c r="F59">
        <v>1355.85</v>
      </c>
      <c r="G59">
        <v>87.404962255167604</v>
      </c>
      <c r="H59">
        <f>(Table2[[#This Row],[1Y Return vs Nifty]]-AVERAGE(Table2[1Y Return vs Nifty]))/_xlfn.STDEV.P(Table2[1Y Return vs Nifty])</f>
        <v>0.67929393996312759</v>
      </c>
      <c r="I59">
        <v>12.050650570391401</v>
      </c>
      <c r="J59">
        <f>(Table2[[#This Row],[1M Return vs Nifty]]-AVERAGE(Table2[1M Return vs Nifty]))/_xlfn.STDEV.P(Table2[1M Return vs Nifty])</f>
        <v>1.2532825585438612</v>
      </c>
      <c r="K59">
        <v>64.429344059875504</v>
      </c>
      <c r="L59">
        <f>(Table2[[#This Row],[6M Return vs Nifty]]-AVERAGE(Table2[6M Return vs Nifty]))/_xlfn.STDEV.P(Table2[6M Return vs Nifty])</f>
        <v>1.9054864162937604</v>
      </c>
      <c r="M59">
        <v>0.17281658129515001</v>
      </c>
      <c r="N59">
        <f>(Table2[[#This Row],[1W Return vs Nifty]]-AVERAGE(Table2[1W Return vs Nifty]))/_xlfn.STDEV.P(Table2[1W Return vs Nifty])</f>
        <v>-0.57340095057397666</v>
      </c>
      <c r="O59">
        <v>1302.5</v>
      </c>
      <c r="P59">
        <v>1247.2206714106901</v>
      </c>
      <c r="Q59">
        <v>1013.66858897482</v>
      </c>
      <c r="R59">
        <v>62.118584541225403</v>
      </c>
      <c r="S59" s="2">
        <f>(Table2[[#This Row],[Close Price]]-Table2[[#This Row],[20D EMA]])/Table2[[#This Row],[20D EMA]]</f>
        <v>4.0959692898272483E-2</v>
      </c>
      <c r="T59" s="2">
        <f>(Table2[[#This Row],[Close Price]]-Table2[[#This Row],[50D EMA]])/Table2[[#This Row],[50D EMA]]</f>
        <v>8.7097120084165022E-2</v>
      </c>
      <c r="U59" s="2">
        <f>(Table2[[#This Row],[Close Price]]-Table2[[#This Row],[200D EMA]])/Table2[[#This Row],[200D EMA]]</f>
        <v>0.33756734177907916</v>
      </c>
      <c r="V59">
        <v>0.77141099390056</v>
      </c>
      <c r="W59">
        <v>1290</v>
      </c>
      <c r="X59">
        <v>1355.1</v>
      </c>
      <c r="Y59">
        <v>1338.35</v>
      </c>
      <c r="Z59">
        <v>1395.7</v>
      </c>
      <c r="AA59">
        <v>1145</v>
      </c>
      <c r="AB59">
        <v>1427.85</v>
      </c>
      <c r="AC59" s="2">
        <f>(Table2[[#This Row],[Close Price]]/Table2[[#This Row],[Day Low]])-1</f>
        <v>5.1046511627906854E-2</v>
      </c>
      <c r="AD59" s="2">
        <f>(Table2[[#This Row],[Day High]]/Table2[[#This Row],[Close Price]])-1</f>
        <v>-5.5315853523618674E-4</v>
      </c>
      <c r="AE59" s="2">
        <f>(Table2[[#This Row],[Close Price]]/Table2[[#This Row],[Current Week Low]])-1</f>
        <v>1.3075802293869287E-2</v>
      </c>
      <c r="AF59" s="2">
        <f>(Table2[[#This Row],[Current Week High]]/Table2[[#This Row],[Close Price]])-1</f>
        <v>2.9391156838883381E-2</v>
      </c>
      <c r="AG59" s="2">
        <f>(Table2[[#This Row],[Close Price]]/Table2[[#This Row],[Current Month Low]])-1</f>
        <v>0.18414847161572045</v>
      </c>
      <c r="AH59" s="2">
        <f>(Table2[[#This Row],[Current Month High]]/Table2[[#This Row],[Close Price]])-1</f>
        <v>5.3103219382675038E-2</v>
      </c>
      <c r="AI59">
        <v>5.3103219382675002</v>
      </c>
      <c r="AJ59">
        <v>136.231379039986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-0.01</v>
      </c>
      <c r="AM59" t="s">
        <v>10201</v>
      </c>
      <c r="AN59">
        <v>0.77</v>
      </c>
      <c r="AO59" t="s">
        <v>10202</v>
      </c>
      <c r="AP59">
        <v>0.128781579291532</v>
      </c>
      <c r="AQ59">
        <f>(Table2[[#This Row],[Sharpe Ratio]]-AVERAGE(Table2[Sharpe Ratio]))/_xlfn.STDEV.P(Table2[Sharpe Ratio])</f>
        <v>0.83834143499266023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4.1030033992194328</v>
      </c>
      <c r="AS59">
        <f>_xlfn.RANK.AVG(Table2[[#This Row],[1Y Return vs Nifty Z-Score]],Table2[1Y Return vs Nifty Z-Score])</f>
        <v>127</v>
      </c>
      <c r="AT59">
        <f>_xlfn.RANK.AVG(Table2[[#This Row],[6M Return vs Nifty Z-Score]],Table2[6M Return vs Nifty Z-Score])</f>
        <v>34</v>
      </c>
      <c r="AU59">
        <f>_xlfn.RANK.AVG(Table2[[#This Row],[Sharpe Ratio Z-Score]],Table2[Sharpe Ratio Z-Score])</f>
        <v>151</v>
      </c>
      <c r="AV59">
        <f>(Table2[[#This Row],[Rank 1Y]]+Table2[[#This Row],[Rank 6M]]+Table2[[#This Row],[Rank Sharpe]])/3</f>
        <v>104</v>
      </c>
    </row>
    <row r="60" spans="1:48" x14ac:dyDescent="0.3">
      <c r="A60" t="s">
        <v>333</v>
      </c>
      <c r="B60" t="s">
        <v>334</v>
      </c>
      <c r="C60" t="s">
        <v>10163</v>
      </c>
      <c r="D60" t="s">
        <v>89</v>
      </c>
      <c r="E60">
        <v>76523.80434848</v>
      </c>
      <c r="F60">
        <v>1592.2</v>
      </c>
      <c r="G60">
        <v>108.853739648489</v>
      </c>
      <c r="H60">
        <f>(Table2[[#This Row],[1Y Return vs Nifty]]-AVERAGE(Table2[1Y Return vs Nifty]))/_xlfn.STDEV.P(Table2[1Y Return vs Nifty])</f>
        <v>0.97610724271615279</v>
      </c>
      <c r="I60">
        <v>0.83506732440729803</v>
      </c>
      <c r="J60">
        <f>(Table2[[#This Row],[1M Return vs Nifty]]-AVERAGE(Table2[1M Return vs Nifty]))/_xlfn.STDEV.P(Table2[1M Return vs Nifty])</f>
        <v>2.3983813095662186E-2</v>
      </c>
      <c r="K60">
        <v>44.3552504982638</v>
      </c>
      <c r="L60">
        <f>(Table2[[#This Row],[6M Return vs Nifty]]-AVERAGE(Table2[6M Return vs Nifty]))/_xlfn.STDEV.P(Table2[6M Return vs Nifty])</f>
        <v>1.2298235270654532</v>
      </c>
      <c r="M60">
        <v>1.11435395075995</v>
      </c>
      <c r="N60">
        <f>(Table2[[#This Row],[1W Return vs Nifty]]-AVERAGE(Table2[1W Return vs Nifty]))/_xlfn.STDEV.P(Table2[1W Return vs Nifty])</f>
        <v>-0.38431498504547817</v>
      </c>
      <c r="O60">
        <v>1527.84</v>
      </c>
      <c r="P60">
        <v>1494.4767736444401</v>
      </c>
      <c r="Q60">
        <v>1227.17829774037</v>
      </c>
      <c r="R60">
        <v>70.908290413121904</v>
      </c>
      <c r="S60" s="2">
        <f>(Table2[[#This Row],[Close Price]]-Table2[[#This Row],[20D EMA]])/Table2[[#This Row],[20D EMA]]</f>
        <v>4.2124829825112661E-2</v>
      </c>
      <c r="T60" s="2">
        <f>(Table2[[#This Row],[Close Price]]-Table2[[#This Row],[50D EMA]])/Table2[[#This Row],[50D EMA]]</f>
        <v>6.5389591915337386E-2</v>
      </c>
      <c r="U60" s="2">
        <f>(Table2[[#This Row],[Close Price]]-Table2[[#This Row],[200D EMA]])/Table2[[#This Row],[200D EMA]]</f>
        <v>0.2974479771454176</v>
      </c>
      <c r="V60">
        <v>0.64520010042708098</v>
      </c>
      <c r="W60">
        <v>1585.95</v>
      </c>
      <c r="X60">
        <v>1636</v>
      </c>
      <c r="Y60">
        <v>1550.05</v>
      </c>
      <c r="Z60">
        <v>1607.7</v>
      </c>
      <c r="AA60">
        <v>1450</v>
      </c>
      <c r="AB60">
        <v>1687</v>
      </c>
      <c r="AC60" s="2">
        <f>(Table2[[#This Row],[Close Price]]/Table2[[#This Row],[Day Low]])-1</f>
        <v>3.9408556385762683E-3</v>
      </c>
      <c r="AD60" s="2">
        <f>(Table2[[#This Row],[Day High]]/Table2[[#This Row],[Close Price]])-1</f>
        <v>2.7509106896118629E-2</v>
      </c>
      <c r="AE60" s="2">
        <f>(Table2[[#This Row],[Close Price]]/Table2[[#This Row],[Current Week Low]])-1</f>
        <v>2.7192671204154806E-2</v>
      </c>
      <c r="AF60" s="2">
        <f>(Table2[[#This Row],[Current Week High]]/Table2[[#This Row],[Close Price]])-1</f>
        <v>9.7349579198593439E-3</v>
      </c>
      <c r="AG60" s="2">
        <f>(Table2[[#This Row],[Close Price]]/Table2[[#This Row],[Current Month Low]])-1</f>
        <v>9.8068965517241313E-2</v>
      </c>
      <c r="AH60" s="2">
        <f>(Table2[[#This Row],[Current Month High]]/Table2[[#This Row],[Close Price]])-1</f>
        <v>5.9540258761462184E-2</v>
      </c>
      <c r="AI60">
        <v>5.9540258761462104</v>
      </c>
      <c r="AJ60">
        <v>156.186645213193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7.0000000000000007E-2</v>
      </c>
      <c r="AM60" t="s">
        <v>10202</v>
      </c>
      <c r="AN60">
        <v>3.04</v>
      </c>
      <c r="AO60" t="s">
        <v>10202</v>
      </c>
      <c r="AP60">
        <v>0.13740397312908401</v>
      </c>
      <c r="AQ60">
        <f>(Table2[[#This Row],[Sharpe Ratio]]-AVERAGE(Table2[Sharpe Ratio]))/_xlfn.STDEV.P(Table2[Sharpe Ratio])</f>
        <v>0.93730169777058836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2.7829012956023784</v>
      </c>
      <c r="AS60">
        <f>_xlfn.RANK.AVG(Table2[[#This Row],[1Y Return vs Nifty Z-Score]],Table2[1Y Return vs Nifty Z-Score])</f>
        <v>94</v>
      </c>
      <c r="AT60">
        <f>_xlfn.RANK.AVG(Table2[[#This Row],[6M Return vs Nifty Z-Score]],Table2[6M Return vs Nifty Z-Score])</f>
        <v>84</v>
      </c>
      <c r="AU60">
        <f>_xlfn.RANK.AVG(Table2[[#This Row],[Sharpe Ratio Z-Score]],Table2[Sharpe Ratio Z-Score])</f>
        <v>138</v>
      </c>
      <c r="AV60">
        <f>(Table2[[#This Row],[Rank 1Y]]+Table2[[#This Row],[Rank 6M]]+Table2[[#This Row],[Rank Sharpe]])/3</f>
        <v>105.33333333333333</v>
      </c>
    </row>
    <row r="61" spans="1:48" x14ac:dyDescent="0.3">
      <c r="A61" t="s">
        <v>887</v>
      </c>
      <c r="B61" t="s">
        <v>888</v>
      </c>
      <c r="C61" t="s">
        <v>10162</v>
      </c>
      <c r="D61" t="s">
        <v>469</v>
      </c>
      <c r="E61">
        <v>17111.24401658</v>
      </c>
      <c r="F61">
        <v>617.29999999999995</v>
      </c>
      <c r="G61">
        <v>195.511817190464</v>
      </c>
      <c r="H61">
        <f>(Table2[[#This Row],[1Y Return vs Nifty]]-AVERAGE(Table2[1Y Return vs Nifty]))/_xlfn.STDEV.P(Table2[1Y Return vs Nifty])</f>
        <v>2.1753024105241936</v>
      </c>
      <c r="I61">
        <v>22.175585115376599</v>
      </c>
      <c r="J61">
        <f>(Table2[[#This Row],[1M Return vs Nifty]]-AVERAGE(Table2[1M Return vs Nifty]))/_xlfn.STDEV.P(Table2[1M Return vs Nifty])</f>
        <v>2.3630393193750114</v>
      </c>
      <c r="K61">
        <v>10.4655651645137</v>
      </c>
      <c r="L61">
        <f>(Table2[[#This Row],[6M Return vs Nifty]]-AVERAGE(Table2[6M Return vs Nifty]))/_xlfn.STDEV.P(Table2[6M Return vs Nifty])</f>
        <v>8.9149222775653181E-2</v>
      </c>
      <c r="M61">
        <v>5.7248451964516898</v>
      </c>
      <c r="N61">
        <f>(Table2[[#This Row],[1W Return vs Nifty]]-AVERAGE(Table2[1W Return vs Nifty]))/_xlfn.STDEV.P(Table2[1W Return vs Nifty])</f>
        <v>0.54159535800108582</v>
      </c>
      <c r="O61">
        <v>591.64</v>
      </c>
      <c r="P61">
        <v>551.57062238518597</v>
      </c>
      <c r="Q61">
        <v>453.848956563478</v>
      </c>
      <c r="R61">
        <v>54.601974788398202</v>
      </c>
      <c r="S61" s="2">
        <f>(Table2[[#This Row],[Close Price]]-Table2[[#This Row],[20D EMA]])/Table2[[#This Row],[20D EMA]]</f>
        <v>4.3370968832398028E-2</v>
      </c>
      <c r="T61" s="2">
        <f>(Table2[[#This Row],[Close Price]]-Table2[[#This Row],[50D EMA]])/Table2[[#This Row],[50D EMA]]</f>
        <v>0.11916765496062311</v>
      </c>
      <c r="U61" s="2">
        <f>(Table2[[#This Row],[Close Price]]-Table2[[#This Row],[200D EMA]])/Table2[[#This Row],[200D EMA]]</f>
        <v>0.36014414283149448</v>
      </c>
      <c r="V61">
        <v>2.2325640759179302</v>
      </c>
      <c r="W61">
        <v>618</v>
      </c>
      <c r="X61">
        <v>633</v>
      </c>
      <c r="Y61">
        <v>612.15</v>
      </c>
      <c r="Z61">
        <v>641.4</v>
      </c>
      <c r="AA61">
        <v>497.3</v>
      </c>
      <c r="AB61">
        <v>684.65</v>
      </c>
      <c r="AC61" s="2">
        <f>(Table2[[#This Row],[Close Price]]/Table2[[#This Row],[Day Low]])-1</f>
        <v>-1.1326860841425201E-3</v>
      </c>
      <c r="AD61" s="2">
        <f>(Table2[[#This Row],[Day High]]/Table2[[#This Row],[Close Price]])-1</f>
        <v>2.5433338733193089E-2</v>
      </c>
      <c r="AE61" s="2">
        <f>(Table2[[#This Row],[Close Price]]/Table2[[#This Row],[Current Week Low]])-1</f>
        <v>8.4129706771216561E-3</v>
      </c>
      <c r="AF61" s="2">
        <f>(Table2[[#This Row],[Current Week High]]/Table2[[#This Row],[Close Price]])-1</f>
        <v>3.9040984934391787E-2</v>
      </c>
      <c r="AG61" s="2">
        <f>(Table2[[#This Row],[Close Price]]/Table2[[#This Row],[Current Month Low]])-1</f>
        <v>0.24130303639654116</v>
      </c>
      <c r="AH61" s="2">
        <f>(Table2[[#This Row],[Current Month High]]/Table2[[#This Row],[Close Price]])-1</f>
        <v>0.10910416329175443</v>
      </c>
      <c r="AI61">
        <v>10.910416329175399</v>
      </c>
      <c r="AJ61">
        <v>247.87264018033201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0.06</v>
      </c>
      <c r="AM61" t="s">
        <v>10202</v>
      </c>
      <c r="AN61">
        <v>7.06</v>
      </c>
      <c r="AO61" t="s">
        <v>10202</v>
      </c>
      <c r="AP61">
        <v>0.235804068361438</v>
      </c>
      <c r="AQ61">
        <f>(Table2[[#This Row],[Sharpe Ratio]]-AVERAGE(Table2[Sharpe Ratio]))/_xlfn.STDEV.P(Table2[Sharpe Ratio])</f>
        <v>2.0666515587288696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7.2357378694048133</v>
      </c>
      <c r="AS61">
        <f>_xlfn.RANK.AVG(Table2[[#This Row],[1Y Return vs Nifty Z-Score]],Table2[1Y Return vs Nifty Z-Score])</f>
        <v>21</v>
      </c>
      <c r="AT61">
        <f>_xlfn.RANK.AVG(Table2[[#This Row],[6M Return vs Nifty Z-Score]],Table2[6M Return vs Nifty Z-Score])</f>
        <v>289</v>
      </c>
      <c r="AU61">
        <f>_xlfn.RANK.AVG(Table2[[#This Row],[Sharpe Ratio Z-Score]],Table2[Sharpe Ratio Z-Score])</f>
        <v>13</v>
      </c>
      <c r="AV61">
        <f>(Table2[[#This Row],[Rank 1Y]]+Table2[[#This Row],[Rank 6M]]+Table2[[#This Row],[Rank Sharpe]])/3</f>
        <v>107.66666666666667</v>
      </c>
    </row>
    <row r="62" spans="1:48" x14ac:dyDescent="0.3">
      <c r="A62" t="s">
        <v>284</v>
      </c>
      <c r="B62" t="s">
        <v>285</v>
      </c>
      <c r="C62" t="s">
        <v>10156</v>
      </c>
      <c r="D62" t="s">
        <v>286</v>
      </c>
      <c r="E62">
        <v>97938.621445519995</v>
      </c>
      <c r="F62">
        <v>11294.45</v>
      </c>
      <c r="G62">
        <v>164.22684308155499</v>
      </c>
      <c r="H62">
        <f>(Table2[[#This Row],[1Y Return vs Nifty]]-AVERAGE(Table2[1Y Return vs Nifty]))/_xlfn.STDEV.P(Table2[1Y Return vs Nifty])</f>
        <v>1.7423734690965333</v>
      </c>
      <c r="I62">
        <v>8.3801215450729405</v>
      </c>
      <c r="J62">
        <f>(Table2[[#This Row],[1M Return vs Nifty]]-AVERAGE(Table2[1M Return vs Nifty]))/_xlfn.STDEV.P(Table2[1M Return vs Nifty])</f>
        <v>0.8509693995228329</v>
      </c>
      <c r="K62">
        <v>56.061058993207403</v>
      </c>
      <c r="L62">
        <f>(Table2[[#This Row],[6M Return vs Nifty]]-AVERAGE(Table2[6M Return vs Nifty]))/_xlfn.STDEV.P(Table2[6M Return vs Nifty])</f>
        <v>1.6238229056262772</v>
      </c>
      <c r="M62">
        <v>2.6768663618325501</v>
      </c>
      <c r="N62">
        <f>(Table2[[#This Row],[1W Return vs Nifty]]-AVERAGE(Table2[1W Return vs Nifty]))/_xlfn.STDEV.P(Table2[1W Return vs Nifty])</f>
        <v>-7.0520570208956593E-2</v>
      </c>
      <c r="O62">
        <v>10624.01</v>
      </c>
      <c r="P62">
        <v>9733.1495222876893</v>
      </c>
      <c r="Q62">
        <v>7446.4986291940804</v>
      </c>
      <c r="R62">
        <v>78.307702485322594</v>
      </c>
      <c r="S62" s="2">
        <f>(Table2[[#This Row],[Close Price]]-Table2[[#This Row],[20D EMA]])/Table2[[#This Row],[20D EMA]]</f>
        <v>6.3106115299213811E-2</v>
      </c>
      <c r="T62" s="2">
        <f>(Table2[[#This Row],[Close Price]]-Table2[[#This Row],[50D EMA]])/Table2[[#This Row],[50D EMA]]</f>
        <v>0.16041061263233752</v>
      </c>
      <c r="U62" s="2">
        <f>(Table2[[#This Row],[Close Price]]-Table2[[#This Row],[200D EMA]])/Table2[[#This Row],[200D EMA]]</f>
        <v>0.51674640155307139</v>
      </c>
      <c r="V62">
        <v>1.54918399796552</v>
      </c>
      <c r="W62">
        <v>11118.2</v>
      </c>
      <c r="X62">
        <v>11300</v>
      </c>
      <c r="Y62">
        <v>11097.5</v>
      </c>
      <c r="Z62">
        <v>11443.6</v>
      </c>
      <c r="AA62">
        <v>9890.15</v>
      </c>
      <c r="AB62">
        <v>11443.6</v>
      </c>
      <c r="AC62" s="2">
        <f>(Table2[[#This Row],[Close Price]]/Table2[[#This Row],[Day Low]])-1</f>
        <v>1.5852386177618749E-2</v>
      </c>
      <c r="AD62" s="2">
        <f>(Table2[[#This Row],[Day High]]/Table2[[#This Row],[Close Price]])-1</f>
        <v>4.9139178977286591E-4</v>
      </c>
      <c r="AE62" s="2">
        <f>(Table2[[#This Row],[Close Price]]/Table2[[#This Row],[Current Week Low]])-1</f>
        <v>1.7747240369452744E-2</v>
      </c>
      <c r="AF62" s="2">
        <f>(Table2[[#This Row],[Current Week High]]/Table2[[#This Row],[Close Price]])-1</f>
        <v>1.3205600981012866E-2</v>
      </c>
      <c r="AG62" s="2">
        <f>(Table2[[#This Row],[Close Price]]/Table2[[#This Row],[Current Month Low]])-1</f>
        <v>0.14198975748598364</v>
      </c>
      <c r="AH62" s="2">
        <f>(Table2[[#This Row],[Current Month High]]/Table2[[#This Row],[Close Price]])-1</f>
        <v>1.3205600981012866E-2</v>
      </c>
      <c r="AI62">
        <v>1.3205600981012799</v>
      </c>
      <c r="AJ62">
        <v>197.59044080836799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0.22</v>
      </c>
      <c r="AM62" t="s">
        <v>10202</v>
      </c>
      <c r="AN62">
        <v>10.18</v>
      </c>
      <c r="AO62" t="s">
        <v>10202</v>
      </c>
      <c r="AP62">
        <v>8.9413555408590001E-2</v>
      </c>
      <c r="AQ62">
        <f>(Table2[[#This Row],[Sharpe Ratio]]-AVERAGE(Table2[Sharpe Ratio]))/_xlfn.STDEV.P(Table2[Sharpe Ratio])</f>
        <v>0.38650983672623618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4.5331550407629235</v>
      </c>
      <c r="AS62">
        <f>_xlfn.RANK.AVG(Table2[[#This Row],[1Y Return vs Nifty Z-Score]],Table2[1Y Return vs Nifty Z-Score])</f>
        <v>43</v>
      </c>
      <c r="AT62">
        <f>_xlfn.RANK.AVG(Table2[[#This Row],[6M Return vs Nifty Z-Score]],Table2[6M Return vs Nifty Z-Score])</f>
        <v>45</v>
      </c>
      <c r="AU62">
        <f>_xlfn.RANK.AVG(Table2[[#This Row],[Sharpe Ratio Z-Score]],Table2[Sharpe Ratio Z-Score])</f>
        <v>236</v>
      </c>
      <c r="AV62">
        <f>(Table2[[#This Row],[Rank 1Y]]+Table2[[#This Row],[Rank 6M]]+Table2[[#This Row],[Rank Sharpe]])/3</f>
        <v>108</v>
      </c>
    </row>
    <row r="63" spans="1:48" x14ac:dyDescent="0.3">
      <c r="A63" t="s">
        <v>629</v>
      </c>
      <c r="B63" t="s">
        <v>630</v>
      </c>
      <c r="C63" t="s">
        <v>10162</v>
      </c>
      <c r="D63" t="s">
        <v>469</v>
      </c>
      <c r="E63">
        <v>29985.04538412</v>
      </c>
      <c r="F63">
        <v>1638.3</v>
      </c>
      <c r="G63">
        <v>131.643180644284</v>
      </c>
      <c r="H63">
        <f>(Table2[[#This Row],[1Y Return vs Nifty]]-AVERAGE(Table2[1Y Return vs Nifty]))/_xlfn.STDEV.P(Table2[1Y Return vs Nifty])</f>
        <v>1.2914729685016846</v>
      </c>
      <c r="I63">
        <v>-1.72206703373402</v>
      </c>
      <c r="J63">
        <f>(Table2[[#This Row],[1M Return vs Nifty]]-AVERAGE(Table2[1M Return vs Nifty]))/_xlfn.STDEV.P(Table2[1M Return vs Nifty])</f>
        <v>-0.25629425978397835</v>
      </c>
      <c r="K63">
        <v>81.258755273570301</v>
      </c>
      <c r="L63">
        <f>(Table2[[#This Row],[6M Return vs Nifty]]-AVERAGE(Table2[6M Return vs Nifty]))/_xlfn.STDEV.P(Table2[6M Return vs Nifty])</f>
        <v>2.4719383245583217</v>
      </c>
      <c r="M63">
        <v>6.38757570728791</v>
      </c>
      <c r="N63">
        <f>(Table2[[#This Row],[1W Return vs Nifty]]-AVERAGE(Table2[1W Return vs Nifty]))/_xlfn.STDEV.P(Table2[1W Return vs Nifty])</f>
        <v>0.67468942584238001</v>
      </c>
      <c r="O63">
        <v>1585.02</v>
      </c>
      <c r="P63">
        <v>1454.2347520404301</v>
      </c>
      <c r="Q63">
        <v>1068.16955386578</v>
      </c>
      <c r="R63">
        <v>58.673455882891503</v>
      </c>
      <c r="S63" s="2">
        <f>(Table2[[#This Row],[Close Price]]-Table2[[#This Row],[20D EMA]])/Table2[[#This Row],[20D EMA]]</f>
        <v>3.3614717795359031E-2</v>
      </c>
      <c r="T63" s="2">
        <f>(Table2[[#This Row],[Close Price]]-Table2[[#This Row],[50D EMA]])/Table2[[#This Row],[50D EMA]]</f>
        <v>0.12657189473797734</v>
      </c>
      <c r="U63" s="2">
        <f>(Table2[[#This Row],[Close Price]]-Table2[[#This Row],[200D EMA]])/Table2[[#This Row],[200D EMA]]</f>
        <v>0.53374526925138255</v>
      </c>
      <c r="V63">
        <v>0.39959398156963999</v>
      </c>
      <c r="W63">
        <v>1625</v>
      </c>
      <c r="X63">
        <v>1680</v>
      </c>
      <c r="Y63">
        <v>1631.05</v>
      </c>
      <c r="Z63">
        <v>1696.75</v>
      </c>
      <c r="AA63">
        <v>1404</v>
      </c>
      <c r="AB63">
        <v>1745</v>
      </c>
      <c r="AC63" s="2">
        <f>(Table2[[#This Row],[Close Price]]/Table2[[#This Row],[Day Low]])-1</f>
        <v>8.1846153846154568E-3</v>
      </c>
      <c r="AD63" s="2">
        <f>(Table2[[#This Row],[Day High]]/Table2[[#This Row],[Close Price]])-1</f>
        <v>2.5453213697125054E-2</v>
      </c>
      <c r="AE63" s="2">
        <f>(Table2[[#This Row],[Close Price]]/Table2[[#This Row],[Current Week Low]])-1</f>
        <v>4.4449894239906307E-3</v>
      </c>
      <c r="AF63" s="2">
        <f>(Table2[[#This Row],[Current Week High]]/Table2[[#This Row],[Close Price]])-1</f>
        <v>3.567722639321258E-2</v>
      </c>
      <c r="AG63" s="2">
        <f>(Table2[[#This Row],[Close Price]]/Table2[[#This Row],[Current Month Low]])-1</f>
        <v>0.16688034188034195</v>
      </c>
      <c r="AH63" s="2">
        <f>(Table2[[#This Row],[Current Month High]]/Table2[[#This Row],[Close Price]])-1</f>
        <v>6.5128486846121048E-2</v>
      </c>
      <c r="AI63">
        <v>8.4020020753219793</v>
      </c>
      <c r="AJ63">
        <v>173.50584307178599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0.28000000000000003</v>
      </c>
      <c r="AM63" t="s">
        <v>10202</v>
      </c>
      <c r="AN63">
        <v>-2.75</v>
      </c>
      <c r="AO63" t="s">
        <v>10201</v>
      </c>
      <c r="AP63">
        <v>8.8751315563423999E-2</v>
      </c>
      <c r="AQ63">
        <f>(Table2[[#This Row],[Sharpe Ratio]]-AVERAGE(Table2[Sharpe Ratio]))/_xlfn.STDEV.P(Table2[Sharpe Ratio])</f>
        <v>0.37890922947790756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4.5607156885963152</v>
      </c>
      <c r="AS63">
        <f>_xlfn.RANK.AVG(Table2[[#This Row],[1Y Return vs Nifty Z-Score]],Table2[1Y Return vs Nifty Z-Score])</f>
        <v>71</v>
      </c>
      <c r="AT63">
        <f>_xlfn.RANK.AVG(Table2[[#This Row],[6M Return vs Nifty Z-Score]],Table2[6M Return vs Nifty Z-Score])</f>
        <v>17</v>
      </c>
      <c r="AU63">
        <f>_xlfn.RANK.AVG(Table2[[#This Row],[Sharpe Ratio Z-Score]],Table2[Sharpe Ratio Z-Score])</f>
        <v>237</v>
      </c>
      <c r="AV63">
        <f>(Table2[[#This Row],[Rank 1Y]]+Table2[[#This Row],[Rank 6M]]+Table2[[#This Row],[Rank Sharpe]])/3</f>
        <v>108.33333333333333</v>
      </c>
    </row>
    <row r="64" spans="1:48" x14ac:dyDescent="0.3">
      <c r="A64" t="s">
        <v>741</v>
      </c>
      <c r="B64" t="s">
        <v>742</v>
      </c>
      <c r="C64" t="s">
        <v>10159</v>
      </c>
      <c r="D64" t="s">
        <v>43</v>
      </c>
      <c r="E64">
        <v>22086.755602599998</v>
      </c>
      <c r="F64">
        <v>4265.3</v>
      </c>
      <c r="G64">
        <v>71.466653847659899</v>
      </c>
      <c r="H64">
        <f>(Table2[[#This Row],[1Y Return vs Nifty]]-AVERAGE(Table2[1Y Return vs Nifty]))/_xlfn.STDEV.P(Table2[1Y Return vs Nifty])</f>
        <v>0.45873582273441815</v>
      </c>
      <c r="I64">
        <v>-0.66605959970290896</v>
      </c>
      <c r="J64">
        <f>(Table2[[#This Row],[1M Return vs Nifty]]-AVERAGE(Table2[1M Return vs Nifty]))/_xlfn.STDEV.P(Table2[1M Return vs Nifty])</f>
        <v>-0.1405491767716226</v>
      </c>
      <c r="K64">
        <v>71.286492896263496</v>
      </c>
      <c r="L64">
        <f>(Table2[[#This Row],[6M Return vs Nifty]]-AVERAGE(Table2[6M Return vs Nifty]))/_xlfn.STDEV.P(Table2[6M Return vs Nifty])</f>
        <v>2.1362874225978503</v>
      </c>
      <c r="M64">
        <v>1.72151168149335</v>
      </c>
      <c r="N64">
        <f>(Table2[[#This Row],[1W Return vs Nifty]]-AVERAGE(Table2[1W Return vs Nifty]))/_xlfn.STDEV.P(Table2[1W Return vs Nifty])</f>
        <v>-0.26238142248377561</v>
      </c>
      <c r="O64">
        <v>4234.9799999999996</v>
      </c>
      <c r="P64">
        <v>4040.7969787235202</v>
      </c>
      <c r="Q64">
        <v>3168.7610515031201</v>
      </c>
      <c r="R64">
        <v>50.8530899234364</v>
      </c>
      <c r="S64" s="2">
        <f>(Table2[[#This Row],[Close Price]]-Table2[[#This Row],[20D EMA]])/Table2[[#This Row],[20D EMA]]</f>
        <v>7.1594198791967425E-3</v>
      </c>
      <c r="T64" s="2">
        <f>(Table2[[#This Row],[Close Price]]-Table2[[#This Row],[50D EMA]])/Table2[[#This Row],[50D EMA]]</f>
        <v>5.5559094519863773E-2</v>
      </c>
      <c r="U64" s="2">
        <f>(Table2[[#This Row],[Close Price]]-Table2[[#This Row],[200D EMA]])/Table2[[#This Row],[200D EMA]]</f>
        <v>0.34604658750672618</v>
      </c>
      <c r="V64">
        <v>2.7377451821819201</v>
      </c>
      <c r="W64">
        <v>4224.25</v>
      </c>
      <c r="X64">
        <v>4284.5</v>
      </c>
      <c r="Y64">
        <v>4255.2</v>
      </c>
      <c r="Z64">
        <v>4345.3999999999996</v>
      </c>
      <c r="AA64">
        <v>3950.05</v>
      </c>
      <c r="AB64">
        <v>4821.3</v>
      </c>
      <c r="AC64" s="2">
        <f>(Table2[[#This Row],[Close Price]]/Table2[[#This Row],[Day Low]])-1</f>
        <v>9.7177013671065904E-3</v>
      </c>
      <c r="AD64" s="2">
        <f>(Table2[[#This Row],[Day High]]/Table2[[#This Row],[Close Price]])-1</f>
        <v>4.5014418680984214E-3</v>
      </c>
      <c r="AE64" s="2">
        <f>(Table2[[#This Row],[Close Price]]/Table2[[#This Row],[Current Week Low]])-1</f>
        <v>2.3735664598609763E-3</v>
      </c>
      <c r="AF64" s="2">
        <f>(Table2[[#This Row],[Current Week High]]/Table2[[#This Row],[Close Price]])-1</f>
        <v>1.8779452793472817E-2</v>
      </c>
      <c r="AG64" s="2">
        <f>(Table2[[#This Row],[Close Price]]/Table2[[#This Row],[Current Month Low]])-1</f>
        <v>7.9809116340299413E-2</v>
      </c>
      <c r="AH64" s="2">
        <f>(Table2[[#This Row],[Current Month High]]/Table2[[#This Row],[Close Price]])-1</f>
        <v>0.13035425409701551</v>
      </c>
      <c r="AI64">
        <v>13.035425409701499</v>
      </c>
      <c r="AJ64">
        <v>116.622651091924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0.08</v>
      </c>
      <c r="AM64" t="s">
        <v>10202</v>
      </c>
      <c r="AN64">
        <v>6.7</v>
      </c>
      <c r="AO64" t="s">
        <v>10202</v>
      </c>
      <c r="AP64">
        <v>0.13808589686001399</v>
      </c>
      <c r="AQ64">
        <f>(Table2[[#This Row],[Sharpe Ratio]]-AVERAGE(Table2[Sharpe Ratio]))/_xlfn.STDEV.P(Table2[Sharpe Ratio])</f>
        <v>0.94512821936989577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3.1372208654467659</v>
      </c>
      <c r="AS64">
        <f>_xlfn.RANK.AVG(Table2[[#This Row],[1Y Return vs Nifty Z-Score]],Table2[1Y Return vs Nifty Z-Score])</f>
        <v>164</v>
      </c>
      <c r="AT64">
        <f>_xlfn.RANK.AVG(Table2[[#This Row],[6M Return vs Nifty Z-Score]],Table2[6M Return vs Nifty Z-Score])</f>
        <v>28</v>
      </c>
      <c r="AU64">
        <f>_xlfn.RANK.AVG(Table2[[#This Row],[Sharpe Ratio Z-Score]],Table2[Sharpe Ratio Z-Score])</f>
        <v>135</v>
      </c>
      <c r="AV64">
        <f>(Table2[[#This Row],[Rank 1Y]]+Table2[[#This Row],[Rank 6M]]+Table2[[#This Row],[Rank Sharpe]])/3</f>
        <v>109</v>
      </c>
    </row>
    <row r="65" spans="1:48" x14ac:dyDescent="0.3">
      <c r="A65" t="s">
        <v>1264</v>
      </c>
      <c r="B65" t="s">
        <v>1265</v>
      </c>
      <c r="C65" t="s">
        <v>10166</v>
      </c>
      <c r="D65" t="s">
        <v>672</v>
      </c>
      <c r="E65">
        <v>9067.3968120449899</v>
      </c>
      <c r="F65">
        <v>281.70999999999998</v>
      </c>
      <c r="G65">
        <v>137.72661892468301</v>
      </c>
      <c r="H65">
        <f>(Table2[[#This Row],[1Y Return vs Nifty]]-AVERAGE(Table2[1Y Return vs Nifty]))/_xlfn.STDEV.P(Table2[1Y Return vs Nifty])</f>
        <v>1.3756570399286017</v>
      </c>
      <c r="I65">
        <v>4.4886687505822298</v>
      </c>
      <c r="J65">
        <f>(Table2[[#This Row],[1M Return vs Nifty]]-AVERAGE(Table2[1M Return vs Nifty]))/_xlfn.STDEV.P(Table2[1M Return vs Nifty])</f>
        <v>0.42444160035989492</v>
      </c>
      <c r="K65">
        <v>18.627971982812401</v>
      </c>
      <c r="L65">
        <f>(Table2[[#This Row],[6M Return vs Nifty]]-AVERAGE(Table2[6M Return vs Nifty]))/_xlfn.STDEV.P(Table2[6M Return vs Nifty])</f>
        <v>0.3638831905626273</v>
      </c>
      <c r="M65">
        <v>1.70705095680903</v>
      </c>
      <c r="N65">
        <f>(Table2[[#This Row],[1W Return vs Nifty]]-AVERAGE(Table2[1W Return vs Nifty]))/_xlfn.STDEV.P(Table2[1W Return vs Nifty])</f>
        <v>-0.26528552398612038</v>
      </c>
      <c r="O65">
        <v>265.05</v>
      </c>
      <c r="P65">
        <v>238.77744198123199</v>
      </c>
      <c r="Q65">
        <v>185.496639573078</v>
      </c>
      <c r="R65">
        <v>62.642665503431701</v>
      </c>
      <c r="S65" s="2">
        <f>(Table2[[#This Row],[Close Price]]-Table2[[#This Row],[20D EMA]])/Table2[[#This Row],[20D EMA]]</f>
        <v>6.2856064893416219E-2</v>
      </c>
      <c r="T65" s="2">
        <f>(Table2[[#This Row],[Close Price]]-Table2[[#This Row],[50D EMA]])/Table2[[#This Row],[50D EMA]]</f>
        <v>0.17980156610498621</v>
      </c>
      <c r="U65" s="2">
        <f>(Table2[[#This Row],[Close Price]]-Table2[[#This Row],[200D EMA]])/Table2[[#This Row],[200D EMA]]</f>
        <v>0.5186798027627767</v>
      </c>
      <c r="V65">
        <v>1.09335039837014</v>
      </c>
      <c r="W65">
        <v>277.02999999999997</v>
      </c>
      <c r="X65">
        <v>282</v>
      </c>
      <c r="Y65">
        <v>270.3</v>
      </c>
      <c r="Z65">
        <v>283.99</v>
      </c>
      <c r="AA65">
        <v>248</v>
      </c>
      <c r="AB65">
        <v>296.49</v>
      </c>
      <c r="AC65" s="2">
        <f>(Table2[[#This Row],[Close Price]]/Table2[[#This Row],[Day Low]])-1</f>
        <v>1.6893477240732091E-2</v>
      </c>
      <c r="AD65" s="2">
        <f>(Table2[[#This Row],[Day High]]/Table2[[#This Row],[Close Price]])-1</f>
        <v>1.0294274253666025E-3</v>
      </c>
      <c r="AE65" s="2">
        <f>(Table2[[#This Row],[Close Price]]/Table2[[#This Row],[Current Week Low]])-1</f>
        <v>4.2212356640769499E-2</v>
      </c>
      <c r="AF65" s="2">
        <f>(Table2[[#This Row],[Current Week High]]/Table2[[#This Row],[Close Price]])-1</f>
        <v>8.0934294132264384E-3</v>
      </c>
      <c r="AG65" s="2">
        <f>(Table2[[#This Row],[Close Price]]/Table2[[#This Row],[Current Month Low]])-1</f>
        <v>0.13592741935483854</v>
      </c>
      <c r="AH65" s="2">
        <f>(Table2[[#This Row],[Current Month High]]/Table2[[#This Row],[Close Price]])-1</f>
        <v>5.246530119626569E-2</v>
      </c>
      <c r="AI65">
        <v>5.2465301196265601</v>
      </c>
      <c r="AJ65">
        <v>182.55767301905701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0.47</v>
      </c>
      <c r="AM65" t="s">
        <v>10202</v>
      </c>
      <c r="AN65">
        <v>2.56</v>
      </c>
      <c r="AO65" t="s">
        <v>10202</v>
      </c>
      <c r="AP65">
        <v>0.18342140411702801</v>
      </c>
      <c r="AQ65">
        <f>(Table2[[#This Row],[Sharpe Ratio]]-AVERAGE(Table2[Sharpe Ratio]))/_xlfn.STDEV.P(Table2[Sharpe Ratio])</f>
        <v>1.4654493501196502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3.364145656984654</v>
      </c>
      <c r="AS65">
        <f>_xlfn.RANK.AVG(Table2[[#This Row],[1Y Return vs Nifty Z-Score]],Table2[1Y Return vs Nifty Z-Score])</f>
        <v>65</v>
      </c>
      <c r="AT65">
        <f>_xlfn.RANK.AVG(Table2[[#This Row],[6M Return vs Nifty Z-Score]],Table2[6M Return vs Nifty Z-Score])</f>
        <v>214</v>
      </c>
      <c r="AU65">
        <f>_xlfn.RANK.AVG(Table2[[#This Row],[Sharpe Ratio Z-Score]],Table2[Sharpe Ratio Z-Score])</f>
        <v>53</v>
      </c>
      <c r="AV65">
        <f>(Table2[[#This Row],[Rank 1Y]]+Table2[[#This Row],[Rank 6M]]+Table2[[#This Row],[Rank Sharpe]])/3</f>
        <v>110.66666666666667</v>
      </c>
    </row>
    <row r="66" spans="1:48" x14ac:dyDescent="0.3">
      <c r="A66" t="s">
        <v>913</v>
      </c>
      <c r="B66" t="s">
        <v>914</v>
      </c>
      <c r="C66" t="s">
        <v>10166</v>
      </c>
      <c r="D66" t="s">
        <v>915</v>
      </c>
      <c r="E66">
        <v>16455.114691539999</v>
      </c>
      <c r="F66">
        <v>1382.6</v>
      </c>
      <c r="G66">
        <v>65.197494039440102</v>
      </c>
      <c r="H66">
        <f>(Table2[[#This Row],[1Y Return vs Nifty]]-AVERAGE(Table2[1Y Return vs Nifty]))/_xlfn.STDEV.P(Table2[1Y Return vs Nifty])</f>
        <v>0.37198169246200286</v>
      </c>
      <c r="I66">
        <v>-9.5386725521908602</v>
      </c>
      <c r="J66">
        <f>(Table2[[#This Row],[1M Return vs Nifty]]-AVERAGE(Table2[1M Return vs Nifty]))/_xlfn.STDEV.P(Table2[1M Return vs Nifty])</f>
        <v>-1.1130435831812329</v>
      </c>
      <c r="K66">
        <v>36.1674816713167</v>
      </c>
      <c r="L66">
        <f>(Table2[[#This Row],[6M Return vs Nifty]]-AVERAGE(Table2[6M Return vs Nifty]))/_xlfn.STDEV.P(Table2[6M Return vs Nifty])</f>
        <v>0.95423591335980185</v>
      </c>
      <c r="M66">
        <v>0.370447896896687</v>
      </c>
      <c r="N66">
        <f>(Table2[[#This Row],[1W Return vs Nifty]]-AVERAGE(Table2[1W Return vs Nifty]))/_xlfn.STDEV.P(Table2[1W Return vs Nifty])</f>
        <v>-0.53371127989162659</v>
      </c>
      <c r="O66">
        <v>1423.08</v>
      </c>
      <c r="P66">
        <v>1432.3952748148099</v>
      </c>
      <c r="Q66">
        <v>1199.91557529802</v>
      </c>
      <c r="R66">
        <v>38.762835361392902</v>
      </c>
      <c r="S66" s="2">
        <f>(Table2[[#This Row],[Close Price]]-Table2[[#This Row],[20D EMA]])/Table2[[#This Row],[20D EMA]]</f>
        <v>-2.8445343901959144E-2</v>
      </c>
      <c r="T66" s="2">
        <f>(Table2[[#This Row],[Close Price]]-Table2[[#This Row],[50D EMA]])/Table2[[#This Row],[50D EMA]]</f>
        <v>-3.4763640798276076E-2</v>
      </c>
      <c r="U66" s="2">
        <f>(Table2[[#This Row],[Close Price]]-Table2[[#This Row],[200D EMA]])/Table2[[#This Row],[200D EMA]]</f>
        <v>0.15224773180947085</v>
      </c>
      <c r="V66">
        <v>0.51810377167247901</v>
      </c>
      <c r="W66">
        <v>1383.05</v>
      </c>
      <c r="X66">
        <v>1451</v>
      </c>
      <c r="Y66">
        <v>1377.85</v>
      </c>
      <c r="Z66">
        <v>1415</v>
      </c>
      <c r="AA66">
        <v>1335</v>
      </c>
      <c r="AB66">
        <v>1603</v>
      </c>
      <c r="AC66" s="2">
        <f>(Table2[[#This Row],[Close Price]]/Table2[[#This Row],[Day Low]])-1</f>
        <v>-3.2536784642644978E-4</v>
      </c>
      <c r="AD66" s="2">
        <f>(Table2[[#This Row],[Day High]]/Table2[[#This Row],[Close Price]])-1</f>
        <v>4.9472009257919947E-2</v>
      </c>
      <c r="AE66" s="2">
        <f>(Table2[[#This Row],[Close Price]]/Table2[[#This Row],[Current Week Low]])-1</f>
        <v>3.4473999346809059E-3</v>
      </c>
      <c r="AF66" s="2">
        <f>(Table2[[#This Row],[Current Week High]]/Table2[[#This Row],[Close Price]])-1</f>
        <v>2.3434109648488466E-2</v>
      </c>
      <c r="AG66" s="2">
        <f>(Table2[[#This Row],[Close Price]]/Table2[[#This Row],[Current Month Low]])-1</f>
        <v>3.565543071161037E-2</v>
      </c>
      <c r="AH66" s="2">
        <f>(Table2[[#This Row],[Current Month High]]/Table2[[#This Row],[Close Price]])-1</f>
        <v>0.15940980760885304</v>
      </c>
      <c r="AI66">
        <v>22.595110661073299</v>
      </c>
      <c r="AJ66">
        <v>114.572825327849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-0.14000000000000001</v>
      </c>
      <c r="AM66" t="s">
        <v>10201</v>
      </c>
      <c r="AN66">
        <v>-2.74</v>
      </c>
      <c r="AO66" t="s">
        <v>10201</v>
      </c>
      <c r="AP66">
        <v>0.18516967300982801</v>
      </c>
      <c r="AQ66">
        <f>(Table2[[#This Row],[Sharpe Ratio]]-AVERAGE(Table2[Sharpe Ratio]))/_xlfn.STDEV.P(Table2[Sharpe Ratio])</f>
        <v>1.4855144448366742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186</v>
      </c>
      <c r="AT66">
        <f>_xlfn.RANK.AVG(Table2[[#This Row],[6M Return vs Nifty Z-Score]],Table2[6M Return vs Nifty Z-Score])</f>
        <v>103</v>
      </c>
      <c r="AU66">
        <f>_xlfn.RANK.AVG(Table2[[#This Row],[Sharpe Ratio Z-Score]],Table2[Sharpe Ratio Z-Score])</f>
        <v>49</v>
      </c>
      <c r="AV66">
        <f>(Table2[[#This Row],[Rank 1Y]]+Table2[[#This Row],[Rank 6M]]+Table2[[#This Row],[Rank Sharpe]])/3</f>
        <v>112.66666666666667</v>
      </c>
    </row>
    <row r="67" spans="1:48" x14ac:dyDescent="0.3">
      <c r="A67" t="s">
        <v>945</v>
      </c>
      <c r="B67" t="s">
        <v>946</v>
      </c>
      <c r="C67" t="s">
        <v>10157</v>
      </c>
      <c r="D67" t="s">
        <v>258</v>
      </c>
      <c r="E67">
        <v>15362.5532185299</v>
      </c>
      <c r="F67">
        <v>3700.9</v>
      </c>
      <c r="G67">
        <v>191.69293135052999</v>
      </c>
      <c r="H67">
        <f>(Table2[[#This Row],[1Y Return vs Nifty]]-AVERAGE(Table2[1Y Return vs Nifty]))/_xlfn.STDEV.P(Table2[1Y Return vs Nifty])</f>
        <v>2.1224557564608006</v>
      </c>
      <c r="I67">
        <v>-9.6094614857011393</v>
      </c>
      <c r="J67">
        <f>(Table2[[#This Row],[1M Return vs Nifty]]-AVERAGE(Table2[1M Return vs Nifty]))/_xlfn.STDEV.P(Table2[1M Return vs Nifty])</f>
        <v>-1.1208024972962845</v>
      </c>
      <c r="K67">
        <v>7.8999051588352804</v>
      </c>
      <c r="L67">
        <f>(Table2[[#This Row],[6M Return vs Nifty]]-AVERAGE(Table2[6M Return vs Nifty]))/_xlfn.STDEV.P(Table2[6M Return vs Nifty])</f>
        <v>2.7930818672905157E-3</v>
      </c>
      <c r="M67">
        <v>-4.3509893103777904</v>
      </c>
      <c r="N67">
        <f>(Table2[[#This Row],[1W Return vs Nifty]]-AVERAGE(Table2[1W Return vs Nifty]))/_xlfn.STDEV.P(Table2[1W Return vs Nifty])</f>
        <v>-1.4819025487386019</v>
      </c>
      <c r="O67">
        <v>3857.22</v>
      </c>
      <c r="P67">
        <v>3896.3898163948002</v>
      </c>
      <c r="Q67">
        <v>3268.3121354597802</v>
      </c>
      <c r="R67">
        <v>23.552962177261598</v>
      </c>
      <c r="S67" s="2">
        <f>(Table2[[#This Row],[Close Price]]-Table2[[#This Row],[20D EMA]])/Table2[[#This Row],[20D EMA]]</f>
        <v>-4.0526596875469827E-2</v>
      </c>
      <c r="T67" s="2">
        <f>(Table2[[#This Row],[Close Price]]-Table2[[#This Row],[50D EMA]])/Table2[[#This Row],[50D EMA]]</f>
        <v>-5.0172037605744561E-2</v>
      </c>
      <c r="U67" s="2">
        <f>(Table2[[#This Row],[Close Price]]-Table2[[#This Row],[200D EMA]])/Table2[[#This Row],[200D EMA]]</f>
        <v>0.1323581856967784</v>
      </c>
      <c r="V67">
        <v>1.1371721029386399</v>
      </c>
      <c r="W67">
        <v>3701</v>
      </c>
      <c r="X67">
        <v>3775</v>
      </c>
      <c r="Y67">
        <v>3678.1</v>
      </c>
      <c r="Z67">
        <v>3803.7</v>
      </c>
      <c r="AA67">
        <v>3420.3</v>
      </c>
      <c r="AB67">
        <v>4294.2</v>
      </c>
      <c r="AC67" s="2">
        <f>(Table2[[#This Row],[Close Price]]/Table2[[#This Row],[Day Low]])-1</f>
        <v>-2.7019724398780198E-5</v>
      </c>
      <c r="AD67" s="2">
        <f>(Table2[[#This Row],[Day High]]/Table2[[#This Row],[Close Price]])-1</f>
        <v>2.0022156772676825E-2</v>
      </c>
      <c r="AE67" s="2">
        <f>(Table2[[#This Row],[Close Price]]/Table2[[#This Row],[Current Week Low]])-1</f>
        <v>6.19885266849729E-3</v>
      </c>
      <c r="AF67" s="2">
        <f>(Table2[[#This Row],[Current Week High]]/Table2[[#This Row],[Close Price]])-1</f>
        <v>2.7777027209597627E-2</v>
      </c>
      <c r="AG67" s="2">
        <f>(Table2[[#This Row],[Close Price]]/Table2[[#This Row],[Current Month Low]])-1</f>
        <v>8.2039587170716022E-2</v>
      </c>
      <c r="AH67" s="2">
        <f>(Table2[[#This Row],[Current Month High]]/Table2[[#This Row],[Close Price]])-1</f>
        <v>0.16031235645383557</v>
      </c>
      <c r="AI67">
        <v>16.1866032586668</v>
      </c>
      <c r="AJ67">
        <v>229.745623023121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-0.14000000000000001</v>
      </c>
      <c r="AM67" t="s">
        <v>10201</v>
      </c>
      <c r="AN67">
        <v>-10.18</v>
      </c>
      <c r="AO67" t="s">
        <v>10201</v>
      </c>
      <c r="AP67">
        <v>0.26985787005769202</v>
      </c>
      <c r="AQ67">
        <f>(Table2[[#This Row],[Sharpe Ratio]]-AVERAGE(Table2[Sharpe Ratio]))/_xlfn.STDEV.P(Table2[Sharpe Ratio])</f>
        <v>2.4574911826128933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24</v>
      </c>
      <c r="AT67">
        <f>_xlfn.RANK.AVG(Table2[[#This Row],[6M Return vs Nifty Z-Score]],Table2[6M Return vs Nifty Z-Score])</f>
        <v>318</v>
      </c>
      <c r="AU67">
        <f>_xlfn.RANK.AVG(Table2[[#This Row],[Sharpe Ratio Z-Score]],Table2[Sharpe Ratio Z-Score])</f>
        <v>4</v>
      </c>
      <c r="AV67">
        <f>(Table2[[#This Row],[Rank 1Y]]+Table2[[#This Row],[Rank 6M]]+Table2[[#This Row],[Rank Sharpe]])/3</f>
        <v>115.33333333333333</v>
      </c>
    </row>
    <row r="68" spans="1:48" x14ac:dyDescent="0.3">
      <c r="A68" t="s">
        <v>163</v>
      </c>
      <c r="B68" t="s">
        <v>164</v>
      </c>
      <c r="C68" t="s">
        <v>10166</v>
      </c>
      <c r="D68" t="s">
        <v>165</v>
      </c>
      <c r="E68">
        <v>168982.09547624999</v>
      </c>
      <c r="F68">
        <v>7974.3</v>
      </c>
      <c r="G68">
        <v>48.733776449543399</v>
      </c>
      <c r="H68">
        <f>(Table2[[#This Row],[1Y Return vs Nifty]]-AVERAGE(Table2[1Y Return vs Nifty]))/_xlfn.STDEV.P(Table2[1Y Return vs Nifty])</f>
        <v>0.14415283751888167</v>
      </c>
      <c r="I68">
        <v>-11.0475919143156</v>
      </c>
      <c r="J68">
        <f>(Table2[[#This Row],[1M Return vs Nifty]]-AVERAGE(Table2[1M Return vs Nifty]))/_xlfn.STDEV.P(Table2[1M Return vs Nifty])</f>
        <v>-1.2784306734608772</v>
      </c>
      <c r="K68">
        <v>52.170122492268703</v>
      </c>
      <c r="L68">
        <f>(Table2[[#This Row],[6M Return vs Nifty]]-AVERAGE(Table2[6M Return vs Nifty]))/_xlfn.STDEV.P(Table2[6M Return vs Nifty])</f>
        <v>1.4928600110896313</v>
      </c>
      <c r="M68">
        <v>3.3916452838364801</v>
      </c>
      <c r="N68">
        <f>(Table2[[#This Row],[1W Return vs Nifty]]-AVERAGE(Table2[1W Return vs Nifty]))/_xlfn.STDEV.P(Table2[1W Return vs Nifty])</f>
        <v>7.3026215069846162E-2</v>
      </c>
      <c r="O68">
        <v>8039.42</v>
      </c>
      <c r="P68">
        <v>7972.9907538206098</v>
      </c>
      <c r="Q68">
        <v>6402.1126687280102</v>
      </c>
      <c r="R68">
        <v>51.086546785807101</v>
      </c>
      <c r="S68" s="2">
        <f>(Table2[[#This Row],[Close Price]]-Table2[[#This Row],[20D EMA]])/Table2[[#This Row],[20D EMA]]</f>
        <v>-8.1000868221836764E-3</v>
      </c>
      <c r="T68" s="2">
        <f>(Table2[[#This Row],[Close Price]]-Table2[[#This Row],[50D EMA]])/Table2[[#This Row],[50D EMA]]</f>
        <v>1.6421017154233795E-4</v>
      </c>
      <c r="U68" s="2">
        <f>(Table2[[#This Row],[Close Price]]-Table2[[#This Row],[200D EMA]])/Table2[[#This Row],[200D EMA]]</f>
        <v>0.24557320569373181</v>
      </c>
      <c r="V68">
        <v>0.81893727525593296</v>
      </c>
      <c r="W68">
        <v>7903</v>
      </c>
      <c r="X68">
        <v>8049</v>
      </c>
      <c r="Y68">
        <v>7812.05</v>
      </c>
      <c r="Z68">
        <v>7994.5</v>
      </c>
      <c r="AA68">
        <v>7053.2</v>
      </c>
      <c r="AB68">
        <v>8808.7000000000007</v>
      </c>
      <c r="AC68" s="2">
        <f>(Table2[[#This Row],[Close Price]]/Table2[[#This Row],[Day Low]])-1</f>
        <v>9.0218904213590356E-3</v>
      </c>
      <c r="AD68" s="2">
        <f>(Table2[[#This Row],[Day High]]/Table2[[#This Row],[Close Price]])-1</f>
        <v>9.3675933937775735E-3</v>
      </c>
      <c r="AE68" s="2">
        <f>(Table2[[#This Row],[Close Price]]/Table2[[#This Row],[Current Week Low]])-1</f>
        <v>2.0769196305707283E-2</v>
      </c>
      <c r="AF68" s="2">
        <f>(Table2[[#This Row],[Current Week High]]/Table2[[#This Row],[Close Price]])-1</f>
        <v>2.5331377048769532E-3</v>
      </c>
      <c r="AG68" s="2">
        <f>(Table2[[#This Row],[Close Price]]/Table2[[#This Row],[Current Month Low]])-1</f>
        <v>0.13059320592071688</v>
      </c>
      <c r="AH68" s="2">
        <f>(Table2[[#This Row],[Current Month High]]/Table2[[#This Row],[Close Price]])-1</f>
        <v>0.10463614361135143</v>
      </c>
      <c r="AI68">
        <v>14.742986845240299</v>
      </c>
      <c r="AJ68">
        <v>107.124675324675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-0.01</v>
      </c>
      <c r="AM68" t="s">
        <v>10201</v>
      </c>
      <c r="AN68">
        <v>-6.66</v>
      </c>
      <c r="AO68" t="s">
        <v>10201</v>
      </c>
      <c r="AP68">
        <v>0.18396132672618701</v>
      </c>
      <c r="AQ68">
        <f>(Table2[[#This Row],[Sharpe Ratio]]-AVERAGE(Table2[Sharpe Ratio]))/_xlfn.STDEV.P(Table2[Sharpe Ratio])</f>
        <v>1.4716461075734117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1.9032544977908936</v>
      </c>
      <c r="AS68">
        <f>_xlfn.RANK.AVG(Table2[[#This Row],[1Y Return vs Nifty Z-Score]],Table2[1Y Return vs Nifty Z-Score])</f>
        <v>244</v>
      </c>
      <c r="AT68">
        <f>_xlfn.RANK.AVG(Table2[[#This Row],[6M Return vs Nifty Z-Score]],Table2[6M Return vs Nifty Z-Score])</f>
        <v>60</v>
      </c>
      <c r="AU68">
        <f>_xlfn.RANK.AVG(Table2[[#This Row],[Sharpe Ratio Z-Score]],Table2[Sharpe Ratio Z-Score])</f>
        <v>51</v>
      </c>
      <c r="AV68">
        <f>(Table2[[#This Row],[Rank 1Y]]+Table2[[#This Row],[Rank 6M]]+Table2[[#This Row],[Rank Sharpe]])/3</f>
        <v>118.33333333333333</v>
      </c>
    </row>
    <row r="69" spans="1:48" x14ac:dyDescent="0.3">
      <c r="A69" t="s">
        <v>679</v>
      </c>
      <c r="B69" t="s">
        <v>680</v>
      </c>
      <c r="C69" t="s">
        <v>10174</v>
      </c>
      <c r="D69" t="s">
        <v>681</v>
      </c>
      <c r="E69">
        <v>25819.411295999998</v>
      </c>
      <c r="F69">
        <v>2337.8000000000002</v>
      </c>
      <c r="G69">
        <v>90.809502537066805</v>
      </c>
      <c r="H69">
        <f>(Table2[[#This Row],[1Y Return vs Nifty]]-AVERAGE(Table2[1Y Return vs Nifty]))/_xlfn.STDEV.P(Table2[1Y Return vs Nifty])</f>
        <v>0.72640678126385672</v>
      </c>
      <c r="I69">
        <v>-1.42528391307288</v>
      </c>
      <c r="J69">
        <f>(Table2[[#This Row],[1M Return vs Nifty]]-AVERAGE(Table2[1M Return vs Nifty]))/_xlfn.STDEV.P(Table2[1M Return vs Nifty])</f>
        <v>-0.22376495569900579</v>
      </c>
      <c r="K69">
        <v>50.582843452767797</v>
      </c>
      <c r="L69">
        <f>(Table2[[#This Row],[6M Return vs Nifty]]-AVERAGE(Table2[6M Return vs Nifty]))/_xlfn.STDEV.P(Table2[6M Return vs Nifty])</f>
        <v>1.4394346577331227</v>
      </c>
      <c r="M69">
        <v>6.0377327739686502</v>
      </c>
      <c r="N69">
        <f>(Table2[[#This Row],[1W Return vs Nifty]]-AVERAGE(Table2[1W Return vs Nifty]))/_xlfn.STDEV.P(Table2[1W Return vs Nifty])</f>
        <v>0.60443157843734663</v>
      </c>
      <c r="O69">
        <v>2248.6799999999998</v>
      </c>
      <c r="P69">
        <v>2166.93846134359</v>
      </c>
      <c r="Q69">
        <v>1715.04847636352</v>
      </c>
      <c r="R69">
        <v>65.512942359267399</v>
      </c>
      <c r="S69" s="2">
        <f>(Table2[[#This Row],[Close Price]]-Table2[[#This Row],[20D EMA]])/Table2[[#This Row],[20D EMA]]</f>
        <v>3.9632139744205645E-2</v>
      </c>
      <c r="T69" s="2">
        <f>(Table2[[#This Row],[Close Price]]-Table2[[#This Row],[50D EMA]])/Table2[[#This Row],[50D EMA]]</f>
        <v>7.8849280542313632E-2</v>
      </c>
      <c r="U69" s="2">
        <f>(Table2[[#This Row],[Close Price]]-Table2[[#This Row],[200D EMA]])/Table2[[#This Row],[200D EMA]]</f>
        <v>0.3631101582369981</v>
      </c>
      <c r="V69">
        <v>1.2759400742790801</v>
      </c>
      <c r="W69">
        <v>2315.0500000000002</v>
      </c>
      <c r="X69">
        <v>2366</v>
      </c>
      <c r="Y69">
        <v>2306.1</v>
      </c>
      <c r="Z69">
        <v>2418.0500000000002</v>
      </c>
      <c r="AA69">
        <v>2036.6</v>
      </c>
      <c r="AB69">
        <v>2420</v>
      </c>
      <c r="AC69" s="2">
        <f>(Table2[[#This Row],[Close Price]]/Table2[[#This Row],[Day Low]])-1</f>
        <v>9.8270015766397378E-3</v>
      </c>
      <c r="AD69" s="2">
        <f>(Table2[[#This Row],[Day High]]/Table2[[#This Row],[Close Price]])-1</f>
        <v>1.2062622978868953E-2</v>
      </c>
      <c r="AE69" s="2">
        <f>(Table2[[#This Row],[Close Price]]/Table2[[#This Row],[Current Week Low]])-1</f>
        <v>1.3746151511209614E-2</v>
      </c>
      <c r="AF69" s="2">
        <f>(Table2[[#This Row],[Current Week High]]/Table2[[#This Row],[Close Price]])-1</f>
        <v>3.4327145179228413E-2</v>
      </c>
      <c r="AG69" s="2">
        <f>(Table2[[#This Row],[Close Price]]/Table2[[#This Row],[Current Month Low]])-1</f>
        <v>0.14789354807031341</v>
      </c>
      <c r="AH69" s="2">
        <f>(Table2[[#This Row],[Current Month High]]/Table2[[#This Row],[Close Price]])-1</f>
        <v>3.5161262725639464E-2</v>
      </c>
      <c r="AI69">
        <v>3.5161262725639402</v>
      </c>
      <c r="AJ69">
        <v>142.67400217989299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0.02</v>
      </c>
      <c r="AM69" t="s">
        <v>10202</v>
      </c>
      <c r="AN69">
        <v>6.9</v>
      </c>
      <c r="AO69" t="s">
        <v>10202</v>
      </c>
      <c r="AP69">
        <v>0.120688970034114</v>
      </c>
      <c r="AQ69">
        <f>(Table2[[#This Row],[Sharpe Ratio]]-AVERAGE(Table2[Sharpe Ratio]))/_xlfn.STDEV.P(Table2[Sharpe Ratio])</f>
        <v>0.74546157427632942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3.2919696360116495</v>
      </c>
      <c r="AS69">
        <f>_xlfn.RANK.AVG(Table2[[#This Row],[1Y Return vs Nifty Z-Score]],Table2[1Y Return vs Nifty Z-Score])</f>
        <v>120</v>
      </c>
      <c r="AT69">
        <f>_xlfn.RANK.AVG(Table2[[#This Row],[6M Return vs Nifty Z-Score]],Table2[6M Return vs Nifty Z-Score])</f>
        <v>65</v>
      </c>
      <c r="AU69">
        <f>_xlfn.RANK.AVG(Table2[[#This Row],[Sharpe Ratio Z-Score]],Table2[Sharpe Ratio Z-Score])</f>
        <v>171</v>
      </c>
      <c r="AV69">
        <f>(Table2[[#This Row],[Rank 1Y]]+Table2[[#This Row],[Rank 6M]]+Table2[[#This Row],[Rank Sharpe]])/3</f>
        <v>118.66666666666667</v>
      </c>
    </row>
    <row r="70" spans="1:48" x14ac:dyDescent="0.3">
      <c r="A70" t="s">
        <v>128</v>
      </c>
      <c r="B70" t="s">
        <v>129</v>
      </c>
      <c r="C70" t="s">
        <v>10159</v>
      </c>
      <c r="D70" t="s">
        <v>130</v>
      </c>
      <c r="E70">
        <v>218996.04087436001</v>
      </c>
      <c r="F70">
        <v>1685.3</v>
      </c>
      <c r="G70">
        <v>83.092415295930394</v>
      </c>
      <c r="H70">
        <f>(Table2[[#This Row],[1Y Return vs Nifty]]-AVERAGE(Table2[1Y Return vs Nifty]))/_xlfn.STDEV.P(Table2[1Y Return vs Nifty])</f>
        <v>0.61961588546258162</v>
      </c>
      <c r="I70">
        <v>-0.29134076979221801</v>
      </c>
      <c r="J70">
        <f>(Table2[[#This Row],[1M Return vs Nifty]]-AVERAGE(Table2[1M Return vs Nifty]))/_xlfn.STDEV.P(Table2[1M Return vs Nifty])</f>
        <v>-9.9477626821693019E-2</v>
      </c>
      <c r="K70">
        <v>18.493720543251701</v>
      </c>
      <c r="L70">
        <f>(Table2[[#This Row],[6M Return vs Nifty]]-AVERAGE(Table2[6M Return vs Nifty]))/_xlfn.STDEV.P(Table2[6M Return vs Nifty])</f>
        <v>0.35936449509783647</v>
      </c>
      <c r="M70">
        <v>6.4375933218443402</v>
      </c>
      <c r="N70">
        <f>(Table2[[#This Row],[1W Return vs Nifty]]-AVERAGE(Table2[1W Return vs Nifty]))/_xlfn.STDEV.P(Table2[1W Return vs Nifty])</f>
        <v>0.68473430483344</v>
      </c>
      <c r="O70">
        <v>1609.13</v>
      </c>
      <c r="P70">
        <v>1564.56809506185</v>
      </c>
      <c r="Q70">
        <v>1341.9490682845401</v>
      </c>
      <c r="R70">
        <v>72.418552212971505</v>
      </c>
      <c r="S70" s="2">
        <f>(Table2[[#This Row],[Close Price]]-Table2[[#This Row],[20D EMA]])/Table2[[#This Row],[20D EMA]]</f>
        <v>4.7336138161615186E-2</v>
      </c>
      <c r="T70" s="2">
        <f>(Table2[[#This Row],[Close Price]]-Table2[[#This Row],[50D EMA]])/Table2[[#This Row],[50D EMA]]</f>
        <v>7.7166283346316838E-2</v>
      </c>
      <c r="U70" s="2">
        <f>(Table2[[#This Row],[Close Price]]-Table2[[#This Row],[200D EMA]])/Table2[[#This Row],[200D EMA]]</f>
        <v>0.25585988308362345</v>
      </c>
      <c r="V70">
        <v>0.990772239387266</v>
      </c>
      <c r="W70">
        <v>1666.1</v>
      </c>
      <c r="X70">
        <v>1699.8</v>
      </c>
      <c r="Y70">
        <v>1675.05</v>
      </c>
      <c r="Z70">
        <v>1702.8</v>
      </c>
      <c r="AA70">
        <v>1507.75</v>
      </c>
      <c r="AB70">
        <v>1702.8</v>
      </c>
      <c r="AC70" s="2">
        <f>(Table2[[#This Row],[Close Price]]/Table2[[#This Row],[Day Low]])-1</f>
        <v>1.1523918132164912E-2</v>
      </c>
      <c r="AD70" s="2">
        <f>(Table2[[#This Row],[Day High]]/Table2[[#This Row],[Close Price]])-1</f>
        <v>8.6038094107874219E-3</v>
      </c>
      <c r="AE70" s="2">
        <f>(Table2[[#This Row],[Close Price]]/Table2[[#This Row],[Current Week Low]])-1</f>
        <v>6.1192203217814711E-3</v>
      </c>
      <c r="AF70" s="2">
        <f>(Table2[[#This Row],[Current Week High]]/Table2[[#This Row],[Close Price]])-1</f>
        <v>1.0383907909570889E-2</v>
      </c>
      <c r="AG70" s="2">
        <f>(Table2[[#This Row],[Close Price]]/Table2[[#This Row],[Current Month Low]])-1</f>
        <v>0.11775824904659249</v>
      </c>
      <c r="AH70" s="2">
        <f>(Table2[[#This Row],[Current Month High]]/Table2[[#This Row],[Close Price]])-1</f>
        <v>1.0383907909570889E-2</v>
      </c>
      <c r="AI70">
        <v>1.03839079095708</v>
      </c>
      <c r="AJ70">
        <v>111.854179761156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0.02</v>
      </c>
      <c r="AM70" t="s">
        <v>10202</v>
      </c>
      <c r="AN70">
        <v>5.37</v>
      </c>
      <c r="AO70" t="s">
        <v>10202</v>
      </c>
      <c r="AP70">
        <v>0.23759254951820499</v>
      </c>
      <c r="AQ70">
        <f>(Table2[[#This Row],[Sharpe Ratio]]-AVERAGE(Table2[Sharpe Ratio]))/_xlfn.STDEV.P(Table2[Sharpe Ratio])</f>
        <v>2.087178174490286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3.6514152330624507</v>
      </c>
      <c r="AS70">
        <f>_xlfn.RANK.AVG(Table2[[#This Row],[1Y Return vs Nifty Z-Score]],Table2[1Y Return vs Nifty Z-Score])</f>
        <v>132</v>
      </c>
      <c r="AT70">
        <f>_xlfn.RANK.AVG(Table2[[#This Row],[6M Return vs Nifty Z-Score]],Table2[6M Return vs Nifty Z-Score])</f>
        <v>215</v>
      </c>
      <c r="AU70">
        <f>_xlfn.RANK.AVG(Table2[[#This Row],[Sharpe Ratio Z-Score]],Table2[Sharpe Ratio Z-Score])</f>
        <v>11</v>
      </c>
      <c r="AV70">
        <f>(Table2[[#This Row],[Rank 1Y]]+Table2[[#This Row],[Rank 6M]]+Table2[[#This Row],[Rank Sharpe]])/3</f>
        <v>119.33333333333333</v>
      </c>
    </row>
    <row r="71" spans="1:48" x14ac:dyDescent="0.3">
      <c r="A71" t="s">
        <v>812</v>
      </c>
      <c r="B71" t="s">
        <v>813</v>
      </c>
      <c r="C71" t="s">
        <v>10166</v>
      </c>
      <c r="D71" t="s">
        <v>672</v>
      </c>
      <c r="E71">
        <v>19326.379560000001</v>
      </c>
      <c r="F71">
        <v>4640.8</v>
      </c>
      <c r="G71">
        <v>103.906306925122</v>
      </c>
      <c r="H71">
        <f>(Table2[[#This Row],[1Y Return vs Nifty]]-AVERAGE(Table2[1Y Return vs Nifty]))/_xlfn.STDEV.P(Table2[1Y Return vs Nifty])</f>
        <v>0.90764348742405876</v>
      </c>
      <c r="I71">
        <v>-2.9156081872003301</v>
      </c>
      <c r="J71">
        <f>(Table2[[#This Row],[1M Return vs Nifty]]-AVERAGE(Table2[1M Return vs Nifty]))/_xlfn.STDEV.P(Table2[1M Return vs Nifty])</f>
        <v>-0.38711390691399189</v>
      </c>
      <c r="K71">
        <v>31.3898834556285</v>
      </c>
      <c r="L71">
        <f>(Table2[[#This Row],[6M Return vs Nifty]]-AVERAGE(Table2[6M Return vs Nifty]))/_xlfn.STDEV.P(Table2[6M Return vs Nifty])</f>
        <v>0.79342935917710222</v>
      </c>
      <c r="M71">
        <v>-3.0221746300939998</v>
      </c>
      <c r="N71">
        <f>(Table2[[#This Row],[1W Return vs Nifty]]-AVERAGE(Table2[1W Return vs Nifty]))/_xlfn.STDEV.P(Table2[1W Return vs Nifty])</f>
        <v>-1.2150409084271525</v>
      </c>
      <c r="O71">
        <v>4671.2299999999996</v>
      </c>
      <c r="P71">
        <v>4436.50947184507</v>
      </c>
      <c r="Q71">
        <v>3477.1917880410601</v>
      </c>
      <c r="R71">
        <v>47.070990959381902</v>
      </c>
      <c r="S71" s="2">
        <f>(Table2[[#This Row],[Close Price]]-Table2[[#This Row],[20D EMA]])/Table2[[#This Row],[20D EMA]]</f>
        <v>-6.5143441877191623E-3</v>
      </c>
      <c r="T71" s="2">
        <f>(Table2[[#This Row],[Close Price]]-Table2[[#This Row],[50D EMA]])/Table2[[#This Row],[50D EMA]]</f>
        <v>4.6047580750451803E-2</v>
      </c>
      <c r="U71" s="2">
        <f>(Table2[[#This Row],[Close Price]]-Table2[[#This Row],[200D EMA]])/Table2[[#This Row],[200D EMA]]</f>
        <v>0.33464021626902557</v>
      </c>
      <c r="V71">
        <v>0.49273853880269303</v>
      </c>
      <c r="W71">
        <v>4650</v>
      </c>
      <c r="X71">
        <v>4793.7</v>
      </c>
      <c r="Y71">
        <v>4519.1000000000004</v>
      </c>
      <c r="Z71">
        <v>4674</v>
      </c>
      <c r="AA71">
        <v>4280</v>
      </c>
      <c r="AB71">
        <v>5488</v>
      </c>
      <c r="AC71" s="2">
        <f>(Table2[[#This Row],[Close Price]]/Table2[[#This Row],[Day Low]])-1</f>
        <v>-1.9784946236558465E-3</v>
      </c>
      <c r="AD71" s="2">
        <f>(Table2[[#This Row],[Day High]]/Table2[[#This Row],[Close Price]])-1</f>
        <v>3.2946905705912632E-2</v>
      </c>
      <c r="AE71" s="2">
        <f>(Table2[[#This Row],[Close Price]]/Table2[[#This Row],[Current Week Low]])-1</f>
        <v>2.6930140957270199E-2</v>
      </c>
      <c r="AF71" s="2">
        <f>(Table2[[#This Row],[Current Week High]]/Table2[[#This Row],[Close Price]])-1</f>
        <v>7.1539389760386651E-3</v>
      </c>
      <c r="AG71" s="2">
        <f>(Table2[[#This Row],[Close Price]]/Table2[[#This Row],[Current Month Low]])-1</f>
        <v>8.429906542056087E-2</v>
      </c>
      <c r="AH71" s="2">
        <f>(Table2[[#This Row],[Current Month High]]/Table2[[#This Row],[Close Price]])-1</f>
        <v>0.1825547319427685</v>
      </c>
      <c r="AI71">
        <v>18.255473194276799</v>
      </c>
      <c r="AJ71">
        <v>154.618275587743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0.26</v>
      </c>
      <c r="AM71" t="s">
        <v>10202</v>
      </c>
      <c r="AN71">
        <v>-4.71</v>
      </c>
      <c r="AO71" t="s">
        <v>10201</v>
      </c>
      <c r="AP71">
        <v>0.137893783468549</v>
      </c>
      <c r="AQ71">
        <f>(Table2[[#This Row],[Sharpe Ratio]]-AVERAGE(Table2[Sharpe Ratio]))/_xlfn.STDEV.P(Table2[Sharpe Ratio])</f>
        <v>0.94292331061013401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1.0418413418701504</v>
      </c>
      <c r="AS71">
        <f>_xlfn.RANK.AVG(Table2[[#This Row],[1Y Return vs Nifty Z-Score]],Table2[1Y Return vs Nifty Z-Score])</f>
        <v>97</v>
      </c>
      <c r="AT71">
        <f>_xlfn.RANK.AVG(Table2[[#This Row],[6M Return vs Nifty Z-Score]],Table2[6M Return vs Nifty Z-Score])</f>
        <v>125</v>
      </c>
      <c r="AU71">
        <f>_xlfn.RANK.AVG(Table2[[#This Row],[Sharpe Ratio Z-Score]],Table2[Sharpe Ratio Z-Score])</f>
        <v>136</v>
      </c>
      <c r="AV71">
        <f>(Table2[[#This Row],[Rank 1Y]]+Table2[[#This Row],[Rank 6M]]+Table2[[#This Row],[Rank Sharpe]])/3</f>
        <v>119.33333333333333</v>
      </c>
    </row>
    <row r="72" spans="1:48" x14ac:dyDescent="0.3">
      <c r="A72" t="s">
        <v>1396</v>
      </c>
      <c r="B72" t="s">
        <v>1397</v>
      </c>
      <c r="C72" t="s">
        <v>10173</v>
      </c>
      <c r="D72" t="s">
        <v>1149</v>
      </c>
      <c r="E72">
        <v>7664.7821364000001</v>
      </c>
      <c r="F72">
        <v>599.6</v>
      </c>
      <c r="G72">
        <v>81.020380850541798</v>
      </c>
      <c r="H72">
        <f>(Table2[[#This Row],[1Y Return vs Nifty]]-AVERAGE(Table2[1Y Return vs Nifty]))/_xlfn.STDEV.P(Table2[1Y Return vs Nifty])</f>
        <v>0.59094257808118655</v>
      </c>
      <c r="I72">
        <v>46.780381747252498</v>
      </c>
      <c r="J72">
        <f>(Table2[[#This Row],[1M Return vs Nifty]]-AVERAGE(Table2[1M Return vs Nifty]))/_xlfn.STDEV.P(Table2[1M Return vs Nifty])</f>
        <v>5.0598803991648964</v>
      </c>
      <c r="K72">
        <v>24.864225977471602</v>
      </c>
      <c r="L72">
        <f>(Table2[[#This Row],[6M Return vs Nifty]]-AVERAGE(Table2[6M Return vs Nifty]))/_xlfn.STDEV.P(Table2[6M Return vs Nifty])</f>
        <v>0.57378583842369002</v>
      </c>
      <c r="M72">
        <v>13.2032961093065</v>
      </c>
      <c r="N72">
        <f>(Table2[[#This Row],[1W Return vs Nifty]]-AVERAGE(Table2[1W Return vs Nifty]))/_xlfn.STDEV.P(Table2[1W Return vs Nifty])</f>
        <v>2.0434689504623553</v>
      </c>
      <c r="O72">
        <v>543.79999999999995</v>
      </c>
      <c r="P72">
        <v>496.69043838143</v>
      </c>
      <c r="Q72">
        <v>422.93935523379997</v>
      </c>
      <c r="R72">
        <v>66.853149749442196</v>
      </c>
      <c r="S72" s="2">
        <f>(Table2[[#This Row],[Close Price]]-Table2[[#This Row],[20D EMA]])/Table2[[#This Row],[20D EMA]]</f>
        <v>0.10261125413755071</v>
      </c>
      <c r="T72" s="2">
        <f>(Table2[[#This Row],[Close Price]]-Table2[[#This Row],[50D EMA]])/Table2[[#This Row],[50D EMA]]</f>
        <v>0.20719054297465928</v>
      </c>
      <c r="U72" s="2">
        <f>(Table2[[#This Row],[Close Price]]-Table2[[#This Row],[200D EMA]])/Table2[[#This Row],[200D EMA]]</f>
        <v>0.41769734260965719</v>
      </c>
      <c r="V72">
        <v>1.4171231876282799</v>
      </c>
      <c r="W72">
        <v>606.20000000000005</v>
      </c>
      <c r="X72">
        <v>632</v>
      </c>
      <c r="Y72">
        <v>596.65</v>
      </c>
      <c r="Z72">
        <v>624.95000000000005</v>
      </c>
      <c r="AA72">
        <v>412</v>
      </c>
      <c r="AB72">
        <v>626.9</v>
      </c>
      <c r="AC72" s="2">
        <f>(Table2[[#This Row],[Close Price]]/Table2[[#This Row],[Day Low]])-1</f>
        <v>-1.0887495875948616E-2</v>
      </c>
      <c r="AD72" s="2">
        <f>(Table2[[#This Row],[Day High]]/Table2[[#This Row],[Close Price]])-1</f>
        <v>5.4036024016010709E-2</v>
      </c>
      <c r="AE72" s="2">
        <f>(Table2[[#This Row],[Close Price]]/Table2[[#This Row],[Current Week Low]])-1</f>
        <v>4.9442721863739436E-3</v>
      </c>
      <c r="AF72" s="2">
        <f>(Table2[[#This Row],[Current Week High]]/Table2[[#This Row],[Close Price]])-1</f>
        <v>4.2278185456971373E-2</v>
      </c>
      <c r="AG72" s="2">
        <f>(Table2[[#This Row],[Close Price]]/Table2[[#This Row],[Current Month Low]])-1</f>
        <v>0.45533980582524269</v>
      </c>
      <c r="AH72" s="2">
        <f>(Table2[[#This Row],[Current Month High]]/Table2[[#This Row],[Close Price]])-1</f>
        <v>4.5530353569045889E-2</v>
      </c>
      <c r="AI72">
        <v>4.5530353569045801</v>
      </c>
      <c r="AJ72">
        <v>114.028199179011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0.16</v>
      </c>
      <c r="AM72" t="s">
        <v>10202</v>
      </c>
      <c r="AN72">
        <v>21.78</v>
      </c>
      <c r="AO72" t="s">
        <v>10202</v>
      </c>
      <c r="AP72">
        <v>0.178830721255721</v>
      </c>
      <c r="AQ72">
        <f>(Table2[[#This Row],[Sharpe Ratio]]-AVERAGE(Table2[Sharpe Ratio]))/_xlfn.STDEV.P(Table2[Sharpe Ratio])</f>
        <v>1.4127615245755953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9.6808392907077234</v>
      </c>
      <c r="AS72">
        <f>_xlfn.RANK.AVG(Table2[[#This Row],[1Y Return vs Nifty Z-Score]],Table2[1Y Return vs Nifty Z-Score])</f>
        <v>136</v>
      </c>
      <c r="AT72">
        <f>_xlfn.RANK.AVG(Table2[[#This Row],[6M Return vs Nifty Z-Score]],Table2[6M Return vs Nifty Z-Score])</f>
        <v>164</v>
      </c>
      <c r="AU72">
        <f>_xlfn.RANK.AVG(Table2[[#This Row],[Sharpe Ratio Z-Score]],Table2[Sharpe Ratio Z-Score])</f>
        <v>58</v>
      </c>
      <c r="AV72">
        <f>(Table2[[#This Row],[Rank 1Y]]+Table2[[#This Row],[Rank 6M]]+Table2[[#This Row],[Rank Sharpe]])/3</f>
        <v>119.33333333333333</v>
      </c>
    </row>
    <row r="73" spans="1:48" x14ac:dyDescent="0.3">
      <c r="A73" t="s">
        <v>1248</v>
      </c>
      <c r="B73" t="s">
        <v>1249</v>
      </c>
      <c r="C73" t="s">
        <v>10160</v>
      </c>
      <c r="D73" t="s">
        <v>46</v>
      </c>
      <c r="E73">
        <v>9318.3045337999993</v>
      </c>
      <c r="F73">
        <v>1391.05</v>
      </c>
      <c r="G73">
        <v>66.221744974252104</v>
      </c>
      <c r="H73">
        <f>(Table2[[#This Row],[1Y Return vs Nifty]]-AVERAGE(Table2[1Y Return vs Nifty]))/_xlfn.STDEV.P(Table2[1Y Return vs Nifty])</f>
        <v>0.38615552145162563</v>
      </c>
      <c r="I73">
        <v>4.2560733225139602</v>
      </c>
      <c r="J73">
        <f>(Table2[[#This Row],[1M Return vs Nifty]]-AVERAGE(Table2[1M Return vs Nifty]))/_xlfn.STDEV.P(Table2[1M Return vs Nifty])</f>
        <v>0.3989476727013675</v>
      </c>
      <c r="K73">
        <v>55.645133152335703</v>
      </c>
      <c r="L73">
        <f>(Table2[[#This Row],[6M Return vs Nifty]]-AVERAGE(Table2[6M Return vs Nifty]))/_xlfn.STDEV.P(Table2[6M Return vs Nifty])</f>
        <v>1.6098234862011582</v>
      </c>
      <c r="M73">
        <v>-3.0563432492531799</v>
      </c>
      <c r="N73">
        <f>(Table2[[#This Row],[1W Return vs Nifty]]-AVERAGE(Table2[1W Return vs Nifty]))/_xlfn.STDEV.P(Table2[1W Return vs Nifty])</f>
        <v>-1.2219028839089772</v>
      </c>
      <c r="O73">
        <v>1367.06</v>
      </c>
      <c r="P73">
        <v>1294.4018749290501</v>
      </c>
      <c r="Q73">
        <v>1053.68353663774</v>
      </c>
      <c r="R73">
        <v>53.729781432878397</v>
      </c>
      <c r="S73" s="2">
        <f>(Table2[[#This Row],[Close Price]]-Table2[[#This Row],[20D EMA]])/Table2[[#This Row],[20D EMA]]</f>
        <v>1.7548607961611055E-2</v>
      </c>
      <c r="T73" s="2">
        <f>(Table2[[#This Row],[Close Price]]-Table2[[#This Row],[50D EMA]])/Table2[[#This Row],[50D EMA]]</f>
        <v>7.4666243106490712E-2</v>
      </c>
      <c r="U73" s="2">
        <f>(Table2[[#This Row],[Close Price]]-Table2[[#This Row],[200D EMA]])/Table2[[#This Row],[200D EMA]]</f>
        <v>0.32017816700333218</v>
      </c>
      <c r="V73">
        <v>0.55848048723603905</v>
      </c>
      <c r="W73">
        <v>1391.1</v>
      </c>
      <c r="X73">
        <v>1422.95</v>
      </c>
      <c r="Y73">
        <v>1360.3</v>
      </c>
      <c r="Z73">
        <v>1433</v>
      </c>
      <c r="AA73">
        <v>1232.6500000000001</v>
      </c>
      <c r="AB73">
        <v>1542.45</v>
      </c>
      <c r="AC73" s="2">
        <f>(Table2[[#This Row],[Close Price]]/Table2[[#This Row],[Day Low]])-1</f>
        <v>-3.5942779095687882E-5</v>
      </c>
      <c r="AD73" s="2">
        <f>(Table2[[#This Row],[Day High]]/Table2[[#This Row],[Close Price]])-1</f>
        <v>2.2932317314259043E-2</v>
      </c>
      <c r="AE73" s="2">
        <f>(Table2[[#This Row],[Close Price]]/Table2[[#This Row],[Current Week Low]])-1</f>
        <v>2.2605307652723727E-2</v>
      </c>
      <c r="AF73" s="2">
        <f>(Table2[[#This Row],[Current Week High]]/Table2[[#This Row],[Close Price]])-1</f>
        <v>3.0157075590381499E-2</v>
      </c>
      <c r="AG73" s="2">
        <f>(Table2[[#This Row],[Close Price]]/Table2[[#This Row],[Current Month Low]])-1</f>
        <v>0.12850363038981039</v>
      </c>
      <c r="AH73" s="2">
        <f>(Table2[[#This Row],[Current Month High]]/Table2[[#This Row],[Close Price]])-1</f>
        <v>0.10883864706516677</v>
      </c>
      <c r="AI73">
        <v>10.883864706516601</v>
      </c>
      <c r="AJ73">
        <v>114.007692307692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0.12</v>
      </c>
      <c r="AM73" t="s">
        <v>10202</v>
      </c>
      <c r="AN73">
        <v>-2.06</v>
      </c>
      <c r="AO73" t="s">
        <v>10201</v>
      </c>
      <c r="AP73">
        <v>0.13814040860670301</v>
      </c>
      <c r="AQ73">
        <f>(Table2[[#This Row],[Sharpe Ratio]]-AVERAGE(Table2[Sharpe Ratio]))/_xlfn.STDEV.P(Table2[Sharpe Ratio])</f>
        <v>0.94575385731667294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2.118777653761847</v>
      </c>
      <c r="AS73">
        <f>_xlfn.RANK.AVG(Table2[[#This Row],[1Y Return vs Nifty Z-Score]],Table2[1Y Return vs Nifty Z-Score])</f>
        <v>182</v>
      </c>
      <c r="AT73">
        <f>_xlfn.RANK.AVG(Table2[[#This Row],[6M Return vs Nifty Z-Score]],Table2[6M Return vs Nifty Z-Score])</f>
        <v>47</v>
      </c>
      <c r="AU73">
        <f>_xlfn.RANK.AVG(Table2[[#This Row],[Sharpe Ratio Z-Score]],Table2[Sharpe Ratio Z-Score])</f>
        <v>134</v>
      </c>
      <c r="AV73">
        <f>(Table2[[#This Row],[Rank 1Y]]+Table2[[#This Row],[Rank 6M]]+Table2[[#This Row],[Rank Sharpe]])/3</f>
        <v>121</v>
      </c>
    </row>
    <row r="74" spans="1:48" x14ac:dyDescent="0.3">
      <c r="A74" t="s">
        <v>423</v>
      </c>
      <c r="B74" t="s">
        <v>424</v>
      </c>
      <c r="C74" t="s">
        <v>10166</v>
      </c>
      <c r="D74" t="s">
        <v>265</v>
      </c>
      <c r="E74">
        <v>56876.753336474998</v>
      </c>
      <c r="F74">
        <v>5050.25</v>
      </c>
      <c r="G74">
        <v>67.845020916358607</v>
      </c>
      <c r="H74">
        <f>(Table2[[#This Row],[1Y Return vs Nifty]]-AVERAGE(Table2[1Y Return vs Nifty]))/_xlfn.STDEV.P(Table2[1Y Return vs Nifty])</f>
        <v>0.40861880151747138</v>
      </c>
      <c r="I74">
        <v>-8.9254092820420006</v>
      </c>
      <c r="J74">
        <f>(Table2[[#This Row],[1M Return vs Nifty]]-AVERAGE(Table2[1M Return vs Nifty]))/_xlfn.STDEV.P(Table2[1M Return vs Nifty])</f>
        <v>-1.0458260562734467</v>
      </c>
      <c r="K74">
        <v>48.305847584600698</v>
      </c>
      <c r="L74">
        <f>(Table2[[#This Row],[6M Return vs Nifty]]-AVERAGE(Table2[6M Return vs Nifty]))/_xlfn.STDEV.P(Table2[6M Return vs Nifty])</f>
        <v>1.3627945044766498</v>
      </c>
      <c r="M74">
        <v>1.0777278252523601</v>
      </c>
      <c r="N74">
        <f>(Table2[[#This Row],[1W Return vs Nifty]]-AVERAGE(Table2[1W Return vs Nifty]))/_xlfn.STDEV.P(Table2[1W Return vs Nifty])</f>
        <v>-0.39167049373772189</v>
      </c>
      <c r="O74">
        <v>5120.57</v>
      </c>
      <c r="P74">
        <v>5065.8919728552501</v>
      </c>
      <c r="Q74">
        <v>4131.8109917521497</v>
      </c>
      <c r="R74">
        <v>45.213130609640402</v>
      </c>
      <c r="S74" s="2">
        <f>(Table2[[#This Row],[Close Price]]-Table2[[#This Row],[20D EMA]])/Table2[[#This Row],[20D EMA]]</f>
        <v>-1.3732846147987376E-2</v>
      </c>
      <c r="T74" s="2">
        <f>(Table2[[#This Row],[Close Price]]-Table2[[#This Row],[50D EMA]])/Table2[[#This Row],[50D EMA]]</f>
        <v>-3.0877035947598176E-3</v>
      </c>
      <c r="U74" s="2">
        <f>(Table2[[#This Row],[Close Price]]-Table2[[#This Row],[200D EMA]])/Table2[[#This Row],[200D EMA]]</f>
        <v>0.22228485525625991</v>
      </c>
      <c r="V74">
        <v>0.378027015895606</v>
      </c>
      <c r="W74">
        <v>5039.05</v>
      </c>
      <c r="X74">
        <v>5090.8999999999996</v>
      </c>
      <c r="Y74">
        <v>5033.05</v>
      </c>
      <c r="Z74">
        <v>5145.25</v>
      </c>
      <c r="AA74">
        <v>4801.55</v>
      </c>
      <c r="AB74">
        <v>5839.95</v>
      </c>
      <c r="AC74" s="2">
        <f>(Table2[[#This Row],[Close Price]]/Table2[[#This Row],[Day Low]])-1</f>
        <v>2.222641172443085E-3</v>
      </c>
      <c r="AD74" s="2">
        <f>(Table2[[#This Row],[Day High]]/Table2[[#This Row],[Close Price]])-1</f>
        <v>8.0491064798771106E-3</v>
      </c>
      <c r="AE74" s="2">
        <f>(Table2[[#This Row],[Close Price]]/Table2[[#This Row],[Current Week Low]])-1</f>
        <v>3.4174109138593867E-3</v>
      </c>
      <c r="AF74" s="2">
        <f>(Table2[[#This Row],[Current Week High]]/Table2[[#This Row],[Close Price]])-1</f>
        <v>1.8810949952972722E-2</v>
      </c>
      <c r="AG74" s="2">
        <f>(Table2[[#This Row],[Close Price]]/Table2[[#This Row],[Current Month Low]])-1</f>
        <v>5.1795774281221618E-2</v>
      </c>
      <c r="AH74" s="2">
        <f>(Table2[[#This Row],[Current Month High]]/Table2[[#This Row],[Close Price]])-1</f>
        <v>0.15636849660907881</v>
      </c>
      <c r="AI74">
        <v>15.636849660907799</v>
      </c>
      <c r="AJ74">
        <v>106.128446358237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-0.02</v>
      </c>
      <c r="AM74" t="s">
        <v>10201</v>
      </c>
      <c r="AN74">
        <v>-5.19</v>
      </c>
      <c r="AO74" t="s">
        <v>10201</v>
      </c>
      <c r="AP74">
        <v>0.13939109158485199</v>
      </c>
      <c r="AQ74">
        <f>(Table2[[#This Row],[Sharpe Ratio]]-AVERAGE(Table2[Sharpe Ratio]))/_xlfn.STDEV.P(Table2[Sharpe Ratio])</f>
        <v>0.96010809797203178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1.2940248539549843</v>
      </c>
      <c r="AS74">
        <f>_xlfn.RANK.AVG(Table2[[#This Row],[1Y Return vs Nifty Z-Score]],Table2[1Y Return vs Nifty Z-Score])</f>
        <v>175</v>
      </c>
      <c r="AT74">
        <f>_xlfn.RANK.AVG(Table2[[#This Row],[6M Return vs Nifty Z-Score]],Table2[6M Return vs Nifty Z-Score])</f>
        <v>68</v>
      </c>
      <c r="AU74">
        <f>_xlfn.RANK.AVG(Table2[[#This Row],[Sharpe Ratio Z-Score]],Table2[Sharpe Ratio Z-Score])</f>
        <v>127</v>
      </c>
      <c r="AV74">
        <f>(Table2[[#This Row],[Rank 1Y]]+Table2[[#This Row],[Rank 6M]]+Table2[[#This Row],[Rank Sharpe]])/3</f>
        <v>123.33333333333333</v>
      </c>
    </row>
    <row r="75" spans="1:48" x14ac:dyDescent="0.3">
      <c r="A75" t="s">
        <v>1277</v>
      </c>
      <c r="B75" t="s">
        <v>1278</v>
      </c>
      <c r="C75" t="s">
        <v>10163</v>
      </c>
      <c r="D75" t="s">
        <v>65</v>
      </c>
      <c r="E75">
        <v>8855.30456314</v>
      </c>
      <c r="F75">
        <v>16.489999999999998</v>
      </c>
      <c r="G75">
        <v>203.382221362563</v>
      </c>
      <c r="H75">
        <f>(Table2[[#This Row],[1Y Return vs Nifty]]-AVERAGE(Table2[1Y Return vs Nifty]))/_xlfn.STDEV.P(Table2[1Y Return vs Nifty])</f>
        <v>2.2842149426226097</v>
      </c>
      <c r="I75">
        <v>-10.949029766969799</v>
      </c>
      <c r="J75">
        <f>(Table2[[#This Row],[1M Return vs Nifty]]-AVERAGE(Table2[1M Return vs Nifty]))/_xlfn.STDEV.P(Table2[1M Return vs Nifty])</f>
        <v>-1.2676276397332948</v>
      </c>
      <c r="K75">
        <v>39.858046043824601</v>
      </c>
      <c r="L75">
        <f>(Table2[[#This Row],[6M Return vs Nifty]]-AVERAGE(Table2[6M Return vs Nifty]))/_xlfn.STDEV.P(Table2[6M Return vs Nifty])</f>
        <v>1.0784545924826434</v>
      </c>
      <c r="M75">
        <v>11.358472629337101</v>
      </c>
      <c r="N75">
        <f>(Table2[[#This Row],[1W Return vs Nifty]]-AVERAGE(Table2[1W Return vs Nifty]))/_xlfn.STDEV.P(Table2[1W Return vs Nifty])</f>
        <v>1.6729788984977214</v>
      </c>
      <c r="O75">
        <v>16.45</v>
      </c>
      <c r="P75">
        <v>15.8558019433023</v>
      </c>
      <c r="Q75">
        <v>11.801976854080699</v>
      </c>
      <c r="R75">
        <v>52.817377070244703</v>
      </c>
      <c r="S75" s="2">
        <f>(Table2[[#This Row],[Close Price]]-Table2[[#This Row],[20D EMA]])/Table2[[#This Row],[20D EMA]]</f>
        <v>2.4316109422491882E-3</v>
      </c>
      <c r="T75" s="2">
        <f>(Table2[[#This Row],[Close Price]]-Table2[[#This Row],[50D EMA]])/Table2[[#This Row],[50D EMA]]</f>
        <v>3.9997854347921656E-2</v>
      </c>
      <c r="U75" s="2">
        <f>(Table2[[#This Row],[Close Price]]-Table2[[#This Row],[200D EMA]])/Table2[[#This Row],[200D EMA]]</f>
        <v>0.39722355024771544</v>
      </c>
      <c r="V75">
        <v>0.55613601105314203</v>
      </c>
      <c r="W75">
        <v>16.46</v>
      </c>
      <c r="X75">
        <v>17.239999999999998</v>
      </c>
      <c r="Y75">
        <v>16.41</v>
      </c>
      <c r="Z75">
        <v>17.05</v>
      </c>
      <c r="AA75">
        <v>14.64</v>
      </c>
      <c r="AB75">
        <v>18.25</v>
      </c>
      <c r="AC75" s="2">
        <f>(Table2[[#This Row],[Close Price]]/Table2[[#This Row],[Day Low]])-1</f>
        <v>1.8226002430132837E-3</v>
      </c>
      <c r="AD75" s="2">
        <f>(Table2[[#This Row],[Day High]]/Table2[[#This Row],[Close Price]])-1</f>
        <v>4.5482110369921225E-2</v>
      </c>
      <c r="AE75" s="2">
        <f>(Table2[[#This Row],[Close Price]]/Table2[[#This Row],[Current Week Low]])-1</f>
        <v>4.8750761730651515E-3</v>
      </c>
      <c r="AF75" s="2">
        <f>(Table2[[#This Row],[Current Week High]]/Table2[[#This Row],[Close Price]])-1</f>
        <v>3.3959975742874571E-2</v>
      </c>
      <c r="AG75" s="2">
        <f>(Table2[[#This Row],[Close Price]]/Table2[[#This Row],[Current Month Low]])-1</f>
        <v>0.12636612021857907</v>
      </c>
      <c r="AH75" s="2">
        <f>(Table2[[#This Row],[Current Month High]]/Table2[[#This Row],[Close Price]])-1</f>
        <v>0.1067313523347484</v>
      </c>
      <c r="AI75">
        <v>27.956337174044801</v>
      </c>
      <c r="AJ75">
        <v>254.62365591397801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0.28000000000000003</v>
      </c>
      <c r="AM75" t="s">
        <v>10202</v>
      </c>
      <c r="AN75">
        <v>-1.73</v>
      </c>
      <c r="AO75" t="s">
        <v>10201</v>
      </c>
      <c r="AP75">
        <v>7.8616942615133995E-2</v>
      </c>
      <c r="AQ75">
        <f>(Table2[[#This Row],[Sharpe Ratio]]-AVERAGE(Table2[Sharpe Ratio]))/_xlfn.STDEV.P(Table2[Sharpe Ratio])</f>
        <v>0.26259579855058179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4.0306165924202615</v>
      </c>
      <c r="AS75">
        <f>_xlfn.RANK.AVG(Table2[[#This Row],[1Y Return vs Nifty Z-Score]],Table2[1Y Return vs Nifty Z-Score])</f>
        <v>16</v>
      </c>
      <c r="AT75">
        <f>_xlfn.RANK.AVG(Table2[[#This Row],[6M Return vs Nifty Z-Score]],Table2[6M Return vs Nifty Z-Score])</f>
        <v>91</v>
      </c>
      <c r="AU75">
        <f>_xlfn.RANK.AVG(Table2[[#This Row],[Sharpe Ratio Z-Score]],Table2[Sharpe Ratio Z-Score])</f>
        <v>264</v>
      </c>
      <c r="AV75">
        <f>(Table2[[#This Row],[Rank 1Y]]+Table2[[#This Row],[Rank 6M]]+Table2[[#This Row],[Rank Sharpe]])/3</f>
        <v>123.66666666666667</v>
      </c>
    </row>
    <row r="76" spans="1:48" x14ac:dyDescent="0.3">
      <c r="A76" t="s">
        <v>889</v>
      </c>
      <c r="B76" t="s">
        <v>890</v>
      </c>
      <c r="C76" t="s">
        <v>10166</v>
      </c>
      <c r="D76" t="s">
        <v>265</v>
      </c>
      <c r="E76">
        <v>17049.752187300001</v>
      </c>
      <c r="F76">
        <v>979.65</v>
      </c>
      <c r="G76">
        <v>89.231160342928405</v>
      </c>
      <c r="H76">
        <f>(Table2[[#This Row],[1Y Return vs Nifty]]-AVERAGE(Table2[1Y Return vs Nifty]))/_xlfn.STDEV.P(Table2[1Y Return vs Nifty])</f>
        <v>0.70456530513093052</v>
      </c>
      <c r="I76">
        <v>2.2387034618080501</v>
      </c>
      <c r="J76">
        <f>(Table2[[#This Row],[1M Return vs Nifty]]-AVERAGE(Table2[1M Return vs Nifty]))/_xlfn.STDEV.P(Table2[1M Return vs Nifty])</f>
        <v>0.17783119712629972</v>
      </c>
      <c r="K76">
        <v>23.977870548083398</v>
      </c>
      <c r="L76">
        <f>(Table2[[#This Row],[6M Return vs Nifty]]-AVERAGE(Table2[6M Return vs Nifty]))/_xlfn.STDEV.P(Table2[6M Return vs Nifty])</f>
        <v>0.54395248786838113</v>
      </c>
      <c r="M76">
        <v>3.9287496920666598</v>
      </c>
      <c r="N76">
        <f>(Table2[[#This Row],[1W Return vs Nifty]]-AVERAGE(Table2[1W Return vs Nifty]))/_xlfn.STDEV.P(Table2[1W Return vs Nifty])</f>
        <v>0.18089119092050804</v>
      </c>
      <c r="O76">
        <v>973.91</v>
      </c>
      <c r="P76">
        <v>947.680467266351</v>
      </c>
      <c r="Q76">
        <v>800.32343277990196</v>
      </c>
      <c r="R76">
        <v>50.616528971037702</v>
      </c>
      <c r="S76" s="2">
        <f>(Table2[[#This Row],[Close Price]]-Table2[[#This Row],[20D EMA]])/Table2[[#This Row],[20D EMA]]</f>
        <v>5.8937684180263156E-3</v>
      </c>
      <c r="T76" s="2">
        <f>(Table2[[#This Row],[Close Price]]-Table2[[#This Row],[50D EMA]])/Table2[[#This Row],[50D EMA]]</f>
        <v>3.3734506342488278E-2</v>
      </c>
      <c r="U76" s="2">
        <f>(Table2[[#This Row],[Close Price]]-Table2[[#This Row],[200D EMA]])/Table2[[#This Row],[200D EMA]]</f>
        <v>0.22406762050838872</v>
      </c>
      <c r="V76">
        <v>1.7860795803856</v>
      </c>
      <c r="W76">
        <v>960.8</v>
      </c>
      <c r="X76">
        <v>983.85</v>
      </c>
      <c r="Y76">
        <v>975.05</v>
      </c>
      <c r="Z76">
        <v>1025</v>
      </c>
      <c r="AA76">
        <v>922.4</v>
      </c>
      <c r="AB76">
        <v>1060</v>
      </c>
      <c r="AC76" s="2">
        <f>(Table2[[#This Row],[Close Price]]/Table2[[#This Row],[Day Low]])-1</f>
        <v>1.9619067443796823E-2</v>
      </c>
      <c r="AD76" s="2">
        <f>(Table2[[#This Row],[Day High]]/Table2[[#This Row],[Close Price]])-1</f>
        <v>4.2872454448017461E-3</v>
      </c>
      <c r="AE76" s="2">
        <f>(Table2[[#This Row],[Close Price]]/Table2[[#This Row],[Current Week Low]])-1</f>
        <v>4.717706784267417E-3</v>
      </c>
      <c r="AF76" s="2">
        <f>(Table2[[#This Row],[Current Week High]]/Table2[[#This Row],[Close Price]])-1</f>
        <v>4.6292043076608946E-2</v>
      </c>
      <c r="AG76" s="2">
        <f>(Table2[[#This Row],[Close Price]]/Table2[[#This Row],[Current Month Low]])-1</f>
        <v>6.2066348655680725E-2</v>
      </c>
      <c r="AH76" s="2">
        <f>(Table2[[#This Row],[Current Month High]]/Table2[[#This Row],[Close Price]])-1</f>
        <v>8.2019088449956534E-2</v>
      </c>
      <c r="AI76">
        <v>8.2019088449956499</v>
      </c>
      <c r="AJ76">
        <v>120.835869344694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-0.05</v>
      </c>
      <c r="AM76" t="s">
        <v>10201</v>
      </c>
      <c r="AN76">
        <v>1.02</v>
      </c>
      <c r="AO76" t="s">
        <v>10202</v>
      </c>
      <c r="AP76">
        <v>0.16485977267455601</v>
      </c>
      <c r="AQ76">
        <f>(Table2[[#This Row],[Sharpe Ratio]]-AVERAGE(Table2[Sharpe Ratio]))/_xlfn.STDEV.P(Table2[Sharpe Ratio])</f>
        <v>1.2524152484837188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2.8596554295298384</v>
      </c>
      <c r="AS76">
        <f>_xlfn.RANK.AVG(Table2[[#This Row],[1Y Return vs Nifty Z-Score]],Table2[1Y Return vs Nifty Z-Score])</f>
        <v>121</v>
      </c>
      <c r="AT76">
        <f>_xlfn.RANK.AVG(Table2[[#This Row],[6M Return vs Nifty Z-Score]],Table2[6M Return vs Nifty Z-Score])</f>
        <v>171</v>
      </c>
      <c r="AU76">
        <f>_xlfn.RANK.AVG(Table2[[#This Row],[Sharpe Ratio Z-Score]],Table2[Sharpe Ratio Z-Score])</f>
        <v>81</v>
      </c>
      <c r="AV76">
        <f>(Table2[[#This Row],[Rank 1Y]]+Table2[[#This Row],[Rank 6M]]+Table2[[#This Row],[Rank Sharpe]])/3</f>
        <v>124.33333333333333</v>
      </c>
    </row>
    <row r="77" spans="1:48" x14ac:dyDescent="0.3">
      <c r="A77" t="s">
        <v>1378</v>
      </c>
      <c r="B77" t="s">
        <v>1379</v>
      </c>
      <c r="C77" t="s">
        <v>10169</v>
      </c>
      <c r="D77" t="s">
        <v>95</v>
      </c>
      <c r="E77">
        <v>7784.1688629250002</v>
      </c>
      <c r="F77">
        <v>3179.75</v>
      </c>
      <c r="G77">
        <v>98.776980569362806</v>
      </c>
      <c r="H77">
        <f>(Table2[[#This Row],[1Y Return vs Nifty]]-AVERAGE(Table2[1Y Return vs Nifty]))/_xlfn.STDEV.P(Table2[1Y Return vs Nifty])</f>
        <v>0.83666264461736917</v>
      </c>
      <c r="I77">
        <v>13.550931771884899</v>
      </c>
      <c r="J77">
        <f>(Table2[[#This Row],[1M Return vs Nifty]]-AVERAGE(Table2[1M Return vs Nifty]))/_xlfn.STDEV.P(Table2[1M Return vs Nifty])</f>
        <v>1.4177228518719722</v>
      </c>
      <c r="K77">
        <v>15.196097011857301</v>
      </c>
      <c r="L77">
        <f>(Table2[[#This Row],[6M Return vs Nifty]]-AVERAGE(Table2[6M Return vs Nifty]))/_xlfn.STDEV.P(Table2[6M Return vs Nifty])</f>
        <v>0.24837159591806865</v>
      </c>
      <c r="M77">
        <v>17.3299833086439</v>
      </c>
      <c r="N77">
        <f>(Table2[[#This Row],[1W Return vs Nifty]]-AVERAGE(Table2[1W Return vs Nifty]))/_xlfn.STDEV.P(Table2[1W Return vs Nifty])</f>
        <v>2.8722184603881851</v>
      </c>
      <c r="O77">
        <v>2953.13</v>
      </c>
      <c r="P77">
        <v>2766.9598416802601</v>
      </c>
      <c r="Q77">
        <v>2353.7358753470999</v>
      </c>
      <c r="R77">
        <v>63.350992442154997</v>
      </c>
      <c r="S77" s="2">
        <f>(Table2[[#This Row],[Close Price]]-Table2[[#This Row],[20D EMA]])/Table2[[#This Row],[20D EMA]]</f>
        <v>7.6738917690721331E-2</v>
      </c>
      <c r="T77" s="2">
        <f>(Table2[[#This Row],[Close Price]]-Table2[[#This Row],[50D EMA]])/Table2[[#This Row],[50D EMA]]</f>
        <v>0.14918545332738534</v>
      </c>
      <c r="U77" s="2">
        <f>(Table2[[#This Row],[Close Price]]-Table2[[#This Row],[200D EMA]])/Table2[[#This Row],[200D EMA]]</f>
        <v>0.35093747489024857</v>
      </c>
      <c r="V77">
        <v>1.2987343918374099</v>
      </c>
      <c r="W77">
        <v>3170.05</v>
      </c>
      <c r="X77">
        <v>3250</v>
      </c>
      <c r="Y77">
        <v>3159.6</v>
      </c>
      <c r="Z77">
        <v>3367</v>
      </c>
      <c r="AA77">
        <v>2664.55</v>
      </c>
      <c r="AB77">
        <v>3370</v>
      </c>
      <c r="AC77" s="2">
        <f>(Table2[[#This Row],[Close Price]]/Table2[[#This Row],[Day Low]])-1</f>
        <v>3.0598886452894991E-3</v>
      </c>
      <c r="AD77" s="2">
        <f>(Table2[[#This Row],[Day High]]/Table2[[#This Row],[Close Price]])-1</f>
        <v>2.2092931834263752E-2</v>
      </c>
      <c r="AE77" s="2">
        <f>(Table2[[#This Row],[Close Price]]/Table2[[#This Row],[Current Week Low]])-1</f>
        <v>6.3773895429801719E-3</v>
      </c>
      <c r="AF77" s="2">
        <f>(Table2[[#This Row],[Current Week High]]/Table2[[#This Row],[Close Price]])-1</f>
        <v>5.8888277380297227E-2</v>
      </c>
      <c r="AG77" s="2">
        <f>(Table2[[#This Row],[Close Price]]/Table2[[#This Row],[Current Month Low]])-1</f>
        <v>0.19335347432024164</v>
      </c>
      <c r="AH77" s="2">
        <f>(Table2[[#This Row],[Current Month High]]/Table2[[#This Row],[Close Price]])-1</f>
        <v>5.9831747778913424E-2</v>
      </c>
      <c r="AI77">
        <v>5.9831747778913398</v>
      </c>
      <c r="AJ77">
        <v>129.493702861679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0.28000000000000003</v>
      </c>
      <c r="AM77" t="s">
        <v>10202</v>
      </c>
      <c r="AN77">
        <v>8.91</v>
      </c>
      <c r="AO77" t="s">
        <v>10202</v>
      </c>
      <c r="AP77">
        <v>0.205237884663863</v>
      </c>
      <c r="AQ77">
        <f>(Table2[[#This Row],[Sharpe Ratio]]-AVERAGE(Table2[Sharpe Ratio]))/_xlfn.STDEV.P(Table2[Sharpe Ratio])</f>
        <v>1.7158397507995269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7.0908153035951216</v>
      </c>
      <c r="AS77">
        <f>_xlfn.RANK.AVG(Table2[[#This Row],[1Y Return vs Nifty Z-Score]],Table2[1Y Return vs Nifty Z-Score])</f>
        <v>108</v>
      </c>
      <c r="AT77">
        <f>_xlfn.RANK.AVG(Table2[[#This Row],[6M Return vs Nifty Z-Score]],Table2[6M Return vs Nifty Z-Score])</f>
        <v>244</v>
      </c>
      <c r="AU77">
        <f>_xlfn.RANK.AVG(Table2[[#This Row],[Sharpe Ratio Z-Score]],Table2[Sharpe Ratio Z-Score])</f>
        <v>30</v>
      </c>
      <c r="AV77">
        <f>(Table2[[#This Row],[Rank 1Y]]+Table2[[#This Row],[Rank 6M]]+Table2[[#This Row],[Rank Sharpe]])/3</f>
        <v>127.33333333333333</v>
      </c>
    </row>
    <row r="78" spans="1:48" x14ac:dyDescent="0.3">
      <c r="A78" t="s">
        <v>218</v>
      </c>
      <c r="B78" t="s">
        <v>219</v>
      </c>
      <c r="C78" t="s">
        <v>10158</v>
      </c>
      <c r="D78" t="s">
        <v>220</v>
      </c>
      <c r="E78">
        <v>119452.22502018001</v>
      </c>
      <c r="F78">
        <v>443.4</v>
      </c>
      <c r="G78">
        <v>131.37291903698201</v>
      </c>
      <c r="H78">
        <f>(Table2[[#This Row],[1Y Return vs Nifty]]-AVERAGE(Table2[1Y Return vs Nifty]))/_xlfn.STDEV.P(Table2[1Y Return vs Nifty])</f>
        <v>1.2877330238512439</v>
      </c>
      <c r="I78">
        <v>14.8888403188711</v>
      </c>
      <c r="J78">
        <f>(Table2[[#This Row],[1M Return vs Nifty]]-AVERAGE(Table2[1M Return vs Nifty]))/_xlfn.STDEV.P(Table2[1M Return vs Nifty])</f>
        <v>1.5643660769511016</v>
      </c>
      <c r="K78">
        <v>76.660858836195104</v>
      </c>
      <c r="L78">
        <f>(Table2[[#This Row],[6M Return vs Nifty]]-AVERAGE(Table2[6M Return vs Nifty]))/_xlfn.STDEV.P(Table2[6M Return vs Nifty])</f>
        <v>2.3171802538282757</v>
      </c>
      <c r="M78">
        <v>7.3254350511682702</v>
      </c>
      <c r="N78">
        <f>(Table2[[#This Row],[1W Return vs Nifty]]-AVERAGE(Table2[1W Return vs Nifty]))/_xlfn.STDEV.P(Table2[1W Return vs Nifty])</f>
        <v>0.86303674515095463</v>
      </c>
      <c r="O78">
        <v>407.49</v>
      </c>
      <c r="P78">
        <v>376.62654956214499</v>
      </c>
      <c r="Q78">
        <v>292.88119491630403</v>
      </c>
      <c r="R78">
        <v>74.225470288540393</v>
      </c>
      <c r="S78" s="2">
        <f>(Table2[[#This Row],[Close Price]]-Table2[[#This Row],[20D EMA]])/Table2[[#This Row],[20D EMA]]</f>
        <v>8.8124861959802611E-2</v>
      </c>
      <c r="T78" s="2">
        <f>(Table2[[#This Row],[Close Price]]-Table2[[#This Row],[50D EMA]])/Table2[[#This Row],[50D EMA]]</f>
        <v>0.17729352993166267</v>
      </c>
      <c r="U78" s="2">
        <f>(Table2[[#This Row],[Close Price]]-Table2[[#This Row],[200D EMA]])/Table2[[#This Row],[200D EMA]]</f>
        <v>0.51392444341368304</v>
      </c>
      <c r="V78">
        <v>0.75974604170556503</v>
      </c>
      <c r="W78">
        <v>443.6</v>
      </c>
      <c r="X78">
        <v>453.3</v>
      </c>
      <c r="Y78">
        <v>441.1</v>
      </c>
      <c r="Z78">
        <v>449</v>
      </c>
      <c r="AA78">
        <v>372.75</v>
      </c>
      <c r="AB78">
        <v>449</v>
      </c>
      <c r="AC78" s="2">
        <f>(Table2[[#This Row],[Close Price]]/Table2[[#This Row],[Day Low]])-1</f>
        <v>-4.5085662759247747E-4</v>
      </c>
      <c r="AD78" s="2">
        <f>(Table2[[#This Row],[Day High]]/Table2[[#This Row],[Close Price]])-1</f>
        <v>2.2327469553450774E-2</v>
      </c>
      <c r="AE78" s="2">
        <f>(Table2[[#This Row],[Close Price]]/Table2[[#This Row],[Current Week Low]])-1</f>
        <v>5.2142371344365834E-3</v>
      </c>
      <c r="AF78" s="2">
        <f>(Table2[[#This Row],[Current Week High]]/Table2[[#This Row],[Close Price]])-1</f>
        <v>1.2629679747406364E-2</v>
      </c>
      <c r="AG78" s="2">
        <f>(Table2[[#This Row],[Close Price]]/Table2[[#This Row],[Current Month Low]])-1</f>
        <v>0.18953722334004008</v>
      </c>
      <c r="AH78" s="2">
        <f>(Table2[[#This Row],[Current Month High]]/Table2[[#This Row],[Close Price]])-1</f>
        <v>1.2629679747406364E-2</v>
      </c>
      <c r="AI78">
        <v>1.2629679747406299</v>
      </c>
      <c r="AJ78">
        <v>181.79218303145799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</v>
      </c>
      <c r="AM78" t="s">
        <v>10202</v>
      </c>
      <c r="AN78">
        <v>15.8</v>
      </c>
      <c r="AO78" t="s">
        <v>10202</v>
      </c>
      <c r="AP78">
        <v>6.8534039718627995E-2</v>
      </c>
      <c r="AQ78">
        <f>(Table2[[#This Row],[Sharpe Ratio]]-AVERAGE(Table2[Sharpe Ratio]))/_xlfn.STDEV.P(Table2[Sharpe Ratio])</f>
        <v>0.1468730956676601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6.1791891954492355</v>
      </c>
      <c r="AS78">
        <f>_xlfn.RANK.AVG(Table2[[#This Row],[1Y Return vs Nifty Z-Score]],Table2[1Y Return vs Nifty Z-Score])</f>
        <v>72</v>
      </c>
      <c r="AT78">
        <f>_xlfn.RANK.AVG(Table2[[#This Row],[6M Return vs Nifty Z-Score]],Table2[6M Return vs Nifty Z-Score])</f>
        <v>21</v>
      </c>
      <c r="AU78">
        <f>_xlfn.RANK.AVG(Table2[[#This Row],[Sharpe Ratio Z-Score]],Table2[Sharpe Ratio Z-Score])</f>
        <v>294</v>
      </c>
      <c r="AV78">
        <f>(Table2[[#This Row],[Rank 1Y]]+Table2[[#This Row],[Rank 6M]]+Table2[[#This Row],[Rank Sharpe]])/3</f>
        <v>129</v>
      </c>
    </row>
    <row r="79" spans="1:48" x14ac:dyDescent="0.3">
      <c r="A79" t="s">
        <v>1567</v>
      </c>
      <c r="B79" t="s">
        <v>1568</v>
      </c>
      <c r="C79" t="s">
        <v>10170</v>
      </c>
      <c r="D79" t="s">
        <v>136</v>
      </c>
      <c r="E79">
        <v>5971.5694350599997</v>
      </c>
      <c r="F79">
        <v>202.36</v>
      </c>
      <c r="G79">
        <v>158.195442178316</v>
      </c>
      <c r="H79">
        <f>(Table2[[#This Row],[1Y Return vs Nifty]]-AVERAGE(Table2[1Y Return vs Nifty]))/_xlfn.STDEV.P(Table2[1Y Return vs Nifty])</f>
        <v>1.6589095033193806</v>
      </c>
      <c r="I79">
        <v>3.5985843599704999</v>
      </c>
      <c r="J79">
        <f>(Table2[[#This Row],[1M Return vs Nifty]]-AVERAGE(Table2[1M Return vs Nifty]))/_xlfn.STDEV.P(Table2[1M Return vs Nifty])</f>
        <v>0.326882730640497</v>
      </c>
      <c r="K79">
        <v>17.490688177780999</v>
      </c>
      <c r="L79">
        <f>(Table2[[#This Row],[6M Return vs Nifty]]-AVERAGE(Table2[6M Return vs Nifty]))/_xlfn.STDEV.P(Table2[6M Return vs Nifty])</f>
        <v>0.32560397963728055</v>
      </c>
      <c r="M79">
        <v>7.9926250696902104</v>
      </c>
      <c r="N79">
        <f>(Table2[[#This Row],[1W Return vs Nifty]]-AVERAGE(Table2[1W Return vs Nifty]))/_xlfn.STDEV.P(Table2[1W Return vs Nifty])</f>
        <v>0.99702640178551705</v>
      </c>
      <c r="O79">
        <v>201.38</v>
      </c>
      <c r="P79">
        <v>191.11136206357</v>
      </c>
      <c r="Q79">
        <v>152.45023764668099</v>
      </c>
      <c r="R79">
        <v>50.682703397846701</v>
      </c>
      <c r="S79" s="2">
        <f>(Table2[[#This Row],[Close Price]]-Table2[[#This Row],[20D EMA]])/Table2[[#This Row],[20D EMA]]</f>
        <v>4.866421690336767E-3</v>
      </c>
      <c r="T79" s="2">
        <f>(Table2[[#This Row],[Close Price]]-Table2[[#This Row],[50D EMA]])/Table2[[#This Row],[50D EMA]]</f>
        <v>5.8859074703723493E-2</v>
      </c>
      <c r="U79" s="2">
        <f>(Table2[[#This Row],[Close Price]]-Table2[[#This Row],[200D EMA]])/Table2[[#This Row],[200D EMA]]</f>
        <v>0.32738395901349793</v>
      </c>
      <c r="V79">
        <v>0.37865053940842203</v>
      </c>
      <c r="W79">
        <v>197.7</v>
      </c>
      <c r="X79">
        <v>206</v>
      </c>
      <c r="Y79">
        <v>200</v>
      </c>
      <c r="Z79">
        <v>208.8</v>
      </c>
      <c r="AA79">
        <v>185</v>
      </c>
      <c r="AB79">
        <v>238.97</v>
      </c>
      <c r="AC79" s="2">
        <f>(Table2[[#This Row],[Close Price]]/Table2[[#This Row],[Day Low]])-1</f>
        <v>2.3571067273647106E-2</v>
      </c>
      <c r="AD79" s="2">
        <f>(Table2[[#This Row],[Day High]]/Table2[[#This Row],[Close Price]])-1</f>
        <v>1.7987744613559897E-2</v>
      </c>
      <c r="AE79" s="2">
        <f>(Table2[[#This Row],[Close Price]]/Table2[[#This Row],[Current Week Low]])-1</f>
        <v>1.1800000000000033E-2</v>
      </c>
      <c r="AF79" s="2">
        <f>(Table2[[#This Row],[Current Week High]]/Table2[[#This Row],[Close Price]])-1</f>
        <v>3.1824471239375374E-2</v>
      </c>
      <c r="AG79" s="2">
        <f>(Table2[[#This Row],[Close Price]]/Table2[[#This Row],[Current Month Low]])-1</f>
        <v>9.3837837837837945E-2</v>
      </c>
      <c r="AH79" s="2">
        <f>(Table2[[#This Row],[Current Month High]]/Table2[[#This Row],[Close Price]])-1</f>
        <v>0.18091520063253608</v>
      </c>
      <c r="AI79">
        <v>18.091520063253601</v>
      </c>
      <c r="AJ79">
        <v>186.223479490806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0.21</v>
      </c>
      <c r="AM79" t="s">
        <v>10202</v>
      </c>
      <c r="AN79">
        <v>-3.93</v>
      </c>
      <c r="AO79" t="s">
        <v>10201</v>
      </c>
      <c r="AP79">
        <v>0.145808407947768</v>
      </c>
      <c r="AQ79">
        <f>(Table2[[#This Row],[Sharpe Ratio]]-AVERAGE(Table2[Sharpe Ratio]))/_xlfn.STDEV.P(Table2[Sharpe Ratio])</f>
        <v>1.0337604183795588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4.3421830337622342</v>
      </c>
      <c r="AS79">
        <f>_xlfn.RANK.AVG(Table2[[#This Row],[1Y Return vs Nifty Z-Score]],Table2[1Y Return vs Nifty Z-Score])</f>
        <v>47</v>
      </c>
      <c r="AT79">
        <f>_xlfn.RANK.AVG(Table2[[#This Row],[6M Return vs Nifty Z-Score]],Table2[6M Return vs Nifty Z-Score])</f>
        <v>225</v>
      </c>
      <c r="AU79">
        <f>_xlfn.RANK.AVG(Table2[[#This Row],[Sharpe Ratio Z-Score]],Table2[Sharpe Ratio Z-Score])</f>
        <v>117</v>
      </c>
      <c r="AV79">
        <f>(Table2[[#This Row],[Rank 1Y]]+Table2[[#This Row],[Rank 6M]]+Table2[[#This Row],[Rank Sharpe]])/3</f>
        <v>129.66666666666666</v>
      </c>
    </row>
    <row r="80" spans="1:48" x14ac:dyDescent="0.3">
      <c r="A80" t="s">
        <v>1018</v>
      </c>
      <c r="B80" t="s">
        <v>1019</v>
      </c>
      <c r="C80" t="s">
        <v>10161</v>
      </c>
      <c r="D80" t="s">
        <v>57</v>
      </c>
      <c r="E80">
        <v>13041.38057404</v>
      </c>
      <c r="F80">
        <v>850.15</v>
      </c>
      <c r="G80">
        <v>229.88984919156599</v>
      </c>
      <c r="H80">
        <f>(Table2[[#This Row],[1Y Return vs Nifty]]-AVERAGE(Table2[1Y Return vs Nifty]))/_xlfn.STDEV.P(Table2[1Y Return vs Nifty])</f>
        <v>2.651033825573216</v>
      </c>
      <c r="I80">
        <v>11.793857365282401</v>
      </c>
      <c r="J80">
        <f>(Table2[[#This Row],[1M Return vs Nifty]]-AVERAGE(Table2[1M Return vs Nifty]))/_xlfn.STDEV.P(Table2[1M Return vs Nifty])</f>
        <v>1.2251364017228907</v>
      </c>
      <c r="K80">
        <v>71.753991905491304</v>
      </c>
      <c r="L80">
        <f>(Table2[[#This Row],[6M Return vs Nifty]]-AVERAGE(Table2[6M Return vs Nifty]))/_xlfn.STDEV.P(Table2[6M Return vs Nifty])</f>
        <v>2.1520227149694211</v>
      </c>
      <c r="M80">
        <v>8.7760992804889</v>
      </c>
      <c r="N80">
        <f>(Table2[[#This Row],[1W Return vs Nifty]]-AVERAGE(Table2[1W Return vs Nifty]))/_xlfn.STDEV.P(Table2[1W Return vs Nifty])</f>
        <v>1.1543690441702357</v>
      </c>
      <c r="O80">
        <v>815.39</v>
      </c>
      <c r="P80">
        <v>725.30146674089895</v>
      </c>
      <c r="Q80">
        <v>533.94708594439305</v>
      </c>
      <c r="R80">
        <v>55.972525504124903</v>
      </c>
      <c r="S80" s="2">
        <f>(Table2[[#This Row],[Close Price]]-Table2[[#This Row],[20D EMA]])/Table2[[#This Row],[20D EMA]]</f>
        <v>4.2629907160990438E-2</v>
      </c>
      <c r="T80" s="2">
        <f>(Table2[[#This Row],[Close Price]]-Table2[[#This Row],[50D EMA]])/Table2[[#This Row],[50D EMA]]</f>
        <v>0.17213329764808122</v>
      </c>
      <c r="U80" s="2">
        <f>(Table2[[#This Row],[Close Price]]-Table2[[#This Row],[200D EMA]])/Table2[[#This Row],[200D EMA]]</f>
        <v>0.59219896948466033</v>
      </c>
      <c r="V80">
        <v>0.40794129751634101</v>
      </c>
      <c r="W80">
        <v>854</v>
      </c>
      <c r="X80">
        <v>880</v>
      </c>
      <c r="Y80">
        <v>833.35</v>
      </c>
      <c r="Z80">
        <v>865.95</v>
      </c>
      <c r="AA80">
        <v>730.5</v>
      </c>
      <c r="AB80">
        <v>995</v>
      </c>
      <c r="AC80" s="2">
        <f>(Table2[[#This Row],[Close Price]]/Table2[[#This Row],[Day Low]])-1</f>
        <v>-4.5081967213115304E-3</v>
      </c>
      <c r="AD80" s="2">
        <f>(Table2[[#This Row],[Day High]]/Table2[[#This Row],[Close Price]])-1</f>
        <v>3.511145092042578E-2</v>
      </c>
      <c r="AE80" s="2">
        <f>(Table2[[#This Row],[Close Price]]/Table2[[#This Row],[Current Week Low]])-1</f>
        <v>2.0159596808063673E-2</v>
      </c>
      <c r="AF80" s="2">
        <f>(Table2[[#This Row],[Current Week High]]/Table2[[#This Row],[Close Price]])-1</f>
        <v>1.8584955596071318E-2</v>
      </c>
      <c r="AG80" s="2">
        <f>(Table2[[#This Row],[Close Price]]/Table2[[#This Row],[Current Month Low]])-1</f>
        <v>0.16379192334017789</v>
      </c>
      <c r="AH80" s="2">
        <f>(Table2[[#This Row],[Current Month High]]/Table2[[#This Row],[Close Price]])-1</f>
        <v>0.17038169734752695</v>
      </c>
      <c r="AI80">
        <v>17.0381697347526</v>
      </c>
      <c r="AJ80">
        <v>298.66354044548598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0.36</v>
      </c>
      <c r="AM80" t="s">
        <v>10202</v>
      </c>
      <c r="AN80">
        <v>-0.94</v>
      </c>
      <c r="AO80" t="s">
        <v>10201</v>
      </c>
      <c r="AP80">
        <v>5.1823164013876002E-2</v>
      </c>
      <c r="AQ80">
        <f>(Table2[[#This Row],[Sharpe Ratio]]-AVERAGE(Table2[Sharpe Ratio]))/_xlfn.STDEV.P(Table2[Sharpe Ratio])</f>
        <v>-4.4919657267070021E-2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7.1376423291686937</v>
      </c>
      <c r="AS80">
        <f>_xlfn.RANK.AVG(Table2[[#This Row],[1Y Return vs Nifty Z-Score]],Table2[1Y Return vs Nifty Z-Score])</f>
        <v>11</v>
      </c>
      <c r="AT80">
        <f>_xlfn.RANK.AVG(Table2[[#This Row],[6M Return vs Nifty Z-Score]],Table2[6M Return vs Nifty Z-Score])</f>
        <v>26</v>
      </c>
      <c r="AU80">
        <f>_xlfn.RANK.AVG(Table2[[#This Row],[Sharpe Ratio Z-Score]],Table2[Sharpe Ratio Z-Score])</f>
        <v>355</v>
      </c>
      <c r="AV80">
        <f>(Table2[[#This Row],[Rank 1Y]]+Table2[[#This Row],[Rank 6M]]+Table2[[#This Row],[Rank Sharpe]])/3</f>
        <v>130.66666666666666</v>
      </c>
    </row>
    <row r="81" spans="1:48" x14ac:dyDescent="0.3">
      <c r="A81" t="s">
        <v>119</v>
      </c>
      <c r="B81" t="s">
        <v>120</v>
      </c>
      <c r="C81" t="s">
        <v>10166</v>
      </c>
      <c r="D81" t="s">
        <v>121</v>
      </c>
      <c r="E81">
        <v>252715.397156925</v>
      </c>
      <c r="F81">
        <v>7096.35</v>
      </c>
      <c r="G81">
        <v>51.748176672631701</v>
      </c>
      <c r="H81">
        <f>(Table2[[#This Row],[1Y Return vs Nifty]]-AVERAGE(Table2[1Y Return vs Nifty]))/_xlfn.STDEV.P(Table2[1Y Return vs Nifty])</f>
        <v>0.18586682753459632</v>
      </c>
      <c r="I81">
        <v>-13.8925691201165</v>
      </c>
      <c r="J81">
        <f>(Table2[[#This Row],[1M Return vs Nifty]]-AVERAGE(Table2[1M Return vs Nifty]))/_xlfn.STDEV.P(Table2[1M Return vs Nifty])</f>
        <v>-1.5902581400504581</v>
      </c>
      <c r="K81">
        <v>50.564560793261798</v>
      </c>
      <c r="L81">
        <f>(Table2[[#This Row],[6M Return vs Nifty]]-AVERAGE(Table2[6M Return vs Nifty]))/_xlfn.STDEV.P(Table2[6M Return vs Nifty])</f>
        <v>1.4388192917388034</v>
      </c>
      <c r="M81">
        <v>1.1426631298466201</v>
      </c>
      <c r="N81">
        <f>(Table2[[#This Row],[1W Return vs Nifty]]-AVERAGE(Table2[1W Return vs Nifty]))/_xlfn.STDEV.P(Table2[1W Return vs Nifty])</f>
        <v>-0.37862974234081004</v>
      </c>
      <c r="O81">
        <v>7234.07</v>
      </c>
      <c r="P81">
        <v>7093.7476087887899</v>
      </c>
      <c r="Q81">
        <v>5612.8896493394795</v>
      </c>
      <c r="R81">
        <v>46.269758380326998</v>
      </c>
      <c r="S81" s="2">
        <f>(Table2[[#This Row],[Close Price]]-Table2[[#This Row],[20D EMA]])/Table2[[#This Row],[20D EMA]]</f>
        <v>-1.9037692474637286E-2</v>
      </c>
      <c r="T81" s="2">
        <f>(Table2[[#This Row],[Close Price]]-Table2[[#This Row],[50D EMA]])/Table2[[#This Row],[50D EMA]]</f>
        <v>3.6685703449418735E-4</v>
      </c>
      <c r="U81" s="2">
        <f>(Table2[[#This Row],[Close Price]]-Table2[[#This Row],[200D EMA]])/Table2[[#This Row],[200D EMA]]</f>
        <v>0.26429529945152108</v>
      </c>
      <c r="V81">
        <v>0.90692828809679205</v>
      </c>
      <c r="W81">
        <v>6987.55</v>
      </c>
      <c r="X81">
        <v>7157.9</v>
      </c>
      <c r="Y81">
        <v>6947.3</v>
      </c>
      <c r="Z81">
        <v>7110.6</v>
      </c>
      <c r="AA81">
        <v>6635</v>
      </c>
      <c r="AB81">
        <v>7968.7</v>
      </c>
      <c r="AC81" s="2">
        <f>(Table2[[#This Row],[Close Price]]/Table2[[#This Row],[Day Low]])-1</f>
        <v>1.5570550479066414E-2</v>
      </c>
      <c r="AD81" s="2">
        <f>(Table2[[#This Row],[Day High]]/Table2[[#This Row],[Close Price]])-1</f>
        <v>8.6734729825894696E-3</v>
      </c>
      <c r="AE81" s="2">
        <f>(Table2[[#This Row],[Close Price]]/Table2[[#This Row],[Current Week Low]])-1</f>
        <v>2.1454377959782889E-2</v>
      </c>
      <c r="AF81" s="2">
        <f>(Table2[[#This Row],[Current Week High]]/Table2[[#This Row],[Close Price]])-1</f>
        <v>2.0080745735484573E-3</v>
      </c>
      <c r="AG81" s="2">
        <f>(Table2[[#This Row],[Close Price]]/Table2[[#This Row],[Current Month Low]])-1</f>
        <v>6.9532780708364772E-2</v>
      </c>
      <c r="AH81" s="2">
        <f>(Table2[[#This Row],[Current Month High]]/Table2[[#This Row],[Close Price]])-1</f>
        <v>0.12292939327964358</v>
      </c>
      <c r="AI81">
        <v>12.2929393279643</v>
      </c>
      <c r="AJ81">
        <v>118.618299445471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0.01</v>
      </c>
      <c r="AM81" t="s">
        <v>10202</v>
      </c>
      <c r="AN81">
        <v>-9.56</v>
      </c>
      <c r="AO81" t="s">
        <v>10201</v>
      </c>
      <c r="AP81">
        <v>0.15887268862722501</v>
      </c>
      <c r="AQ81">
        <f>(Table2[[#This Row],[Sharpe Ratio]]-AVERAGE(Table2[Sharpe Ratio]))/_xlfn.STDEV.P(Table2[Sharpe Ratio])</f>
        <v>1.1837007566894504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0.83949899357158198</v>
      </c>
      <c r="AS81">
        <f>_xlfn.RANK.AVG(Table2[[#This Row],[1Y Return vs Nifty Z-Score]],Table2[1Y Return vs Nifty Z-Score])</f>
        <v>236</v>
      </c>
      <c r="AT81">
        <f>_xlfn.RANK.AVG(Table2[[#This Row],[6M Return vs Nifty Z-Score]],Table2[6M Return vs Nifty Z-Score])</f>
        <v>66</v>
      </c>
      <c r="AU81">
        <f>_xlfn.RANK.AVG(Table2[[#This Row],[Sharpe Ratio Z-Score]],Table2[Sharpe Ratio Z-Score])</f>
        <v>92</v>
      </c>
      <c r="AV81">
        <f>(Table2[[#This Row],[Rank 1Y]]+Table2[[#This Row],[Rank 6M]]+Table2[[#This Row],[Rank Sharpe]])/3</f>
        <v>131.33333333333334</v>
      </c>
    </row>
    <row r="82" spans="1:48" x14ac:dyDescent="0.3">
      <c r="A82" t="s">
        <v>529</v>
      </c>
      <c r="B82" t="s">
        <v>530</v>
      </c>
      <c r="C82" t="s">
        <v>10157</v>
      </c>
      <c r="D82" t="s">
        <v>531</v>
      </c>
      <c r="E82">
        <v>38829.8383843349</v>
      </c>
      <c r="F82">
        <v>1068.1500000000001</v>
      </c>
      <c r="G82">
        <v>78.345951833186007</v>
      </c>
      <c r="H82">
        <f>(Table2[[#This Row],[1Y Return vs Nifty]]-AVERAGE(Table2[1Y Return vs Nifty]))/_xlfn.STDEV.P(Table2[1Y Return vs Nifty])</f>
        <v>0.55393319078309877</v>
      </c>
      <c r="I82">
        <v>-2.9237445642494801</v>
      </c>
      <c r="J82">
        <f>(Table2[[#This Row],[1M Return vs Nifty]]-AVERAGE(Table2[1M Return vs Nifty]))/_xlfn.STDEV.P(Table2[1M Return vs Nifty])</f>
        <v>-0.38800570521637567</v>
      </c>
      <c r="K82">
        <v>54.223814492186897</v>
      </c>
      <c r="L82">
        <f>(Table2[[#This Row],[6M Return vs Nifty]]-AVERAGE(Table2[6M Return vs Nifty]))/_xlfn.STDEV.P(Table2[6M Return vs Nifty])</f>
        <v>1.5619841020973237</v>
      </c>
      <c r="M82">
        <v>1.9621001697670899</v>
      </c>
      <c r="N82">
        <f>(Table2[[#This Row],[1W Return vs Nifty]]-AVERAGE(Table2[1W Return vs Nifty]))/_xlfn.STDEV.P(Table2[1W Return vs Nifty])</f>
        <v>-0.21406479897456643</v>
      </c>
      <c r="O82">
        <v>973.97</v>
      </c>
      <c r="P82">
        <v>902.74585474166599</v>
      </c>
      <c r="Q82">
        <v>738.53859925912604</v>
      </c>
      <c r="R82">
        <v>73.4259491401791</v>
      </c>
      <c r="S82" s="2">
        <f>(Table2[[#This Row],[Close Price]]-Table2[[#This Row],[20D EMA]])/Table2[[#This Row],[20D EMA]]</f>
        <v>9.6697023522285139E-2</v>
      </c>
      <c r="T82" s="2">
        <f>(Table2[[#This Row],[Close Price]]-Table2[[#This Row],[50D EMA]])/Table2[[#This Row],[50D EMA]]</f>
        <v>0.18322337830691776</v>
      </c>
      <c r="U82" s="2">
        <f>(Table2[[#This Row],[Close Price]]-Table2[[#This Row],[200D EMA]])/Table2[[#This Row],[200D EMA]]</f>
        <v>0.44630219879032418</v>
      </c>
      <c r="V82">
        <v>0.84158130600516001</v>
      </c>
      <c r="W82">
        <v>1068.25</v>
      </c>
      <c r="X82">
        <v>1113</v>
      </c>
      <c r="Y82">
        <v>1008.05</v>
      </c>
      <c r="Z82">
        <v>1079</v>
      </c>
      <c r="AA82">
        <v>920.2</v>
      </c>
      <c r="AB82">
        <v>1079</v>
      </c>
      <c r="AC82" s="2">
        <f>(Table2[[#This Row],[Close Price]]/Table2[[#This Row],[Day Low]])-1</f>
        <v>-9.3611046103392326E-5</v>
      </c>
      <c r="AD82" s="2">
        <f>(Table2[[#This Row],[Day High]]/Table2[[#This Row],[Close Price]])-1</f>
        <v>4.19884847633758E-2</v>
      </c>
      <c r="AE82" s="2">
        <f>(Table2[[#This Row],[Close Price]]/Table2[[#This Row],[Current Week Low]])-1</f>
        <v>5.962005852884289E-2</v>
      </c>
      <c r="AF82" s="2">
        <f>(Table2[[#This Row],[Current Week High]]/Table2[[#This Row],[Close Price]])-1</f>
        <v>1.0157749379768655E-2</v>
      </c>
      <c r="AG82" s="2">
        <f>(Table2[[#This Row],[Close Price]]/Table2[[#This Row],[Current Month Low]])-1</f>
        <v>0.16078026515974786</v>
      </c>
      <c r="AH82" s="2">
        <f>(Table2[[#This Row],[Current Month High]]/Table2[[#This Row],[Close Price]])-1</f>
        <v>1.0157749379768655E-2</v>
      </c>
      <c r="AI82">
        <v>1.0157749379768599</v>
      </c>
      <c r="AJ82">
        <v>124.87368421052599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0.32</v>
      </c>
      <c r="AM82" t="s">
        <v>10202</v>
      </c>
      <c r="AN82">
        <v>5.95</v>
      </c>
      <c r="AO82" t="s">
        <v>10202</v>
      </c>
      <c r="AP82">
        <v>0.103626541223345</v>
      </c>
      <c r="AQ82">
        <f>(Table2[[#This Row],[Sharpe Ratio]]-AVERAGE(Table2[Sharpe Ratio]))/_xlfn.STDEV.P(Table2[Sharpe Ratio])</f>
        <v>0.54963400358596359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2.0634807922754441</v>
      </c>
      <c r="AS82">
        <f>_xlfn.RANK.AVG(Table2[[#This Row],[1Y Return vs Nifty Z-Score]],Table2[1Y Return vs Nifty Z-Score])</f>
        <v>143</v>
      </c>
      <c r="AT82">
        <f>_xlfn.RANK.AVG(Table2[[#This Row],[6M Return vs Nifty Z-Score]],Table2[6M Return vs Nifty Z-Score])</f>
        <v>51</v>
      </c>
      <c r="AU82">
        <f>_xlfn.RANK.AVG(Table2[[#This Row],[Sharpe Ratio Z-Score]],Table2[Sharpe Ratio Z-Score])</f>
        <v>202</v>
      </c>
      <c r="AV82">
        <f>(Table2[[#This Row],[Rank 1Y]]+Table2[[#This Row],[Rank 6M]]+Table2[[#This Row],[Rank Sharpe]])/3</f>
        <v>132</v>
      </c>
    </row>
    <row r="83" spans="1:48" x14ac:dyDescent="0.3">
      <c r="A83" t="s">
        <v>839</v>
      </c>
      <c r="B83" t="s">
        <v>840</v>
      </c>
      <c r="C83" t="s">
        <v>10166</v>
      </c>
      <c r="D83" t="s">
        <v>80</v>
      </c>
      <c r="E83">
        <v>18768.345687404999</v>
      </c>
      <c r="F83">
        <v>3352.45</v>
      </c>
      <c r="G83">
        <v>38.103495347939599</v>
      </c>
      <c r="H83">
        <f>(Table2[[#This Row],[1Y Return vs Nifty]]-AVERAGE(Table2[1Y Return vs Nifty]))/_xlfn.STDEV.P(Table2[1Y Return vs Nifty])</f>
        <v>-2.9515304877788663E-3</v>
      </c>
      <c r="I83">
        <v>6.4955774808338402</v>
      </c>
      <c r="J83">
        <f>(Table2[[#This Row],[1M Return vs Nifty]]-AVERAGE(Table2[1M Return vs Nifty]))/_xlfn.STDEV.P(Table2[1M Return vs Nifty])</f>
        <v>0.64441146997953502</v>
      </c>
      <c r="K83">
        <v>65.102823456517299</v>
      </c>
      <c r="L83">
        <f>(Table2[[#This Row],[6M Return vs Nifty]]-AVERAGE(Table2[6M Return vs Nifty]))/_xlfn.STDEV.P(Table2[6M Return vs Nifty])</f>
        <v>1.9281546893878405</v>
      </c>
      <c r="M83">
        <v>3.9971779434996102</v>
      </c>
      <c r="N83">
        <f>(Table2[[#This Row],[1W Return vs Nifty]]-AVERAGE(Table2[1W Return vs Nifty]))/_xlfn.STDEV.P(Table2[1W Return vs Nifty])</f>
        <v>0.19463341975947712</v>
      </c>
      <c r="O83">
        <v>3206.3</v>
      </c>
      <c r="P83">
        <v>3061.5943561327199</v>
      </c>
      <c r="Q83">
        <v>2549.4739912376899</v>
      </c>
      <c r="R83">
        <v>60.073307379405598</v>
      </c>
      <c r="S83" s="2">
        <f>(Table2[[#This Row],[Close Price]]-Table2[[#This Row],[20D EMA]])/Table2[[#This Row],[20D EMA]]</f>
        <v>4.5582135171381225E-2</v>
      </c>
      <c r="T83" s="2">
        <f>(Table2[[#This Row],[Close Price]]-Table2[[#This Row],[50D EMA]])/Table2[[#This Row],[50D EMA]]</f>
        <v>9.500136531303148E-2</v>
      </c>
      <c r="U83" s="2">
        <f>(Table2[[#This Row],[Close Price]]-Table2[[#This Row],[200D EMA]])/Table2[[#This Row],[200D EMA]]</f>
        <v>0.314957521246369</v>
      </c>
      <c r="V83">
        <v>0.91508028185135604</v>
      </c>
      <c r="W83">
        <v>3270</v>
      </c>
      <c r="X83">
        <v>3373.2</v>
      </c>
      <c r="Y83">
        <v>3301.7</v>
      </c>
      <c r="Z83">
        <v>3410.95</v>
      </c>
      <c r="AA83">
        <v>2900.05</v>
      </c>
      <c r="AB83">
        <v>3655</v>
      </c>
      <c r="AC83" s="2">
        <f>(Table2[[#This Row],[Close Price]]/Table2[[#This Row],[Day Low]])-1</f>
        <v>2.5214067278287455E-2</v>
      </c>
      <c r="AD83" s="2">
        <f>(Table2[[#This Row],[Day High]]/Table2[[#This Row],[Close Price]])-1</f>
        <v>6.1895031991527905E-3</v>
      </c>
      <c r="AE83" s="2">
        <f>(Table2[[#This Row],[Close Price]]/Table2[[#This Row],[Current Week Low]])-1</f>
        <v>1.5370869552048916E-2</v>
      </c>
      <c r="AF83" s="2">
        <f>(Table2[[#This Row],[Current Week High]]/Table2[[#This Row],[Close Price]])-1</f>
        <v>1.7449924681949058E-2</v>
      </c>
      <c r="AG83" s="2">
        <f>(Table2[[#This Row],[Close Price]]/Table2[[#This Row],[Current Month Low]])-1</f>
        <v>0.15599731039120002</v>
      </c>
      <c r="AH83" s="2">
        <f>(Table2[[#This Row],[Current Month High]]/Table2[[#This Row],[Close Price]])-1</f>
        <v>9.0247430983310784E-2</v>
      </c>
      <c r="AI83">
        <v>9.0247430983310792</v>
      </c>
      <c r="AJ83">
        <v>93.224783861671398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</v>
      </c>
      <c r="AM83">
        <v>0</v>
      </c>
      <c r="AN83">
        <v>4.6100000000000003</v>
      </c>
      <c r="AO83" t="s">
        <v>10202</v>
      </c>
      <c r="AP83">
        <v>0.165630771507735</v>
      </c>
      <c r="AQ83">
        <f>(Table2[[#This Row],[Sharpe Ratio]]-AVERAGE(Table2[Sharpe Ratio]))/_xlfn.STDEV.P(Table2[Sharpe Ratio])</f>
        <v>1.2612640958653563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4.0255121445044306</v>
      </c>
      <c r="AS83">
        <f>_xlfn.RANK.AVG(Table2[[#This Row],[1Y Return vs Nifty Z-Score]],Table2[1Y Return vs Nifty Z-Score])</f>
        <v>287</v>
      </c>
      <c r="AT83">
        <f>_xlfn.RANK.AVG(Table2[[#This Row],[6M Return vs Nifty Z-Score]],Table2[6M Return vs Nifty Z-Score])</f>
        <v>31</v>
      </c>
      <c r="AU83">
        <f>_xlfn.RANK.AVG(Table2[[#This Row],[Sharpe Ratio Z-Score]],Table2[Sharpe Ratio Z-Score])</f>
        <v>78</v>
      </c>
      <c r="AV83">
        <f>(Table2[[#This Row],[Rank 1Y]]+Table2[[#This Row],[Rank 6M]]+Table2[[#This Row],[Rank Sharpe]])/3</f>
        <v>132</v>
      </c>
    </row>
    <row r="84" spans="1:48" x14ac:dyDescent="0.3">
      <c r="A84" t="s">
        <v>149</v>
      </c>
      <c r="B84" t="s">
        <v>150</v>
      </c>
      <c r="C84" t="s">
        <v>10157</v>
      </c>
      <c r="D84" t="s">
        <v>116</v>
      </c>
      <c r="E84">
        <v>182446.12580159999</v>
      </c>
      <c r="F84">
        <v>552.85</v>
      </c>
      <c r="G84">
        <v>137.977247665768</v>
      </c>
      <c r="H84">
        <f>(Table2[[#This Row],[1Y Return vs Nifty]]-AVERAGE(Table2[1Y Return vs Nifty]))/_xlfn.STDEV.P(Table2[1Y Return vs Nifty])</f>
        <v>1.3791253002887205</v>
      </c>
      <c r="I84">
        <v>5.9156938954376299</v>
      </c>
      <c r="J84">
        <f>(Table2[[#This Row],[1M Return vs Nifty]]-AVERAGE(Table2[1M Return vs Nifty]))/_xlfn.STDEV.P(Table2[1M Return vs Nifty])</f>
        <v>0.58085256729930113</v>
      </c>
      <c r="K84">
        <v>9.4951970147517599</v>
      </c>
      <c r="L84">
        <f>(Table2[[#This Row],[6M Return vs Nifty]]-AVERAGE(Table2[6M Return vs Nifty]))/_xlfn.STDEV.P(Table2[6M Return vs Nifty])</f>
        <v>5.6488134210385017E-2</v>
      </c>
      <c r="M84">
        <v>0.74995249850502999</v>
      </c>
      <c r="N84">
        <f>(Table2[[#This Row],[1W Return vs Nifty]]-AVERAGE(Table2[1W Return vs Nifty]))/_xlfn.STDEV.P(Table2[1W Return vs Nifty])</f>
        <v>-0.45749657366237539</v>
      </c>
      <c r="O84">
        <v>532.79</v>
      </c>
      <c r="P84">
        <v>506.813013164609</v>
      </c>
      <c r="Q84">
        <v>410.45900523069702</v>
      </c>
      <c r="R84">
        <v>62.732686869721697</v>
      </c>
      <c r="S84" s="2">
        <f>(Table2[[#This Row],[Close Price]]-Table2[[#This Row],[20D EMA]])/Table2[[#This Row],[20D EMA]]</f>
        <v>3.7650856810375687E-2</v>
      </c>
      <c r="T84" s="2">
        <f>(Table2[[#This Row],[Close Price]]-Table2[[#This Row],[50D EMA]])/Table2[[#This Row],[50D EMA]]</f>
        <v>9.0836236717620658E-2</v>
      </c>
      <c r="U84" s="2">
        <f>(Table2[[#This Row],[Close Price]]-Table2[[#This Row],[200D EMA]])/Table2[[#This Row],[200D EMA]]</f>
        <v>0.34690673844339864</v>
      </c>
      <c r="V84">
        <v>0.49025523723273401</v>
      </c>
      <c r="W84">
        <v>547.25</v>
      </c>
      <c r="X84">
        <v>556.5</v>
      </c>
      <c r="Y84">
        <v>537</v>
      </c>
      <c r="Z84">
        <v>554.85</v>
      </c>
      <c r="AA84">
        <v>486.55</v>
      </c>
      <c r="AB84">
        <v>580</v>
      </c>
      <c r="AC84" s="2">
        <f>(Table2[[#This Row],[Close Price]]/Table2[[#This Row],[Day Low]])-1</f>
        <v>1.0232983097304693E-2</v>
      </c>
      <c r="AD84" s="2">
        <f>(Table2[[#This Row],[Day High]]/Table2[[#This Row],[Close Price]])-1</f>
        <v>6.6021524825901068E-3</v>
      </c>
      <c r="AE84" s="2">
        <f>(Table2[[#This Row],[Close Price]]/Table2[[#This Row],[Current Week Low]])-1</f>
        <v>2.9515828677839862E-2</v>
      </c>
      <c r="AF84" s="2">
        <f>(Table2[[#This Row],[Current Week High]]/Table2[[#This Row],[Close Price]])-1</f>
        <v>3.6176177986795288E-3</v>
      </c>
      <c r="AG84" s="2">
        <f>(Table2[[#This Row],[Close Price]]/Table2[[#This Row],[Current Month Low]])-1</f>
        <v>0.13626554310964956</v>
      </c>
      <c r="AH84" s="2">
        <f>(Table2[[#This Row],[Current Month High]]/Table2[[#This Row],[Close Price]])-1</f>
        <v>4.9109161617075126E-2</v>
      </c>
      <c r="AI84">
        <v>4.9109161617075099</v>
      </c>
      <c r="AJ84">
        <v>176.909591785624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</v>
      </c>
      <c r="AM84" t="s">
        <v>10202</v>
      </c>
      <c r="AN84">
        <v>-1.42</v>
      </c>
      <c r="AO84" t="s">
        <v>10201</v>
      </c>
      <c r="AP84">
        <v>0.191963027084151</v>
      </c>
      <c r="AQ84">
        <f>(Table2[[#This Row],[Sharpe Ratio]]-AVERAGE(Table2[Sharpe Ratio]))/_xlfn.STDEV.P(Table2[Sharpe Ratio])</f>
        <v>1.5634825957938538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3.1224520239298847</v>
      </c>
      <c r="AS84">
        <f>_xlfn.RANK.AVG(Table2[[#This Row],[1Y Return vs Nifty Z-Score]],Table2[1Y Return vs Nifty Z-Score])</f>
        <v>64</v>
      </c>
      <c r="AT84">
        <f>_xlfn.RANK.AVG(Table2[[#This Row],[6M Return vs Nifty Z-Score]],Table2[6M Return vs Nifty Z-Score])</f>
        <v>296</v>
      </c>
      <c r="AU84">
        <f>_xlfn.RANK.AVG(Table2[[#This Row],[Sharpe Ratio Z-Score]],Table2[Sharpe Ratio Z-Score])</f>
        <v>44</v>
      </c>
      <c r="AV84">
        <f>(Table2[[#This Row],[Rank 1Y]]+Table2[[#This Row],[Rank 6M]]+Table2[[#This Row],[Rank Sharpe]])/3</f>
        <v>134.66666666666666</v>
      </c>
    </row>
    <row r="85" spans="1:48" x14ac:dyDescent="0.3">
      <c r="A85" t="s">
        <v>102</v>
      </c>
      <c r="B85" t="s">
        <v>103</v>
      </c>
      <c r="C85" t="s">
        <v>10163</v>
      </c>
      <c r="D85" t="s">
        <v>65</v>
      </c>
      <c r="E85">
        <v>276311.10573323898</v>
      </c>
      <c r="F85">
        <v>716.4</v>
      </c>
      <c r="G85">
        <v>135.71174935378201</v>
      </c>
      <c r="H85">
        <f>(Table2[[#This Row],[1Y Return vs Nifty]]-AVERAGE(Table2[1Y Return vs Nifty]))/_xlfn.STDEV.P(Table2[1Y Return vs Nifty])</f>
        <v>1.347774793729249</v>
      </c>
      <c r="I85">
        <v>-4.2591628993624697</v>
      </c>
      <c r="J85">
        <f>(Table2[[#This Row],[1M Return vs Nifty]]-AVERAGE(Table2[1M Return vs Nifty]))/_xlfn.STDEV.P(Table2[1M Return vs Nifty])</f>
        <v>-0.53437598734956115</v>
      </c>
      <c r="K85">
        <v>11.3309609339384</v>
      </c>
      <c r="L85">
        <f>(Table2[[#This Row],[6M Return vs Nifty]]-AVERAGE(Table2[6M Return vs Nifty]))/_xlfn.STDEV.P(Table2[6M Return vs Nifty])</f>
        <v>0.11827710364862151</v>
      </c>
      <c r="M85">
        <v>1.36854032200739</v>
      </c>
      <c r="N85">
        <f>(Table2[[#This Row],[1W Return vs Nifty]]-AVERAGE(Table2[1W Return vs Nifty]))/_xlfn.STDEV.P(Table2[1W Return vs Nifty])</f>
        <v>-0.33326754179972773</v>
      </c>
      <c r="O85">
        <v>709.28</v>
      </c>
      <c r="P85">
        <v>698.69324776140604</v>
      </c>
      <c r="Q85">
        <v>576.966649977663</v>
      </c>
      <c r="R85">
        <v>61.110088853540901</v>
      </c>
      <c r="S85" s="2">
        <f>(Table2[[#This Row],[Close Price]]-Table2[[#This Row],[20D EMA]])/Table2[[#This Row],[20D EMA]]</f>
        <v>1.0038348748026175E-2</v>
      </c>
      <c r="T85" s="2">
        <f>(Table2[[#This Row],[Close Price]]-Table2[[#This Row],[50D EMA]])/Table2[[#This Row],[50D EMA]]</f>
        <v>2.5342669755756025E-2</v>
      </c>
      <c r="U85" s="2">
        <f>(Table2[[#This Row],[Close Price]]-Table2[[#This Row],[200D EMA]])/Table2[[#This Row],[200D EMA]]</f>
        <v>0.24166622113727904</v>
      </c>
      <c r="V85">
        <v>0.43609405637373999</v>
      </c>
      <c r="W85">
        <v>716.4</v>
      </c>
      <c r="X85">
        <v>730</v>
      </c>
      <c r="Y85">
        <v>715.05</v>
      </c>
      <c r="Z85">
        <v>724.95</v>
      </c>
      <c r="AA85">
        <v>646.5</v>
      </c>
      <c r="AB85">
        <v>745</v>
      </c>
      <c r="AC85" s="2">
        <f>(Table2[[#This Row],[Close Price]]/Table2[[#This Row],[Day Low]])-1</f>
        <v>0</v>
      </c>
      <c r="AD85" s="2">
        <f>(Table2[[#This Row],[Day High]]/Table2[[#This Row],[Close Price]])-1</f>
        <v>1.8983807928531604E-2</v>
      </c>
      <c r="AE85" s="2">
        <f>(Table2[[#This Row],[Close Price]]/Table2[[#This Row],[Current Week Low]])-1</f>
        <v>1.8879798615480947E-3</v>
      </c>
      <c r="AF85" s="2">
        <f>(Table2[[#This Row],[Current Week High]]/Table2[[#This Row],[Close Price]])-1</f>
        <v>1.1934673366834181E-2</v>
      </c>
      <c r="AG85" s="2">
        <f>(Table2[[#This Row],[Close Price]]/Table2[[#This Row],[Current Month Low]])-1</f>
        <v>0.10812064965197221</v>
      </c>
      <c r="AH85" s="2">
        <f>(Table2[[#This Row],[Current Month High]]/Table2[[#This Row],[Close Price]])-1</f>
        <v>3.9921831379117867E-2</v>
      </c>
      <c r="AI85">
        <v>25.048855388051301</v>
      </c>
      <c r="AJ85">
        <v>176.06936416184899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0.04</v>
      </c>
      <c r="AM85" t="s">
        <v>10202</v>
      </c>
      <c r="AN85">
        <v>-1.53</v>
      </c>
      <c r="AO85" t="s">
        <v>10201</v>
      </c>
      <c r="AP85">
        <v>0.17812123715324599</v>
      </c>
      <c r="AQ85">
        <f>(Table2[[#This Row],[Sharpe Ratio]]-AVERAGE(Table2[Sharpe Ratio]))/_xlfn.STDEV.P(Table2[Sharpe Ratio])</f>
        <v>1.4046186892400172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2.0030270574685991</v>
      </c>
      <c r="AS85">
        <f>_xlfn.RANK.AVG(Table2[[#This Row],[1Y Return vs Nifty Z-Score]],Table2[1Y Return vs Nifty Z-Score])</f>
        <v>67</v>
      </c>
      <c r="AT85">
        <f>_xlfn.RANK.AVG(Table2[[#This Row],[6M Return vs Nifty Z-Score]],Table2[6M Return vs Nifty Z-Score])</f>
        <v>280</v>
      </c>
      <c r="AU85">
        <f>_xlfn.RANK.AVG(Table2[[#This Row],[Sharpe Ratio Z-Score]],Table2[Sharpe Ratio Z-Score])</f>
        <v>61</v>
      </c>
      <c r="AV85">
        <f>(Table2[[#This Row],[Rank 1Y]]+Table2[[#This Row],[Rank 6M]]+Table2[[#This Row],[Rank Sharpe]])/3</f>
        <v>136</v>
      </c>
    </row>
    <row r="86" spans="1:48" x14ac:dyDescent="0.3">
      <c r="A86" t="s">
        <v>646</v>
      </c>
      <c r="B86" t="s">
        <v>647</v>
      </c>
      <c r="C86" t="s">
        <v>10160</v>
      </c>
      <c r="D86" t="s">
        <v>46</v>
      </c>
      <c r="E86">
        <v>28130.8257834</v>
      </c>
      <c r="F86">
        <v>299.10000000000002</v>
      </c>
      <c r="G86">
        <v>180.982015812718</v>
      </c>
      <c r="H86">
        <f>(Table2[[#This Row],[1Y Return vs Nifty]]-AVERAGE(Table2[1Y Return vs Nifty]))/_xlfn.STDEV.P(Table2[1Y Return vs Nifty])</f>
        <v>1.974235549873335</v>
      </c>
      <c r="I86">
        <v>-1.71552364335373</v>
      </c>
      <c r="J86">
        <f>(Table2[[#This Row],[1M Return vs Nifty]]-AVERAGE(Table2[1M Return vs Nifty]))/_xlfn.STDEV.P(Table2[1M Return vs Nifty])</f>
        <v>-0.25557706287954202</v>
      </c>
      <c r="K86">
        <v>8.2274689926868803</v>
      </c>
      <c r="L86">
        <f>(Table2[[#This Row],[6M Return vs Nifty]]-AVERAGE(Table2[6M Return vs Nifty]))/_xlfn.STDEV.P(Table2[6M Return vs Nifty])</f>
        <v>1.3818373032123743E-2</v>
      </c>
      <c r="M86">
        <v>-13.8395523303586</v>
      </c>
      <c r="N86">
        <f>(Table2[[#This Row],[1W Return vs Nifty]]-AVERAGE(Table2[1W Return vs Nifty]))/_xlfn.STDEV.P(Table2[1W Return vs Nifty])</f>
        <v>-3.387460584242739</v>
      </c>
      <c r="O86">
        <v>297.79000000000002</v>
      </c>
      <c r="P86">
        <v>282.77771873242898</v>
      </c>
      <c r="Q86">
        <v>223.73997900236</v>
      </c>
      <c r="R86">
        <v>49.9532863703961</v>
      </c>
      <c r="S86" s="2">
        <f>(Table2[[#This Row],[Close Price]]-Table2[[#This Row],[20D EMA]])/Table2[[#This Row],[20D EMA]]</f>
        <v>4.399073172369798E-3</v>
      </c>
      <c r="T86" s="2">
        <f>(Table2[[#This Row],[Close Price]]-Table2[[#This Row],[50D EMA]])/Table2[[#This Row],[50D EMA]]</f>
        <v>5.772124246824261E-2</v>
      </c>
      <c r="U86" s="2">
        <f>(Table2[[#This Row],[Close Price]]-Table2[[#This Row],[200D EMA]])/Table2[[#This Row],[200D EMA]]</f>
        <v>0.3368196481186097</v>
      </c>
      <c r="V86">
        <v>1.14772494403632</v>
      </c>
      <c r="W86">
        <v>292</v>
      </c>
      <c r="X86">
        <v>301.60000000000002</v>
      </c>
      <c r="Y86">
        <v>277.2</v>
      </c>
      <c r="Z86">
        <v>302.39999999999998</v>
      </c>
      <c r="AA86">
        <v>262</v>
      </c>
      <c r="AB86">
        <v>351.6</v>
      </c>
      <c r="AC86" s="2">
        <f>(Table2[[#This Row],[Close Price]]/Table2[[#This Row],[Day Low]])-1</f>
        <v>2.4315068493150793E-2</v>
      </c>
      <c r="AD86" s="2">
        <f>(Table2[[#This Row],[Day High]]/Table2[[#This Row],[Close Price]])-1</f>
        <v>8.3584085590102664E-3</v>
      </c>
      <c r="AE86" s="2">
        <f>(Table2[[#This Row],[Close Price]]/Table2[[#This Row],[Current Week Low]])-1</f>
        <v>7.9004329004329188E-2</v>
      </c>
      <c r="AF86" s="2">
        <f>(Table2[[#This Row],[Current Week High]]/Table2[[#This Row],[Close Price]])-1</f>
        <v>1.1033099297893534E-2</v>
      </c>
      <c r="AG86" s="2">
        <f>(Table2[[#This Row],[Close Price]]/Table2[[#This Row],[Current Month Low]])-1</f>
        <v>0.1416030534351147</v>
      </c>
      <c r="AH86" s="2">
        <f>(Table2[[#This Row],[Current Month High]]/Table2[[#This Row],[Close Price]])-1</f>
        <v>0.17552657973921759</v>
      </c>
      <c r="AI86">
        <v>17.552657973921701</v>
      </c>
      <c r="AJ86">
        <v>221.44008597528199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0.15</v>
      </c>
      <c r="AM86" t="s">
        <v>10202</v>
      </c>
      <c r="AN86">
        <v>-6.33</v>
      </c>
      <c r="AO86" t="s">
        <v>10201</v>
      </c>
      <c r="AP86">
        <v>0.17449413997531399</v>
      </c>
      <c r="AQ86">
        <f>(Table2[[#This Row],[Sharpe Ratio]]-AVERAGE(Table2[Sharpe Ratio]))/_xlfn.STDEV.P(Table2[Sharpe Ratio])</f>
        <v>1.3629900537808024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-0.29199367043601976</v>
      </c>
      <c r="AS86">
        <f>_xlfn.RANK.AVG(Table2[[#This Row],[1Y Return vs Nifty Z-Score]],Table2[1Y Return vs Nifty Z-Score])</f>
        <v>30</v>
      </c>
      <c r="AT86">
        <f>_xlfn.RANK.AVG(Table2[[#This Row],[6M Return vs Nifty Z-Score]],Table2[6M Return vs Nifty Z-Score])</f>
        <v>312</v>
      </c>
      <c r="AU86">
        <f>_xlfn.RANK.AVG(Table2[[#This Row],[Sharpe Ratio Z-Score]],Table2[Sharpe Ratio Z-Score])</f>
        <v>68</v>
      </c>
      <c r="AV86">
        <f>(Table2[[#This Row],[Rank 1Y]]+Table2[[#This Row],[Rank 6M]]+Table2[[#This Row],[Rank Sharpe]])/3</f>
        <v>136.66666666666666</v>
      </c>
    </row>
    <row r="87" spans="1:48" x14ac:dyDescent="0.3">
      <c r="A87" t="s">
        <v>1596</v>
      </c>
      <c r="B87" t="s">
        <v>1597</v>
      </c>
      <c r="C87" t="s">
        <v>10166</v>
      </c>
      <c r="D87" t="s">
        <v>279</v>
      </c>
      <c r="E87">
        <v>5693.9112834899997</v>
      </c>
      <c r="F87">
        <v>2450.85</v>
      </c>
      <c r="G87">
        <v>117.64216958004999</v>
      </c>
      <c r="H87">
        <f>(Table2[[#This Row],[1Y Return vs Nifty]]-AVERAGE(Table2[1Y Return vs Nifty]))/_xlfn.STDEV.P(Table2[1Y Return vs Nifty])</f>
        <v>1.0977236344650079</v>
      </c>
      <c r="I87">
        <v>-0.81248691372807103</v>
      </c>
      <c r="J87">
        <f>(Table2[[#This Row],[1M Return vs Nifty]]-AVERAGE(Table2[1M Return vs Nifty]))/_xlfn.STDEV.P(Table2[1M Return vs Nifty])</f>
        <v>-0.15659853501564738</v>
      </c>
      <c r="K87">
        <v>29.095606986636302</v>
      </c>
      <c r="L87">
        <f>(Table2[[#This Row],[6M Return vs Nifty]]-AVERAGE(Table2[6M Return vs Nifty]))/_xlfn.STDEV.P(Table2[6M Return vs Nifty])</f>
        <v>0.71620756766905624</v>
      </c>
      <c r="M87">
        <v>7.6753107500229403</v>
      </c>
      <c r="N87">
        <f>(Table2[[#This Row],[1W Return vs Nifty]]-AVERAGE(Table2[1W Return vs Nifty]))/_xlfn.STDEV.P(Table2[1W Return vs Nifty])</f>
        <v>0.93330117275460756</v>
      </c>
      <c r="O87">
        <v>2338.5</v>
      </c>
      <c r="P87">
        <v>2171.8036189680101</v>
      </c>
      <c r="Q87">
        <v>1753.2765532849301</v>
      </c>
      <c r="R87">
        <v>63.587009429348001</v>
      </c>
      <c r="S87" s="2">
        <f>(Table2[[#This Row],[Close Price]]-Table2[[#This Row],[20D EMA]])/Table2[[#This Row],[20D EMA]]</f>
        <v>4.8043617703656151E-2</v>
      </c>
      <c r="T87" s="2">
        <f>(Table2[[#This Row],[Close Price]]-Table2[[#This Row],[50D EMA]])/Table2[[#This Row],[50D EMA]]</f>
        <v>0.1284860097823145</v>
      </c>
      <c r="U87" s="2">
        <f>(Table2[[#This Row],[Close Price]]-Table2[[#This Row],[200D EMA]])/Table2[[#This Row],[200D EMA]]</f>
        <v>0.3978684625697525</v>
      </c>
      <c r="V87">
        <v>1.0939890432428301</v>
      </c>
      <c r="W87">
        <v>2431.15</v>
      </c>
      <c r="X87">
        <v>2500</v>
      </c>
      <c r="Y87">
        <v>2380.65</v>
      </c>
      <c r="Z87">
        <v>2493.3000000000002</v>
      </c>
      <c r="AA87">
        <v>2184.3000000000002</v>
      </c>
      <c r="AB87">
        <v>2640</v>
      </c>
      <c r="AC87" s="2">
        <f>(Table2[[#This Row],[Close Price]]/Table2[[#This Row],[Day Low]])-1</f>
        <v>8.1031610554676003E-3</v>
      </c>
      <c r="AD87" s="2">
        <f>(Table2[[#This Row],[Day High]]/Table2[[#This Row],[Close Price]])-1</f>
        <v>2.0054266886998517E-2</v>
      </c>
      <c r="AE87" s="2">
        <f>(Table2[[#This Row],[Close Price]]/Table2[[#This Row],[Current Week Low]])-1</f>
        <v>2.948774494360773E-2</v>
      </c>
      <c r="AF87" s="2">
        <f>(Table2[[#This Row],[Current Week High]]/Table2[[#This Row],[Close Price]])-1</f>
        <v>1.7320521451741344E-2</v>
      </c>
      <c r="AG87" s="2">
        <f>(Table2[[#This Row],[Close Price]]/Table2[[#This Row],[Current Month Low]])-1</f>
        <v>0.12202994094217812</v>
      </c>
      <c r="AH87" s="2">
        <f>(Table2[[#This Row],[Current Month High]]/Table2[[#This Row],[Close Price]])-1</f>
        <v>7.7177305832670351E-2</v>
      </c>
      <c r="AI87">
        <v>7.7177305832670298</v>
      </c>
      <c r="AJ87">
        <v>174.45128779395199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0.37</v>
      </c>
      <c r="AM87" t="s">
        <v>10202</v>
      </c>
      <c r="AN87">
        <v>4.78</v>
      </c>
      <c r="AO87" t="s">
        <v>10202</v>
      </c>
      <c r="AP87">
        <v>0.11232402980721599</v>
      </c>
      <c r="AQ87">
        <f>(Table2[[#This Row],[Sharpe Ratio]]-AVERAGE(Table2[Sharpe Ratio]))/_xlfn.STDEV.P(Table2[Sharpe Ratio])</f>
        <v>0.64945613790084289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3.2400899777738674</v>
      </c>
      <c r="AS87">
        <f>_xlfn.RANK.AVG(Table2[[#This Row],[1Y Return vs Nifty Z-Score]],Table2[1Y Return vs Nifty Z-Score])</f>
        <v>87</v>
      </c>
      <c r="AT87">
        <f>_xlfn.RANK.AVG(Table2[[#This Row],[6M Return vs Nifty Z-Score]],Table2[6M Return vs Nifty Z-Score])</f>
        <v>137</v>
      </c>
      <c r="AU87">
        <f>_xlfn.RANK.AVG(Table2[[#This Row],[Sharpe Ratio Z-Score]],Table2[Sharpe Ratio Z-Score])</f>
        <v>186</v>
      </c>
      <c r="AV87">
        <f>(Table2[[#This Row],[Rank 1Y]]+Table2[[#This Row],[Rank 6M]]+Table2[[#This Row],[Rank Sharpe]])/3</f>
        <v>136.66666666666666</v>
      </c>
    </row>
    <row r="88" spans="1:48" x14ac:dyDescent="0.3">
      <c r="A88" t="s">
        <v>955</v>
      </c>
      <c r="B88" t="s">
        <v>956</v>
      </c>
      <c r="C88" t="s">
        <v>10155</v>
      </c>
      <c r="D88" t="s">
        <v>18</v>
      </c>
      <c r="E88">
        <v>15113.762543000001</v>
      </c>
      <c r="F88">
        <v>1014.95</v>
      </c>
      <c r="G88">
        <v>125.181130633758</v>
      </c>
      <c r="H88">
        <f>(Table2[[#This Row],[1Y Return vs Nifty]]-AVERAGE(Table2[1Y Return vs Nifty]))/_xlfn.STDEV.P(Table2[1Y Return vs Nifty])</f>
        <v>1.2020495775546245</v>
      </c>
      <c r="I88">
        <v>-1.70190070826078</v>
      </c>
      <c r="J88">
        <f>(Table2[[#This Row],[1M Return vs Nifty]]-AVERAGE(Table2[1M Return vs Nifty]))/_xlfn.STDEV.P(Table2[1M Return vs Nifty])</f>
        <v>-0.25408390317025248</v>
      </c>
      <c r="K88">
        <v>8.9418666513098</v>
      </c>
      <c r="L88">
        <f>(Table2[[#This Row],[6M Return vs Nifty]]-AVERAGE(Table2[6M Return vs Nifty]))/_xlfn.STDEV.P(Table2[6M Return vs Nifty])</f>
        <v>3.7863891431328893E-2</v>
      </c>
      <c r="M88">
        <v>-3.7270912299171202</v>
      </c>
      <c r="N88">
        <f>(Table2[[#This Row],[1W Return vs Nifty]]-AVERAGE(Table2[1W Return vs Nifty]))/_xlfn.STDEV.P(Table2[1W Return vs Nifty])</f>
        <v>-1.3566070748028825</v>
      </c>
      <c r="O88">
        <v>1024.3499999999999</v>
      </c>
      <c r="P88">
        <v>991.99918460413403</v>
      </c>
      <c r="Q88">
        <v>833.62334062301795</v>
      </c>
      <c r="R88">
        <v>46.443196567016997</v>
      </c>
      <c r="S88" s="2">
        <f>(Table2[[#This Row],[Close Price]]-Table2[[#This Row],[20D EMA]])/Table2[[#This Row],[20D EMA]]</f>
        <v>-9.1765509835504116E-3</v>
      </c>
      <c r="T88" s="2">
        <f>(Table2[[#This Row],[Close Price]]-Table2[[#This Row],[50D EMA]])/Table2[[#This Row],[50D EMA]]</f>
        <v>2.3135921633871848E-2</v>
      </c>
      <c r="U88" s="2">
        <f>(Table2[[#This Row],[Close Price]]-Table2[[#This Row],[200D EMA]])/Table2[[#This Row],[200D EMA]]</f>
        <v>0.21751629367942785</v>
      </c>
      <c r="V88">
        <v>2.6922214126993498</v>
      </c>
      <c r="W88">
        <v>1006.4</v>
      </c>
      <c r="X88">
        <v>1041.8</v>
      </c>
      <c r="Y88">
        <v>1006.1</v>
      </c>
      <c r="Z88">
        <v>1031.95</v>
      </c>
      <c r="AA88">
        <v>945.65</v>
      </c>
      <c r="AB88">
        <v>1275</v>
      </c>
      <c r="AC88" s="2">
        <f>(Table2[[#This Row],[Close Price]]/Table2[[#This Row],[Day Low]])-1</f>
        <v>8.4956279809220714E-3</v>
      </c>
      <c r="AD88" s="2">
        <f>(Table2[[#This Row],[Day High]]/Table2[[#This Row],[Close Price]])-1</f>
        <v>2.6454505148036711E-2</v>
      </c>
      <c r="AE88" s="2">
        <f>(Table2[[#This Row],[Close Price]]/Table2[[#This Row],[Current Week Low]])-1</f>
        <v>8.7963423118975204E-3</v>
      </c>
      <c r="AF88" s="2">
        <f>(Table2[[#This Row],[Current Week High]]/Table2[[#This Row],[Close Price]])-1</f>
        <v>1.6749593576038224E-2</v>
      </c>
      <c r="AG88" s="2">
        <f>(Table2[[#This Row],[Close Price]]/Table2[[#This Row],[Current Month Low]])-1</f>
        <v>7.3282927087188865E-2</v>
      </c>
      <c r="AH88" s="2">
        <f>(Table2[[#This Row],[Current Month High]]/Table2[[#This Row],[Close Price]])-1</f>
        <v>0.25621951820286704</v>
      </c>
      <c r="AI88">
        <v>25.6219518202867</v>
      </c>
      <c r="AJ88">
        <v>191.736131072147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0.06</v>
      </c>
      <c r="AM88" t="s">
        <v>10202</v>
      </c>
      <c r="AN88">
        <v>0.76</v>
      </c>
      <c r="AO88" t="s">
        <v>10202</v>
      </c>
      <c r="AP88">
        <v>0.19203574951464</v>
      </c>
      <c r="AQ88">
        <f>(Table2[[#This Row],[Sharpe Ratio]]-AVERAGE(Table2[Sharpe Ratio]))/_xlfn.STDEV.P(Table2[Sharpe Ratio])</f>
        <v>1.5643172399734897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1.1935397309863083</v>
      </c>
      <c r="AS88">
        <f>_xlfn.RANK.AVG(Table2[[#This Row],[1Y Return vs Nifty Z-Score]],Table2[1Y Return vs Nifty Z-Score])</f>
        <v>78</v>
      </c>
      <c r="AT88">
        <f>_xlfn.RANK.AVG(Table2[[#This Row],[6M Return vs Nifty Z-Score]],Table2[6M Return vs Nifty Z-Score])</f>
        <v>300</v>
      </c>
      <c r="AU88">
        <f>_xlfn.RANK.AVG(Table2[[#This Row],[Sharpe Ratio Z-Score]],Table2[Sharpe Ratio Z-Score])</f>
        <v>43</v>
      </c>
      <c r="AV88">
        <f>(Table2[[#This Row],[Rank 1Y]]+Table2[[#This Row],[Rank 6M]]+Table2[[#This Row],[Rank Sharpe]])/3</f>
        <v>140.33333333333334</v>
      </c>
    </row>
    <row r="89" spans="1:48" x14ac:dyDescent="0.3">
      <c r="A89" t="s">
        <v>1450</v>
      </c>
      <c r="B89" t="s">
        <v>1451</v>
      </c>
      <c r="C89" t="s">
        <v>10160</v>
      </c>
      <c r="D89" t="s">
        <v>46</v>
      </c>
      <c r="E89">
        <v>7128.6853724979901</v>
      </c>
      <c r="F89">
        <v>253.94</v>
      </c>
      <c r="G89">
        <v>127.903703585899</v>
      </c>
      <c r="H89">
        <f>(Table2[[#This Row],[1Y Return vs Nifty]]-AVERAGE(Table2[1Y Return vs Nifty]))/_xlfn.STDEV.P(Table2[1Y Return vs Nifty])</f>
        <v>1.2397251921172823</v>
      </c>
      <c r="I89">
        <v>13.9495630936864</v>
      </c>
      <c r="J89">
        <f>(Table2[[#This Row],[1M Return vs Nifty]]-AVERAGE(Table2[1M Return vs Nifty]))/_xlfn.STDEV.P(Table2[1M Return vs Nifty])</f>
        <v>1.4614153619304577</v>
      </c>
      <c r="K89">
        <v>33.042880269815001</v>
      </c>
      <c r="L89">
        <f>(Table2[[#This Row],[6M Return vs Nifty]]-AVERAGE(Table2[6M Return vs Nifty]))/_xlfn.STDEV.P(Table2[6M Return vs Nifty])</f>
        <v>0.84906667101539413</v>
      </c>
      <c r="M89">
        <v>18.840461680715801</v>
      </c>
      <c r="N89">
        <f>(Table2[[#This Row],[1W Return vs Nifty]]-AVERAGE(Table2[1W Return vs Nifty]))/_xlfn.STDEV.P(Table2[1W Return vs Nifty])</f>
        <v>3.1755630441039435</v>
      </c>
      <c r="O89">
        <v>239.96</v>
      </c>
      <c r="P89">
        <v>221.92834531426701</v>
      </c>
      <c r="Q89">
        <v>176.27035233286199</v>
      </c>
      <c r="R89">
        <v>61.118533437275502</v>
      </c>
      <c r="S89" s="2">
        <f>(Table2[[#This Row],[Close Price]]-Table2[[#This Row],[20D EMA]])/Table2[[#This Row],[20D EMA]]</f>
        <v>5.8259709951658564E-2</v>
      </c>
      <c r="T89" s="2">
        <f>(Table2[[#This Row],[Close Price]]-Table2[[#This Row],[50D EMA]])/Table2[[#This Row],[50D EMA]]</f>
        <v>0.14424319994096343</v>
      </c>
      <c r="U89" s="2">
        <f>(Table2[[#This Row],[Close Price]]-Table2[[#This Row],[200D EMA]])/Table2[[#This Row],[200D EMA]]</f>
        <v>0.44062797083692046</v>
      </c>
      <c r="V89">
        <v>0.93162148699610603</v>
      </c>
      <c r="W89">
        <v>252.4</v>
      </c>
      <c r="X89">
        <v>261.42</v>
      </c>
      <c r="Y89">
        <v>251.01</v>
      </c>
      <c r="Z89">
        <v>267.7</v>
      </c>
      <c r="AA89">
        <v>209.03</v>
      </c>
      <c r="AB89">
        <v>271.89999999999998</v>
      </c>
      <c r="AC89" s="2">
        <f>(Table2[[#This Row],[Close Price]]/Table2[[#This Row],[Day Low]])-1</f>
        <v>6.1014263074483654E-3</v>
      </c>
      <c r="AD89" s="2">
        <f>(Table2[[#This Row],[Day High]]/Table2[[#This Row],[Close Price]])-1</f>
        <v>2.9455776955186419E-2</v>
      </c>
      <c r="AE89" s="2">
        <f>(Table2[[#This Row],[Close Price]]/Table2[[#This Row],[Current Week Low]])-1</f>
        <v>1.1672841719453375E-2</v>
      </c>
      <c r="AF89" s="2">
        <f>(Table2[[#This Row],[Current Week High]]/Table2[[#This Row],[Close Price]])-1</f>
        <v>5.4186028195636782E-2</v>
      </c>
      <c r="AG89" s="2">
        <f>(Table2[[#This Row],[Close Price]]/Table2[[#This Row],[Current Month Low]])-1</f>
        <v>0.2148495431277806</v>
      </c>
      <c r="AH89" s="2">
        <f>(Table2[[#This Row],[Current Month High]]/Table2[[#This Row],[Close Price]])-1</f>
        <v>7.0725368197211758E-2</v>
      </c>
      <c r="AI89">
        <v>7.0725368197211704</v>
      </c>
      <c r="AJ89">
        <v>185.4862282181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0.35</v>
      </c>
      <c r="AM89" t="s">
        <v>10202</v>
      </c>
      <c r="AN89">
        <v>8.9499999999999993</v>
      </c>
      <c r="AO89" t="s">
        <v>10202</v>
      </c>
      <c r="AP89">
        <v>9.3318628832991996E-2</v>
      </c>
      <c r="AQ89">
        <f>(Table2[[#This Row],[Sharpe Ratio]]-AVERAGE(Table2[Sharpe Ratio]))/_xlfn.STDEV.P(Table2[Sharpe Ratio])</f>
        <v>0.43132883937523159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7.157099108542309</v>
      </c>
      <c r="AS89">
        <f>_xlfn.RANK.AVG(Table2[[#This Row],[1Y Return vs Nifty Z-Score]],Table2[1Y Return vs Nifty Z-Score])</f>
        <v>73</v>
      </c>
      <c r="AT89">
        <f>_xlfn.RANK.AVG(Table2[[#This Row],[6M Return vs Nifty Z-Score]],Table2[6M Return vs Nifty Z-Score])</f>
        <v>118</v>
      </c>
      <c r="AU89">
        <f>_xlfn.RANK.AVG(Table2[[#This Row],[Sharpe Ratio Z-Score]],Table2[Sharpe Ratio Z-Score])</f>
        <v>231</v>
      </c>
      <c r="AV89">
        <f>(Table2[[#This Row],[Rank 1Y]]+Table2[[#This Row],[Rank 6M]]+Table2[[#This Row],[Rank Sharpe]])/3</f>
        <v>140.66666666666666</v>
      </c>
    </row>
    <row r="90" spans="1:48" x14ac:dyDescent="0.3">
      <c r="A90" t="s">
        <v>206</v>
      </c>
      <c r="B90" t="s">
        <v>207</v>
      </c>
      <c r="C90" t="s">
        <v>10157</v>
      </c>
      <c r="D90" t="s">
        <v>32</v>
      </c>
      <c r="E90">
        <v>129103.47570847999</v>
      </c>
      <c r="F90">
        <v>68.3</v>
      </c>
      <c r="G90">
        <v>132.78525741569399</v>
      </c>
      <c r="H90">
        <f>(Table2[[#This Row],[1Y Return vs Nifty]]-AVERAGE(Table2[1Y Return vs Nifty]))/_xlfn.STDEV.P(Table2[1Y Return vs Nifty])</f>
        <v>1.3072772995506543</v>
      </c>
      <c r="I90">
        <v>0.67512518706124003</v>
      </c>
      <c r="J90">
        <f>(Table2[[#This Row],[1M Return vs Nifty]]-AVERAGE(Table2[1M Return vs Nifty]))/_xlfn.STDEV.P(Table2[1M Return vs Nifty])</f>
        <v>6.4531448752453814E-3</v>
      </c>
      <c r="K90">
        <v>26.715968750536401</v>
      </c>
      <c r="L90">
        <f>(Table2[[#This Row],[6M Return vs Nifty]]-AVERAGE(Table2[6M Return vs Nifty]))/_xlfn.STDEV.P(Table2[6M Return vs Nifty])</f>
        <v>0.63611263132801421</v>
      </c>
      <c r="M90">
        <v>3.6235535836593802</v>
      </c>
      <c r="N90">
        <f>(Table2[[#This Row],[1W Return vs Nifty]]-AVERAGE(Table2[1W Return vs Nifty]))/_xlfn.STDEV.P(Table2[1W Return vs Nifty])</f>
        <v>0.11959962384597543</v>
      </c>
      <c r="O90">
        <v>65.62</v>
      </c>
      <c r="P90">
        <v>65.230834285007504</v>
      </c>
      <c r="Q90">
        <v>56.5186852049831</v>
      </c>
      <c r="R90">
        <v>66.228502609666293</v>
      </c>
      <c r="S90" s="2">
        <f>(Table2[[#This Row],[Close Price]]-Table2[[#This Row],[20D EMA]])/Table2[[#This Row],[20D EMA]]</f>
        <v>4.0841206949100768E-2</v>
      </c>
      <c r="T90" s="2">
        <f>(Table2[[#This Row],[Close Price]]-Table2[[#This Row],[50D EMA]])/Table2[[#This Row],[50D EMA]]</f>
        <v>4.7050842575194582E-2</v>
      </c>
      <c r="U90" s="2">
        <f>(Table2[[#This Row],[Close Price]]-Table2[[#This Row],[200D EMA]])/Table2[[#This Row],[200D EMA]]</f>
        <v>0.2084499091280731</v>
      </c>
      <c r="V90">
        <v>1.6613849385952699</v>
      </c>
      <c r="W90">
        <v>67.64</v>
      </c>
      <c r="X90">
        <v>68.88</v>
      </c>
      <c r="Y90">
        <v>68.02</v>
      </c>
      <c r="Z90">
        <v>72.599999999999994</v>
      </c>
      <c r="AA90">
        <v>61</v>
      </c>
      <c r="AB90">
        <v>72.599999999999994</v>
      </c>
      <c r="AC90" s="2">
        <f>(Table2[[#This Row],[Close Price]]/Table2[[#This Row],[Day Low]])-1</f>
        <v>9.7575399172087351E-3</v>
      </c>
      <c r="AD90" s="2">
        <f>(Table2[[#This Row],[Day High]]/Table2[[#This Row],[Close Price]])-1</f>
        <v>8.4919472913616012E-3</v>
      </c>
      <c r="AE90" s="2">
        <f>(Table2[[#This Row],[Close Price]]/Table2[[#This Row],[Current Week Low]])-1</f>
        <v>4.1164363422523387E-3</v>
      </c>
      <c r="AF90" s="2">
        <f>(Table2[[#This Row],[Current Week High]]/Table2[[#This Row],[Close Price]])-1</f>
        <v>6.2957540263543166E-2</v>
      </c>
      <c r="AG90" s="2">
        <f>(Table2[[#This Row],[Close Price]]/Table2[[#This Row],[Current Month Low]])-1</f>
        <v>0.11967213114754083</v>
      </c>
      <c r="AH90" s="2">
        <f>(Table2[[#This Row],[Current Month High]]/Table2[[#This Row],[Close Price]])-1</f>
        <v>6.2957540263543166E-2</v>
      </c>
      <c r="AI90">
        <v>22.620790629575399</v>
      </c>
      <c r="AJ90">
        <v>165.75875486381301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0.03</v>
      </c>
      <c r="AM90" t="s">
        <v>10202</v>
      </c>
      <c r="AN90">
        <v>5.63</v>
      </c>
      <c r="AO90" t="s">
        <v>10202</v>
      </c>
      <c r="AP90">
        <v>0.10353837351051499</v>
      </c>
      <c r="AQ90">
        <f>(Table2[[#This Row],[Sharpe Ratio]]-AVERAGE(Table2[Sharpe Ratio]))/_xlfn.STDEV.P(Table2[Sharpe Ratio])</f>
        <v>0.54862209202235734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2.6180647916222468</v>
      </c>
      <c r="AS90">
        <f>_xlfn.RANK.AVG(Table2[[#This Row],[1Y Return vs Nifty Z-Score]],Table2[1Y Return vs Nifty Z-Score])</f>
        <v>69</v>
      </c>
      <c r="AT90">
        <f>_xlfn.RANK.AVG(Table2[[#This Row],[6M Return vs Nifty Z-Score]],Table2[6M Return vs Nifty Z-Score])</f>
        <v>151</v>
      </c>
      <c r="AU90">
        <f>_xlfn.RANK.AVG(Table2[[#This Row],[Sharpe Ratio Z-Score]],Table2[Sharpe Ratio Z-Score])</f>
        <v>203</v>
      </c>
      <c r="AV90">
        <f>(Table2[[#This Row],[Rank 1Y]]+Table2[[#This Row],[Rank 6M]]+Table2[[#This Row],[Rank Sharpe]])/3</f>
        <v>141</v>
      </c>
    </row>
    <row r="91" spans="1:48" x14ac:dyDescent="0.3">
      <c r="A91" t="s">
        <v>1682</v>
      </c>
      <c r="B91" t="s">
        <v>1683</v>
      </c>
      <c r="C91" t="s">
        <v>10166</v>
      </c>
      <c r="D91" t="s">
        <v>604</v>
      </c>
      <c r="E91">
        <v>4881.15488</v>
      </c>
      <c r="F91">
        <v>1127.5999999999999</v>
      </c>
      <c r="G91">
        <v>51.059202554033199</v>
      </c>
      <c r="H91">
        <f>(Table2[[#This Row],[1Y Return vs Nifty]]-AVERAGE(Table2[1Y Return vs Nifty]))/_xlfn.STDEV.P(Table2[1Y Return vs Nifty])</f>
        <v>0.17633263917958775</v>
      </c>
      <c r="I91">
        <v>-0.533635950260266</v>
      </c>
      <c r="J91">
        <f>(Table2[[#This Row],[1M Return vs Nifty]]-AVERAGE(Table2[1M Return vs Nifty]))/_xlfn.STDEV.P(Table2[1M Return vs Nifty])</f>
        <v>-0.1260347085930906</v>
      </c>
      <c r="K91">
        <v>32.101922210380998</v>
      </c>
      <c r="L91">
        <f>(Table2[[#This Row],[6M Return vs Nifty]]-AVERAGE(Table2[6M Return vs Nifty]))/_xlfn.STDEV.P(Table2[6M Return vs Nifty])</f>
        <v>0.81739548052659206</v>
      </c>
      <c r="M91">
        <v>1.25042520732546</v>
      </c>
      <c r="N91">
        <f>(Table2[[#This Row],[1W Return vs Nifty]]-AVERAGE(Table2[1W Return vs Nifty]))/_xlfn.STDEV.P(Table2[1W Return vs Nifty])</f>
        <v>-0.35698822589306051</v>
      </c>
      <c r="O91">
        <v>1098.1500000000001</v>
      </c>
      <c r="P91">
        <v>1118.6384288627</v>
      </c>
      <c r="Q91">
        <v>1002.57623302408</v>
      </c>
      <c r="R91">
        <v>66.486585153975099</v>
      </c>
      <c r="S91" s="2">
        <f>(Table2[[#This Row],[Close Price]]-Table2[[#This Row],[20D EMA]])/Table2[[#This Row],[20D EMA]]</f>
        <v>2.6817829986795806E-2</v>
      </c>
      <c r="T91" s="2">
        <f>(Table2[[#This Row],[Close Price]]-Table2[[#This Row],[50D EMA]])/Table2[[#This Row],[50D EMA]]</f>
        <v>8.0111418543084931E-3</v>
      </c>
      <c r="U91" s="2">
        <f>(Table2[[#This Row],[Close Price]]-Table2[[#This Row],[200D EMA]])/Table2[[#This Row],[200D EMA]]</f>
        <v>0.12470250426624373</v>
      </c>
      <c r="V91">
        <v>0.59503813783181803</v>
      </c>
      <c r="W91">
        <v>1120.5</v>
      </c>
      <c r="X91">
        <v>1146</v>
      </c>
      <c r="Y91">
        <v>1102</v>
      </c>
      <c r="Z91">
        <v>1141.8</v>
      </c>
      <c r="AA91">
        <v>1001.05</v>
      </c>
      <c r="AB91">
        <v>1148</v>
      </c>
      <c r="AC91" s="2">
        <f>(Table2[[#This Row],[Close Price]]/Table2[[#This Row],[Day Low]])-1</f>
        <v>6.3364569388664194E-3</v>
      </c>
      <c r="AD91" s="2">
        <f>(Table2[[#This Row],[Day High]]/Table2[[#This Row],[Close Price]])-1</f>
        <v>1.6317843206810956E-2</v>
      </c>
      <c r="AE91" s="2">
        <f>(Table2[[#This Row],[Close Price]]/Table2[[#This Row],[Current Week Low]])-1</f>
        <v>2.3230490018148808E-2</v>
      </c>
      <c r="AF91" s="2">
        <f>(Table2[[#This Row],[Current Week High]]/Table2[[#This Row],[Close Price]])-1</f>
        <v>1.2593118126995373E-2</v>
      </c>
      <c r="AG91" s="2">
        <f>(Table2[[#This Row],[Close Price]]/Table2[[#This Row],[Current Month Low]])-1</f>
        <v>0.12641726187503122</v>
      </c>
      <c r="AH91" s="2">
        <f>(Table2[[#This Row],[Current Month High]]/Table2[[#This Row],[Close Price]])-1</f>
        <v>1.8091521816246958E-2</v>
      </c>
      <c r="AI91">
        <v>32.578041858815098</v>
      </c>
      <c r="AJ91">
        <v>90.714587737843502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-0.22</v>
      </c>
      <c r="AM91" t="s">
        <v>10201</v>
      </c>
      <c r="AN91">
        <v>2.09</v>
      </c>
      <c r="AO91" t="s">
        <v>10202</v>
      </c>
      <c r="AP91">
        <v>0.17438402997823099</v>
      </c>
      <c r="AQ91">
        <f>(Table2[[#This Row],[Sharpe Ratio]]-AVERAGE(Table2[Sharpe Ratio]))/_xlfn.STDEV.P(Table2[Sharpe Ratio])</f>
        <v>1.3617263079520798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239</v>
      </c>
      <c r="AT91">
        <f>_xlfn.RANK.AVG(Table2[[#This Row],[6M Return vs Nifty Z-Score]],Table2[6M Return vs Nifty Z-Score])</f>
        <v>119</v>
      </c>
      <c r="AU91">
        <f>_xlfn.RANK.AVG(Table2[[#This Row],[Sharpe Ratio Z-Score]],Table2[Sharpe Ratio Z-Score])</f>
        <v>69</v>
      </c>
      <c r="AV91">
        <f>(Table2[[#This Row],[Rank 1Y]]+Table2[[#This Row],[Rank 6M]]+Table2[[#This Row],[Rank Sharpe]])/3</f>
        <v>142.33333333333334</v>
      </c>
    </row>
    <row r="92" spans="1:48" x14ac:dyDescent="0.3">
      <c r="A92" t="s">
        <v>1430</v>
      </c>
      <c r="B92" t="s">
        <v>1431</v>
      </c>
      <c r="C92" t="s">
        <v>10162</v>
      </c>
      <c r="D92" t="s">
        <v>200</v>
      </c>
      <c r="E92">
        <v>7230.3177199000002</v>
      </c>
      <c r="F92">
        <v>503.35</v>
      </c>
      <c r="G92">
        <v>97.293332473675093</v>
      </c>
      <c r="H92">
        <f>(Table2[[#This Row],[1Y Return vs Nifty]]-AVERAGE(Table2[1Y Return vs Nifty]))/_xlfn.STDEV.P(Table2[1Y Return vs Nifty])</f>
        <v>0.8161315680282939</v>
      </c>
      <c r="I92">
        <v>-0.77372990972467104</v>
      </c>
      <c r="J92">
        <f>(Table2[[#This Row],[1M Return vs Nifty]]-AVERAGE(Table2[1M Return vs Nifty]))/_xlfn.STDEV.P(Table2[1M Return vs Nifty])</f>
        <v>-0.15235052264270457</v>
      </c>
      <c r="K92">
        <v>20.8190214272555</v>
      </c>
      <c r="L92">
        <f>(Table2[[#This Row],[6M Return vs Nifty]]-AVERAGE(Table2[6M Return vs Nifty]))/_xlfn.STDEV.P(Table2[6M Return vs Nifty])</f>
        <v>0.43763052035018668</v>
      </c>
      <c r="M92">
        <v>8.0003394772602707</v>
      </c>
      <c r="N92">
        <f>(Table2[[#This Row],[1W Return vs Nifty]]-AVERAGE(Table2[1W Return vs Nifty]))/_xlfn.STDEV.P(Table2[1W Return vs Nifty])</f>
        <v>0.9985756618055357</v>
      </c>
      <c r="O92">
        <v>481.55</v>
      </c>
      <c r="P92">
        <v>448.22814698105401</v>
      </c>
      <c r="Q92">
        <v>376.20984813728199</v>
      </c>
      <c r="R92">
        <v>67.055932246642897</v>
      </c>
      <c r="S92" s="2">
        <f>(Table2[[#This Row],[Close Price]]-Table2[[#This Row],[20D EMA]])/Table2[[#This Row],[20D EMA]]</f>
        <v>4.5270480739279431E-2</v>
      </c>
      <c r="T92" s="2">
        <f>(Table2[[#This Row],[Close Price]]-Table2[[#This Row],[50D EMA]])/Table2[[#This Row],[50D EMA]]</f>
        <v>0.12297722351933409</v>
      </c>
      <c r="U92" s="2">
        <f>(Table2[[#This Row],[Close Price]]-Table2[[#This Row],[200D EMA]])/Table2[[#This Row],[200D EMA]]</f>
        <v>0.33795008953705957</v>
      </c>
      <c r="V92">
        <v>0.51694729356831204</v>
      </c>
      <c r="W92">
        <v>498.5</v>
      </c>
      <c r="X92">
        <v>511.55</v>
      </c>
      <c r="Y92">
        <v>493.55</v>
      </c>
      <c r="Z92">
        <v>505.5</v>
      </c>
      <c r="AA92">
        <v>444</v>
      </c>
      <c r="AB92">
        <v>514.79999999999995</v>
      </c>
      <c r="AC92" s="2">
        <f>(Table2[[#This Row],[Close Price]]/Table2[[#This Row],[Day Low]])-1</f>
        <v>9.7291875626881463E-3</v>
      </c>
      <c r="AD92" s="2">
        <f>(Table2[[#This Row],[Day High]]/Table2[[#This Row],[Close Price]])-1</f>
        <v>1.629085129631469E-2</v>
      </c>
      <c r="AE92" s="2">
        <f>(Table2[[#This Row],[Close Price]]/Table2[[#This Row],[Current Week Low]])-1</f>
        <v>1.985614426096638E-2</v>
      </c>
      <c r="AF92" s="2">
        <f>(Table2[[#This Row],[Current Week High]]/Table2[[#This Row],[Close Price]])-1</f>
        <v>4.2713817423263301E-3</v>
      </c>
      <c r="AG92" s="2">
        <f>(Table2[[#This Row],[Close Price]]/Table2[[#This Row],[Current Month Low]])-1</f>
        <v>0.13367117117117133</v>
      </c>
      <c r="AH92" s="2">
        <f>(Table2[[#This Row],[Current Month High]]/Table2[[#This Row],[Close Price]])-1</f>
        <v>2.2747591139366197E-2</v>
      </c>
      <c r="AI92">
        <v>2.7118307340816501</v>
      </c>
      <c r="AJ92">
        <v>133.03240740740699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0.19</v>
      </c>
      <c r="AM92" t="s">
        <v>10202</v>
      </c>
      <c r="AN92">
        <v>2.12</v>
      </c>
      <c r="AO92" t="s">
        <v>10202</v>
      </c>
      <c r="AP92">
        <v>0.1383221620848</v>
      </c>
      <c r="AQ92">
        <f>(Table2[[#This Row],[Sharpe Ratio]]-AVERAGE(Table2[Sharpe Ratio]))/_xlfn.STDEV.P(Table2[Sharpe Ratio])</f>
        <v>0.94783986409067877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3.0478270916319907</v>
      </c>
      <c r="AS92">
        <f>_xlfn.RANK.AVG(Table2[[#This Row],[1Y Return vs Nifty Z-Score]],Table2[1Y Return vs Nifty Z-Score])</f>
        <v>110</v>
      </c>
      <c r="AT92">
        <f>_xlfn.RANK.AVG(Table2[[#This Row],[6M Return vs Nifty Z-Score]],Table2[6M Return vs Nifty Z-Score])</f>
        <v>192</v>
      </c>
      <c r="AU92">
        <f>_xlfn.RANK.AVG(Table2[[#This Row],[Sharpe Ratio Z-Score]],Table2[Sharpe Ratio Z-Score])</f>
        <v>132</v>
      </c>
      <c r="AV92">
        <f>(Table2[[#This Row],[Rank 1Y]]+Table2[[#This Row],[Rank 6M]]+Table2[[#This Row],[Rank Sharpe]])/3</f>
        <v>144.66666666666666</v>
      </c>
    </row>
    <row r="93" spans="1:48" x14ac:dyDescent="0.3">
      <c r="A93" t="s">
        <v>547</v>
      </c>
      <c r="B93" t="s">
        <v>548</v>
      </c>
      <c r="C93" t="s">
        <v>10157</v>
      </c>
      <c r="D93" t="s">
        <v>420</v>
      </c>
      <c r="E93">
        <v>36222.635940040003</v>
      </c>
      <c r="F93">
        <v>606.70000000000005</v>
      </c>
      <c r="G93">
        <v>163.02106685126299</v>
      </c>
      <c r="H93">
        <f>(Table2[[#This Row],[1Y Return vs Nifty]]-AVERAGE(Table2[1Y Return vs Nifty]))/_xlfn.STDEV.P(Table2[1Y Return vs Nifty])</f>
        <v>1.7256876497264511</v>
      </c>
      <c r="I93">
        <v>-7.1933597390163104</v>
      </c>
      <c r="J93">
        <f>(Table2[[#This Row],[1M Return vs Nifty]]-AVERAGE(Table2[1M Return vs Nifty]))/_xlfn.STDEV.P(Table2[1M Return vs Nifty])</f>
        <v>-0.85598248919386566</v>
      </c>
      <c r="K93">
        <v>23.891282746669599</v>
      </c>
      <c r="L93">
        <f>(Table2[[#This Row],[6M Return vs Nifty]]-AVERAGE(Table2[6M Return vs Nifty]))/_xlfn.STDEV.P(Table2[6M Return vs Nifty])</f>
        <v>0.54103807662009173</v>
      </c>
      <c r="M93">
        <v>9.2834052896520003</v>
      </c>
      <c r="N93">
        <f>(Table2[[#This Row],[1W Return vs Nifty]]-AVERAGE(Table2[1W Return vs Nifty]))/_xlfn.STDEV.P(Table2[1W Return vs Nifty])</f>
        <v>1.2562497019879288</v>
      </c>
      <c r="O93">
        <v>569.25</v>
      </c>
      <c r="P93">
        <v>570.72004220166195</v>
      </c>
      <c r="Q93">
        <v>458.40098333261699</v>
      </c>
      <c r="R93">
        <v>76.365236278728901</v>
      </c>
      <c r="S93" s="2">
        <f>(Table2[[#This Row],[Close Price]]-Table2[[#This Row],[20D EMA]])/Table2[[#This Row],[20D EMA]]</f>
        <v>6.5788317962231085E-2</v>
      </c>
      <c r="T93" s="2">
        <f>(Table2[[#This Row],[Close Price]]-Table2[[#This Row],[50D EMA]])/Table2[[#This Row],[50D EMA]]</f>
        <v>6.3043094928887558E-2</v>
      </c>
      <c r="U93" s="2">
        <f>(Table2[[#This Row],[Close Price]]-Table2[[#This Row],[200D EMA]])/Table2[[#This Row],[200D EMA]]</f>
        <v>0.32351374028309376</v>
      </c>
      <c r="V93">
        <v>1.00394518550597</v>
      </c>
      <c r="W93">
        <v>606.75</v>
      </c>
      <c r="X93">
        <v>632.1</v>
      </c>
      <c r="Y93">
        <v>590.9</v>
      </c>
      <c r="Z93">
        <v>611.5</v>
      </c>
      <c r="AA93">
        <v>507.55</v>
      </c>
      <c r="AB93">
        <v>614.54999999999995</v>
      </c>
      <c r="AC93" s="2">
        <f>(Table2[[#This Row],[Close Price]]/Table2[[#This Row],[Day Low]])-1</f>
        <v>-8.2406262875922565E-5</v>
      </c>
      <c r="AD93" s="2">
        <f>(Table2[[#This Row],[Day High]]/Table2[[#This Row],[Close Price]])-1</f>
        <v>4.1865831547717169E-2</v>
      </c>
      <c r="AE93" s="2">
        <f>(Table2[[#This Row],[Close Price]]/Table2[[#This Row],[Current Week Low]])-1</f>
        <v>2.6738872905737177E-2</v>
      </c>
      <c r="AF93" s="2">
        <f>(Table2[[#This Row],[Current Week High]]/Table2[[#This Row],[Close Price]])-1</f>
        <v>7.9116532058678413E-3</v>
      </c>
      <c r="AG93" s="2">
        <f>(Table2[[#This Row],[Close Price]]/Table2[[#This Row],[Current Month Low]])-1</f>
        <v>0.19535021180179291</v>
      </c>
      <c r="AH93" s="2">
        <f>(Table2[[#This Row],[Current Month High]]/Table2[[#This Row],[Close Price]])-1</f>
        <v>1.2938849513762785E-2</v>
      </c>
      <c r="AI93">
        <v>19.004450304928199</v>
      </c>
      <c r="AJ93">
        <v>204.320020063953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0.02</v>
      </c>
      <c r="AM93" t="s">
        <v>10202</v>
      </c>
      <c r="AN93">
        <v>13.49</v>
      </c>
      <c r="AO93" t="s">
        <v>10202</v>
      </c>
      <c r="AP93">
        <v>9.7049945025711001E-2</v>
      </c>
      <c r="AQ93">
        <f>(Table2[[#This Row],[Sharpe Ratio]]-AVERAGE(Table2[Sharpe Ratio]))/_xlfn.STDEV.P(Table2[Sharpe Ratio])</f>
        <v>0.47415360914286331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44</v>
      </c>
      <c r="AT93">
        <f>_xlfn.RANK.AVG(Table2[[#This Row],[6M Return vs Nifty Z-Score]],Table2[6M Return vs Nifty Z-Score])</f>
        <v>174</v>
      </c>
      <c r="AU93">
        <f>_xlfn.RANK.AVG(Table2[[#This Row],[Sharpe Ratio Z-Score]],Table2[Sharpe Ratio Z-Score])</f>
        <v>217</v>
      </c>
      <c r="AV93">
        <f>(Table2[[#This Row],[Rank 1Y]]+Table2[[#This Row],[Rank 6M]]+Table2[[#This Row],[Rank Sharpe]])/3</f>
        <v>145</v>
      </c>
    </row>
    <row r="94" spans="1:48" x14ac:dyDescent="0.3">
      <c r="A94" t="s">
        <v>1016</v>
      </c>
      <c r="B94" t="s">
        <v>1017</v>
      </c>
      <c r="C94" t="s">
        <v>10167</v>
      </c>
      <c r="D94" t="s">
        <v>391</v>
      </c>
      <c r="E94">
        <v>13121.5581117</v>
      </c>
      <c r="F94">
        <v>281.7</v>
      </c>
      <c r="G94">
        <v>144.96950459955801</v>
      </c>
      <c r="H94">
        <f>(Table2[[#This Row],[1Y Return vs Nifty]]-AVERAGE(Table2[1Y Return vs Nifty]))/_xlfn.STDEV.P(Table2[1Y Return vs Nifty])</f>
        <v>1.4758858212339461</v>
      </c>
      <c r="I94">
        <v>6.5896250187285199</v>
      </c>
      <c r="J94">
        <f>(Table2[[#This Row],[1M Return vs Nifty]]-AVERAGE(Table2[1M Return vs Nifty]))/_xlfn.STDEV.P(Table2[1M Return vs Nifty])</f>
        <v>0.65471967400341569</v>
      </c>
      <c r="K94">
        <v>21.734310703728401</v>
      </c>
      <c r="L94">
        <f>(Table2[[#This Row],[6M Return vs Nifty]]-AVERAGE(Table2[6M Return vs Nifty]))/_xlfn.STDEV.P(Table2[6M Return vs Nifty])</f>
        <v>0.46843773937222033</v>
      </c>
      <c r="M94">
        <v>-9.8218163359378199</v>
      </c>
      <c r="N94">
        <f>(Table2[[#This Row],[1W Return vs Nifty]]-AVERAGE(Table2[1W Return vs Nifty]))/_xlfn.STDEV.P(Table2[1W Return vs Nifty])</f>
        <v>-2.5805913994588234</v>
      </c>
      <c r="O94">
        <v>289.07</v>
      </c>
      <c r="P94">
        <v>270.47147025732602</v>
      </c>
      <c r="Q94">
        <v>215.66130073350899</v>
      </c>
      <c r="R94">
        <v>41.591294999128102</v>
      </c>
      <c r="S94" s="2">
        <f>(Table2[[#This Row],[Close Price]]-Table2[[#This Row],[20D EMA]])/Table2[[#This Row],[20D EMA]]</f>
        <v>-2.5495554709931867E-2</v>
      </c>
      <c r="T94" s="2">
        <f>(Table2[[#This Row],[Close Price]]-Table2[[#This Row],[50D EMA]])/Table2[[#This Row],[50D EMA]]</f>
        <v>4.1514654880202964E-2</v>
      </c>
      <c r="U94" s="2">
        <f>(Table2[[#This Row],[Close Price]]-Table2[[#This Row],[200D EMA]])/Table2[[#This Row],[200D EMA]]</f>
        <v>0.30621487972983391</v>
      </c>
      <c r="V94">
        <v>1.4349331893180499</v>
      </c>
      <c r="W94">
        <v>280.2</v>
      </c>
      <c r="X94">
        <v>291.39999999999998</v>
      </c>
      <c r="Y94">
        <v>276.85000000000002</v>
      </c>
      <c r="Z94">
        <v>292.89999999999998</v>
      </c>
      <c r="AA94">
        <v>246.65</v>
      </c>
      <c r="AB94">
        <v>384.2</v>
      </c>
      <c r="AC94" s="2">
        <f>(Table2[[#This Row],[Close Price]]/Table2[[#This Row],[Day Low]])-1</f>
        <v>5.3533190578158862E-3</v>
      </c>
      <c r="AD94" s="2">
        <f>(Table2[[#This Row],[Day High]]/Table2[[#This Row],[Close Price]])-1</f>
        <v>3.443379481718134E-2</v>
      </c>
      <c r="AE94" s="2">
        <f>(Table2[[#This Row],[Close Price]]/Table2[[#This Row],[Current Week Low]])-1</f>
        <v>1.7518511829510475E-2</v>
      </c>
      <c r="AF94" s="2">
        <f>(Table2[[#This Row],[Current Week High]]/Table2[[#This Row],[Close Price]])-1</f>
        <v>3.9758608448704269E-2</v>
      </c>
      <c r="AG94" s="2">
        <f>(Table2[[#This Row],[Close Price]]/Table2[[#This Row],[Current Month Low]])-1</f>
        <v>0.1421041962294749</v>
      </c>
      <c r="AH94" s="2">
        <f>(Table2[[#This Row],[Current Month High]]/Table2[[#This Row],[Close Price]])-1</f>
        <v>0.36386226482073125</v>
      </c>
      <c r="AI94">
        <v>36.386226482073099</v>
      </c>
      <c r="AJ94">
        <v>187.44897959183601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0.19</v>
      </c>
      <c r="AM94" t="s">
        <v>10202</v>
      </c>
      <c r="AN94">
        <v>2.38</v>
      </c>
      <c r="AO94" t="s">
        <v>10202</v>
      </c>
      <c r="AP94">
        <v>0.109170533206998</v>
      </c>
      <c r="AQ94">
        <f>(Table2[[#This Row],[Sharpe Ratio]]-AVERAGE(Table2[Sharpe Ratio]))/_xlfn.STDEV.P(Table2[Sharpe Ratio])</f>
        <v>0.61326307387403478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0.63171490902479377</v>
      </c>
      <c r="AS94">
        <f>_xlfn.RANK.AVG(Table2[[#This Row],[1Y Return vs Nifty Z-Score]],Table2[1Y Return vs Nifty Z-Score])</f>
        <v>55</v>
      </c>
      <c r="AT94">
        <f>_xlfn.RANK.AVG(Table2[[#This Row],[6M Return vs Nifty Z-Score]],Table2[6M Return vs Nifty Z-Score])</f>
        <v>188</v>
      </c>
      <c r="AU94">
        <f>_xlfn.RANK.AVG(Table2[[#This Row],[Sharpe Ratio Z-Score]],Table2[Sharpe Ratio Z-Score])</f>
        <v>195</v>
      </c>
      <c r="AV94">
        <f>(Table2[[#This Row],[Rank 1Y]]+Table2[[#This Row],[Rank 6M]]+Table2[[#This Row],[Rank Sharpe]])/3</f>
        <v>146</v>
      </c>
    </row>
    <row r="95" spans="1:48" x14ac:dyDescent="0.3">
      <c r="A95" t="s">
        <v>658</v>
      </c>
      <c r="B95" t="s">
        <v>659</v>
      </c>
      <c r="C95" t="s">
        <v>10168</v>
      </c>
      <c r="D95" t="s">
        <v>298</v>
      </c>
      <c r="E95">
        <v>27237.736947009998</v>
      </c>
      <c r="F95">
        <v>435.55</v>
      </c>
      <c r="G95">
        <v>79.030334570111094</v>
      </c>
      <c r="H95">
        <f>(Table2[[#This Row],[1Y Return vs Nifty]]-AVERAGE(Table2[1Y Return vs Nifty]))/_xlfn.STDEV.P(Table2[1Y Return vs Nifty])</f>
        <v>0.5634038425022565</v>
      </c>
      <c r="I95">
        <v>-3.6152860267118601</v>
      </c>
      <c r="J95">
        <f>(Table2[[#This Row],[1M Return vs Nifty]]-AVERAGE(Table2[1M Return vs Nifty]))/_xlfn.STDEV.P(Table2[1M Return vs Nifty])</f>
        <v>-0.46380301629556647</v>
      </c>
      <c r="K95">
        <v>20.424313332388301</v>
      </c>
      <c r="L95">
        <f>(Table2[[#This Row],[6M Return vs Nifty]]-AVERAGE(Table2[6M Return vs Nifty]))/_xlfn.STDEV.P(Table2[6M Return vs Nifty])</f>
        <v>0.42434525738370482</v>
      </c>
      <c r="M95">
        <v>5.0234208540847201</v>
      </c>
      <c r="N95">
        <f>(Table2[[#This Row],[1W Return vs Nifty]]-AVERAGE(Table2[1W Return vs Nifty]))/_xlfn.STDEV.P(Table2[1W Return vs Nifty])</f>
        <v>0.40073053062090286</v>
      </c>
      <c r="O95">
        <v>421.8</v>
      </c>
      <c r="P95">
        <v>430.02048052091698</v>
      </c>
      <c r="Q95">
        <v>375.06594965366298</v>
      </c>
      <c r="R95">
        <v>68.600105592139499</v>
      </c>
      <c r="S95" s="2">
        <f>(Table2[[#This Row],[Close Price]]-Table2[[#This Row],[20D EMA]])/Table2[[#This Row],[20D EMA]]</f>
        <v>3.2598387861545758E-2</v>
      </c>
      <c r="T95" s="2">
        <f>(Table2[[#This Row],[Close Price]]-Table2[[#This Row],[50D EMA]])/Table2[[#This Row],[50D EMA]]</f>
        <v>1.2858735175554201E-2</v>
      </c>
      <c r="U95" s="2">
        <f>(Table2[[#This Row],[Close Price]]-Table2[[#This Row],[200D EMA]])/Table2[[#This Row],[200D EMA]]</f>
        <v>0.16126244038465284</v>
      </c>
      <c r="V95">
        <v>0.92807049782395201</v>
      </c>
      <c r="W95">
        <v>437.15</v>
      </c>
      <c r="X95">
        <v>445.45</v>
      </c>
      <c r="Y95">
        <v>420.55</v>
      </c>
      <c r="Z95">
        <v>438.8</v>
      </c>
      <c r="AA95">
        <v>393.35</v>
      </c>
      <c r="AB95">
        <v>438.8</v>
      </c>
      <c r="AC95" s="2">
        <f>(Table2[[#This Row],[Close Price]]/Table2[[#This Row],[Day Low]])-1</f>
        <v>-3.6600709138738807E-3</v>
      </c>
      <c r="AD95" s="2">
        <f>(Table2[[#This Row],[Day High]]/Table2[[#This Row],[Close Price]])-1</f>
        <v>2.2729881758695836E-2</v>
      </c>
      <c r="AE95" s="2">
        <f>(Table2[[#This Row],[Close Price]]/Table2[[#This Row],[Current Week Low]])-1</f>
        <v>3.5667578171442171E-2</v>
      </c>
      <c r="AF95" s="2">
        <f>(Table2[[#This Row],[Current Week High]]/Table2[[#This Row],[Close Price]])-1</f>
        <v>7.4618298702788799E-3</v>
      </c>
      <c r="AG95" s="2">
        <f>(Table2[[#This Row],[Close Price]]/Table2[[#This Row],[Current Month Low]])-1</f>
        <v>0.10728358967840346</v>
      </c>
      <c r="AH95" s="2">
        <f>(Table2[[#This Row],[Current Month High]]/Table2[[#This Row],[Close Price]])-1</f>
        <v>7.4618298702788799E-3</v>
      </c>
      <c r="AI95">
        <v>15.302491103202801</v>
      </c>
      <c r="AJ95">
        <v>112.41160692514001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-0.19</v>
      </c>
      <c r="AM95" t="s">
        <v>10201</v>
      </c>
      <c r="AN95">
        <v>2.98</v>
      </c>
      <c r="AO95" t="s">
        <v>10202</v>
      </c>
      <c r="AP95">
        <v>0.150282619410565</v>
      </c>
      <c r="AQ95">
        <f>(Table2[[#This Row],[Sharpe Ratio]]-AVERAGE(Table2[Sharpe Ratio]))/_xlfn.STDEV.P(Table2[Sharpe Ratio])</f>
        <v>1.0851114875170034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141</v>
      </c>
      <c r="AT95">
        <f>_xlfn.RANK.AVG(Table2[[#This Row],[6M Return vs Nifty Z-Score]],Table2[6M Return vs Nifty Z-Score])</f>
        <v>195</v>
      </c>
      <c r="AU95">
        <f>_xlfn.RANK.AVG(Table2[[#This Row],[Sharpe Ratio Z-Score]],Table2[Sharpe Ratio Z-Score])</f>
        <v>104</v>
      </c>
      <c r="AV95">
        <f>(Table2[[#This Row],[Rank 1Y]]+Table2[[#This Row],[Rank 6M]]+Table2[[#This Row],[Rank Sharpe]])/3</f>
        <v>146.66666666666666</v>
      </c>
    </row>
    <row r="96" spans="1:48" x14ac:dyDescent="0.3">
      <c r="A96" t="s">
        <v>523</v>
      </c>
      <c r="B96" t="s">
        <v>524</v>
      </c>
      <c r="C96" t="s">
        <v>10166</v>
      </c>
      <c r="D96" t="s">
        <v>525</v>
      </c>
      <c r="E96">
        <v>39061.006438299999</v>
      </c>
      <c r="F96">
        <v>4328.5</v>
      </c>
      <c r="G96">
        <v>51.742786076194001</v>
      </c>
      <c r="H96">
        <f>(Table2[[#This Row],[1Y Return vs Nifty]]-AVERAGE(Table2[1Y Return vs Nifty]))/_xlfn.STDEV.P(Table2[1Y Return vs Nifty])</f>
        <v>0.185792231174014</v>
      </c>
      <c r="I96">
        <v>-6.2715989106238803</v>
      </c>
      <c r="J96">
        <f>(Table2[[#This Row],[1M Return vs Nifty]]-AVERAGE(Table2[1M Return vs Nifty]))/_xlfn.STDEV.P(Table2[1M Return vs Nifty])</f>
        <v>-0.75495168187032879</v>
      </c>
      <c r="K96">
        <v>21.301695643632399</v>
      </c>
      <c r="L96">
        <f>(Table2[[#This Row],[6M Return vs Nifty]]-AVERAGE(Table2[6M Return vs Nifty]))/_xlfn.STDEV.P(Table2[6M Return vs Nifty])</f>
        <v>0.45387658668400532</v>
      </c>
      <c r="M96">
        <v>7.6710129766375204</v>
      </c>
      <c r="N96">
        <f>(Table2[[#This Row],[1W Return vs Nifty]]-AVERAGE(Table2[1W Return vs Nifty]))/_xlfn.STDEV.P(Table2[1W Return vs Nifty])</f>
        <v>0.93243806454822109</v>
      </c>
      <c r="O96">
        <v>4358.54</v>
      </c>
      <c r="P96">
        <v>4299.7658601647699</v>
      </c>
      <c r="Q96">
        <v>3594.3934184484501</v>
      </c>
      <c r="R96">
        <v>49.669963618714903</v>
      </c>
      <c r="S96" s="2">
        <f>(Table2[[#This Row],[Close Price]]-Table2[[#This Row],[20D EMA]])/Table2[[#This Row],[20D EMA]]</f>
        <v>-6.8922162008378867E-3</v>
      </c>
      <c r="T96" s="2">
        <f>(Table2[[#This Row],[Close Price]]-Table2[[#This Row],[50D EMA]])/Table2[[#This Row],[50D EMA]]</f>
        <v>6.6827219829427974E-3</v>
      </c>
      <c r="U96" s="2">
        <f>(Table2[[#This Row],[Close Price]]-Table2[[#This Row],[200D EMA]])/Table2[[#This Row],[200D EMA]]</f>
        <v>0.20423656959299494</v>
      </c>
      <c r="V96">
        <v>1.0517931508324301</v>
      </c>
      <c r="W96">
        <v>4295</v>
      </c>
      <c r="X96">
        <v>4480</v>
      </c>
      <c r="Y96">
        <v>4234</v>
      </c>
      <c r="Z96">
        <v>4428.2</v>
      </c>
      <c r="AA96">
        <v>3926</v>
      </c>
      <c r="AB96">
        <v>4770</v>
      </c>
      <c r="AC96" s="2">
        <f>(Table2[[#This Row],[Close Price]]/Table2[[#This Row],[Day Low]])-1</f>
        <v>7.7997671711291794E-3</v>
      </c>
      <c r="AD96" s="2">
        <f>(Table2[[#This Row],[Day High]]/Table2[[#This Row],[Close Price]])-1</f>
        <v>3.5000577567286584E-2</v>
      </c>
      <c r="AE96" s="2">
        <f>(Table2[[#This Row],[Close Price]]/Table2[[#This Row],[Current Week Low]])-1</f>
        <v>2.2319319792158732E-2</v>
      </c>
      <c r="AF96" s="2">
        <f>(Table2[[#This Row],[Current Week High]]/Table2[[#This Row],[Close Price]])-1</f>
        <v>2.3033383389164719E-2</v>
      </c>
      <c r="AG96" s="2">
        <f>(Table2[[#This Row],[Close Price]]/Table2[[#This Row],[Current Month Low]])-1</f>
        <v>0.10252165053489559</v>
      </c>
      <c r="AH96" s="2">
        <f>(Table2[[#This Row],[Current Month High]]/Table2[[#This Row],[Close Price]])-1</f>
        <v>0.10199838281159757</v>
      </c>
      <c r="AI96">
        <v>16.430634168880601</v>
      </c>
      <c r="AJ96">
        <v>94.714349977507794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-0.01</v>
      </c>
      <c r="AM96" t="s">
        <v>10201</v>
      </c>
      <c r="AN96">
        <v>-4.33</v>
      </c>
      <c r="AO96" t="s">
        <v>10201</v>
      </c>
      <c r="AP96">
        <v>0.22932936884355601</v>
      </c>
      <c r="AQ96">
        <f>(Table2[[#This Row],[Sharpe Ratio]]-AVERAGE(Table2[Sharpe Ratio]))/_xlfn.STDEV.P(Table2[Sharpe Ratio])</f>
        <v>1.992340644872534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2.8094958454084455</v>
      </c>
      <c r="AS96">
        <f>_xlfn.RANK.AVG(Table2[[#This Row],[1Y Return vs Nifty Z-Score]],Table2[1Y Return vs Nifty Z-Score])</f>
        <v>237</v>
      </c>
      <c r="AT96">
        <f>_xlfn.RANK.AVG(Table2[[#This Row],[6M Return vs Nifty Z-Score]],Table2[6M Return vs Nifty Z-Score])</f>
        <v>189</v>
      </c>
      <c r="AU96">
        <f>_xlfn.RANK.AVG(Table2[[#This Row],[Sharpe Ratio Z-Score]],Table2[Sharpe Ratio Z-Score])</f>
        <v>15</v>
      </c>
      <c r="AV96">
        <f>(Table2[[#This Row],[Rank 1Y]]+Table2[[#This Row],[Rank 6M]]+Table2[[#This Row],[Rank Sharpe]])/3</f>
        <v>147</v>
      </c>
    </row>
    <row r="97" spans="1:48" x14ac:dyDescent="0.3">
      <c r="A97" t="s">
        <v>596</v>
      </c>
      <c r="B97" t="s">
        <v>597</v>
      </c>
      <c r="C97" t="s">
        <v>10157</v>
      </c>
      <c r="D97" t="s">
        <v>258</v>
      </c>
      <c r="E97">
        <v>31990.646731359899</v>
      </c>
      <c r="F97">
        <v>6322.85</v>
      </c>
      <c r="G97">
        <v>123.71474767002501</v>
      </c>
      <c r="H97">
        <f>(Table2[[#This Row],[1Y Return vs Nifty]]-AVERAGE(Table2[1Y Return vs Nifty]))/_xlfn.STDEV.P(Table2[1Y Return vs Nifty])</f>
        <v>1.1817574199838212</v>
      </c>
      <c r="I97">
        <v>-9.8694807838927208</v>
      </c>
      <c r="J97">
        <f>(Table2[[#This Row],[1M Return vs Nifty]]-AVERAGE(Table2[1M Return vs Nifty]))/_xlfn.STDEV.P(Table2[1M Return vs Nifty])</f>
        <v>-1.149302254290526</v>
      </c>
      <c r="K97">
        <v>16.698499367162501</v>
      </c>
      <c r="L97">
        <f>(Table2[[#This Row],[6M Return vs Nifty]]-AVERAGE(Table2[6M Return vs Nifty]))/_xlfn.STDEV.P(Table2[6M Return vs Nifty])</f>
        <v>0.29894013158087762</v>
      </c>
      <c r="M97">
        <v>-0.79554327357274901</v>
      </c>
      <c r="N97">
        <f>(Table2[[#This Row],[1W Return vs Nifty]]-AVERAGE(Table2[1W Return vs Nifty]))/_xlfn.STDEV.P(Table2[1W Return vs Nifty])</f>
        <v>-0.76787359082702911</v>
      </c>
      <c r="O97">
        <v>6419.39</v>
      </c>
      <c r="P97">
        <v>6493.8085028647702</v>
      </c>
      <c r="Q97">
        <v>5633.4971109784501</v>
      </c>
      <c r="R97">
        <v>43.1111418325738</v>
      </c>
      <c r="S97" s="2">
        <f>(Table2[[#This Row],[Close Price]]-Table2[[#This Row],[20D EMA]])/Table2[[#This Row],[20D EMA]]</f>
        <v>-1.5038812098968899E-2</v>
      </c>
      <c r="T97" s="2">
        <f>(Table2[[#This Row],[Close Price]]-Table2[[#This Row],[50D EMA]])/Table2[[#This Row],[50D EMA]]</f>
        <v>-2.6326385015719319E-2</v>
      </c>
      <c r="U97" s="2">
        <f>(Table2[[#This Row],[Close Price]]-Table2[[#This Row],[200D EMA]])/Table2[[#This Row],[200D EMA]]</f>
        <v>0.12236677776547585</v>
      </c>
      <c r="V97">
        <v>0.78535170196086201</v>
      </c>
      <c r="W97">
        <v>6300</v>
      </c>
      <c r="X97">
        <v>6392.85</v>
      </c>
      <c r="Y97">
        <v>6302.45</v>
      </c>
      <c r="Z97">
        <v>6436.2</v>
      </c>
      <c r="AA97">
        <v>6100</v>
      </c>
      <c r="AB97">
        <v>6801.3</v>
      </c>
      <c r="AC97" s="2">
        <f>(Table2[[#This Row],[Close Price]]/Table2[[#This Row],[Day Low]])-1</f>
        <v>3.6269841269842562E-3</v>
      </c>
      <c r="AD97" s="2">
        <f>(Table2[[#This Row],[Day High]]/Table2[[#This Row],[Close Price]])-1</f>
        <v>1.1070956926069631E-2</v>
      </c>
      <c r="AE97" s="2">
        <f>(Table2[[#This Row],[Close Price]]/Table2[[#This Row],[Current Week Low]])-1</f>
        <v>3.2368364683577067E-3</v>
      </c>
      <c r="AF97" s="2">
        <f>(Table2[[#This Row],[Current Week High]]/Table2[[#This Row],[Close Price]])-1</f>
        <v>1.7927042393857118E-2</v>
      </c>
      <c r="AG97" s="2">
        <f>(Table2[[#This Row],[Close Price]]/Table2[[#This Row],[Current Month Low]])-1</f>
        <v>3.653278688524586E-2</v>
      </c>
      <c r="AH97" s="2">
        <f>(Table2[[#This Row],[Current Month High]]/Table2[[#This Row],[Close Price]])-1</f>
        <v>7.5669990589686487E-2</v>
      </c>
      <c r="AI97">
        <v>54.310951548747703</v>
      </c>
      <c r="AJ97">
        <v>163.342357351103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-0.17</v>
      </c>
      <c r="AM97" t="s">
        <v>10201</v>
      </c>
      <c r="AN97">
        <v>-1.89</v>
      </c>
      <c r="AO97" t="s">
        <v>10201</v>
      </c>
      <c r="AP97">
        <v>0.13860446167542001</v>
      </c>
      <c r="AQ97">
        <f>(Table2[[#This Row],[Sharpe Ratio]]-AVERAGE(Table2[Sharpe Ratio]))/_xlfn.STDEV.P(Table2[Sharpe Ratio])</f>
        <v>0.95107985082709878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81</v>
      </c>
      <c r="AT97">
        <f>_xlfn.RANK.AVG(Table2[[#This Row],[6M Return vs Nifty Z-Score]],Table2[6M Return vs Nifty Z-Score])</f>
        <v>233</v>
      </c>
      <c r="AU97">
        <f>_xlfn.RANK.AVG(Table2[[#This Row],[Sharpe Ratio Z-Score]],Table2[Sharpe Ratio Z-Score])</f>
        <v>129</v>
      </c>
      <c r="AV97">
        <f>(Table2[[#This Row],[Rank 1Y]]+Table2[[#This Row],[Rank 6M]]+Table2[[#This Row],[Rank Sharpe]])/3</f>
        <v>147.66666666666666</v>
      </c>
    </row>
    <row r="98" spans="1:48" x14ac:dyDescent="0.3">
      <c r="A98" t="s">
        <v>784</v>
      </c>
      <c r="B98" t="s">
        <v>785</v>
      </c>
      <c r="C98" t="s">
        <v>10170</v>
      </c>
      <c r="D98" t="s">
        <v>136</v>
      </c>
      <c r="E98">
        <v>20301.8758507149</v>
      </c>
      <c r="F98">
        <v>1792.8</v>
      </c>
      <c r="G98">
        <v>170.76113367270801</v>
      </c>
      <c r="H98">
        <f>(Table2[[#This Row],[1Y Return vs Nifty]]-AVERAGE(Table2[1Y Return vs Nifty]))/_xlfn.STDEV.P(Table2[1Y Return vs Nifty])</f>
        <v>1.8327965424467207</v>
      </c>
      <c r="I98">
        <v>-12.1552201757807</v>
      </c>
      <c r="J98">
        <f>(Table2[[#This Row],[1M Return vs Nifty]]-AVERAGE(Table2[1M Return vs Nifty]))/_xlfn.STDEV.P(Table2[1M Return vs Nifty])</f>
        <v>-1.3998337251237998</v>
      </c>
      <c r="K98">
        <v>19.547647092131001</v>
      </c>
      <c r="L98">
        <f>(Table2[[#This Row],[6M Return vs Nifty]]-AVERAGE(Table2[6M Return vs Nifty]))/_xlfn.STDEV.P(Table2[6M Return vs Nifty])</f>
        <v>0.39483802992343747</v>
      </c>
      <c r="M98">
        <v>-2.9975125650954402</v>
      </c>
      <c r="N98">
        <f>(Table2[[#This Row],[1W Return vs Nifty]]-AVERAGE(Table2[1W Return vs Nifty]))/_xlfn.STDEV.P(Table2[1W Return vs Nifty])</f>
        <v>-1.2100881040845806</v>
      </c>
      <c r="O98">
        <v>1892.99</v>
      </c>
      <c r="P98">
        <v>1877.47006739278</v>
      </c>
      <c r="Q98">
        <v>1474.140817367</v>
      </c>
      <c r="R98">
        <v>35.642238733289098</v>
      </c>
      <c r="S98" s="2">
        <f>(Table2[[#This Row],[Close Price]]-Table2[[#This Row],[20D EMA]])/Table2[[#This Row],[20D EMA]]</f>
        <v>-5.2926851171955509E-2</v>
      </c>
      <c r="T98" s="2">
        <f>(Table2[[#This Row],[Close Price]]-Table2[[#This Row],[50D EMA]])/Table2[[#This Row],[50D EMA]]</f>
        <v>-4.5097958611058114E-2</v>
      </c>
      <c r="U98" s="2">
        <f>(Table2[[#This Row],[Close Price]]-Table2[[#This Row],[200D EMA]])/Table2[[#This Row],[200D EMA]]</f>
        <v>0.21616603982390584</v>
      </c>
      <c r="V98">
        <v>1.21053874315737</v>
      </c>
      <c r="W98">
        <v>1780</v>
      </c>
      <c r="X98">
        <v>1814.9</v>
      </c>
      <c r="Y98">
        <v>1780</v>
      </c>
      <c r="Z98">
        <v>1824</v>
      </c>
      <c r="AA98">
        <v>1751.3</v>
      </c>
      <c r="AB98">
        <v>2155.35</v>
      </c>
      <c r="AC98" s="2">
        <f>(Table2[[#This Row],[Close Price]]/Table2[[#This Row],[Day Low]])-1</f>
        <v>7.1910112359550027E-3</v>
      </c>
      <c r="AD98" s="2">
        <f>(Table2[[#This Row],[Day High]]/Table2[[#This Row],[Close Price]])-1</f>
        <v>1.232708612226685E-2</v>
      </c>
      <c r="AE98" s="2">
        <f>(Table2[[#This Row],[Close Price]]/Table2[[#This Row],[Current Week Low]])-1</f>
        <v>7.1910112359550027E-3</v>
      </c>
      <c r="AF98" s="2">
        <f>(Table2[[#This Row],[Current Week High]]/Table2[[#This Row],[Close Price]])-1</f>
        <v>1.7402945113788482E-2</v>
      </c>
      <c r="AG98" s="2">
        <f>(Table2[[#This Row],[Close Price]]/Table2[[#This Row],[Current Month Low]])-1</f>
        <v>2.3696682464454888E-2</v>
      </c>
      <c r="AH98" s="2">
        <f>(Table2[[#This Row],[Current Month High]]/Table2[[#This Row],[Close Price]])-1</f>
        <v>0.20222556894243637</v>
      </c>
      <c r="AI98">
        <v>20.526741045961401</v>
      </c>
      <c r="AJ98">
        <v>232.235732052358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-0.1</v>
      </c>
      <c r="AM98" t="s">
        <v>10201</v>
      </c>
      <c r="AN98">
        <v>-11.62</v>
      </c>
      <c r="AO98" t="s">
        <v>10201</v>
      </c>
      <c r="AP98">
        <v>0.10397412780418699</v>
      </c>
      <c r="AQ98">
        <f>(Table2[[#This Row],[Sharpe Ratio]]-AVERAGE(Table2[Sharpe Ratio]))/_xlfn.STDEV.P(Table2[Sharpe Ratio])</f>
        <v>0.55362329704973456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0.17133604021151272</v>
      </c>
      <c r="AS98">
        <f>_xlfn.RANK.AVG(Table2[[#This Row],[1Y Return vs Nifty Z-Score]],Table2[1Y Return vs Nifty Z-Score])</f>
        <v>41</v>
      </c>
      <c r="AT98">
        <f>_xlfn.RANK.AVG(Table2[[#This Row],[6M Return vs Nifty Z-Score]],Table2[6M Return vs Nifty Z-Score])</f>
        <v>204</v>
      </c>
      <c r="AU98">
        <f>_xlfn.RANK.AVG(Table2[[#This Row],[Sharpe Ratio Z-Score]],Table2[Sharpe Ratio Z-Score])</f>
        <v>201</v>
      </c>
      <c r="AV98">
        <f>(Table2[[#This Row],[Rank 1Y]]+Table2[[#This Row],[Rank 6M]]+Table2[[#This Row],[Rank Sharpe]])/3</f>
        <v>148.66666666666666</v>
      </c>
    </row>
    <row r="99" spans="1:48" x14ac:dyDescent="0.3">
      <c r="A99" t="s">
        <v>1068</v>
      </c>
      <c r="B99" t="s">
        <v>1069</v>
      </c>
      <c r="C99" t="s">
        <v>10166</v>
      </c>
      <c r="D99" t="s">
        <v>265</v>
      </c>
      <c r="E99">
        <v>11833.337252200001</v>
      </c>
      <c r="F99">
        <v>1778.5</v>
      </c>
      <c r="G99">
        <v>54.379212315090101</v>
      </c>
      <c r="H99">
        <f>(Table2[[#This Row],[1Y Return vs Nifty]]-AVERAGE(Table2[1Y Return vs Nifty]))/_xlfn.STDEV.P(Table2[1Y Return vs Nifty])</f>
        <v>0.22227572695010175</v>
      </c>
      <c r="I99">
        <v>6.2717295830375299</v>
      </c>
      <c r="J99">
        <f>(Table2[[#This Row],[1M Return vs Nifty]]-AVERAGE(Table2[1M Return vs Nifty]))/_xlfn.STDEV.P(Table2[1M Return vs Nifty])</f>
        <v>0.61987632687578675</v>
      </c>
      <c r="K99">
        <v>41.372427837680704</v>
      </c>
      <c r="L99">
        <f>(Table2[[#This Row],[6M Return vs Nifty]]-AVERAGE(Table2[6M Return vs Nifty]))/_xlfn.STDEV.P(Table2[6M Return vs Nifty])</f>
        <v>1.1294263374877718</v>
      </c>
      <c r="M99">
        <v>4.1664218611340598</v>
      </c>
      <c r="N99">
        <f>(Table2[[#This Row],[1W Return vs Nifty]]-AVERAGE(Table2[1W Return vs Nifty]))/_xlfn.STDEV.P(Table2[1W Return vs Nifty])</f>
        <v>0.22862213928733435</v>
      </c>
      <c r="O99">
        <v>1742.28</v>
      </c>
      <c r="P99">
        <v>1655.2242746658401</v>
      </c>
      <c r="Q99">
        <v>1348.21599881781</v>
      </c>
      <c r="R99">
        <v>54.518402573441001</v>
      </c>
      <c r="S99" s="2">
        <f>(Table2[[#This Row],[Close Price]]-Table2[[#This Row],[20D EMA]])/Table2[[#This Row],[20D EMA]]</f>
        <v>2.0788851390132486E-2</v>
      </c>
      <c r="T99" s="2">
        <f>(Table2[[#This Row],[Close Price]]-Table2[[#This Row],[50D EMA]])/Table2[[#This Row],[50D EMA]]</f>
        <v>7.4476750505031747E-2</v>
      </c>
      <c r="U99" s="2">
        <f>(Table2[[#This Row],[Close Price]]-Table2[[#This Row],[200D EMA]])/Table2[[#This Row],[200D EMA]]</f>
        <v>0.31915064170688279</v>
      </c>
      <c r="V99">
        <v>0.570946563512712</v>
      </c>
      <c r="W99">
        <v>1785.05</v>
      </c>
      <c r="X99">
        <v>1821.05</v>
      </c>
      <c r="Y99">
        <v>1775</v>
      </c>
      <c r="Z99">
        <v>1830</v>
      </c>
      <c r="AA99">
        <v>1610</v>
      </c>
      <c r="AB99">
        <v>1917.85</v>
      </c>
      <c r="AC99" s="2">
        <f>(Table2[[#This Row],[Close Price]]/Table2[[#This Row],[Day Low]])-1</f>
        <v>-3.6693650037813441E-3</v>
      </c>
      <c r="AD99" s="2">
        <f>(Table2[[#This Row],[Day High]]/Table2[[#This Row],[Close Price]])-1</f>
        <v>2.3924655608658973E-2</v>
      </c>
      <c r="AE99" s="2">
        <f>(Table2[[#This Row],[Close Price]]/Table2[[#This Row],[Current Week Low]])-1</f>
        <v>1.9718309859155791E-3</v>
      </c>
      <c r="AF99" s="2">
        <f>(Table2[[#This Row],[Current Week High]]/Table2[[#This Row],[Close Price]])-1</f>
        <v>2.8956986224346393E-2</v>
      </c>
      <c r="AG99" s="2">
        <f>(Table2[[#This Row],[Close Price]]/Table2[[#This Row],[Current Month Low]])-1</f>
        <v>0.10465838509316772</v>
      </c>
      <c r="AH99" s="2">
        <f>(Table2[[#This Row],[Current Month High]]/Table2[[#This Row],[Close Price]])-1</f>
        <v>7.8352544278886604E-2</v>
      </c>
      <c r="AI99">
        <v>7.8352544278886596</v>
      </c>
      <c r="AJ99">
        <v>111.29856243317001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0.01</v>
      </c>
      <c r="AM99" t="s">
        <v>10202</v>
      </c>
      <c r="AN99">
        <v>-2.29</v>
      </c>
      <c r="AO99" t="s">
        <v>10201</v>
      </c>
      <c r="AP99">
        <v>0.13713872864672</v>
      </c>
      <c r="AQ99">
        <f>(Table2[[#This Row],[Sharpe Ratio]]-AVERAGE(Table2[Sharpe Ratio]))/_xlfn.STDEV.P(Table2[Sharpe Ratio])</f>
        <v>0.93425745458596132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3.1344579851869558</v>
      </c>
      <c r="AS99">
        <f>_xlfn.RANK.AVG(Table2[[#This Row],[1Y Return vs Nifty Z-Score]],Table2[1Y Return vs Nifty Z-Score])</f>
        <v>222</v>
      </c>
      <c r="AT99">
        <f>_xlfn.RANK.AVG(Table2[[#This Row],[6M Return vs Nifty Z-Score]],Table2[6M Return vs Nifty Z-Score])</f>
        <v>88</v>
      </c>
      <c r="AU99">
        <f>_xlfn.RANK.AVG(Table2[[#This Row],[Sharpe Ratio Z-Score]],Table2[Sharpe Ratio Z-Score])</f>
        <v>139</v>
      </c>
      <c r="AV99">
        <f>(Table2[[#This Row],[Rank 1Y]]+Table2[[#This Row],[Rank 6M]]+Table2[[#This Row],[Rank Sharpe]])/3</f>
        <v>149.66666666666666</v>
      </c>
    </row>
    <row r="100" spans="1:48" x14ac:dyDescent="0.3">
      <c r="A100" t="s">
        <v>1460</v>
      </c>
      <c r="B100" t="s">
        <v>1461</v>
      </c>
      <c r="C100" t="s">
        <v>10171</v>
      </c>
      <c r="D100" t="s">
        <v>279</v>
      </c>
      <c r="E100">
        <v>7054.8013268199902</v>
      </c>
      <c r="F100">
        <v>1697.9</v>
      </c>
      <c r="G100">
        <v>53.140173985237404</v>
      </c>
      <c r="H100">
        <f>(Table2[[#This Row],[1Y Return vs Nifty]]-AVERAGE(Table2[1Y Return vs Nifty]))/_xlfn.STDEV.P(Table2[1Y Return vs Nifty])</f>
        <v>0.20512961870452484</v>
      </c>
      <c r="I100">
        <v>21.499923372329398</v>
      </c>
      <c r="J100">
        <f>(Table2[[#This Row],[1M Return vs Nifty]]-AVERAGE(Table2[1M Return vs Nifty]))/_xlfn.STDEV.P(Table2[1M Return vs Nifty])</f>
        <v>2.2889825258174699</v>
      </c>
      <c r="K100">
        <v>52.027357680441497</v>
      </c>
      <c r="L100">
        <f>(Table2[[#This Row],[6M Return vs Nifty]]-AVERAGE(Table2[6M Return vs Nifty]))/_xlfn.STDEV.P(Table2[6M Return vs Nifty])</f>
        <v>1.4880547687038046</v>
      </c>
      <c r="M100">
        <v>19.191421861134</v>
      </c>
      <c r="N100">
        <f>(Table2[[#This Row],[1W Return vs Nifty]]-AVERAGE(Table2[1W Return vs Nifty]))/_xlfn.STDEV.P(Table2[1W Return vs Nifty])</f>
        <v>3.2460452647025302</v>
      </c>
      <c r="O100">
        <v>1525.48</v>
      </c>
      <c r="P100">
        <v>1424.6462373141801</v>
      </c>
      <c r="Q100">
        <v>1220.0147545261</v>
      </c>
      <c r="R100">
        <v>76.217379466755006</v>
      </c>
      <c r="S100" s="2">
        <f>(Table2[[#This Row],[Close Price]]-Table2[[#This Row],[20D EMA]])/Table2[[#This Row],[20D EMA]]</f>
        <v>0.11302671945879335</v>
      </c>
      <c r="T100" s="2">
        <f>(Table2[[#This Row],[Close Price]]-Table2[[#This Row],[50D EMA]])/Table2[[#This Row],[50D EMA]]</f>
        <v>0.19180464281502804</v>
      </c>
      <c r="U100" s="2">
        <f>(Table2[[#This Row],[Close Price]]-Table2[[#This Row],[200D EMA]])/Table2[[#This Row],[200D EMA]]</f>
        <v>0.39170448037698435</v>
      </c>
      <c r="V100">
        <v>2.34742044483562</v>
      </c>
      <c r="W100">
        <v>1679.2</v>
      </c>
      <c r="X100">
        <v>1724</v>
      </c>
      <c r="Y100">
        <v>1687</v>
      </c>
      <c r="Z100">
        <v>1740.55</v>
      </c>
      <c r="AA100">
        <v>1341</v>
      </c>
      <c r="AB100">
        <v>1776.85</v>
      </c>
      <c r="AC100" s="2">
        <f>(Table2[[#This Row],[Close Price]]/Table2[[#This Row],[Day Low]])-1</f>
        <v>1.1136255359695202E-2</v>
      </c>
      <c r="AD100" s="2">
        <f>(Table2[[#This Row],[Day High]]/Table2[[#This Row],[Close Price]])-1</f>
        <v>1.5371930031214953E-2</v>
      </c>
      <c r="AE100" s="2">
        <f>(Table2[[#This Row],[Close Price]]/Table2[[#This Row],[Current Week Low]])-1</f>
        <v>6.4611736810906706E-3</v>
      </c>
      <c r="AF100" s="2">
        <f>(Table2[[#This Row],[Current Week High]]/Table2[[#This Row],[Close Price]])-1</f>
        <v>2.5119264974380107E-2</v>
      </c>
      <c r="AG100" s="2">
        <f>(Table2[[#This Row],[Close Price]]/Table2[[#This Row],[Current Month Low]])-1</f>
        <v>0.26614466815809101</v>
      </c>
      <c r="AH100" s="2">
        <f>(Table2[[#This Row],[Current Month High]]/Table2[[#This Row],[Close Price]])-1</f>
        <v>4.6498615937334176E-2</v>
      </c>
      <c r="AI100">
        <v>4.6498615937334096</v>
      </c>
      <c r="AJ100">
        <v>96.960733136128994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</v>
      </c>
      <c r="AM100" t="s">
        <v>10202</v>
      </c>
      <c r="AN100">
        <v>13.13</v>
      </c>
      <c r="AO100" t="s">
        <v>10202</v>
      </c>
      <c r="AP100">
        <v>0.12343222670446299</v>
      </c>
      <c r="AQ100">
        <f>(Table2[[#This Row],[Sharpe Ratio]]-AVERAGE(Table2[Sharpe Ratio]))/_xlfn.STDEV.P(Table2[Sharpe Ratio])</f>
        <v>0.77694626473232875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8.0051584426606581</v>
      </c>
      <c r="AS100">
        <f>_xlfn.RANK.AVG(Table2[[#This Row],[1Y Return vs Nifty Z-Score]],Table2[1Y Return vs Nifty Z-Score])</f>
        <v>230</v>
      </c>
      <c r="AT100">
        <f>_xlfn.RANK.AVG(Table2[[#This Row],[6M Return vs Nifty Z-Score]],Table2[6M Return vs Nifty Z-Score])</f>
        <v>61</v>
      </c>
      <c r="AU100">
        <f>_xlfn.RANK.AVG(Table2[[#This Row],[Sharpe Ratio Z-Score]],Table2[Sharpe Ratio Z-Score])</f>
        <v>164</v>
      </c>
      <c r="AV100">
        <f>(Table2[[#This Row],[Rank 1Y]]+Table2[[#This Row],[Rank 6M]]+Table2[[#This Row],[Rank Sharpe]])/3</f>
        <v>151.66666666666666</v>
      </c>
    </row>
    <row r="101" spans="1:48" x14ac:dyDescent="0.3">
      <c r="A101" t="s">
        <v>1606</v>
      </c>
      <c r="B101" t="s">
        <v>1607</v>
      </c>
      <c r="C101" t="s">
        <v>10159</v>
      </c>
      <c r="D101" t="s">
        <v>961</v>
      </c>
      <c r="E101">
        <v>5567.9064468300003</v>
      </c>
      <c r="F101">
        <v>43.65</v>
      </c>
      <c r="G101">
        <v>144.700233784924</v>
      </c>
      <c r="H101">
        <f>(Table2[[#This Row],[1Y Return vs Nifty]]-AVERAGE(Table2[1Y Return vs Nifty]))/_xlfn.STDEV.P(Table2[1Y Return vs Nifty])</f>
        <v>1.4721595874090099</v>
      </c>
      <c r="I101">
        <v>3.6818362577953501</v>
      </c>
      <c r="J101">
        <f>(Table2[[#This Row],[1M Return vs Nifty]]-AVERAGE(Table2[1M Return vs Nifty]))/_xlfn.STDEV.P(Table2[1M Return vs Nifty])</f>
        <v>0.33600766434280049</v>
      </c>
      <c r="K101">
        <v>28.1602521391731</v>
      </c>
      <c r="L101">
        <f>(Table2[[#This Row],[6M Return vs Nifty]]-AVERAGE(Table2[6M Return vs Nifty]))/_xlfn.STDEV.P(Table2[6M Return vs Nifty])</f>
        <v>0.68472497261434084</v>
      </c>
      <c r="M101">
        <v>9.6267291594695301</v>
      </c>
      <c r="N101">
        <f>(Table2[[#This Row],[1W Return vs Nifty]]-AVERAGE(Table2[1W Return vs Nifty]))/_xlfn.STDEV.P(Table2[1W Return vs Nifty])</f>
        <v>1.3251983465333168</v>
      </c>
      <c r="O101">
        <v>41.29</v>
      </c>
      <c r="P101">
        <v>38.985354669686103</v>
      </c>
      <c r="Q101">
        <v>32.596850066020998</v>
      </c>
      <c r="R101">
        <v>65.235832511490699</v>
      </c>
      <c r="S101" s="2">
        <f>(Table2[[#This Row],[Close Price]]-Table2[[#This Row],[20D EMA]])/Table2[[#This Row],[20D EMA]]</f>
        <v>5.7156696536691677E-2</v>
      </c>
      <c r="T101" s="2">
        <f>(Table2[[#This Row],[Close Price]]-Table2[[#This Row],[50D EMA]])/Table2[[#This Row],[50D EMA]]</f>
        <v>0.11965122210215495</v>
      </c>
      <c r="U101" s="2">
        <f>(Table2[[#This Row],[Close Price]]-Table2[[#This Row],[200D EMA]])/Table2[[#This Row],[200D EMA]]</f>
        <v>0.33908644275726563</v>
      </c>
      <c r="V101">
        <v>0.95462378852336904</v>
      </c>
      <c r="W101">
        <v>43.3</v>
      </c>
      <c r="X101">
        <v>44.79</v>
      </c>
      <c r="Y101">
        <v>43.47</v>
      </c>
      <c r="Z101">
        <v>45.4</v>
      </c>
      <c r="AA101">
        <v>37.049999999999997</v>
      </c>
      <c r="AB101">
        <v>45.4</v>
      </c>
      <c r="AC101" s="2">
        <f>(Table2[[#This Row],[Close Price]]/Table2[[#This Row],[Day Low]])-1</f>
        <v>8.083140877598094E-3</v>
      </c>
      <c r="AD101" s="2">
        <f>(Table2[[#This Row],[Day High]]/Table2[[#This Row],[Close Price]])-1</f>
        <v>2.6116838487972416E-2</v>
      </c>
      <c r="AE101" s="2">
        <f>(Table2[[#This Row],[Close Price]]/Table2[[#This Row],[Current Week Low]])-1</f>
        <v>4.1407867494824835E-3</v>
      </c>
      <c r="AF101" s="2">
        <f>(Table2[[#This Row],[Current Week High]]/Table2[[#This Row],[Close Price]])-1</f>
        <v>4.0091638029782439E-2</v>
      </c>
      <c r="AG101" s="2">
        <f>(Table2[[#This Row],[Close Price]]/Table2[[#This Row],[Current Month Low]])-1</f>
        <v>0.17813765182186247</v>
      </c>
      <c r="AH101" s="2">
        <f>(Table2[[#This Row],[Current Month High]]/Table2[[#This Row],[Close Price]])-1</f>
        <v>4.0091638029782439E-2</v>
      </c>
      <c r="AI101">
        <v>4.0091638029782404</v>
      </c>
      <c r="AJ101">
        <v>174.52830188679201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0.21</v>
      </c>
      <c r="AM101" t="s">
        <v>10202</v>
      </c>
      <c r="AN101">
        <v>5.28</v>
      </c>
      <c r="AO101" t="s">
        <v>10202</v>
      </c>
      <c r="AP101">
        <v>8.1383650562352999E-2</v>
      </c>
      <c r="AQ101">
        <f>(Table2[[#This Row],[Sharpe Ratio]]-AVERAGE(Table2[Sharpe Ratio]))/_xlfn.STDEV.P(Table2[Sharpe Ratio])</f>
        <v>0.29434964216349518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4.1124402130629631</v>
      </c>
      <c r="AS101">
        <f>_xlfn.RANK.AVG(Table2[[#This Row],[1Y Return vs Nifty Z-Score]],Table2[1Y Return vs Nifty Z-Score])</f>
        <v>57</v>
      </c>
      <c r="AT101">
        <f>_xlfn.RANK.AVG(Table2[[#This Row],[6M Return vs Nifty Z-Score]],Table2[6M Return vs Nifty Z-Score])</f>
        <v>144</v>
      </c>
      <c r="AU101">
        <f>_xlfn.RANK.AVG(Table2[[#This Row],[Sharpe Ratio Z-Score]],Table2[Sharpe Ratio Z-Score])</f>
        <v>255</v>
      </c>
      <c r="AV101">
        <f>(Table2[[#This Row],[Rank 1Y]]+Table2[[#This Row],[Rank 6M]]+Table2[[#This Row],[Rank Sharpe]])/3</f>
        <v>152</v>
      </c>
    </row>
    <row r="102" spans="1:48" x14ac:dyDescent="0.3">
      <c r="A102" t="s">
        <v>1531</v>
      </c>
      <c r="B102" t="s">
        <v>1532</v>
      </c>
      <c r="C102" t="s">
        <v>10160</v>
      </c>
      <c r="D102" t="s">
        <v>46</v>
      </c>
      <c r="E102">
        <v>6363.4690546000002</v>
      </c>
      <c r="F102">
        <v>841</v>
      </c>
      <c r="G102">
        <v>106.51394827019401</v>
      </c>
      <c r="H102">
        <f>(Table2[[#This Row],[1Y Return vs Nifty]]-AVERAGE(Table2[1Y Return vs Nifty]))/_xlfn.STDEV.P(Table2[1Y Return vs Nifty])</f>
        <v>0.94372865096662806</v>
      </c>
      <c r="I102">
        <v>-2.6038377065542702</v>
      </c>
      <c r="J102">
        <f>(Table2[[#This Row],[1M Return vs Nifty]]-AVERAGE(Table2[1M Return vs Nifty]))/_xlfn.STDEV.P(Table2[1M Return vs Nifty])</f>
        <v>-0.35294189353580085</v>
      </c>
      <c r="K102">
        <v>14.0840622367362</v>
      </c>
      <c r="L102">
        <f>(Table2[[#This Row],[6M Return vs Nifty]]-AVERAGE(Table2[6M Return vs Nifty]))/_xlfn.STDEV.P(Table2[6M Return vs Nifty])</f>
        <v>0.21094222822210834</v>
      </c>
      <c r="M102">
        <v>3.38176839578753</v>
      </c>
      <c r="N102">
        <f>(Table2[[#This Row],[1W Return vs Nifty]]-AVERAGE(Table2[1W Return vs Nifty]))/_xlfn.STDEV.P(Table2[1W Return vs Nifty])</f>
        <v>7.1042670949643894E-2</v>
      </c>
      <c r="O102">
        <v>842.3</v>
      </c>
      <c r="P102">
        <v>802.86859643741298</v>
      </c>
      <c r="Q102">
        <v>641.13120948665596</v>
      </c>
      <c r="R102">
        <v>48.588645584588797</v>
      </c>
      <c r="S102" s="2">
        <f>(Table2[[#This Row],[Close Price]]-Table2[[#This Row],[20D EMA]])/Table2[[#This Row],[20D EMA]]</f>
        <v>-1.5433930903478031E-3</v>
      </c>
      <c r="T102" s="2">
        <f>(Table2[[#This Row],[Close Price]]-Table2[[#This Row],[50D EMA]])/Table2[[#This Row],[50D EMA]]</f>
        <v>4.7493953221969781E-2</v>
      </c>
      <c r="U102" s="2">
        <f>(Table2[[#This Row],[Close Price]]-Table2[[#This Row],[200D EMA]])/Table2[[#This Row],[200D EMA]]</f>
        <v>0.31174397308372487</v>
      </c>
      <c r="V102">
        <v>0.46945172458239698</v>
      </c>
      <c r="W102">
        <v>837.85</v>
      </c>
      <c r="X102">
        <v>858</v>
      </c>
      <c r="Y102">
        <v>836.3</v>
      </c>
      <c r="Z102">
        <v>862.6</v>
      </c>
      <c r="AA102">
        <v>781.2</v>
      </c>
      <c r="AB102">
        <v>936.8</v>
      </c>
      <c r="AC102" s="2">
        <f>(Table2[[#This Row],[Close Price]]/Table2[[#This Row],[Day Low]])-1</f>
        <v>3.7596228441845181E-3</v>
      </c>
      <c r="AD102" s="2">
        <f>(Table2[[#This Row],[Day High]]/Table2[[#This Row],[Close Price]])-1</f>
        <v>2.0214030915576719E-2</v>
      </c>
      <c r="AE102" s="2">
        <f>(Table2[[#This Row],[Close Price]]/Table2[[#This Row],[Current Week Low]])-1</f>
        <v>5.6199928255411535E-3</v>
      </c>
      <c r="AF102" s="2">
        <f>(Table2[[#This Row],[Current Week High]]/Table2[[#This Row],[Close Price]])-1</f>
        <v>2.5683709869203319E-2</v>
      </c>
      <c r="AG102" s="2">
        <f>(Table2[[#This Row],[Close Price]]/Table2[[#This Row],[Current Month Low]])-1</f>
        <v>7.6548899129544212E-2</v>
      </c>
      <c r="AH102" s="2">
        <f>(Table2[[#This Row],[Current Month High]]/Table2[[#This Row],[Close Price]])-1</f>
        <v>0.11391200951248504</v>
      </c>
      <c r="AI102">
        <v>11.3912009512485</v>
      </c>
      <c r="AJ102">
        <v>143.239334779464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0.18</v>
      </c>
      <c r="AM102" t="s">
        <v>10202</v>
      </c>
      <c r="AN102">
        <v>-1.07</v>
      </c>
      <c r="AO102" t="s">
        <v>10201</v>
      </c>
      <c r="AP102">
        <v>0.148987871122093</v>
      </c>
      <c r="AQ102">
        <f>(Table2[[#This Row],[Sharpe Ratio]]-AVERAGE(Table2[Sharpe Ratio]))/_xlfn.STDEV.P(Table2[Sharpe Ratio])</f>
        <v>1.0702515039355947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1.943023160538174</v>
      </c>
      <c r="AS102">
        <f>_xlfn.RANK.AVG(Table2[[#This Row],[1Y Return vs Nifty Z-Score]],Table2[1Y Return vs Nifty Z-Score])</f>
        <v>96</v>
      </c>
      <c r="AT102">
        <f>_xlfn.RANK.AVG(Table2[[#This Row],[6M Return vs Nifty Z-Score]],Table2[6M Return vs Nifty Z-Score])</f>
        <v>254</v>
      </c>
      <c r="AU102">
        <f>_xlfn.RANK.AVG(Table2[[#This Row],[Sharpe Ratio Z-Score]],Table2[Sharpe Ratio Z-Score])</f>
        <v>108</v>
      </c>
      <c r="AV102">
        <f>(Table2[[#This Row],[Rank 1Y]]+Table2[[#This Row],[Rank 6M]]+Table2[[#This Row],[Rank Sharpe]])/3</f>
        <v>152.66666666666666</v>
      </c>
    </row>
    <row r="103" spans="1:48" x14ac:dyDescent="0.3">
      <c r="A103" t="s">
        <v>1638</v>
      </c>
      <c r="B103" t="s">
        <v>1639</v>
      </c>
      <c r="C103" t="s">
        <v>10159</v>
      </c>
      <c r="D103" t="s">
        <v>124</v>
      </c>
      <c r="E103">
        <v>5244.3659399999997</v>
      </c>
      <c r="F103">
        <v>565.15</v>
      </c>
      <c r="G103">
        <v>102.619708697923</v>
      </c>
      <c r="H103">
        <f>(Table2[[#This Row],[1Y Return vs Nifty]]-AVERAGE(Table2[1Y Return vs Nifty]))/_xlfn.STDEV.P(Table2[1Y Return vs Nifty])</f>
        <v>0.88983923396343834</v>
      </c>
      <c r="I103">
        <v>-1.93147351758935</v>
      </c>
      <c r="J103">
        <f>(Table2[[#This Row],[1M Return vs Nifty]]-AVERAGE(Table2[1M Return vs Nifty]))/_xlfn.STDEV.P(Table2[1M Return vs Nifty])</f>
        <v>-0.27924653272834354</v>
      </c>
      <c r="K103">
        <v>52.8264582258224</v>
      </c>
      <c r="L103">
        <f>(Table2[[#This Row],[6M Return vs Nifty]]-AVERAGE(Table2[6M Return vs Nifty]))/_xlfn.STDEV.P(Table2[6M Return vs Nifty])</f>
        <v>1.5149512550442132</v>
      </c>
      <c r="M103">
        <v>5.8539218611340704</v>
      </c>
      <c r="N103">
        <f>(Table2[[#This Row],[1W Return vs Nifty]]-AVERAGE(Table2[1W Return vs Nifty]))/_xlfn.STDEV.P(Table2[1W Return vs Nifty])</f>
        <v>0.56751741543629908</v>
      </c>
      <c r="O103">
        <v>557.5</v>
      </c>
      <c r="P103">
        <v>517.22276453289703</v>
      </c>
      <c r="Q103">
        <v>382.29280129862798</v>
      </c>
      <c r="R103">
        <v>51.896460120181302</v>
      </c>
      <c r="S103" s="2">
        <f>(Table2[[#This Row],[Close Price]]-Table2[[#This Row],[20D EMA]])/Table2[[#This Row],[20D EMA]]</f>
        <v>1.3721973094170363E-2</v>
      </c>
      <c r="T103" s="2">
        <f>(Table2[[#This Row],[Close Price]]-Table2[[#This Row],[50D EMA]])/Table2[[#This Row],[50D EMA]]</f>
        <v>9.2662656699547916E-2</v>
      </c>
      <c r="U103" s="2">
        <f>(Table2[[#This Row],[Close Price]]-Table2[[#This Row],[200D EMA]])/Table2[[#This Row],[200D EMA]]</f>
        <v>0.47831713827782263</v>
      </c>
      <c r="V103">
        <v>0.53430090797358998</v>
      </c>
      <c r="W103">
        <v>563.75</v>
      </c>
      <c r="X103">
        <v>575.54999999999995</v>
      </c>
      <c r="Y103">
        <v>563</v>
      </c>
      <c r="Z103">
        <v>578.95000000000005</v>
      </c>
      <c r="AA103">
        <v>518.70000000000005</v>
      </c>
      <c r="AB103">
        <v>604.35</v>
      </c>
      <c r="AC103" s="2">
        <f>(Table2[[#This Row],[Close Price]]/Table2[[#This Row],[Day Low]])-1</f>
        <v>2.4833702882482989E-3</v>
      </c>
      <c r="AD103" s="2">
        <f>(Table2[[#This Row],[Day High]]/Table2[[#This Row],[Close Price]])-1</f>
        <v>1.8402194107759007E-2</v>
      </c>
      <c r="AE103" s="2">
        <f>(Table2[[#This Row],[Close Price]]/Table2[[#This Row],[Current Week Low]])-1</f>
        <v>3.8188277087032318E-3</v>
      </c>
      <c r="AF103" s="2">
        <f>(Table2[[#This Row],[Current Week High]]/Table2[[#This Row],[Close Price]])-1</f>
        <v>2.441829602760337E-2</v>
      </c>
      <c r="AG103" s="2">
        <f>(Table2[[#This Row],[Close Price]]/Table2[[#This Row],[Current Month Low]])-1</f>
        <v>8.9550800077115689E-2</v>
      </c>
      <c r="AH103" s="2">
        <f>(Table2[[#This Row],[Current Month High]]/Table2[[#This Row],[Close Price]])-1</f>
        <v>6.9362116252322581E-2</v>
      </c>
      <c r="AI103">
        <v>28.700345041139499</v>
      </c>
      <c r="AJ103">
        <v>170.01911132345899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0.45</v>
      </c>
      <c r="AM103" t="s">
        <v>10202</v>
      </c>
      <c r="AN103">
        <v>1.91</v>
      </c>
      <c r="AO103" t="s">
        <v>10202</v>
      </c>
      <c r="AP103">
        <v>6.5752229821339006E-2</v>
      </c>
      <c r="AQ103">
        <f>(Table2[[#This Row],[Sharpe Ratio]]-AVERAGE(Table2[Sharpe Ratio]))/_xlfn.STDEV.P(Table2[Sharpe Ratio])</f>
        <v>0.11494592513700883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2.8080072968526162</v>
      </c>
      <c r="AS103">
        <f>_xlfn.RANK.AVG(Table2[[#This Row],[1Y Return vs Nifty Z-Score]],Table2[1Y Return vs Nifty Z-Score])</f>
        <v>101</v>
      </c>
      <c r="AT103">
        <f>_xlfn.RANK.AVG(Table2[[#This Row],[6M Return vs Nifty Z-Score]],Table2[6M Return vs Nifty Z-Score])</f>
        <v>58</v>
      </c>
      <c r="AU103">
        <f>_xlfn.RANK.AVG(Table2[[#This Row],[Sharpe Ratio Z-Score]],Table2[Sharpe Ratio Z-Score])</f>
        <v>299</v>
      </c>
      <c r="AV103">
        <f>(Table2[[#This Row],[Rank 1Y]]+Table2[[#This Row],[Rank 6M]]+Table2[[#This Row],[Rank Sharpe]])/3</f>
        <v>152.66666666666666</v>
      </c>
    </row>
    <row r="104" spans="1:48" x14ac:dyDescent="0.3">
      <c r="A104" t="s">
        <v>1860</v>
      </c>
      <c r="B104" t="s">
        <v>1861</v>
      </c>
      <c r="C104" t="s">
        <v>10158</v>
      </c>
      <c r="D104" t="s">
        <v>905</v>
      </c>
      <c r="E104">
        <v>3845.9728708449902</v>
      </c>
      <c r="F104">
        <v>447.95</v>
      </c>
      <c r="G104">
        <v>91.033677673243602</v>
      </c>
      <c r="H104">
        <f>(Table2[[#This Row],[1Y Return vs Nifty]]-AVERAGE(Table2[1Y Return vs Nifty]))/_xlfn.STDEV.P(Table2[1Y Return vs Nifty])</f>
        <v>0.7295089703231018</v>
      </c>
      <c r="I104">
        <v>37.525411215839704</v>
      </c>
      <c r="J104">
        <f>(Table2[[#This Row],[1M Return vs Nifty]]-AVERAGE(Table2[1M Return vs Nifty]))/_xlfn.STDEV.P(Table2[1M Return vs Nifty])</f>
        <v>4.0454771876779203</v>
      </c>
      <c r="K104">
        <v>34.591219654493599</v>
      </c>
      <c r="L104">
        <f>(Table2[[#This Row],[6M Return vs Nifty]]-AVERAGE(Table2[6M Return vs Nifty]))/_xlfn.STDEV.P(Table2[6M Return vs Nifty])</f>
        <v>0.90118137591836001</v>
      </c>
      <c r="M104">
        <v>18.644982761576198</v>
      </c>
      <c r="N104">
        <f>(Table2[[#This Row],[1W Return vs Nifty]]-AVERAGE(Table2[1W Return vs Nifty]))/_xlfn.STDEV.P(Table2[1W Return vs Nifty])</f>
        <v>3.1363056323806151</v>
      </c>
      <c r="O104">
        <v>393.14</v>
      </c>
      <c r="P104">
        <v>346.644108411594</v>
      </c>
      <c r="Q104">
        <v>303.18014793200098</v>
      </c>
      <c r="R104">
        <v>81.530118993608099</v>
      </c>
      <c r="S104" s="2">
        <f>(Table2[[#This Row],[Close Price]]-Table2[[#This Row],[20D EMA]])/Table2[[#This Row],[20D EMA]]</f>
        <v>0.13941598412779163</v>
      </c>
      <c r="T104" s="2">
        <f>(Table2[[#This Row],[Close Price]]-Table2[[#This Row],[50D EMA]])/Table2[[#This Row],[50D EMA]]</f>
        <v>0.29224755052844759</v>
      </c>
      <c r="U104" s="2">
        <f>(Table2[[#This Row],[Close Price]]-Table2[[#This Row],[200D EMA]])/Table2[[#This Row],[200D EMA]]</f>
        <v>0.47750439154897717</v>
      </c>
      <c r="V104">
        <v>2.07339468321755</v>
      </c>
      <c r="W104">
        <v>448.55</v>
      </c>
      <c r="X104">
        <v>486</v>
      </c>
      <c r="Y104">
        <v>443</v>
      </c>
      <c r="Z104">
        <v>457</v>
      </c>
      <c r="AA104">
        <v>314.05</v>
      </c>
      <c r="AB104">
        <v>469</v>
      </c>
      <c r="AC104" s="2">
        <f>(Table2[[#This Row],[Close Price]]/Table2[[#This Row],[Day Low]])-1</f>
        <v>-1.3376435180024737E-3</v>
      </c>
      <c r="AD104" s="2">
        <f>(Table2[[#This Row],[Day High]]/Table2[[#This Row],[Close Price]])-1</f>
        <v>8.4942515905793048E-2</v>
      </c>
      <c r="AE104" s="2">
        <f>(Table2[[#This Row],[Close Price]]/Table2[[#This Row],[Current Week Low]])-1</f>
        <v>1.1173814898419732E-2</v>
      </c>
      <c r="AF104" s="2">
        <f>(Table2[[#This Row],[Current Week High]]/Table2[[#This Row],[Close Price]])-1</f>
        <v>2.0203147672731347E-2</v>
      </c>
      <c r="AG104" s="2">
        <f>(Table2[[#This Row],[Close Price]]/Table2[[#This Row],[Current Month Low]])-1</f>
        <v>0.42636522846680447</v>
      </c>
      <c r="AH104" s="2">
        <f>(Table2[[#This Row],[Current Month High]]/Table2[[#This Row],[Close Price]])-1</f>
        <v>4.6991851769170756E-2</v>
      </c>
      <c r="AI104">
        <v>4.6991851769170703</v>
      </c>
      <c r="AJ104">
        <v>121.8123297846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0.53</v>
      </c>
      <c r="AM104" t="s">
        <v>10202</v>
      </c>
      <c r="AN104">
        <v>13.06</v>
      </c>
      <c r="AO104" t="s">
        <v>10202</v>
      </c>
      <c r="AP104">
        <v>9.3830911296571007E-2</v>
      </c>
      <c r="AQ104">
        <f>(Table2[[#This Row],[Sharpe Ratio]]-AVERAGE(Table2[Sharpe Ratio]))/_xlfn.STDEV.P(Table2[Sharpe Ratio])</f>
        <v>0.43720836751642078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9.2496815338164176</v>
      </c>
      <c r="AS104">
        <f>_xlfn.RANK.AVG(Table2[[#This Row],[1Y Return vs Nifty Z-Score]],Table2[1Y Return vs Nifty Z-Score])</f>
        <v>119</v>
      </c>
      <c r="AT104">
        <f>_xlfn.RANK.AVG(Table2[[#This Row],[6M Return vs Nifty Z-Score]],Table2[6M Return vs Nifty Z-Score])</f>
        <v>112</v>
      </c>
      <c r="AU104">
        <f>_xlfn.RANK.AVG(Table2[[#This Row],[Sharpe Ratio Z-Score]],Table2[Sharpe Ratio Z-Score])</f>
        <v>229</v>
      </c>
      <c r="AV104">
        <f>(Table2[[#This Row],[Rank 1Y]]+Table2[[#This Row],[Rank 6M]]+Table2[[#This Row],[Rank Sharpe]])/3</f>
        <v>153.33333333333334</v>
      </c>
    </row>
    <row r="105" spans="1:48" x14ac:dyDescent="0.3">
      <c r="A105" t="s">
        <v>926</v>
      </c>
      <c r="B105" t="s">
        <v>927</v>
      </c>
      <c r="C105" t="s">
        <v>10171</v>
      </c>
      <c r="D105" t="s">
        <v>551</v>
      </c>
      <c r="E105">
        <v>16290.02145746</v>
      </c>
      <c r="F105">
        <v>866.3</v>
      </c>
      <c r="G105">
        <v>69.179421633505498</v>
      </c>
      <c r="H105">
        <f>(Table2[[#This Row],[1Y Return vs Nifty]]-AVERAGE(Table2[1Y Return vs Nifty]))/_xlfn.STDEV.P(Table2[1Y Return vs Nifty])</f>
        <v>0.42708455724747862</v>
      </c>
      <c r="I105">
        <v>12.4118687442484</v>
      </c>
      <c r="J105">
        <f>(Table2[[#This Row],[1M Return vs Nifty]]-AVERAGE(Table2[1M Return vs Nifty]))/_xlfn.STDEV.P(Table2[1M Return vs Nifty])</f>
        <v>1.2928743513393446</v>
      </c>
      <c r="K105">
        <v>33.996089032719503</v>
      </c>
      <c r="L105">
        <f>(Table2[[#This Row],[6M Return vs Nifty]]-AVERAGE(Table2[6M Return vs Nifty]))/_xlfn.STDEV.P(Table2[6M Return vs Nifty])</f>
        <v>0.88115020120344845</v>
      </c>
      <c r="M105">
        <v>0.102468372761977</v>
      </c>
      <c r="N105">
        <f>(Table2[[#This Row],[1W Return vs Nifty]]-AVERAGE(Table2[1W Return vs Nifty]))/_xlfn.STDEV.P(Table2[1W Return vs Nifty])</f>
        <v>-0.58752875831171569</v>
      </c>
      <c r="O105">
        <v>853.5</v>
      </c>
      <c r="P105">
        <v>794.34964349028905</v>
      </c>
      <c r="Q105">
        <v>662.04153505935994</v>
      </c>
      <c r="R105">
        <v>49.6583205835841</v>
      </c>
      <c r="S105" s="2">
        <f>(Table2[[#This Row],[Close Price]]-Table2[[#This Row],[20D EMA]])/Table2[[#This Row],[20D EMA]]</f>
        <v>1.49970708845928E-2</v>
      </c>
      <c r="T105" s="2">
        <f>(Table2[[#This Row],[Close Price]]-Table2[[#This Row],[50D EMA]])/Table2[[#This Row],[50D EMA]]</f>
        <v>9.0577690944215167E-2</v>
      </c>
      <c r="U105" s="2">
        <f>(Table2[[#This Row],[Close Price]]-Table2[[#This Row],[200D EMA]])/Table2[[#This Row],[200D EMA]]</f>
        <v>0.30852817251462294</v>
      </c>
      <c r="V105">
        <v>1.2673880391358301</v>
      </c>
      <c r="W105">
        <v>866.3</v>
      </c>
      <c r="X105">
        <v>887</v>
      </c>
      <c r="Y105">
        <v>864.15</v>
      </c>
      <c r="Z105">
        <v>890.65</v>
      </c>
      <c r="AA105">
        <v>749</v>
      </c>
      <c r="AB105">
        <v>926.6</v>
      </c>
      <c r="AC105" s="2">
        <f>(Table2[[#This Row],[Close Price]]/Table2[[#This Row],[Day Low]])-1</f>
        <v>0</v>
      </c>
      <c r="AD105" s="2">
        <f>(Table2[[#This Row],[Day High]]/Table2[[#This Row],[Close Price]])-1</f>
        <v>2.3894724691215563E-2</v>
      </c>
      <c r="AE105" s="2">
        <f>(Table2[[#This Row],[Close Price]]/Table2[[#This Row],[Current Week Low]])-1</f>
        <v>2.4879939825261932E-3</v>
      </c>
      <c r="AF105" s="2">
        <f>(Table2[[#This Row],[Current Week High]]/Table2[[#This Row],[Close Price]])-1</f>
        <v>2.8108045711647156E-2</v>
      </c>
      <c r="AG105" s="2">
        <f>(Table2[[#This Row],[Close Price]]/Table2[[#This Row],[Current Month Low]])-1</f>
        <v>0.15660881174899854</v>
      </c>
      <c r="AH105" s="2">
        <f>(Table2[[#This Row],[Current Month High]]/Table2[[#This Row],[Close Price]])-1</f>
        <v>6.9606371926584476E-2</v>
      </c>
      <c r="AI105">
        <v>6.9606371926584396</v>
      </c>
      <c r="AJ105">
        <v>105.771971496437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0.11</v>
      </c>
      <c r="AM105" t="s">
        <v>10202</v>
      </c>
      <c r="AN105">
        <v>-1.7</v>
      </c>
      <c r="AO105" t="s">
        <v>10201</v>
      </c>
      <c r="AP105">
        <v>0.115257165744426</v>
      </c>
      <c r="AQ105">
        <f>(Table2[[#This Row],[Sharpe Ratio]]-AVERAGE(Table2[Sharpe Ratio]))/_xlfn.STDEV.P(Table2[Sharpe Ratio])</f>
        <v>0.68312009579679722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2.6967004472753535</v>
      </c>
      <c r="AS105">
        <f>_xlfn.RANK.AVG(Table2[[#This Row],[1Y Return vs Nifty Z-Score]],Table2[1Y Return vs Nifty Z-Score])</f>
        <v>170</v>
      </c>
      <c r="AT105">
        <f>_xlfn.RANK.AVG(Table2[[#This Row],[6M Return vs Nifty Z-Score]],Table2[6M Return vs Nifty Z-Score])</f>
        <v>113</v>
      </c>
      <c r="AU105">
        <f>_xlfn.RANK.AVG(Table2[[#This Row],[Sharpe Ratio Z-Score]],Table2[Sharpe Ratio Z-Score])</f>
        <v>180</v>
      </c>
      <c r="AV105">
        <f>(Table2[[#This Row],[Rank 1Y]]+Table2[[#This Row],[Rank 6M]]+Table2[[#This Row],[Rank Sharpe]])/3</f>
        <v>154.33333333333334</v>
      </c>
    </row>
    <row r="106" spans="1:48" x14ac:dyDescent="0.3">
      <c r="A106" t="s">
        <v>1129</v>
      </c>
      <c r="B106" t="s">
        <v>1130</v>
      </c>
      <c r="C106" t="s">
        <v>10160</v>
      </c>
      <c r="D106" t="s">
        <v>46</v>
      </c>
      <c r="E106">
        <v>10817.101003780001</v>
      </c>
      <c r="F106">
        <v>1659.8</v>
      </c>
      <c r="G106">
        <v>48.252045093161101</v>
      </c>
      <c r="H106">
        <f>(Table2[[#This Row],[1Y Return vs Nifty]]-AVERAGE(Table2[1Y Return vs Nifty]))/_xlfn.STDEV.P(Table2[1Y Return vs Nifty])</f>
        <v>0.13748652398941932</v>
      </c>
      <c r="I106">
        <v>-9.8562262896667505</v>
      </c>
      <c r="J106">
        <f>(Table2[[#This Row],[1M Return vs Nifty]]-AVERAGE(Table2[1M Return vs Nifty]))/_xlfn.STDEV.P(Table2[1M Return vs Nifty])</f>
        <v>-1.1478494780268065</v>
      </c>
      <c r="K106">
        <v>62.932979510847503</v>
      </c>
      <c r="L106">
        <f>(Table2[[#This Row],[6M Return vs Nifty]]-AVERAGE(Table2[6M Return vs Nifty]))/_xlfn.STDEV.P(Table2[6M Return vs Nifty])</f>
        <v>1.8551211038360904</v>
      </c>
      <c r="M106">
        <v>-3.7790159511194101</v>
      </c>
      <c r="N106">
        <f>(Table2[[#This Row],[1W Return vs Nifty]]-AVERAGE(Table2[1W Return vs Nifty]))/_xlfn.STDEV.P(Table2[1W Return vs Nifty])</f>
        <v>-1.3670349519766944</v>
      </c>
      <c r="O106">
        <v>1692.93</v>
      </c>
      <c r="P106">
        <v>1601.670211007</v>
      </c>
      <c r="Q106">
        <v>1227.7560876662999</v>
      </c>
      <c r="R106">
        <v>42.756824924066699</v>
      </c>
      <c r="S106" s="2">
        <f>(Table2[[#This Row],[Close Price]]-Table2[[#This Row],[20D EMA]])/Table2[[#This Row],[20D EMA]]</f>
        <v>-1.9569621898129344E-2</v>
      </c>
      <c r="T106" s="2">
        <f>(Table2[[#This Row],[Close Price]]-Table2[[#This Row],[50D EMA]])/Table2[[#This Row],[50D EMA]]</f>
        <v>3.6293232273111098E-2</v>
      </c>
      <c r="U106" s="2">
        <f>(Table2[[#This Row],[Close Price]]-Table2[[#This Row],[200D EMA]])/Table2[[#This Row],[200D EMA]]</f>
        <v>0.35189718599149655</v>
      </c>
      <c r="V106">
        <v>0.88684577127867703</v>
      </c>
      <c r="W106">
        <v>1648</v>
      </c>
      <c r="X106">
        <v>1687.55</v>
      </c>
      <c r="Y106">
        <v>1655</v>
      </c>
      <c r="Z106">
        <v>1711.55</v>
      </c>
      <c r="AA106">
        <v>1590</v>
      </c>
      <c r="AB106">
        <v>1879.9</v>
      </c>
      <c r="AC106" s="2">
        <f>(Table2[[#This Row],[Close Price]]/Table2[[#This Row],[Day Low]])-1</f>
        <v>7.1601941747572173E-3</v>
      </c>
      <c r="AD106" s="2">
        <f>(Table2[[#This Row],[Day High]]/Table2[[#This Row],[Close Price]])-1</f>
        <v>1.6718881792987084E-2</v>
      </c>
      <c r="AE106" s="2">
        <f>(Table2[[#This Row],[Close Price]]/Table2[[#This Row],[Current Week Low]])-1</f>
        <v>2.9003021148035213E-3</v>
      </c>
      <c r="AF106" s="2">
        <f>(Table2[[#This Row],[Current Week High]]/Table2[[#This Row],[Close Price]])-1</f>
        <v>3.1178455235570501E-2</v>
      </c>
      <c r="AG106" s="2">
        <f>(Table2[[#This Row],[Close Price]]/Table2[[#This Row],[Current Month Low]])-1</f>
        <v>4.3899371069182402E-2</v>
      </c>
      <c r="AH106" s="2">
        <f>(Table2[[#This Row],[Current Month High]]/Table2[[#This Row],[Close Price]])-1</f>
        <v>0.1326063381130258</v>
      </c>
      <c r="AI106">
        <v>13.260633811302499</v>
      </c>
      <c r="AJ106">
        <v>106.160725375729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0.27</v>
      </c>
      <c r="AM106" t="s">
        <v>10202</v>
      </c>
      <c r="AN106">
        <v>-2.3199999999999998</v>
      </c>
      <c r="AO106" t="s">
        <v>10201</v>
      </c>
      <c r="AP106">
        <v>0.114510143886319</v>
      </c>
      <c r="AQ106">
        <f>(Table2[[#This Row],[Sharpe Ratio]]-AVERAGE(Table2[Sharpe Ratio]))/_xlfn.STDEV.P(Table2[Sharpe Ratio])</f>
        <v>0.67454643507427636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0.15226963289628515</v>
      </c>
      <c r="AS106">
        <f>_xlfn.RANK.AVG(Table2[[#This Row],[1Y Return vs Nifty Z-Score]],Table2[1Y Return vs Nifty Z-Score])</f>
        <v>246</v>
      </c>
      <c r="AT106">
        <f>_xlfn.RANK.AVG(Table2[[#This Row],[6M Return vs Nifty Z-Score]],Table2[6M Return vs Nifty Z-Score])</f>
        <v>37</v>
      </c>
      <c r="AU106">
        <f>_xlfn.RANK.AVG(Table2[[#This Row],[Sharpe Ratio Z-Score]],Table2[Sharpe Ratio Z-Score])</f>
        <v>183</v>
      </c>
      <c r="AV106">
        <f>(Table2[[#This Row],[Rank 1Y]]+Table2[[#This Row],[Rank 6M]]+Table2[[#This Row],[Rank Sharpe]])/3</f>
        <v>155.33333333333334</v>
      </c>
    </row>
    <row r="107" spans="1:48" x14ac:dyDescent="0.3">
      <c r="A107" t="s">
        <v>716</v>
      </c>
      <c r="B107" t="s">
        <v>717</v>
      </c>
      <c r="C107" t="s">
        <v>10172</v>
      </c>
      <c r="D107" t="s">
        <v>628</v>
      </c>
      <c r="E107">
        <v>23031.244698850001</v>
      </c>
      <c r="F107">
        <v>734.75</v>
      </c>
      <c r="G107">
        <v>208.47283211917201</v>
      </c>
      <c r="H107">
        <f>(Table2[[#This Row],[1Y Return vs Nifty]]-AVERAGE(Table2[1Y Return vs Nifty]))/_xlfn.STDEV.P(Table2[1Y Return vs Nifty])</f>
        <v>2.3546600297243891</v>
      </c>
      <c r="I107">
        <v>21.002788959410601</v>
      </c>
      <c r="J107">
        <f>(Table2[[#This Row],[1M Return vs Nifty]]-AVERAGE(Table2[1M Return vs Nifty]))/_xlfn.STDEV.P(Table2[1M Return vs Nifty])</f>
        <v>2.2344934549669615</v>
      </c>
      <c r="K107">
        <v>6.7421912826252903</v>
      </c>
      <c r="L107">
        <f>(Table2[[#This Row],[6M Return vs Nifty]]-AVERAGE(Table2[6M Return vs Nifty]))/_xlfn.STDEV.P(Table2[6M Return vs Nifty])</f>
        <v>-3.6173773602368939E-2</v>
      </c>
      <c r="M107">
        <v>5.1656940590962197</v>
      </c>
      <c r="N107">
        <f>(Table2[[#This Row],[1W Return vs Nifty]]-AVERAGE(Table2[1W Return vs Nifty]))/_xlfn.STDEV.P(Table2[1W Return vs Nifty])</f>
        <v>0.42930280742147775</v>
      </c>
      <c r="O107">
        <v>691.88</v>
      </c>
      <c r="P107">
        <v>658.57586630201604</v>
      </c>
      <c r="Q107">
        <v>565.10639433800702</v>
      </c>
      <c r="R107">
        <v>66.893528012775505</v>
      </c>
      <c r="S107" s="2">
        <f>(Table2[[#This Row],[Close Price]]-Table2[[#This Row],[20D EMA]])/Table2[[#This Row],[20D EMA]]</f>
        <v>6.1961611840203511E-2</v>
      </c>
      <c r="T107" s="2">
        <f>(Table2[[#This Row],[Close Price]]-Table2[[#This Row],[50D EMA]])/Table2[[#This Row],[50D EMA]]</f>
        <v>0.11566493337466346</v>
      </c>
      <c r="U107" s="2">
        <f>(Table2[[#This Row],[Close Price]]-Table2[[#This Row],[200D EMA]])/Table2[[#This Row],[200D EMA]]</f>
        <v>0.30019763952719331</v>
      </c>
      <c r="V107">
        <v>1.0493317739565799</v>
      </c>
      <c r="W107">
        <v>727</v>
      </c>
      <c r="X107">
        <v>739.7</v>
      </c>
      <c r="Y107">
        <v>725.1</v>
      </c>
      <c r="Z107">
        <v>744.1</v>
      </c>
      <c r="AA107">
        <v>587.5</v>
      </c>
      <c r="AB107">
        <v>747.7</v>
      </c>
      <c r="AC107" s="2">
        <f>(Table2[[#This Row],[Close Price]]/Table2[[#This Row],[Day Low]])-1</f>
        <v>1.0660247592847227E-2</v>
      </c>
      <c r="AD107" s="2">
        <f>(Table2[[#This Row],[Day High]]/Table2[[#This Row],[Close Price]])-1</f>
        <v>6.7369853691732207E-3</v>
      </c>
      <c r="AE107" s="2">
        <f>(Table2[[#This Row],[Close Price]]/Table2[[#This Row],[Current Week Low]])-1</f>
        <v>1.3308509171148675E-2</v>
      </c>
      <c r="AF107" s="2">
        <f>(Table2[[#This Row],[Current Week High]]/Table2[[#This Row],[Close Price]])-1</f>
        <v>1.2725416808438306E-2</v>
      </c>
      <c r="AG107" s="2">
        <f>(Table2[[#This Row],[Close Price]]/Table2[[#This Row],[Current Month Low]])-1</f>
        <v>0.25063829787234049</v>
      </c>
      <c r="AH107" s="2">
        <f>(Table2[[#This Row],[Current Month High]]/Table2[[#This Row],[Close Price]])-1</f>
        <v>1.7625042531473456E-2</v>
      </c>
      <c r="AI107">
        <v>6.4647839401156899</v>
      </c>
      <c r="AJ107">
        <v>242.94049008168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</v>
      </c>
      <c r="AM107" t="s">
        <v>10202</v>
      </c>
      <c r="AN107">
        <v>1.8</v>
      </c>
      <c r="AO107" t="s">
        <v>10202</v>
      </c>
      <c r="AP107">
        <v>0.145404380364933</v>
      </c>
      <c r="AQ107">
        <f>(Table2[[#This Row],[Sharpe Ratio]]-AVERAGE(Table2[Sharpe Ratio]))/_xlfn.STDEV.P(Table2[Sharpe Ratio])</f>
        <v>1.0291233446712398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6.0114058631817002</v>
      </c>
      <c r="AS107">
        <f>_xlfn.RANK.AVG(Table2[[#This Row],[1Y Return vs Nifty Z-Score]],Table2[1Y Return vs Nifty Z-Score])</f>
        <v>15</v>
      </c>
      <c r="AT107">
        <f>_xlfn.RANK.AVG(Table2[[#This Row],[6M Return vs Nifty Z-Score]],Table2[6M Return vs Nifty Z-Score])</f>
        <v>334</v>
      </c>
      <c r="AU107">
        <f>_xlfn.RANK.AVG(Table2[[#This Row],[Sharpe Ratio Z-Score]],Table2[Sharpe Ratio Z-Score])</f>
        <v>118</v>
      </c>
      <c r="AV107">
        <f>(Table2[[#This Row],[Rank 1Y]]+Table2[[#This Row],[Rank 6M]]+Table2[[#This Row],[Rank Sharpe]])/3</f>
        <v>155.66666666666666</v>
      </c>
    </row>
    <row r="108" spans="1:48" x14ac:dyDescent="0.3">
      <c r="A108" t="s">
        <v>1135</v>
      </c>
      <c r="B108" t="s">
        <v>1136</v>
      </c>
      <c r="C108" t="s">
        <v>10161</v>
      </c>
      <c r="D108" t="s">
        <v>57</v>
      </c>
      <c r="E108">
        <v>10798.981720745</v>
      </c>
      <c r="F108">
        <v>8417.0499999999993</v>
      </c>
      <c r="G108">
        <v>115.89013511447099</v>
      </c>
      <c r="H108">
        <f>(Table2[[#This Row],[1Y Return vs Nifty]]-AVERAGE(Table2[1Y Return vs Nifty]))/_xlfn.STDEV.P(Table2[1Y Return vs Nifty])</f>
        <v>1.0734785632085195</v>
      </c>
      <c r="I108">
        <v>5.4836337982468004</v>
      </c>
      <c r="J108">
        <f>(Table2[[#This Row],[1M Return vs Nifty]]-AVERAGE(Table2[1M Return vs Nifty]))/_xlfn.STDEV.P(Table2[1M Return vs Nifty])</f>
        <v>0.53349605236949649</v>
      </c>
      <c r="K108">
        <v>14.467633181374801</v>
      </c>
      <c r="L108">
        <f>(Table2[[#This Row],[6M Return vs Nifty]]-AVERAGE(Table2[6M Return vs Nifty]))/_xlfn.STDEV.P(Table2[6M Return vs Nifty])</f>
        <v>0.22385263196627322</v>
      </c>
      <c r="M108">
        <v>1.70393723628782</v>
      </c>
      <c r="N108">
        <f>(Table2[[#This Row],[1W Return vs Nifty]]-AVERAGE(Table2[1W Return vs Nifty]))/_xlfn.STDEV.P(Table2[1W Return vs Nifty])</f>
        <v>-0.26591084260886771</v>
      </c>
      <c r="O108">
        <v>7992.91</v>
      </c>
      <c r="P108">
        <v>7445.8402469928797</v>
      </c>
      <c r="Q108">
        <v>6140.8793644792904</v>
      </c>
      <c r="R108">
        <v>69.501114343037699</v>
      </c>
      <c r="S108" s="2">
        <f>(Table2[[#This Row],[Close Price]]-Table2[[#This Row],[20D EMA]])/Table2[[#This Row],[20D EMA]]</f>
        <v>5.3064528438328394E-2</v>
      </c>
      <c r="T108" s="2">
        <f>(Table2[[#This Row],[Close Price]]-Table2[[#This Row],[50D EMA]])/Table2[[#This Row],[50D EMA]]</f>
        <v>0.13043655528324799</v>
      </c>
      <c r="U108" s="2">
        <f>(Table2[[#This Row],[Close Price]]-Table2[[#This Row],[200D EMA]])/Table2[[#This Row],[200D EMA]]</f>
        <v>0.37065874452554309</v>
      </c>
      <c r="V108">
        <v>0.80388417631370901</v>
      </c>
      <c r="W108">
        <v>8429</v>
      </c>
      <c r="X108">
        <v>8977</v>
      </c>
      <c r="Y108">
        <v>8270</v>
      </c>
      <c r="Z108">
        <v>8585</v>
      </c>
      <c r="AA108">
        <v>7496.05</v>
      </c>
      <c r="AB108">
        <v>8650</v>
      </c>
      <c r="AC108" s="2">
        <f>(Table2[[#This Row],[Close Price]]/Table2[[#This Row],[Day Low]])-1</f>
        <v>-1.4177245224820112E-3</v>
      </c>
      <c r="AD108" s="2">
        <f>(Table2[[#This Row],[Day High]]/Table2[[#This Row],[Close Price]])-1</f>
        <v>6.6525682988695767E-2</v>
      </c>
      <c r="AE108" s="2">
        <f>(Table2[[#This Row],[Close Price]]/Table2[[#This Row],[Current Week Low]])-1</f>
        <v>1.7781136638452155E-2</v>
      </c>
      <c r="AF108" s="2">
        <f>(Table2[[#This Row],[Current Week High]]/Table2[[#This Row],[Close Price]])-1</f>
        <v>1.9953546670151701E-2</v>
      </c>
      <c r="AG108" s="2">
        <f>(Table2[[#This Row],[Close Price]]/Table2[[#This Row],[Current Month Low]])-1</f>
        <v>0.12286470874660638</v>
      </c>
      <c r="AH108" s="2">
        <f>(Table2[[#This Row],[Current Month High]]/Table2[[#This Row],[Close Price]])-1</f>
        <v>2.7675967233175669E-2</v>
      </c>
      <c r="AI108">
        <v>2.7675967233175598</v>
      </c>
      <c r="AJ108">
        <v>154.88447445719601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</v>
      </c>
      <c r="AM108" t="s">
        <v>10203</v>
      </c>
      <c r="AN108">
        <v>6.27</v>
      </c>
      <c r="AO108" t="s">
        <v>10202</v>
      </c>
      <c r="AP108">
        <v>0.13843119125612199</v>
      </c>
      <c r="AQ108">
        <f>(Table2[[#This Row],[Sharpe Ratio]]-AVERAGE(Table2[Sharpe Ratio]))/_xlfn.STDEV.P(Table2[Sharpe Ratio])</f>
        <v>0.94909120515068623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2.5140076100861073</v>
      </c>
      <c r="AS108">
        <f>_xlfn.RANK.AVG(Table2[[#This Row],[1Y Return vs Nifty Z-Score]],Table2[1Y Return vs Nifty Z-Score])</f>
        <v>88</v>
      </c>
      <c r="AT108">
        <f>_xlfn.RANK.AVG(Table2[[#This Row],[6M Return vs Nifty Z-Score]],Table2[6M Return vs Nifty Z-Score])</f>
        <v>249</v>
      </c>
      <c r="AU108">
        <f>_xlfn.RANK.AVG(Table2[[#This Row],[Sharpe Ratio Z-Score]],Table2[Sharpe Ratio Z-Score])</f>
        <v>131</v>
      </c>
      <c r="AV108">
        <f>(Table2[[#This Row],[Rank 1Y]]+Table2[[#This Row],[Rank 6M]]+Table2[[#This Row],[Rank Sharpe]])/3</f>
        <v>156</v>
      </c>
    </row>
    <row r="109" spans="1:48" x14ac:dyDescent="0.3">
      <c r="A109" t="s">
        <v>1642</v>
      </c>
      <c r="B109" t="s">
        <v>1643</v>
      </c>
      <c r="C109" t="s">
        <v>10166</v>
      </c>
      <c r="D109" t="s">
        <v>80</v>
      </c>
      <c r="E109">
        <v>5182.7181062899999</v>
      </c>
      <c r="F109">
        <v>1328.9</v>
      </c>
      <c r="G109">
        <v>68.764713835208397</v>
      </c>
      <c r="H109">
        <f>(Table2[[#This Row],[1Y Return vs Nifty]]-AVERAGE(Table2[1Y Return vs Nifty]))/_xlfn.STDEV.P(Table2[1Y Return vs Nifty])</f>
        <v>0.42134573171757567</v>
      </c>
      <c r="I109">
        <v>-11.503603966739901</v>
      </c>
      <c r="J109">
        <f>(Table2[[#This Row],[1M Return vs Nifty]]-AVERAGE(Table2[1M Return vs Nifty]))/_xlfn.STDEV.P(Table2[1M Return vs Nifty])</f>
        <v>-1.3284124739307879</v>
      </c>
      <c r="K109">
        <v>56.084933875723699</v>
      </c>
      <c r="L109">
        <f>(Table2[[#This Row],[6M Return vs Nifty]]-AVERAGE(Table2[6M Return vs Nifty]))/_xlfn.STDEV.P(Table2[6M Return vs Nifty])</f>
        <v>1.6246264971832975</v>
      </c>
      <c r="M109">
        <v>-0.20567116212174899</v>
      </c>
      <c r="N109">
        <f>(Table2[[#This Row],[1W Return vs Nifty]]-AVERAGE(Table2[1W Return vs Nifty]))/_xlfn.STDEV.P(Table2[1W Return vs Nifty])</f>
        <v>-0.64941144439576493</v>
      </c>
      <c r="O109">
        <v>1348.89</v>
      </c>
      <c r="P109">
        <v>1215.1216338450399</v>
      </c>
      <c r="Q109">
        <v>903.44542984344298</v>
      </c>
      <c r="R109">
        <v>45.199179784242403</v>
      </c>
      <c r="S109" s="2">
        <f>(Table2[[#This Row],[Close Price]]-Table2[[#This Row],[20D EMA]])/Table2[[#This Row],[20D EMA]]</f>
        <v>-1.481959240560758E-2</v>
      </c>
      <c r="T109" s="2">
        <f>(Table2[[#This Row],[Close Price]]-Table2[[#This Row],[50D EMA]])/Table2[[#This Row],[50D EMA]]</f>
        <v>9.3635371954434249E-2</v>
      </c>
      <c r="U109" s="2">
        <f>(Table2[[#This Row],[Close Price]]-Table2[[#This Row],[200D EMA]])/Table2[[#This Row],[200D EMA]]</f>
        <v>0.47092448099525352</v>
      </c>
      <c r="V109">
        <v>8.7759648339301402E-2</v>
      </c>
      <c r="W109">
        <v>1274</v>
      </c>
      <c r="X109">
        <v>1328.95</v>
      </c>
      <c r="Y109">
        <v>1300</v>
      </c>
      <c r="Z109">
        <v>1338</v>
      </c>
      <c r="AA109">
        <v>1247.75</v>
      </c>
      <c r="AB109">
        <v>1592.7</v>
      </c>
      <c r="AC109" s="2">
        <f>(Table2[[#This Row],[Close Price]]/Table2[[#This Row],[Day Low]])-1</f>
        <v>4.3092621664050368E-2</v>
      </c>
      <c r="AD109" s="2">
        <f>(Table2[[#This Row],[Day High]]/Table2[[#This Row],[Close Price]])-1</f>
        <v>3.7625103469052235E-5</v>
      </c>
      <c r="AE109" s="2">
        <f>(Table2[[#This Row],[Close Price]]/Table2[[#This Row],[Current Week Low]])-1</f>
        <v>2.2230769230769276E-2</v>
      </c>
      <c r="AF109" s="2">
        <f>(Table2[[#This Row],[Current Week High]]/Table2[[#This Row],[Close Price]])-1</f>
        <v>6.847768831364176E-3</v>
      </c>
      <c r="AG109" s="2">
        <f>(Table2[[#This Row],[Close Price]]/Table2[[#This Row],[Current Month Low]])-1</f>
        <v>6.5037066720096348E-2</v>
      </c>
      <c r="AH109" s="2">
        <f>(Table2[[#This Row],[Current Month High]]/Table2[[#This Row],[Close Price]])-1</f>
        <v>0.19851004590262611</v>
      </c>
      <c r="AI109">
        <v>19.851004590262601</v>
      </c>
      <c r="AJ109">
        <v>119.852758706261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</v>
      </c>
      <c r="AM109">
        <v>0</v>
      </c>
      <c r="AN109">
        <v>-7.73</v>
      </c>
      <c r="AO109" t="s">
        <v>10201</v>
      </c>
      <c r="AP109">
        <v>8.2580205290393005E-2</v>
      </c>
      <c r="AQ109">
        <f>(Table2[[#This Row],[Sharpe Ratio]]-AVERAGE(Table2[Sharpe Ratio]))/_xlfn.STDEV.P(Table2[Sharpe Ratio])</f>
        <v>0.3080826463089692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0.37623095688328967</v>
      </c>
      <c r="AS109">
        <f>_xlfn.RANK.AVG(Table2[[#This Row],[1Y Return vs Nifty Z-Score]],Table2[1Y Return vs Nifty Z-Score])</f>
        <v>172</v>
      </c>
      <c r="AT109">
        <f>_xlfn.RANK.AVG(Table2[[#This Row],[6M Return vs Nifty Z-Score]],Table2[6M Return vs Nifty Z-Score])</f>
        <v>44</v>
      </c>
      <c r="AU109">
        <f>_xlfn.RANK.AVG(Table2[[#This Row],[Sharpe Ratio Z-Score]],Table2[Sharpe Ratio Z-Score])</f>
        <v>253</v>
      </c>
      <c r="AV109">
        <f>(Table2[[#This Row],[Rank 1Y]]+Table2[[#This Row],[Rank 6M]]+Table2[[#This Row],[Rank Sharpe]])/3</f>
        <v>156.33333333333334</v>
      </c>
    </row>
    <row r="110" spans="1:48" x14ac:dyDescent="0.3">
      <c r="A110" t="s">
        <v>214</v>
      </c>
      <c r="B110" t="s">
        <v>215</v>
      </c>
      <c r="C110" t="s">
        <v>10163</v>
      </c>
      <c r="D110" t="s">
        <v>65</v>
      </c>
      <c r="E110">
        <v>120758.2005318</v>
      </c>
      <c r="F110">
        <v>692.25</v>
      </c>
      <c r="G110">
        <v>113.36400175743699</v>
      </c>
      <c r="H110">
        <f>(Table2[[#This Row],[1Y Return vs Nifty]]-AVERAGE(Table2[1Y Return vs Nifty]))/_xlfn.STDEV.P(Table2[1Y Return vs Nifty])</f>
        <v>1.0385213266655493</v>
      </c>
      <c r="I110">
        <v>-9.8036649626951302</v>
      </c>
      <c r="J110">
        <f>(Table2[[#This Row],[1M Return vs Nifty]]-AVERAGE(Table2[1M Return vs Nifty]))/_xlfn.STDEV.P(Table2[1M Return vs Nifty])</f>
        <v>-1.1420884246880565</v>
      </c>
      <c r="K110">
        <v>25.228064554636401</v>
      </c>
      <c r="L110">
        <f>(Table2[[#This Row],[6M Return vs Nifty]]-AVERAGE(Table2[6M Return vs Nifty]))/_xlfn.STDEV.P(Table2[6M Return vs Nifty])</f>
        <v>0.5860320812493186</v>
      </c>
      <c r="M110">
        <v>-4.2249251005013404</v>
      </c>
      <c r="N110">
        <f>(Table2[[#This Row],[1W Return vs Nifty]]-AVERAGE(Table2[1W Return vs Nifty]))/_xlfn.STDEV.P(Table2[1W Return vs Nifty])</f>
        <v>-1.4565854730535175</v>
      </c>
      <c r="O110">
        <v>701.34</v>
      </c>
      <c r="P110">
        <v>676.81698962175301</v>
      </c>
      <c r="Q110">
        <v>550.53328305649302</v>
      </c>
      <c r="R110">
        <v>44.174954486671602</v>
      </c>
      <c r="S110" s="2">
        <f>(Table2[[#This Row],[Close Price]]-Table2[[#This Row],[20D EMA]])/Table2[[#This Row],[20D EMA]]</f>
        <v>-1.2960903413465697E-2</v>
      </c>
      <c r="T110" s="2">
        <f>(Table2[[#This Row],[Close Price]]-Table2[[#This Row],[50D EMA]])/Table2[[#This Row],[50D EMA]]</f>
        <v>2.2802338911249709E-2</v>
      </c>
      <c r="U110" s="2">
        <f>(Table2[[#This Row],[Close Price]]-Table2[[#This Row],[200D EMA]])/Table2[[#This Row],[200D EMA]]</f>
        <v>0.257417164965419</v>
      </c>
      <c r="V110">
        <v>0.66581993765594605</v>
      </c>
      <c r="W110">
        <v>691.05</v>
      </c>
      <c r="X110">
        <v>728.5</v>
      </c>
      <c r="Y110">
        <v>680.7</v>
      </c>
      <c r="Z110">
        <v>702.7</v>
      </c>
      <c r="AA110">
        <v>666</v>
      </c>
      <c r="AB110">
        <v>752</v>
      </c>
      <c r="AC110" s="2">
        <f>(Table2[[#This Row],[Close Price]]/Table2[[#This Row],[Day Low]])-1</f>
        <v>1.7364879531149846E-3</v>
      </c>
      <c r="AD110" s="2">
        <f>(Table2[[#This Row],[Day High]]/Table2[[#This Row],[Close Price]])-1</f>
        <v>5.2365474900686104E-2</v>
      </c>
      <c r="AE110" s="2">
        <f>(Table2[[#This Row],[Close Price]]/Table2[[#This Row],[Current Week Low]])-1</f>
        <v>1.6967827236668009E-2</v>
      </c>
      <c r="AF110" s="2">
        <f>(Table2[[#This Row],[Current Week High]]/Table2[[#This Row],[Close Price]])-1</f>
        <v>1.5095702419646084E-2</v>
      </c>
      <c r="AG110" s="2">
        <f>(Table2[[#This Row],[Close Price]]/Table2[[#This Row],[Current Month Low]])-1</f>
        <v>3.94144144144144E-2</v>
      </c>
      <c r="AH110" s="2">
        <f>(Table2[[#This Row],[Current Month High]]/Table2[[#This Row],[Close Price]])-1</f>
        <v>8.6312748284579355E-2</v>
      </c>
      <c r="AI110">
        <v>8.6312748284579293</v>
      </c>
      <c r="AJ110">
        <v>142.04545454545399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0.15</v>
      </c>
      <c r="AM110" t="s">
        <v>10202</v>
      </c>
      <c r="AN110">
        <v>-4.4400000000000004</v>
      </c>
      <c r="AO110" t="s">
        <v>10201</v>
      </c>
      <c r="AP110">
        <v>9.5737767330691004E-2</v>
      </c>
      <c r="AQ110">
        <f>(Table2[[#This Row],[Sharpe Ratio]]-AVERAGE(Table2[Sharpe Ratio]))/_xlfn.STDEV.P(Table2[Sharpe Ratio])</f>
        <v>0.45909358614264023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-0.5150269036840659</v>
      </c>
      <c r="AS110">
        <f>_xlfn.RANK.AVG(Table2[[#This Row],[1Y Return vs Nifty Z-Score]],Table2[1Y Return vs Nifty Z-Score])</f>
        <v>89</v>
      </c>
      <c r="AT110">
        <f>_xlfn.RANK.AVG(Table2[[#This Row],[6M Return vs Nifty Z-Score]],Table2[6M Return vs Nifty Z-Score])</f>
        <v>161</v>
      </c>
      <c r="AU110">
        <f>_xlfn.RANK.AVG(Table2[[#This Row],[Sharpe Ratio Z-Score]],Table2[Sharpe Ratio Z-Score])</f>
        <v>222</v>
      </c>
      <c r="AV110">
        <f>(Table2[[#This Row],[Rank 1Y]]+Table2[[#This Row],[Rank 6M]]+Table2[[#This Row],[Rank Sharpe]])/3</f>
        <v>157.33333333333334</v>
      </c>
    </row>
    <row r="111" spans="1:48" x14ac:dyDescent="0.3">
      <c r="A111" t="s">
        <v>1187</v>
      </c>
      <c r="B111" t="s">
        <v>1188</v>
      </c>
      <c r="C111" t="s">
        <v>10164</v>
      </c>
      <c r="D111" t="s">
        <v>1189</v>
      </c>
      <c r="E111">
        <v>10052.169423400001</v>
      </c>
      <c r="F111">
        <v>494</v>
      </c>
      <c r="G111">
        <v>139.74601446601201</v>
      </c>
      <c r="H111">
        <f>(Table2[[#This Row],[1Y Return vs Nifty]]-AVERAGE(Table2[1Y Return vs Nifty]))/_xlfn.STDEV.P(Table2[1Y Return vs Nifty])</f>
        <v>1.4036019175873735</v>
      </c>
      <c r="I111">
        <v>0.30485818997427699</v>
      </c>
      <c r="J111">
        <f>(Table2[[#This Row],[1M Return vs Nifty]]-AVERAGE(Table2[1M Return vs Nifty]))/_xlfn.STDEV.P(Table2[1M Return vs Nifty])</f>
        <v>-3.4130456085752811E-2</v>
      </c>
      <c r="K111">
        <v>23.158970224605302</v>
      </c>
      <c r="L111">
        <f>(Table2[[#This Row],[6M Return vs Nifty]]-AVERAGE(Table2[6M Return vs Nifty]))/_xlfn.STDEV.P(Table2[6M Return vs Nifty])</f>
        <v>0.51638957167228949</v>
      </c>
      <c r="M111">
        <v>0.68724875050410805</v>
      </c>
      <c r="N111">
        <f>(Table2[[#This Row],[1W Return vs Nifty]]-AVERAGE(Table2[1W Return vs Nifty]))/_xlfn.STDEV.P(Table2[1W Return vs Nifty])</f>
        <v>-0.47008916862198874</v>
      </c>
      <c r="O111">
        <v>505.73</v>
      </c>
      <c r="P111">
        <v>490.65527656097402</v>
      </c>
      <c r="Q111">
        <v>378.69447194397299</v>
      </c>
      <c r="R111">
        <v>42.3306751609515</v>
      </c>
      <c r="S111" s="2">
        <f>(Table2[[#This Row],[Close Price]]-Table2[[#This Row],[20D EMA]])/Table2[[#This Row],[20D EMA]]</f>
        <v>-2.3194194530678461E-2</v>
      </c>
      <c r="T111" s="2">
        <f>(Table2[[#This Row],[Close Price]]-Table2[[#This Row],[50D EMA]])/Table2[[#This Row],[50D EMA]]</f>
        <v>6.8168500346502091E-3</v>
      </c>
      <c r="U111" s="2">
        <f>(Table2[[#This Row],[Close Price]]-Table2[[#This Row],[200D EMA]])/Table2[[#This Row],[200D EMA]]</f>
        <v>0.30448167744335652</v>
      </c>
      <c r="V111">
        <v>0.42158736800088897</v>
      </c>
      <c r="W111">
        <v>491.85</v>
      </c>
      <c r="X111">
        <v>511</v>
      </c>
      <c r="Y111">
        <v>491.25</v>
      </c>
      <c r="Z111">
        <v>500.7</v>
      </c>
      <c r="AA111">
        <v>465</v>
      </c>
      <c r="AB111">
        <v>588</v>
      </c>
      <c r="AC111" s="2">
        <f>(Table2[[#This Row],[Close Price]]/Table2[[#This Row],[Day Low]])-1</f>
        <v>4.3712513977838263E-3</v>
      </c>
      <c r="AD111" s="2">
        <f>(Table2[[#This Row],[Day High]]/Table2[[#This Row],[Close Price]])-1</f>
        <v>3.4412955465586981E-2</v>
      </c>
      <c r="AE111" s="2">
        <f>(Table2[[#This Row],[Close Price]]/Table2[[#This Row],[Current Week Low]])-1</f>
        <v>5.5979643765904363E-3</v>
      </c>
      <c r="AF111" s="2">
        <f>(Table2[[#This Row],[Current Week High]]/Table2[[#This Row],[Close Price]])-1</f>
        <v>1.3562753036437281E-2</v>
      </c>
      <c r="AG111" s="2">
        <f>(Table2[[#This Row],[Close Price]]/Table2[[#This Row],[Current Month Low]])-1</f>
        <v>6.2365591397849363E-2</v>
      </c>
      <c r="AH111" s="2">
        <f>(Table2[[#This Row],[Current Month High]]/Table2[[#This Row],[Close Price]])-1</f>
        <v>0.19028340080971651</v>
      </c>
      <c r="AI111">
        <v>19.028340080971599</v>
      </c>
      <c r="AJ111">
        <v>170.61079156395499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0.16</v>
      </c>
      <c r="AM111" t="s">
        <v>10202</v>
      </c>
      <c r="AN111">
        <v>-5.5</v>
      </c>
      <c r="AO111" t="s">
        <v>10201</v>
      </c>
      <c r="AP111">
        <v>9.3082678862433002E-2</v>
      </c>
      <c r="AQ111">
        <f>(Table2[[#This Row],[Sharpe Ratio]]-AVERAGE(Table2[Sharpe Ratio]))/_xlfn.STDEV.P(Table2[Sharpe Ratio])</f>
        <v>0.42862081286555503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1.8443926774174766</v>
      </c>
      <c r="AS111">
        <f>_xlfn.RANK.AVG(Table2[[#This Row],[1Y Return vs Nifty Z-Score]],Table2[1Y Return vs Nifty Z-Score])</f>
        <v>62</v>
      </c>
      <c r="AT111">
        <f>_xlfn.RANK.AVG(Table2[[#This Row],[6M Return vs Nifty Z-Score]],Table2[6M Return vs Nifty Z-Score])</f>
        <v>178</v>
      </c>
      <c r="AU111">
        <f>_xlfn.RANK.AVG(Table2[[#This Row],[Sharpe Ratio Z-Score]],Table2[Sharpe Ratio Z-Score])</f>
        <v>232</v>
      </c>
      <c r="AV111">
        <f>(Table2[[#This Row],[Rank 1Y]]+Table2[[#This Row],[Rank 6M]]+Table2[[#This Row],[Rank Sharpe]])/3</f>
        <v>157.33333333333334</v>
      </c>
    </row>
    <row r="112" spans="1:48" x14ac:dyDescent="0.3">
      <c r="A112" t="s">
        <v>962</v>
      </c>
      <c r="B112" t="s">
        <v>963</v>
      </c>
      <c r="C112" t="s">
        <v>10156</v>
      </c>
      <c r="D112" t="s">
        <v>286</v>
      </c>
      <c r="E112">
        <v>14966.329573000001</v>
      </c>
      <c r="F112">
        <v>1070</v>
      </c>
      <c r="G112">
        <v>124.579171866903</v>
      </c>
      <c r="H112">
        <f>(Table2[[#This Row],[1Y Return vs Nifty]]-AVERAGE(Table2[1Y Return vs Nifty]))/_xlfn.STDEV.P(Table2[1Y Return vs Nifty])</f>
        <v>1.1937195284131286</v>
      </c>
      <c r="I112">
        <v>7.3742744769303599</v>
      </c>
      <c r="J112">
        <f>(Table2[[#This Row],[1M Return vs Nifty]]-AVERAGE(Table2[1M Return vs Nifty]))/_xlfn.STDEV.P(Table2[1M Return vs Nifty])</f>
        <v>0.74072220935346156</v>
      </c>
      <c r="K112">
        <v>12.448087156466601</v>
      </c>
      <c r="L112">
        <f>(Table2[[#This Row],[6M Return vs Nifty]]-AVERAGE(Table2[6M Return vs Nifty]))/_xlfn.STDEV.P(Table2[6M Return vs Nifty])</f>
        <v>0.15587784157631243</v>
      </c>
      <c r="M112">
        <v>6.5554942944323598</v>
      </c>
      <c r="N112">
        <f>(Table2[[#This Row],[1W Return vs Nifty]]-AVERAGE(Table2[1W Return vs Nifty]))/_xlfn.STDEV.P(Table2[1W Return vs Nifty])</f>
        <v>0.70841198344881662</v>
      </c>
      <c r="O112">
        <v>1021.77</v>
      </c>
      <c r="P112">
        <v>972.51241059090796</v>
      </c>
      <c r="Q112">
        <v>797.19826146195805</v>
      </c>
      <c r="R112">
        <v>62.389330700822399</v>
      </c>
      <c r="S112" s="2">
        <f>(Table2[[#This Row],[Close Price]]-Table2[[#This Row],[20D EMA]])/Table2[[#This Row],[20D EMA]]</f>
        <v>4.7202403672059287E-2</v>
      </c>
      <c r="T112" s="2">
        <f>(Table2[[#This Row],[Close Price]]-Table2[[#This Row],[50D EMA]])/Table2[[#This Row],[50D EMA]]</f>
        <v>0.10024302862094853</v>
      </c>
      <c r="U112" s="2">
        <f>(Table2[[#This Row],[Close Price]]-Table2[[#This Row],[200D EMA]])/Table2[[#This Row],[200D EMA]]</f>
        <v>0.34220061900004523</v>
      </c>
      <c r="V112">
        <v>1.2683303310955301</v>
      </c>
      <c r="W112">
        <v>1035.5</v>
      </c>
      <c r="X112">
        <v>1080.5</v>
      </c>
      <c r="Y112">
        <v>1062.05</v>
      </c>
      <c r="Z112">
        <v>1125</v>
      </c>
      <c r="AA112">
        <v>930</v>
      </c>
      <c r="AB112">
        <v>1156.95</v>
      </c>
      <c r="AC112" s="2">
        <f>(Table2[[#This Row],[Close Price]]/Table2[[#This Row],[Day Low]])-1</f>
        <v>3.3317238049251463E-2</v>
      </c>
      <c r="AD112" s="2">
        <f>(Table2[[#This Row],[Day High]]/Table2[[#This Row],[Close Price]])-1</f>
        <v>9.8130841121495394E-3</v>
      </c>
      <c r="AE112" s="2">
        <f>(Table2[[#This Row],[Close Price]]/Table2[[#This Row],[Current Week Low]])-1</f>
        <v>7.4855232804482696E-3</v>
      </c>
      <c r="AF112" s="2">
        <f>(Table2[[#This Row],[Current Week High]]/Table2[[#This Row],[Close Price]])-1</f>
        <v>5.1401869158878455E-2</v>
      </c>
      <c r="AG112" s="2">
        <f>(Table2[[#This Row],[Close Price]]/Table2[[#This Row],[Current Month Low]])-1</f>
        <v>0.15053763440860224</v>
      </c>
      <c r="AH112" s="2">
        <f>(Table2[[#This Row],[Current Month High]]/Table2[[#This Row],[Close Price]])-1</f>
        <v>8.1261682242990796E-2</v>
      </c>
      <c r="AI112">
        <v>8.1261682242990698</v>
      </c>
      <c r="AJ112">
        <v>165.49221512313099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-0.08</v>
      </c>
      <c r="AM112" t="s">
        <v>10201</v>
      </c>
      <c r="AN112">
        <v>9.73</v>
      </c>
      <c r="AO112" t="s">
        <v>10202</v>
      </c>
      <c r="AP112">
        <v>0.138281033580024</v>
      </c>
      <c r="AQ112">
        <f>(Table2[[#This Row],[Sharpe Ratio]]-AVERAGE(Table2[Sharpe Ratio]))/_xlfn.STDEV.P(Table2[Sharpe Ratio])</f>
        <v>0.94736782723908308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3.7460993900308019</v>
      </c>
      <c r="AS112">
        <f>_xlfn.RANK.AVG(Table2[[#This Row],[1Y Return vs Nifty Z-Score]],Table2[1Y Return vs Nifty Z-Score])</f>
        <v>80</v>
      </c>
      <c r="AT112">
        <f>_xlfn.RANK.AVG(Table2[[#This Row],[6M Return vs Nifty Z-Score]],Table2[6M Return vs Nifty Z-Score])</f>
        <v>266</v>
      </c>
      <c r="AU112">
        <f>_xlfn.RANK.AVG(Table2[[#This Row],[Sharpe Ratio Z-Score]],Table2[Sharpe Ratio Z-Score])</f>
        <v>133</v>
      </c>
      <c r="AV112">
        <f>(Table2[[#This Row],[Rank 1Y]]+Table2[[#This Row],[Rank 6M]]+Table2[[#This Row],[Rank Sharpe]])/3</f>
        <v>159.66666666666666</v>
      </c>
    </row>
    <row r="113" spans="1:48" x14ac:dyDescent="0.3">
      <c r="A113" t="s">
        <v>141</v>
      </c>
      <c r="B113" t="s">
        <v>142</v>
      </c>
      <c r="C113" t="s">
        <v>10168</v>
      </c>
      <c r="D113" t="s">
        <v>143</v>
      </c>
      <c r="E113">
        <v>197367.79913455501</v>
      </c>
      <c r="F113">
        <v>226.89</v>
      </c>
      <c r="G113">
        <v>143.368190446987</v>
      </c>
      <c r="H113">
        <f>(Table2[[#This Row],[1Y Return vs Nifty]]-AVERAGE(Table2[1Y Return vs Nifty]))/_xlfn.STDEV.P(Table2[1Y Return vs Nifty])</f>
        <v>1.4537264536553651</v>
      </c>
      <c r="I113">
        <v>10.2417772425829</v>
      </c>
      <c r="J113">
        <f>(Table2[[#This Row],[1M Return vs Nifty]]-AVERAGE(Table2[1M Return vs Nifty]))/_xlfn.STDEV.P(Table2[1M Return vs Nifty])</f>
        <v>1.0550186195422131</v>
      </c>
      <c r="K113">
        <v>53.130625393445598</v>
      </c>
      <c r="L113">
        <f>(Table2[[#This Row],[6M Return vs Nifty]]-AVERAGE(Table2[6M Return vs Nifty]))/_xlfn.STDEV.P(Table2[6M Return vs Nifty])</f>
        <v>1.5251890506713939</v>
      </c>
      <c r="M113">
        <v>3.2235135149999099</v>
      </c>
      <c r="N113">
        <f>(Table2[[#This Row],[1W Return vs Nifty]]-AVERAGE(Table2[1W Return vs Nifty]))/_xlfn.STDEV.P(Table2[1W Return vs Nifty])</f>
        <v>3.9260844859900682E-2</v>
      </c>
      <c r="O113">
        <v>215.86</v>
      </c>
      <c r="P113">
        <v>203.738660272993</v>
      </c>
      <c r="Q113">
        <v>163.52158980806001</v>
      </c>
      <c r="R113">
        <v>65.015582628614496</v>
      </c>
      <c r="S113" s="2">
        <f>(Table2[[#This Row],[Close Price]]-Table2[[#This Row],[20D EMA]])/Table2[[#This Row],[20D EMA]]</f>
        <v>5.1097933846011176E-2</v>
      </c>
      <c r="T113" s="2">
        <f>(Table2[[#This Row],[Close Price]]-Table2[[#This Row],[50D EMA]])/Table2[[#This Row],[50D EMA]]</f>
        <v>0.1136325314792298</v>
      </c>
      <c r="U113" s="2">
        <f>(Table2[[#This Row],[Close Price]]-Table2[[#This Row],[200D EMA]])/Table2[[#This Row],[200D EMA]]</f>
        <v>0.38752320269342522</v>
      </c>
      <c r="V113">
        <v>0.88764074601887899</v>
      </c>
      <c r="W113">
        <v>225.11</v>
      </c>
      <c r="X113">
        <v>231</v>
      </c>
      <c r="Y113">
        <v>224.1</v>
      </c>
      <c r="Z113">
        <v>229.46</v>
      </c>
      <c r="AA113">
        <v>194.56</v>
      </c>
      <c r="AB113">
        <v>232</v>
      </c>
      <c r="AC113" s="2">
        <f>(Table2[[#This Row],[Close Price]]/Table2[[#This Row],[Day Low]])-1</f>
        <v>7.9072453467192716E-3</v>
      </c>
      <c r="AD113" s="2">
        <f>(Table2[[#This Row],[Day High]]/Table2[[#This Row],[Close Price]])-1</f>
        <v>1.8114504826127309E-2</v>
      </c>
      <c r="AE113" s="2">
        <f>(Table2[[#This Row],[Close Price]]/Table2[[#This Row],[Current Week Low]])-1</f>
        <v>1.2449799196787126E-2</v>
      </c>
      <c r="AF113" s="2">
        <f>(Table2[[#This Row],[Current Week High]]/Table2[[#This Row],[Close Price]])-1</f>
        <v>1.1327074793953118E-2</v>
      </c>
      <c r="AG113" s="2">
        <f>(Table2[[#This Row],[Close Price]]/Table2[[#This Row],[Current Month Low]])-1</f>
        <v>0.16616981907894735</v>
      </c>
      <c r="AH113" s="2">
        <f>(Table2[[#This Row],[Current Month High]]/Table2[[#This Row],[Close Price]])-1</f>
        <v>2.2521926924941704E-2</v>
      </c>
      <c r="AI113">
        <v>2.25219269249417</v>
      </c>
      <c r="AJ113">
        <v>178.05147058823499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-0.05</v>
      </c>
      <c r="AM113" t="s">
        <v>10201</v>
      </c>
      <c r="AN113">
        <v>7.34</v>
      </c>
      <c r="AO113" t="s">
        <v>10202</v>
      </c>
      <c r="AP113">
        <v>4.7164976648853003E-2</v>
      </c>
      <c r="AQ113">
        <f>(Table2[[#This Row],[Sharpe Ratio]]-AVERAGE(Table2[Sharpe Ratio]))/_xlfn.STDEV.P(Table2[Sharpe Ratio])</f>
        <v>-9.8382240210552974E-2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3.9748127285183199</v>
      </c>
      <c r="AS113">
        <f>_xlfn.RANK.AVG(Table2[[#This Row],[1Y Return vs Nifty Z-Score]],Table2[1Y Return vs Nifty Z-Score])</f>
        <v>59</v>
      </c>
      <c r="AT113">
        <f>_xlfn.RANK.AVG(Table2[[#This Row],[6M Return vs Nifty Z-Score]],Table2[6M Return vs Nifty Z-Score])</f>
        <v>57</v>
      </c>
      <c r="AU113">
        <f>_xlfn.RANK.AVG(Table2[[#This Row],[Sharpe Ratio Z-Score]],Table2[Sharpe Ratio Z-Score])</f>
        <v>367</v>
      </c>
      <c r="AV113">
        <f>(Table2[[#This Row],[Rank 1Y]]+Table2[[#This Row],[Rank 6M]]+Table2[[#This Row],[Rank Sharpe]])/3</f>
        <v>161</v>
      </c>
    </row>
    <row r="114" spans="1:48" x14ac:dyDescent="0.3">
      <c r="A114" t="s">
        <v>638</v>
      </c>
      <c r="B114" t="s">
        <v>639</v>
      </c>
      <c r="C114" t="s">
        <v>10170</v>
      </c>
      <c r="D114" t="s">
        <v>136</v>
      </c>
      <c r="E114">
        <v>29465.19191148</v>
      </c>
      <c r="F114">
        <v>1274.8</v>
      </c>
      <c r="G114">
        <v>89.029238432024798</v>
      </c>
      <c r="H114">
        <f>(Table2[[#This Row],[1Y Return vs Nifty]]-AVERAGE(Table2[1Y Return vs Nifty]))/_xlfn.STDEV.P(Table2[1Y Return vs Nifty])</f>
        <v>0.70177106151627289</v>
      </c>
      <c r="I114">
        <v>-11.346068534541899</v>
      </c>
      <c r="J114">
        <f>(Table2[[#This Row],[1M Return vs Nifty]]-AVERAGE(Table2[1M Return vs Nifty]))/_xlfn.STDEV.P(Table2[1M Return vs Nifty])</f>
        <v>-1.3111455957919285</v>
      </c>
      <c r="K114">
        <v>12.3334542292018</v>
      </c>
      <c r="L114">
        <f>(Table2[[#This Row],[6M Return vs Nifty]]-AVERAGE(Table2[6M Return vs Nifty]))/_xlfn.STDEV.P(Table2[6M Return vs Nifty])</f>
        <v>0.15201947484116132</v>
      </c>
      <c r="M114">
        <v>-1.75931322819073</v>
      </c>
      <c r="N114">
        <f>(Table2[[#This Row],[1W Return vs Nifty]]-AVERAGE(Table2[1W Return vs Nifty]))/_xlfn.STDEV.P(Table2[1W Return vs Nifty])</f>
        <v>-0.96142445596144921</v>
      </c>
      <c r="O114">
        <v>1277.6500000000001</v>
      </c>
      <c r="P114">
        <v>1257.8980127028501</v>
      </c>
      <c r="Q114">
        <v>1025.8763193411</v>
      </c>
      <c r="R114">
        <v>52.279320280328797</v>
      </c>
      <c r="S114" s="2">
        <f>(Table2[[#This Row],[Close Price]]-Table2[[#This Row],[20D EMA]])/Table2[[#This Row],[20D EMA]]</f>
        <v>-2.2306578483936418E-3</v>
      </c>
      <c r="T114" s="2">
        <f>(Table2[[#This Row],[Close Price]]-Table2[[#This Row],[50D EMA]])/Table2[[#This Row],[50D EMA]]</f>
        <v>1.3436691310794332E-2</v>
      </c>
      <c r="U114" s="2">
        <f>(Table2[[#This Row],[Close Price]]-Table2[[#This Row],[200D EMA]])/Table2[[#This Row],[200D EMA]]</f>
        <v>0.24264492314120151</v>
      </c>
      <c r="V114">
        <v>0.85663176812243802</v>
      </c>
      <c r="W114">
        <v>1285.9000000000001</v>
      </c>
      <c r="X114">
        <v>1312.95</v>
      </c>
      <c r="Y114">
        <v>1255.4000000000001</v>
      </c>
      <c r="Z114">
        <v>1290.8</v>
      </c>
      <c r="AA114">
        <v>1174.05</v>
      </c>
      <c r="AB114">
        <v>1429</v>
      </c>
      <c r="AC114" s="2">
        <f>(Table2[[#This Row],[Close Price]]/Table2[[#This Row],[Day Low]])-1</f>
        <v>-8.6320864763979044E-3</v>
      </c>
      <c r="AD114" s="2">
        <f>(Table2[[#This Row],[Day High]]/Table2[[#This Row],[Close Price]])-1</f>
        <v>2.9926262943206883E-2</v>
      </c>
      <c r="AE114" s="2">
        <f>(Table2[[#This Row],[Close Price]]/Table2[[#This Row],[Current Week Low]])-1</f>
        <v>1.54532419945832E-2</v>
      </c>
      <c r="AF114" s="2">
        <f>(Table2[[#This Row],[Current Week High]]/Table2[[#This Row],[Close Price]])-1</f>
        <v>1.2550988390335638E-2</v>
      </c>
      <c r="AG114" s="2">
        <f>(Table2[[#This Row],[Close Price]]/Table2[[#This Row],[Current Month Low]])-1</f>
        <v>8.5814062433456906E-2</v>
      </c>
      <c r="AH114" s="2">
        <f>(Table2[[#This Row],[Current Month High]]/Table2[[#This Row],[Close Price]])-1</f>
        <v>0.12096015061186072</v>
      </c>
      <c r="AI114">
        <v>13.9865076874803</v>
      </c>
      <c r="AJ114">
        <v>130.64953862855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0.04</v>
      </c>
      <c r="AM114" t="s">
        <v>10202</v>
      </c>
      <c r="AN114">
        <v>-5.45</v>
      </c>
      <c r="AO114" t="s">
        <v>10201</v>
      </c>
      <c r="AP114">
        <v>0.157344633815895</v>
      </c>
      <c r="AQ114">
        <f>(Table2[[#This Row],[Sharpe Ratio]]-AVERAGE(Table2[Sharpe Ratio]))/_xlfn.STDEV.P(Table2[Sharpe Ratio])</f>
        <v>1.1661630857691405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-0.25261642962680297</v>
      </c>
      <c r="AS114">
        <f>_xlfn.RANK.AVG(Table2[[#This Row],[1Y Return vs Nifty Z-Score]],Table2[1Y Return vs Nifty Z-Score])</f>
        <v>122</v>
      </c>
      <c r="AT114">
        <f>_xlfn.RANK.AVG(Table2[[#This Row],[6M Return vs Nifty Z-Score]],Table2[6M Return vs Nifty Z-Score])</f>
        <v>269</v>
      </c>
      <c r="AU114">
        <f>_xlfn.RANK.AVG(Table2[[#This Row],[Sharpe Ratio Z-Score]],Table2[Sharpe Ratio Z-Score])</f>
        <v>94</v>
      </c>
      <c r="AV114">
        <f>(Table2[[#This Row],[Rank 1Y]]+Table2[[#This Row],[Rank 6M]]+Table2[[#This Row],[Rank Sharpe]])/3</f>
        <v>161.66666666666666</v>
      </c>
    </row>
    <row r="115" spans="1:48" x14ac:dyDescent="0.3">
      <c r="A115" t="s">
        <v>273</v>
      </c>
      <c r="B115" t="s">
        <v>274</v>
      </c>
      <c r="C115" t="s">
        <v>10162</v>
      </c>
      <c r="D115" t="s">
        <v>200</v>
      </c>
      <c r="E115">
        <v>103039.1281722</v>
      </c>
      <c r="F115">
        <v>34936.050000000003</v>
      </c>
      <c r="G115">
        <v>57.744042735973999</v>
      </c>
      <c r="H115">
        <f>(Table2[[#This Row],[1Y Return vs Nifty]]-AVERAGE(Table2[1Y Return vs Nifty]))/_xlfn.STDEV.P(Table2[1Y Return vs Nifty])</f>
        <v>0.26883905371283739</v>
      </c>
      <c r="I115">
        <v>-0.99425674474934</v>
      </c>
      <c r="J115">
        <f>(Table2[[#This Row],[1M Return vs Nifty]]-AVERAGE(Table2[1M Return vs Nifty]))/_xlfn.STDEV.P(Table2[1M Return vs Nifty])</f>
        <v>-0.1765216562955671</v>
      </c>
      <c r="K115">
        <v>36.016233044612903</v>
      </c>
      <c r="L115">
        <f>(Table2[[#This Row],[6M Return vs Nifty]]-AVERAGE(Table2[6M Return vs Nifty]))/_xlfn.STDEV.P(Table2[6M Return vs Nifty])</f>
        <v>0.94914511890889186</v>
      </c>
      <c r="M115">
        <v>1.1427009418218701</v>
      </c>
      <c r="N115">
        <f>(Table2[[#This Row],[1W Return vs Nifty]]-AVERAGE(Table2[1W Return vs Nifty]))/_xlfn.STDEV.P(Table2[1W Return vs Nifty])</f>
        <v>-0.37862214868167282</v>
      </c>
      <c r="O115">
        <v>34450.589999999997</v>
      </c>
      <c r="P115">
        <v>33210.392343422798</v>
      </c>
      <c r="Q115">
        <v>28104.5558226502</v>
      </c>
      <c r="R115">
        <v>58.6703942049744</v>
      </c>
      <c r="S115" s="2">
        <f>(Table2[[#This Row],[Close Price]]-Table2[[#This Row],[20D EMA]])/Table2[[#This Row],[20D EMA]]</f>
        <v>1.4091485806193927E-2</v>
      </c>
      <c r="T115" s="2">
        <f>(Table2[[#This Row],[Close Price]]-Table2[[#This Row],[50D EMA]])/Table2[[#This Row],[50D EMA]]</f>
        <v>5.1961375184384574E-2</v>
      </c>
      <c r="U115" s="2">
        <f>(Table2[[#This Row],[Close Price]]-Table2[[#This Row],[200D EMA]])/Table2[[#This Row],[200D EMA]]</f>
        <v>0.24307426242417687</v>
      </c>
      <c r="V115">
        <v>0.41008914136282898</v>
      </c>
      <c r="W115">
        <v>34810</v>
      </c>
      <c r="X115">
        <v>35050</v>
      </c>
      <c r="Y115">
        <v>34820</v>
      </c>
      <c r="Z115">
        <v>35156.15</v>
      </c>
      <c r="AA115">
        <v>33100</v>
      </c>
      <c r="AB115">
        <v>35777.800000000003</v>
      </c>
      <c r="AC115" s="2">
        <f>(Table2[[#This Row],[Close Price]]/Table2[[#This Row],[Day Low]])-1</f>
        <v>3.6210858948579894E-3</v>
      </c>
      <c r="AD115" s="2">
        <f>(Table2[[#This Row],[Day High]]/Table2[[#This Row],[Close Price]])-1</f>
        <v>3.2616738297546188E-3</v>
      </c>
      <c r="AE115" s="2">
        <f>(Table2[[#This Row],[Close Price]]/Table2[[#This Row],[Current Week Low]])-1</f>
        <v>3.3328546812176896E-3</v>
      </c>
      <c r="AF115" s="2">
        <f>(Table2[[#This Row],[Current Week High]]/Table2[[#This Row],[Close Price]])-1</f>
        <v>6.3000825794559123E-3</v>
      </c>
      <c r="AG115" s="2">
        <f>(Table2[[#This Row],[Close Price]]/Table2[[#This Row],[Current Month Low]])-1</f>
        <v>5.5469788519637575E-2</v>
      </c>
      <c r="AH115" s="2">
        <f>(Table2[[#This Row],[Current Month High]]/Table2[[#This Row],[Close Price]])-1</f>
        <v>2.4094023222430705E-2</v>
      </c>
      <c r="AI115">
        <v>4.98611033588511</v>
      </c>
      <c r="AJ115">
        <v>94.834408278331296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10203</v>
      </c>
      <c r="AN115">
        <v>-1.28</v>
      </c>
      <c r="AO115" t="s">
        <v>10201</v>
      </c>
      <c r="AP115">
        <v>0.11886105565255101</v>
      </c>
      <c r="AQ115">
        <f>(Table2[[#This Row],[Sharpe Ratio]]-AVERAGE(Table2[Sharpe Ratio]))/_xlfn.STDEV.P(Table2[Sharpe Ratio])</f>
        <v>0.72448237859783748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1.3873227462423268</v>
      </c>
      <c r="AS115">
        <f>_xlfn.RANK.AVG(Table2[[#This Row],[1Y Return vs Nifty Z-Score]],Table2[1Y Return vs Nifty Z-Score])</f>
        <v>212</v>
      </c>
      <c r="AT115">
        <f>_xlfn.RANK.AVG(Table2[[#This Row],[6M Return vs Nifty Z-Score]],Table2[6M Return vs Nifty Z-Score])</f>
        <v>104</v>
      </c>
      <c r="AU115">
        <f>_xlfn.RANK.AVG(Table2[[#This Row],[Sharpe Ratio Z-Score]],Table2[Sharpe Ratio Z-Score])</f>
        <v>174</v>
      </c>
      <c r="AV115">
        <f>(Table2[[#This Row],[Rank 1Y]]+Table2[[#This Row],[Rank 6M]]+Table2[[#This Row],[Rank Sharpe]])/3</f>
        <v>163.33333333333334</v>
      </c>
    </row>
    <row r="116" spans="1:48" x14ac:dyDescent="0.3">
      <c r="A116" t="s">
        <v>114</v>
      </c>
      <c r="B116" t="s">
        <v>115</v>
      </c>
      <c r="C116" t="s">
        <v>10157</v>
      </c>
      <c r="D116" t="s">
        <v>116</v>
      </c>
      <c r="E116">
        <v>255188.71666199999</v>
      </c>
      <c r="F116">
        <v>195.27</v>
      </c>
      <c r="G116">
        <v>384.76023183376799</v>
      </c>
      <c r="H116">
        <f>(Table2[[#This Row],[1Y Return vs Nifty]]-AVERAGE(Table2[1Y Return vs Nifty]))/_xlfn.STDEV.P(Table2[1Y Return vs Nifty])</f>
        <v>4.7941671579639902</v>
      </c>
      <c r="I116">
        <v>2.2788553850526201</v>
      </c>
      <c r="J116">
        <f>(Table2[[#This Row],[1M Return vs Nifty]]-AVERAGE(Table2[1M Return vs Nifty]))/_xlfn.STDEV.P(Table2[1M Return vs Nifty])</f>
        <v>0.18223210145640273</v>
      </c>
      <c r="K116">
        <v>3.9136195047667799E-2</v>
      </c>
      <c r="L116">
        <f>(Table2[[#This Row],[6M Return vs Nifty]]-AVERAGE(Table2[6M Return vs Nifty]))/_xlfn.STDEV.P(Table2[6M Return vs Nifty])</f>
        <v>-0.26178822305328481</v>
      </c>
      <c r="M116">
        <v>-12.0423008802989</v>
      </c>
      <c r="N116">
        <f>(Table2[[#This Row],[1W Return vs Nifty]]-AVERAGE(Table2[1W Return vs Nifty]))/_xlfn.STDEV.P(Table2[1W Return vs Nifty])</f>
        <v>-3.0265242722563057</v>
      </c>
      <c r="O116">
        <v>193.3</v>
      </c>
      <c r="P116">
        <v>183.04803657394399</v>
      </c>
      <c r="Q116">
        <v>140.715372041329</v>
      </c>
      <c r="R116">
        <v>50.767604101514102</v>
      </c>
      <c r="S116" s="2">
        <f>(Table2[[#This Row],[Close Price]]-Table2[[#This Row],[20D EMA]])/Table2[[#This Row],[20D EMA]]</f>
        <v>1.019141231246766E-2</v>
      </c>
      <c r="T116" s="2">
        <f>(Table2[[#This Row],[Close Price]]-Table2[[#This Row],[50D EMA]])/Table2[[#This Row],[50D EMA]]</f>
        <v>6.6769158821973179E-2</v>
      </c>
      <c r="U116" s="2">
        <f>(Table2[[#This Row],[Close Price]]-Table2[[#This Row],[200D EMA]])/Table2[[#This Row],[200D EMA]]</f>
        <v>0.38769487062613145</v>
      </c>
      <c r="V116">
        <v>1.26113757932903</v>
      </c>
      <c r="W116">
        <v>193.5</v>
      </c>
      <c r="X116">
        <v>198.3</v>
      </c>
      <c r="Y116">
        <v>184.64</v>
      </c>
      <c r="Z116">
        <v>197.5</v>
      </c>
      <c r="AA116">
        <v>164.15</v>
      </c>
      <c r="AB116">
        <v>229</v>
      </c>
      <c r="AC116" s="2">
        <f>(Table2[[#This Row],[Close Price]]/Table2[[#This Row],[Day Low]])-1</f>
        <v>9.1472868217055137E-3</v>
      </c>
      <c r="AD116" s="2">
        <f>(Table2[[#This Row],[Day High]]/Table2[[#This Row],[Close Price]])-1</f>
        <v>1.5516976494085011E-2</v>
      </c>
      <c r="AE116" s="2">
        <f>(Table2[[#This Row],[Close Price]]/Table2[[#This Row],[Current Week Low]])-1</f>
        <v>5.7571490467937636E-2</v>
      </c>
      <c r="AF116" s="2">
        <f>(Table2[[#This Row],[Current Week High]]/Table2[[#This Row],[Close Price]])-1</f>
        <v>1.1420085010498182E-2</v>
      </c>
      <c r="AG116" s="2">
        <f>(Table2[[#This Row],[Close Price]]/Table2[[#This Row],[Current Month Low]])-1</f>
        <v>0.1895826987511422</v>
      </c>
      <c r="AH116" s="2">
        <f>(Table2[[#This Row],[Current Month High]]/Table2[[#This Row],[Close Price]])-1</f>
        <v>0.17273518717672953</v>
      </c>
      <c r="AI116">
        <v>17.2735187176729</v>
      </c>
      <c r="AJ116">
        <v>455.53342816500702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</v>
      </c>
      <c r="AM116" t="s">
        <v>10202</v>
      </c>
      <c r="AN116">
        <v>-4.1399999999999997</v>
      </c>
      <c r="AO116" t="s">
        <v>10201</v>
      </c>
      <c r="AP116">
        <v>0.17202594736711199</v>
      </c>
      <c r="AQ116">
        <f>(Table2[[#This Row],[Sharpe Ratio]]-AVERAGE(Table2[Sharpe Ratio]))/_xlfn.STDEV.P(Table2[Sharpe Ratio])</f>
        <v>1.3346623070209125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3.0227490711317149</v>
      </c>
      <c r="AS116">
        <f>_xlfn.RANK.AVG(Table2[[#This Row],[1Y Return vs Nifty Z-Score]],Table2[1Y Return vs Nifty Z-Score])</f>
        <v>4</v>
      </c>
      <c r="AT116">
        <f>_xlfn.RANK.AVG(Table2[[#This Row],[6M Return vs Nifty Z-Score]],Table2[6M Return vs Nifty Z-Score])</f>
        <v>418</v>
      </c>
      <c r="AU116">
        <f>_xlfn.RANK.AVG(Table2[[#This Row],[Sharpe Ratio Z-Score]],Table2[Sharpe Ratio Z-Score])</f>
        <v>71</v>
      </c>
      <c r="AV116">
        <f>(Table2[[#This Row],[Rank 1Y]]+Table2[[#This Row],[Rank 6M]]+Table2[[#This Row],[Rank Sharpe]])/3</f>
        <v>164.33333333333334</v>
      </c>
    </row>
    <row r="117" spans="1:48" x14ac:dyDescent="0.3">
      <c r="A117" t="s">
        <v>1549</v>
      </c>
      <c r="B117" t="s">
        <v>1550</v>
      </c>
      <c r="C117" t="s">
        <v>10166</v>
      </c>
      <c r="D117" t="s">
        <v>165</v>
      </c>
      <c r="E117">
        <v>6238.2146844449999</v>
      </c>
      <c r="F117">
        <v>399.45</v>
      </c>
      <c r="G117">
        <v>26.804315723898799</v>
      </c>
      <c r="H117">
        <f>(Table2[[#This Row],[1Y Return vs Nifty]]-AVERAGE(Table2[1Y Return vs Nifty]))/_xlfn.STDEV.P(Table2[1Y Return vs Nifty])</f>
        <v>-0.15931227595644637</v>
      </c>
      <c r="I117">
        <v>6.9588838668816599</v>
      </c>
      <c r="J117">
        <f>(Table2[[#This Row],[1M Return vs Nifty]]-AVERAGE(Table2[1M Return vs Nifty]))/_xlfn.STDEV.P(Table2[1M Return vs Nifty])</f>
        <v>0.69519277547523062</v>
      </c>
      <c r="K117">
        <v>29.278056051179</v>
      </c>
      <c r="L117">
        <f>(Table2[[#This Row],[6M Return vs Nifty]]-AVERAGE(Table2[6M Return vs Nifty]))/_xlfn.STDEV.P(Table2[6M Return vs Nifty])</f>
        <v>0.7223485205199317</v>
      </c>
      <c r="M117">
        <v>2.02576586325018</v>
      </c>
      <c r="N117">
        <f>(Table2[[#This Row],[1W Return vs Nifty]]-AVERAGE(Table2[1W Return vs Nifty]))/_xlfn.STDEV.P(Table2[1W Return vs Nifty])</f>
        <v>-0.20127901955283781</v>
      </c>
      <c r="O117">
        <v>387.74</v>
      </c>
      <c r="P117">
        <v>367.09141056065198</v>
      </c>
      <c r="Q117">
        <v>308.933480598318</v>
      </c>
      <c r="R117">
        <v>59.841589541283597</v>
      </c>
      <c r="S117" s="2">
        <f>(Table2[[#This Row],[Close Price]]-Table2[[#This Row],[20D EMA]])/Table2[[#This Row],[20D EMA]]</f>
        <v>3.0200649920049463E-2</v>
      </c>
      <c r="T117" s="2">
        <f>(Table2[[#This Row],[Close Price]]-Table2[[#This Row],[50D EMA]])/Table2[[#This Row],[50D EMA]]</f>
        <v>8.81485878133932E-2</v>
      </c>
      <c r="U117" s="2">
        <f>(Table2[[#This Row],[Close Price]]-Table2[[#This Row],[200D EMA]])/Table2[[#This Row],[200D EMA]]</f>
        <v>0.29299679408776524</v>
      </c>
      <c r="V117">
        <v>0.81369392151787301</v>
      </c>
      <c r="W117">
        <v>400.05</v>
      </c>
      <c r="X117">
        <v>413.15</v>
      </c>
      <c r="Y117">
        <v>393.05</v>
      </c>
      <c r="Z117">
        <v>418.7</v>
      </c>
      <c r="AA117">
        <v>348.85</v>
      </c>
      <c r="AB117">
        <v>423.5</v>
      </c>
      <c r="AC117" s="2">
        <f>(Table2[[#This Row],[Close Price]]/Table2[[#This Row],[Day Low]])-1</f>
        <v>-1.4998125234346737E-3</v>
      </c>
      <c r="AD117" s="2">
        <f>(Table2[[#This Row],[Day High]]/Table2[[#This Row],[Close Price]])-1</f>
        <v>3.4297158593065369E-2</v>
      </c>
      <c r="AE117" s="2">
        <f>(Table2[[#This Row],[Close Price]]/Table2[[#This Row],[Current Week Low]])-1</f>
        <v>1.6282915659585173E-2</v>
      </c>
      <c r="AF117" s="2">
        <f>(Table2[[#This Row],[Current Week High]]/Table2[[#This Row],[Close Price]])-1</f>
        <v>4.8191262986606587E-2</v>
      </c>
      <c r="AG117" s="2">
        <f>(Table2[[#This Row],[Close Price]]/Table2[[#This Row],[Current Month Low]])-1</f>
        <v>0.14504801490611996</v>
      </c>
      <c r="AH117" s="2">
        <f>(Table2[[#This Row],[Current Month High]]/Table2[[#This Row],[Close Price]])-1</f>
        <v>6.0207785705344907E-2</v>
      </c>
      <c r="AI117">
        <v>6.0207785705344898</v>
      </c>
      <c r="AJ117">
        <v>76.708692767086902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</v>
      </c>
      <c r="AM117" t="s">
        <v>10202</v>
      </c>
      <c r="AN117">
        <v>-0.17</v>
      </c>
      <c r="AO117" t="s">
        <v>10201</v>
      </c>
      <c r="AP117">
        <v>0.22013427423405399</v>
      </c>
      <c r="AQ117">
        <f>(Table2[[#This Row],[Sharpe Ratio]]-AVERAGE(Table2[Sharpe Ratio]))/_xlfn.STDEV.P(Table2[Sharpe Ratio])</f>
        <v>1.8868074256798262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2.9437574261657042</v>
      </c>
      <c r="AS117">
        <f>_xlfn.RANK.AVG(Table2[[#This Row],[1Y Return vs Nifty Z-Score]],Table2[1Y Return vs Nifty Z-Score])</f>
        <v>338</v>
      </c>
      <c r="AT117">
        <f>_xlfn.RANK.AVG(Table2[[#This Row],[6M Return vs Nifty Z-Score]],Table2[6M Return vs Nifty Z-Score])</f>
        <v>134</v>
      </c>
      <c r="AU117">
        <f>_xlfn.RANK.AVG(Table2[[#This Row],[Sharpe Ratio Z-Score]],Table2[Sharpe Ratio Z-Score])</f>
        <v>21</v>
      </c>
      <c r="AV117">
        <f>(Table2[[#This Row],[Rank 1Y]]+Table2[[#This Row],[Rank 6M]]+Table2[[#This Row],[Rank Sharpe]])/3</f>
        <v>164.33333333333334</v>
      </c>
    </row>
    <row r="118" spans="1:48" x14ac:dyDescent="0.3">
      <c r="A118" t="s">
        <v>401</v>
      </c>
      <c r="B118" t="s">
        <v>402</v>
      </c>
      <c r="C118" t="s">
        <v>10164</v>
      </c>
      <c r="D118" t="s">
        <v>133</v>
      </c>
      <c r="E118">
        <v>60888.87060966</v>
      </c>
      <c r="F118">
        <v>739.45</v>
      </c>
      <c r="G118">
        <v>58.006713194463202</v>
      </c>
      <c r="H118">
        <f>(Table2[[#This Row],[1Y Return vs Nifty]]-AVERAGE(Table2[1Y Return vs Nifty]))/_xlfn.STDEV.P(Table2[1Y Return vs Nifty])</f>
        <v>0.27247395023351778</v>
      </c>
      <c r="I118">
        <v>-10.8835854358029</v>
      </c>
      <c r="J118">
        <f>(Table2[[#This Row],[1M Return vs Nifty]]-AVERAGE(Table2[1M Return vs Nifty]))/_xlfn.STDEV.P(Table2[1M Return vs Nifty])</f>
        <v>-1.2604545277839925</v>
      </c>
      <c r="K118">
        <v>19.461990543664101</v>
      </c>
      <c r="L118">
        <f>(Table2[[#This Row],[6M Return vs Nifty]]-AVERAGE(Table2[6M Return vs Nifty]))/_xlfn.STDEV.P(Table2[6M Return vs Nifty])</f>
        <v>0.39195496320658474</v>
      </c>
      <c r="M118">
        <v>1.71265450704322</v>
      </c>
      <c r="N118">
        <f>(Table2[[#This Row],[1W Return vs Nifty]]-AVERAGE(Table2[1W Return vs Nifty]))/_xlfn.STDEV.P(Table2[1W Return vs Nifty])</f>
        <v>-0.26416018075410236</v>
      </c>
      <c r="O118">
        <v>773.69</v>
      </c>
      <c r="P118">
        <v>767.98998145020801</v>
      </c>
      <c r="Q118">
        <v>648.69702055802497</v>
      </c>
      <c r="R118">
        <v>34.816788353808597</v>
      </c>
      <c r="S118" s="2">
        <f>(Table2[[#This Row],[Close Price]]-Table2[[#This Row],[20D EMA]])/Table2[[#This Row],[20D EMA]]</f>
        <v>-4.4255451149685286E-2</v>
      </c>
      <c r="T118" s="2">
        <f>(Table2[[#This Row],[Close Price]]-Table2[[#This Row],[50D EMA]])/Table2[[#This Row],[50D EMA]]</f>
        <v>-3.7161918956697126E-2</v>
      </c>
      <c r="U118" s="2">
        <f>(Table2[[#This Row],[Close Price]]-Table2[[#This Row],[200D EMA]])/Table2[[#This Row],[200D EMA]]</f>
        <v>0.1399004104626643</v>
      </c>
      <c r="V118">
        <v>0.386126607280183</v>
      </c>
      <c r="W118">
        <v>735.35</v>
      </c>
      <c r="X118">
        <v>744.5</v>
      </c>
      <c r="Y118">
        <v>737.45</v>
      </c>
      <c r="Z118">
        <v>766</v>
      </c>
      <c r="AA118">
        <v>707.05</v>
      </c>
      <c r="AB118">
        <v>848</v>
      </c>
      <c r="AC118" s="2">
        <f>(Table2[[#This Row],[Close Price]]/Table2[[#This Row],[Day Low]])-1</f>
        <v>5.5755762562046396E-3</v>
      </c>
      <c r="AD118" s="2">
        <f>(Table2[[#This Row],[Day High]]/Table2[[#This Row],[Close Price]])-1</f>
        <v>6.8294002299005285E-3</v>
      </c>
      <c r="AE118" s="2">
        <f>(Table2[[#This Row],[Close Price]]/Table2[[#This Row],[Current Week Low]])-1</f>
        <v>2.7120482744593666E-3</v>
      </c>
      <c r="AF118" s="2">
        <f>(Table2[[#This Row],[Current Week High]]/Table2[[#This Row],[Close Price]])-1</f>
        <v>3.590506457502185E-2</v>
      </c>
      <c r="AG118" s="2">
        <f>(Table2[[#This Row],[Close Price]]/Table2[[#This Row],[Current Month Low]])-1</f>
        <v>4.5824199137260546E-2</v>
      </c>
      <c r="AH118" s="2">
        <f>(Table2[[#This Row],[Current Month High]]/Table2[[#This Row],[Close Price]])-1</f>
        <v>0.14679829603083361</v>
      </c>
      <c r="AI118">
        <v>14.6798296030833</v>
      </c>
      <c r="AJ118">
        <v>92.891613408112605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0.02</v>
      </c>
      <c r="AM118" t="s">
        <v>10202</v>
      </c>
      <c r="AN118">
        <v>-6.89</v>
      </c>
      <c r="AO118" t="s">
        <v>10201</v>
      </c>
      <c r="AP118">
        <v>0.16405712657398799</v>
      </c>
      <c r="AQ118">
        <f>(Table2[[#This Row],[Sharpe Ratio]]-AVERAGE(Table2[Sharpe Ratio]))/_xlfn.STDEV.P(Table2[Sharpe Ratio])</f>
        <v>1.2432031815651376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0.38301738646714539</v>
      </c>
      <c r="AS118">
        <f>_xlfn.RANK.AVG(Table2[[#This Row],[1Y Return vs Nifty Z-Score]],Table2[1Y Return vs Nifty Z-Score])</f>
        <v>208</v>
      </c>
      <c r="AT118">
        <f>_xlfn.RANK.AVG(Table2[[#This Row],[6M Return vs Nifty Z-Score]],Table2[6M Return vs Nifty Z-Score])</f>
        <v>206</v>
      </c>
      <c r="AU118">
        <f>_xlfn.RANK.AVG(Table2[[#This Row],[Sharpe Ratio Z-Score]],Table2[Sharpe Ratio Z-Score])</f>
        <v>84</v>
      </c>
      <c r="AV118">
        <f>(Table2[[#This Row],[Rank 1Y]]+Table2[[#This Row],[Rank 6M]]+Table2[[#This Row],[Rank Sharpe]])/3</f>
        <v>166</v>
      </c>
    </row>
    <row r="119" spans="1:48" x14ac:dyDescent="0.3">
      <c r="A119" t="s">
        <v>407</v>
      </c>
      <c r="B119" t="s">
        <v>408</v>
      </c>
      <c r="C119" t="s">
        <v>10163</v>
      </c>
      <c r="D119" t="s">
        <v>98</v>
      </c>
      <c r="E119">
        <v>59273.100624525003</v>
      </c>
      <c r="F119">
        <v>150.83000000000001</v>
      </c>
      <c r="G119">
        <v>136.58134952298201</v>
      </c>
      <c r="H119">
        <f>(Table2[[#This Row],[1Y Return vs Nifty]]-AVERAGE(Table2[1Y Return vs Nifty]))/_xlfn.STDEV.P(Table2[1Y Return vs Nifty])</f>
        <v>1.3598085284993815</v>
      </c>
      <c r="I119">
        <v>8.4697553190924708</v>
      </c>
      <c r="J119">
        <f>(Table2[[#This Row],[1M Return vs Nifty]]-AVERAGE(Table2[1M Return vs Nifty]))/_xlfn.STDEV.P(Table2[1M Return vs Nifty])</f>
        <v>0.86079382715493569</v>
      </c>
      <c r="K119">
        <v>2.4873825792258502</v>
      </c>
      <c r="L119">
        <f>(Table2[[#This Row],[6M Return vs Nifty]]-AVERAGE(Table2[6M Return vs Nifty]))/_xlfn.STDEV.P(Table2[6M Return vs Nifty])</f>
        <v>-0.17938404274001069</v>
      </c>
      <c r="M119">
        <v>5.45084868160993</v>
      </c>
      <c r="N119">
        <f>(Table2[[#This Row],[1W Return vs Nifty]]-AVERAGE(Table2[1W Return vs Nifty]))/_xlfn.STDEV.P(Table2[1W Return vs Nifty])</f>
        <v>0.48656950640929231</v>
      </c>
      <c r="O119">
        <v>143.88</v>
      </c>
      <c r="P119">
        <v>138.95922545445799</v>
      </c>
      <c r="Q119">
        <v>115.084582246907</v>
      </c>
      <c r="R119">
        <v>62.429711909481</v>
      </c>
      <c r="S119" s="2">
        <f>(Table2[[#This Row],[Close Price]]-Table2[[#This Row],[20D EMA]])/Table2[[#This Row],[20D EMA]]</f>
        <v>4.8304142340839712E-2</v>
      </c>
      <c r="T119" s="2">
        <f>(Table2[[#This Row],[Close Price]]-Table2[[#This Row],[50D EMA]])/Table2[[#This Row],[50D EMA]]</f>
        <v>8.5426314854010935E-2</v>
      </c>
      <c r="U119" s="2">
        <f>(Table2[[#This Row],[Close Price]]-Table2[[#This Row],[200D EMA]])/Table2[[#This Row],[200D EMA]]</f>
        <v>0.31060127303936663</v>
      </c>
      <c r="V119">
        <v>1.31215800711062</v>
      </c>
      <c r="W119">
        <v>149.32</v>
      </c>
      <c r="X119">
        <v>151.9</v>
      </c>
      <c r="Y119">
        <v>147.9</v>
      </c>
      <c r="Z119">
        <v>152.25</v>
      </c>
      <c r="AA119">
        <v>130.1</v>
      </c>
      <c r="AB119">
        <v>159.65</v>
      </c>
      <c r="AC119" s="2">
        <f>(Table2[[#This Row],[Close Price]]/Table2[[#This Row],[Day Low]])-1</f>
        <v>1.0112510045539924E-2</v>
      </c>
      <c r="AD119" s="2">
        <f>(Table2[[#This Row],[Day High]]/Table2[[#This Row],[Close Price]])-1</f>
        <v>7.0940794271696639E-3</v>
      </c>
      <c r="AE119" s="2">
        <f>(Table2[[#This Row],[Close Price]]/Table2[[#This Row],[Current Week Low]])-1</f>
        <v>1.9810682893847131E-2</v>
      </c>
      <c r="AF119" s="2">
        <f>(Table2[[#This Row],[Current Week High]]/Table2[[#This Row],[Close Price]])-1</f>
        <v>9.4145726977390432E-3</v>
      </c>
      <c r="AG119" s="2">
        <f>(Table2[[#This Row],[Close Price]]/Table2[[#This Row],[Current Month Low]])-1</f>
        <v>0.15933897002305941</v>
      </c>
      <c r="AH119" s="2">
        <f>(Table2[[#This Row],[Current Month High]]/Table2[[#This Row],[Close Price]])-1</f>
        <v>5.8476430418351821E-2</v>
      </c>
      <c r="AI119">
        <v>13.041172180600601</v>
      </c>
      <c r="AJ119">
        <v>185.93364928909901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0.08</v>
      </c>
      <c r="AM119" t="s">
        <v>10202</v>
      </c>
      <c r="AN119">
        <v>5.56</v>
      </c>
      <c r="AO119" t="s">
        <v>10202</v>
      </c>
      <c r="AP119">
        <v>0.188232571330818</v>
      </c>
      <c r="AQ119">
        <f>(Table2[[#This Row],[Sharpe Ratio]]-AVERAGE(Table2[Sharpe Ratio]))/_xlfn.STDEV.P(Table2[Sharpe Ratio])</f>
        <v>1.5206677013937069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4.0484555207173054</v>
      </c>
      <c r="AS119">
        <f>_xlfn.RANK.AVG(Table2[[#This Row],[1Y Return vs Nifty Z-Score]],Table2[1Y Return vs Nifty Z-Score])</f>
        <v>66</v>
      </c>
      <c r="AT119">
        <f>_xlfn.RANK.AVG(Table2[[#This Row],[6M Return vs Nifty Z-Score]],Table2[6M Return vs Nifty Z-Score])</f>
        <v>388</v>
      </c>
      <c r="AU119">
        <f>_xlfn.RANK.AVG(Table2[[#This Row],[Sharpe Ratio Z-Score]],Table2[Sharpe Ratio Z-Score])</f>
        <v>46</v>
      </c>
      <c r="AV119">
        <f>(Table2[[#This Row],[Rank 1Y]]+Table2[[#This Row],[Rank 6M]]+Table2[[#This Row],[Rank Sharpe]])/3</f>
        <v>166.66666666666666</v>
      </c>
    </row>
    <row r="120" spans="1:48" x14ac:dyDescent="0.3">
      <c r="A120" t="s">
        <v>814</v>
      </c>
      <c r="B120" t="s">
        <v>815</v>
      </c>
      <c r="C120" t="s">
        <v>10166</v>
      </c>
      <c r="D120" t="s">
        <v>165</v>
      </c>
      <c r="E120">
        <v>19301.486157359999</v>
      </c>
      <c r="F120">
        <v>607.20000000000005</v>
      </c>
      <c r="G120">
        <v>25.3822213625639</v>
      </c>
      <c r="H120">
        <f>(Table2[[#This Row],[1Y Return vs Nifty]]-AVERAGE(Table2[1Y Return vs Nifty]))/_xlfn.STDEV.P(Table2[1Y Return vs Nifty])</f>
        <v>-0.17899155727276492</v>
      </c>
      <c r="I120">
        <v>-4.96632554847102</v>
      </c>
      <c r="J120">
        <f>(Table2[[#This Row],[1M Return vs Nifty]]-AVERAGE(Table2[1M Return vs Nifty]))/_xlfn.STDEV.P(Table2[1M Return vs Nifty])</f>
        <v>-0.61188547912639191</v>
      </c>
      <c r="K120">
        <v>48.120545528362697</v>
      </c>
      <c r="L120">
        <f>(Table2[[#This Row],[6M Return vs Nifty]]-AVERAGE(Table2[6M Return vs Nifty]))/_xlfn.STDEV.P(Table2[6M Return vs Nifty])</f>
        <v>1.3565575243453456</v>
      </c>
      <c r="M120">
        <v>0.65972169362987598</v>
      </c>
      <c r="N120">
        <f>(Table2[[#This Row],[1W Return vs Nifty]]-AVERAGE(Table2[1W Return vs Nifty]))/_xlfn.STDEV.P(Table2[1W Return vs Nifty])</f>
        <v>-0.47561734020181751</v>
      </c>
      <c r="O120">
        <v>611.59</v>
      </c>
      <c r="P120">
        <v>595.29216542195002</v>
      </c>
      <c r="Q120">
        <v>507.317192410617</v>
      </c>
      <c r="R120">
        <v>45.698168117352303</v>
      </c>
      <c r="S120" s="2">
        <f>(Table2[[#This Row],[Close Price]]-Table2[[#This Row],[20D EMA]])/Table2[[#This Row],[20D EMA]]</f>
        <v>-7.1780114128746153E-3</v>
      </c>
      <c r="T120" s="2">
        <f>(Table2[[#This Row],[Close Price]]-Table2[[#This Row],[50D EMA]])/Table2[[#This Row],[50D EMA]]</f>
        <v>2.0003345029091079E-2</v>
      </c>
      <c r="U120" s="2">
        <f>(Table2[[#This Row],[Close Price]]-Table2[[#This Row],[200D EMA]])/Table2[[#This Row],[200D EMA]]</f>
        <v>0.19688433406873188</v>
      </c>
      <c r="V120">
        <v>0.28863893790431699</v>
      </c>
      <c r="W120">
        <v>600.1</v>
      </c>
      <c r="X120">
        <v>618.15</v>
      </c>
      <c r="Y120">
        <v>606</v>
      </c>
      <c r="Z120">
        <v>614.9</v>
      </c>
      <c r="AA120">
        <v>580.04999999999995</v>
      </c>
      <c r="AB120">
        <v>660</v>
      </c>
      <c r="AC120" s="2">
        <f>(Table2[[#This Row],[Close Price]]/Table2[[#This Row],[Day Low]])-1</f>
        <v>1.1831361439760046E-2</v>
      </c>
      <c r="AD120" s="2">
        <f>(Table2[[#This Row],[Day High]]/Table2[[#This Row],[Close Price]])-1</f>
        <v>1.8033596837944588E-2</v>
      </c>
      <c r="AE120" s="2">
        <f>(Table2[[#This Row],[Close Price]]/Table2[[#This Row],[Current Week Low]])-1</f>
        <v>1.980198019801982E-3</v>
      </c>
      <c r="AF120" s="2">
        <f>(Table2[[#This Row],[Current Week High]]/Table2[[#This Row],[Close Price]])-1</f>
        <v>1.26811594202898E-2</v>
      </c>
      <c r="AG120" s="2">
        <f>(Table2[[#This Row],[Close Price]]/Table2[[#This Row],[Current Month Low]])-1</f>
        <v>4.6806309800879298E-2</v>
      </c>
      <c r="AH120" s="2">
        <f>(Table2[[#This Row],[Current Month High]]/Table2[[#This Row],[Close Price]])-1</f>
        <v>8.6956521739130377E-2</v>
      </c>
      <c r="AI120">
        <v>11.347167325428099</v>
      </c>
      <c r="AJ120">
        <v>94.615384615384599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-0.04</v>
      </c>
      <c r="AM120" t="s">
        <v>10201</v>
      </c>
      <c r="AN120">
        <v>-3.12</v>
      </c>
      <c r="AO120" t="s">
        <v>10201</v>
      </c>
      <c r="AP120">
        <v>0.16115523753901001</v>
      </c>
      <c r="AQ120">
        <f>(Table2[[#This Row],[Sharpe Ratio]]-AVERAGE(Table2[Sharpe Ratio]))/_xlfn.STDEV.P(Table2[Sharpe Ratio])</f>
        <v>1.2098978481665255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1.2999609959108966</v>
      </c>
      <c r="AS120">
        <f>_xlfn.RANK.AVG(Table2[[#This Row],[1Y Return vs Nifty Z-Score]],Table2[1Y Return vs Nifty Z-Score])</f>
        <v>344</v>
      </c>
      <c r="AT120">
        <f>_xlfn.RANK.AVG(Table2[[#This Row],[6M Return vs Nifty Z-Score]],Table2[6M Return vs Nifty Z-Score])</f>
        <v>69</v>
      </c>
      <c r="AU120">
        <f>_xlfn.RANK.AVG(Table2[[#This Row],[Sharpe Ratio Z-Score]],Table2[Sharpe Ratio Z-Score])</f>
        <v>88</v>
      </c>
      <c r="AV120">
        <f>(Table2[[#This Row],[Rank 1Y]]+Table2[[#This Row],[Rank 6M]]+Table2[[#This Row],[Rank Sharpe]])/3</f>
        <v>167</v>
      </c>
    </row>
    <row r="121" spans="1:48" x14ac:dyDescent="0.3">
      <c r="A121" t="s">
        <v>359</v>
      </c>
      <c r="B121" t="s">
        <v>360</v>
      </c>
      <c r="C121" t="s">
        <v>10157</v>
      </c>
      <c r="D121" t="s">
        <v>32</v>
      </c>
      <c r="E121">
        <v>68555.464181183997</v>
      </c>
      <c r="F121">
        <v>57.34</v>
      </c>
      <c r="G121">
        <v>76.555672689997607</v>
      </c>
      <c r="H121">
        <f>(Table2[[#This Row],[1Y Return vs Nifty]]-AVERAGE(Table2[1Y Return vs Nifty]))/_xlfn.STDEV.P(Table2[1Y Return vs Nifty])</f>
        <v>0.52915888054642002</v>
      </c>
      <c r="I121">
        <v>0.62312618519427299</v>
      </c>
      <c r="J121">
        <f>(Table2[[#This Row],[1M Return vs Nifty]]-AVERAGE(Table2[1M Return vs Nifty]))/_xlfn.STDEV.P(Table2[1M Return vs Nifty])</f>
        <v>7.5372591881175835E-4</v>
      </c>
      <c r="K121">
        <v>20.1890383634004</v>
      </c>
      <c r="L121">
        <f>(Table2[[#This Row],[6M Return vs Nifty]]-AVERAGE(Table2[6M Return vs Nifty]))/_xlfn.STDEV.P(Table2[6M Return vs Nifty])</f>
        <v>0.41642626643043645</v>
      </c>
      <c r="M121">
        <v>2.9174709397693501</v>
      </c>
      <c r="N121">
        <f>(Table2[[#This Row],[1W Return vs Nifty]]-AVERAGE(Table2[1W Return vs Nifty]))/_xlfn.STDEV.P(Table2[1W Return vs Nifty])</f>
        <v>-2.2200715463714261E-2</v>
      </c>
      <c r="O121">
        <v>55.72</v>
      </c>
      <c r="P121">
        <v>55.423115476737898</v>
      </c>
      <c r="Q121">
        <v>49.250658224312303</v>
      </c>
      <c r="R121">
        <v>63.278450454274001</v>
      </c>
      <c r="S121" s="2">
        <f>(Table2[[#This Row],[Close Price]]-Table2[[#This Row],[20D EMA]])/Table2[[#This Row],[20D EMA]]</f>
        <v>2.9073941134242724E-2</v>
      </c>
      <c r="T121" s="2">
        <f>(Table2[[#This Row],[Close Price]]-Table2[[#This Row],[50D EMA]])/Table2[[#This Row],[50D EMA]]</f>
        <v>3.4586372613186228E-2</v>
      </c>
      <c r="U121" s="2">
        <f>(Table2[[#This Row],[Close Price]]-Table2[[#This Row],[200D EMA]])/Table2[[#This Row],[200D EMA]]</f>
        <v>0.16424839925681325</v>
      </c>
      <c r="V121">
        <v>1.2296749834868099</v>
      </c>
      <c r="W121">
        <v>56.9</v>
      </c>
      <c r="X121">
        <v>57.73</v>
      </c>
      <c r="Y121">
        <v>57.16</v>
      </c>
      <c r="Z121">
        <v>60.68</v>
      </c>
      <c r="AA121">
        <v>52.25</v>
      </c>
      <c r="AB121">
        <v>60.68</v>
      </c>
      <c r="AC121" s="2">
        <f>(Table2[[#This Row],[Close Price]]/Table2[[#This Row],[Day Low]])-1</f>
        <v>7.7328646748682228E-3</v>
      </c>
      <c r="AD121" s="2">
        <f>(Table2[[#This Row],[Day High]]/Table2[[#This Row],[Close Price]])-1</f>
        <v>6.8015347052667874E-3</v>
      </c>
      <c r="AE121" s="2">
        <f>(Table2[[#This Row],[Close Price]]/Table2[[#This Row],[Current Week Low]])-1</f>
        <v>3.1490552834150254E-3</v>
      </c>
      <c r="AF121" s="2">
        <f>(Table2[[#This Row],[Current Week High]]/Table2[[#This Row],[Close Price]])-1</f>
        <v>5.824904080920823E-2</v>
      </c>
      <c r="AG121" s="2">
        <f>(Table2[[#This Row],[Close Price]]/Table2[[#This Row],[Current Month Low]])-1</f>
        <v>9.7416267942583845E-2</v>
      </c>
      <c r="AH121" s="2">
        <f>(Table2[[#This Row],[Current Month High]]/Table2[[#This Row],[Close Price]])-1</f>
        <v>5.824904080920823E-2</v>
      </c>
      <c r="AI121">
        <v>23.212417160795201</v>
      </c>
      <c r="AJ121">
        <v>112.37037037037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0.02</v>
      </c>
      <c r="AM121" t="s">
        <v>10202</v>
      </c>
      <c r="AN121">
        <v>4.79</v>
      </c>
      <c r="AO121" t="s">
        <v>10202</v>
      </c>
      <c r="AP121">
        <v>0.12574546795577801</v>
      </c>
      <c r="AQ121">
        <f>(Table2[[#This Row],[Sharpe Ratio]]-AVERAGE(Table2[Sharpe Ratio]))/_xlfn.STDEV.P(Table2[Sharpe Ratio])</f>
        <v>0.80349561592316576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1.7276337733551195</v>
      </c>
      <c r="AS121">
        <f>_xlfn.RANK.AVG(Table2[[#This Row],[1Y Return vs Nifty Z-Score]],Table2[1Y Return vs Nifty Z-Score])</f>
        <v>149</v>
      </c>
      <c r="AT121">
        <f>_xlfn.RANK.AVG(Table2[[#This Row],[6M Return vs Nifty Z-Score]],Table2[6M Return vs Nifty Z-Score])</f>
        <v>198</v>
      </c>
      <c r="AU121">
        <f>_xlfn.RANK.AVG(Table2[[#This Row],[Sharpe Ratio Z-Score]],Table2[Sharpe Ratio Z-Score])</f>
        <v>159</v>
      </c>
      <c r="AV121">
        <f>(Table2[[#This Row],[Rank 1Y]]+Table2[[#This Row],[Rank 6M]]+Table2[[#This Row],[Rank Sharpe]])/3</f>
        <v>168.66666666666666</v>
      </c>
    </row>
    <row r="122" spans="1:48" x14ac:dyDescent="0.3">
      <c r="A122" t="s">
        <v>403</v>
      </c>
      <c r="B122" t="s">
        <v>404</v>
      </c>
      <c r="C122" t="s">
        <v>10162</v>
      </c>
      <c r="D122" t="s">
        <v>200</v>
      </c>
      <c r="E122">
        <v>60809.692823949998</v>
      </c>
      <c r="F122">
        <v>1059.0999999999999</v>
      </c>
      <c r="G122">
        <v>51.537358722893202</v>
      </c>
      <c r="H122">
        <f>(Table2[[#This Row],[1Y Return vs Nifty]]-AVERAGE(Table2[1Y Return vs Nifty]))/_xlfn.STDEV.P(Table2[1Y Return vs Nifty])</f>
        <v>0.18294947841049244</v>
      </c>
      <c r="I122">
        <v>-9.0778602650001492</v>
      </c>
      <c r="J122">
        <f>(Table2[[#This Row],[1M Return vs Nifty]]-AVERAGE(Table2[1M Return vs Nifty]))/_xlfn.STDEV.P(Table2[1M Return vs Nifty])</f>
        <v>-1.0625356466694611</v>
      </c>
      <c r="K122">
        <v>40.438074996471798</v>
      </c>
      <c r="L122">
        <f>(Table2[[#This Row],[6M Return vs Nifty]]-AVERAGE(Table2[6M Return vs Nifty]))/_xlfn.STDEV.P(Table2[6M Return vs Nifty])</f>
        <v>1.0979774684112047</v>
      </c>
      <c r="M122">
        <v>7.9961890102844597</v>
      </c>
      <c r="N122">
        <f>(Table2[[#This Row],[1W Return vs Nifty]]-AVERAGE(Table2[1W Return vs Nifty]))/_xlfn.STDEV.P(Table2[1W Return vs Nifty])</f>
        <v>0.997742136678475</v>
      </c>
      <c r="O122">
        <v>1034.92</v>
      </c>
      <c r="P122">
        <v>974.12655629117603</v>
      </c>
      <c r="Q122">
        <v>782.75954811620898</v>
      </c>
      <c r="R122">
        <v>59.3676642919391</v>
      </c>
      <c r="S122" s="2">
        <f>(Table2[[#This Row],[Close Price]]-Table2[[#This Row],[20D EMA]])/Table2[[#This Row],[20D EMA]]</f>
        <v>2.3364124763266565E-2</v>
      </c>
      <c r="T122" s="2">
        <f>(Table2[[#This Row],[Close Price]]-Table2[[#This Row],[50D EMA]])/Table2[[#This Row],[50D EMA]]</f>
        <v>8.7230394408244094E-2</v>
      </c>
      <c r="U122" s="2">
        <f>(Table2[[#This Row],[Close Price]]-Table2[[#This Row],[200D EMA]])/Table2[[#This Row],[200D EMA]]</f>
        <v>0.35303363919205144</v>
      </c>
      <c r="V122">
        <v>0.95432418235458405</v>
      </c>
      <c r="W122">
        <v>1053.9000000000001</v>
      </c>
      <c r="X122">
        <v>1076.8499999999999</v>
      </c>
      <c r="Y122">
        <v>1035.25</v>
      </c>
      <c r="Z122">
        <v>1064</v>
      </c>
      <c r="AA122">
        <v>944</v>
      </c>
      <c r="AB122">
        <v>1207.3</v>
      </c>
      <c r="AC122" s="2">
        <f>(Table2[[#This Row],[Close Price]]/Table2[[#This Row],[Day Low]])-1</f>
        <v>4.934054464370341E-3</v>
      </c>
      <c r="AD122" s="2">
        <f>(Table2[[#This Row],[Day High]]/Table2[[#This Row],[Close Price]])-1</f>
        <v>1.6759512793881548E-2</v>
      </c>
      <c r="AE122" s="2">
        <f>(Table2[[#This Row],[Close Price]]/Table2[[#This Row],[Current Week Low]])-1</f>
        <v>2.3037913547452327E-2</v>
      </c>
      <c r="AF122" s="2">
        <f>(Table2[[#This Row],[Current Week High]]/Table2[[#This Row],[Close Price]])-1</f>
        <v>4.6265697290153174E-3</v>
      </c>
      <c r="AG122" s="2">
        <f>(Table2[[#This Row],[Close Price]]/Table2[[#This Row],[Current Month Low]])-1</f>
        <v>0.12192796610169476</v>
      </c>
      <c r="AH122" s="2">
        <f>(Table2[[#This Row],[Current Month High]]/Table2[[#This Row],[Close Price]])-1</f>
        <v>0.13993012935511295</v>
      </c>
      <c r="AI122">
        <v>13.993012935511199</v>
      </c>
      <c r="AJ122">
        <v>93.055049216186603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0.25</v>
      </c>
      <c r="AM122" t="s">
        <v>10202</v>
      </c>
      <c r="AN122">
        <v>-0.11</v>
      </c>
      <c r="AO122" t="s">
        <v>10201</v>
      </c>
      <c r="AP122">
        <v>0.115029774379376</v>
      </c>
      <c r="AQ122">
        <f>(Table2[[#This Row],[Sharpe Ratio]]-AVERAGE(Table2[Sharpe Ratio]))/_xlfn.STDEV.P(Table2[Sharpe Ratio])</f>
        <v>0.68051029744349345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1.8966437342742046</v>
      </c>
      <c r="AS122">
        <f>_xlfn.RANK.AVG(Table2[[#This Row],[1Y Return vs Nifty Z-Score]],Table2[1Y Return vs Nifty Z-Score])</f>
        <v>238</v>
      </c>
      <c r="AT122">
        <f>_xlfn.RANK.AVG(Table2[[#This Row],[6M Return vs Nifty Z-Score]],Table2[6M Return vs Nifty Z-Score])</f>
        <v>90</v>
      </c>
      <c r="AU122">
        <f>_xlfn.RANK.AVG(Table2[[#This Row],[Sharpe Ratio Z-Score]],Table2[Sharpe Ratio Z-Score])</f>
        <v>182</v>
      </c>
      <c r="AV122">
        <f>(Table2[[#This Row],[Rank 1Y]]+Table2[[#This Row],[Rank 6M]]+Table2[[#This Row],[Rank Sharpe]])/3</f>
        <v>170</v>
      </c>
    </row>
    <row r="123" spans="1:48" x14ac:dyDescent="0.3">
      <c r="A123" t="s">
        <v>778</v>
      </c>
      <c r="B123" t="s">
        <v>779</v>
      </c>
      <c r="C123" t="s">
        <v>10171</v>
      </c>
      <c r="D123" t="s">
        <v>279</v>
      </c>
      <c r="E123">
        <v>20616.594722850001</v>
      </c>
      <c r="F123">
        <v>417.75</v>
      </c>
      <c r="G123">
        <v>171.86854767459499</v>
      </c>
      <c r="H123">
        <f>(Table2[[#This Row],[1Y Return vs Nifty]]-AVERAGE(Table2[1Y Return vs Nifty]))/_xlfn.STDEV.P(Table2[1Y Return vs Nifty])</f>
        <v>1.8481212018148283</v>
      </c>
      <c r="I123">
        <v>2.7828726845844098</v>
      </c>
      <c r="J123">
        <f>(Table2[[#This Row],[1M Return vs Nifty]]-AVERAGE(Table2[1M Return vs Nifty]))/_xlfn.STDEV.P(Table2[1M Return vs Nifty])</f>
        <v>0.23747558014222772</v>
      </c>
      <c r="K123">
        <v>-1.4249340088045901</v>
      </c>
      <c r="L123">
        <f>(Table2[[#This Row],[6M Return vs Nifty]]-AVERAGE(Table2[6M Return vs Nifty]))/_xlfn.STDEV.P(Table2[6M Return vs Nifty])</f>
        <v>-0.31106655788478149</v>
      </c>
      <c r="M123">
        <v>4.5812088285526196</v>
      </c>
      <c r="N123">
        <f>(Table2[[#This Row],[1W Return vs Nifty]]-AVERAGE(Table2[1W Return vs Nifty]))/_xlfn.STDEV.P(Table2[1W Return vs Nifty])</f>
        <v>0.31192249120810683</v>
      </c>
      <c r="O123">
        <v>408.16</v>
      </c>
      <c r="P123">
        <v>389.16346244751998</v>
      </c>
      <c r="Q123">
        <v>328.11926471778003</v>
      </c>
      <c r="R123">
        <v>55.7974387910674</v>
      </c>
      <c r="S123" s="2">
        <f>(Table2[[#This Row],[Close Price]]-Table2[[#This Row],[20D EMA]])/Table2[[#This Row],[20D EMA]]</f>
        <v>2.3495687965503661E-2</v>
      </c>
      <c r="T123" s="2">
        <f>(Table2[[#This Row],[Close Price]]-Table2[[#This Row],[50D EMA]])/Table2[[#This Row],[50D EMA]]</f>
        <v>7.3456375818773109E-2</v>
      </c>
      <c r="U123" s="2">
        <f>(Table2[[#This Row],[Close Price]]-Table2[[#This Row],[200D EMA]])/Table2[[#This Row],[200D EMA]]</f>
        <v>0.27316511073896443</v>
      </c>
      <c r="V123">
        <v>1.2794797529497799</v>
      </c>
      <c r="W123">
        <v>420.85</v>
      </c>
      <c r="X123">
        <v>433.05</v>
      </c>
      <c r="Y123">
        <v>415.6</v>
      </c>
      <c r="Z123">
        <v>429.8</v>
      </c>
      <c r="AA123">
        <v>384.35</v>
      </c>
      <c r="AB123">
        <v>442.9</v>
      </c>
      <c r="AC123" s="2">
        <f>(Table2[[#This Row],[Close Price]]/Table2[[#This Row],[Day Low]])-1</f>
        <v>-7.3660449091125235E-3</v>
      </c>
      <c r="AD123" s="2">
        <f>(Table2[[#This Row],[Day High]]/Table2[[#This Row],[Close Price]])-1</f>
        <v>3.6624775583482982E-2</v>
      </c>
      <c r="AE123" s="2">
        <f>(Table2[[#This Row],[Close Price]]/Table2[[#This Row],[Current Week Low]])-1</f>
        <v>5.1732435033686741E-3</v>
      </c>
      <c r="AF123" s="2">
        <f>(Table2[[#This Row],[Current Week High]]/Table2[[#This Row],[Close Price]])-1</f>
        <v>2.8845002992220259E-2</v>
      </c>
      <c r="AG123" s="2">
        <f>(Table2[[#This Row],[Close Price]]/Table2[[#This Row],[Current Month Low]])-1</f>
        <v>8.68999609730714E-2</v>
      </c>
      <c r="AH123" s="2">
        <f>(Table2[[#This Row],[Current Month High]]/Table2[[#This Row],[Close Price]])-1</f>
        <v>6.0203470975463746E-2</v>
      </c>
      <c r="AI123">
        <v>6.0203470975463702</v>
      </c>
      <c r="AJ123">
        <v>212.92134831460601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0.06</v>
      </c>
      <c r="AM123" t="s">
        <v>10202</v>
      </c>
      <c r="AN123">
        <v>-3.49</v>
      </c>
      <c r="AO123" t="s">
        <v>10201</v>
      </c>
      <c r="AP123">
        <v>0.19891134411995801</v>
      </c>
      <c r="AQ123">
        <f>(Table2[[#This Row],[Sharpe Ratio]]-AVERAGE(Table2[Sharpe Ratio]))/_xlfn.STDEV.P(Table2[Sharpe Ratio])</f>
        <v>1.6432292755074582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3.7296819907878396</v>
      </c>
      <c r="AS123">
        <f>_xlfn.RANK.AVG(Table2[[#This Row],[1Y Return vs Nifty Z-Score]],Table2[1Y Return vs Nifty Z-Score])</f>
        <v>40</v>
      </c>
      <c r="AT123">
        <f>_xlfn.RANK.AVG(Table2[[#This Row],[6M Return vs Nifty Z-Score]],Table2[6M Return vs Nifty Z-Score])</f>
        <v>435</v>
      </c>
      <c r="AU123">
        <f>_xlfn.RANK.AVG(Table2[[#This Row],[Sharpe Ratio Z-Score]],Table2[Sharpe Ratio Z-Score])</f>
        <v>36</v>
      </c>
      <c r="AV123">
        <f>(Table2[[#This Row],[Rank 1Y]]+Table2[[#This Row],[Rank 6M]]+Table2[[#This Row],[Rank Sharpe]])/3</f>
        <v>170.33333333333334</v>
      </c>
    </row>
    <row r="124" spans="1:48" x14ac:dyDescent="0.3">
      <c r="A124" t="s">
        <v>1559</v>
      </c>
      <c r="B124" t="s">
        <v>1560</v>
      </c>
      <c r="C124" t="s">
        <v>10162</v>
      </c>
      <c r="D124" t="s">
        <v>200</v>
      </c>
      <c r="E124">
        <v>6102.6066048599996</v>
      </c>
      <c r="F124">
        <v>500.7</v>
      </c>
      <c r="G124">
        <v>54.536323277995798</v>
      </c>
      <c r="H124">
        <f>(Table2[[#This Row],[1Y Return vs Nifty]]-AVERAGE(Table2[1Y Return vs Nifty]))/_xlfn.STDEV.P(Table2[1Y Return vs Nifty])</f>
        <v>0.22444986596714747</v>
      </c>
      <c r="I124">
        <v>-4.0185292261863799</v>
      </c>
      <c r="J124">
        <f>(Table2[[#This Row],[1M Return vs Nifty]]-AVERAGE(Table2[1M Return vs Nifty]))/_xlfn.STDEV.P(Table2[1M Return vs Nifty])</f>
        <v>-0.50800101726908153</v>
      </c>
      <c r="K124">
        <v>16.2044686841211</v>
      </c>
      <c r="L124">
        <f>(Table2[[#This Row],[6M Return vs Nifty]]-AVERAGE(Table2[6M Return vs Nifty]))/_xlfn.STDEV.P(Table2[6M Return vs Nifty])</f>
        <v>0.28231182417328837</v>
      </c>
      <c r="M124">
        <v>3.0042015061293301</v>
      </c>
      <c r="N124">
        <f>(Table2[[#This Row],[1W Return vs Nifty]]-AVERAGE(Table2[1W Return vs Nifty]))/_xlfn.STDEV.P(Table2[1W Return vs Nifty])</f>
        <v>-4.7828907306053138E-3</v>
      </c>
      <c r="O124">
        <v>489.98</v>
      </c>
      <c r="P124">
        <v>473.28014158189802</v>
      </c>
      <c r="Q124">
        <v>404.41281080307698</v>
      </c>
      <c r="R124">
        <v>65.946805605510093</v>
      </c>
      <c r="S124" s="2">
        <f>(Table2[[#This Row],[Close Price]]-Table2[[#This Row],[20D EMA]])/Table2[[#This Row],[20D EMA]]</f>
        <v>2.1878444018123128E-2</v>
      </c>
      <c r="T124" s="2">
        <f>(Table2[[#This Row],[Close Price]]-Table2[[#This Row],[50D EMA]])/Table2[[#This Row],[50D EMA]]</f>
        <v>5.7935788994766306E-2</v>
      </c>
      <c r="U124" s="2">
        <f>(Table2[[#This Row],[Close Price]]-Table2[[#This Row],[200D EMA]])/Table2[[#This Row],[200D EMA]]</f>
        <v>0.23809134286749556</v>
      </c>
      <c r="V124">
        <v>0.63995916174373102</v>
      </c>
      <c r="W124">
        <v>496</v>
      </c>
      <c r="X124">
        <v>505.25</v>
      </c>
      <c r="Y124">
        <v>496</v>
      </c>
      <c r="Z124">
        <v>503.65</v>
      </c>
      <c r="AA124">
        <v>461.05</v>
      </c>
      <c r="AB124">
        <v>514.95000000000005</v>
      </c>
      <c r="AC124" s="2">
        <f>(Table2[[#This Row],[Close Price]]/Table2[[#This Row],[Day Low]])-1</f>
        <v>9.4758064516129448E-3</v>
      </c>
      <c r="AD124" s="2">
        <f>(Table2[[#This Row],[Day High]]/Table2[[#This Row],[Close Price]])-1</f>
        <v>9.0872778110644425E-3</v>
      </c>
      <c r="AE124" s="2">
        <f>(Table2[[#This Row],[Close Price]]/Table2[[#This Row],[Current Week Low]])-1</f>
        <v>9.4758064516129448E-3</v>
      </c>
      <c r="AF124" s="2">
        <f>(Table2[[#This Row],[Current Week High]]/Table2[[#This Row],[Close Price]])-1</f>
        <v>5.8917515478329463E-3</v>
      </c>
      <c r="AG124" s="2">
        <f>(Table2[[#This Row],[Close Price]]/Table2[[#This Row],[Current Month Low]])-1</f>
        <v>8.5999349311354445E-2</v>
      </c>
      <c r="AH124" s="2">
        <f>(Table2[[#This Row],[Current Month High]]/Table2[[#This Row],[Close Price]])-1</f>
        <v>2.8460155781905527E-2</v>
      </c>
      <c r="AI124">
        <v>2.8560015977631301</v>
      </c>
      <c r="AJ124">
        <v>84.047050174600201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</v>
      </c>
      <c r="AM124" t="s">
        <v>10203</v>
      </c>
      <c r="AN124">
        <v>0.16</v>
      </c>
      <c r="AO124" t="s">
        <v>10202</v>
      </c>
      <c r="AP124">
        <v>0.180333220757221</v>
      </c>
      <c r="AQ124">
        <f>(Table2[[#This Row],[Sharpe Ratio]]-AVERAGE(Table2[Sharpe Ratio]))/_xlfn.STDEV.P(Table2[Sharpe Ratio])</f>
        <v>1.4300058940968048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1.4239836762375537</v>
      </c>
      <c r="AS124">
        <f>_xlfn.RANK.AVG(Table2[[#This Row],[1Y Return vs Nifty Z-Score]],Table2[1Y Return vs Nifty Z-Score])</f>
        <v>221</v>
      </c>
      <c r="AT124">
        <f>_xlfn.RANK.AVG(Table2[[#This Row],[6M Return vs Nifty Z-Score]],Table2[6M Return vs Nifty Z-Score])</f>
        <v>235</v>
      </c>
      <c r="AU124">
        <f>_xlfn.RANK.AVG(Table2[[#This Row],[Sharpe Ratio Z-Score]],Table2[Sharpe Ratio Z-Score])</f>
        <v>56</v>
      </c>
      <c r="AV124">
        <f>(Table2[[#This Row],[Rank 1Y]]+Table2[[#This Row],[Rank 6M]]+Table2[[#This Row],[Rank Sharpe]])/3</f>
        <v>170.66666666666666</v>
      </c>
    </row>
    <row r="125" spans="1:48" x14ac:dyDescent="0.3">
      <c r="A125" t="s">
        <v>212</v>
      </c>
      <c r="B125" t="s">
        <v>213</v>
      </c>
      <c r="C125" t="s">
        <v>10161</v>
      </c>
      <c r="D125" t="s">
        <v>57</v>
      </c>
      <c r="E125">
        <v>124360.4588241</v>
      </c>
      <c r="F125">
        <v>1235.9000000000001</v>
      </c>
      <c r="G125">
        <v>69.058694276759297</v>
      </c>
      <c r="H125">
        <f>(Table2[[#This Row],[1Y Return vs Nifty]]-AVERAGE(Table2[1Y Return vs Nifty]))/_xlfn.STDEV.P(Table2[1Y Return vs Nifty])</f>
        <v>0.42541390325954359</v>
      </c>
      <c r="I125">
        <v>7.3917458418739397</v>
      </c>
      <c r="J125">
        <f>(Table2[[#This Row],[1M Return vs Nifty]]-AVERAGE(Table2[1M Return vs Nifty]))/_xlfn.STDEV.P(Table2[1M Return vs Nifty])</f>
        <v>0.74263718127559508</v>
      </c>
      <c r="K125">
        <v>50.862796978716197</v>
      </c>
      <c r="L125">
        <f>(Table2[[#This Row],[6M Return vs Nifty]]-AVERAGE(Table2[6M Return vs Nifty]))/_xlfn.STDEV.P(Table2[6M Return vs Nifty])</f>
        <v>1.4488574596948349</v>
      </c>
      <c r="M125">
        <v>4.9263337554071898</v>
      </c>
      <c r="N125">
        <f>(Table2[[#This Row],[1W Return vs Nifty]]-AVERAGE(Table2[1W Return vs Nifty]))/_xlfn.STDEV.P(Table2[1W Return vs Nifty])</f>
        <v>0.3812328363294521</v>
      </c>
      <c r="O125">
        <v>1162.22</v>
      </c>
      <c r="P125">
        <v>1105.5028543267499</v>
      </c>
      <c r="Q125">
        <v>907.93749024786905</v>
      </c>
      <c r="R125">
        <v>77.219207035929202</v>
      </c>
      <c r="S125" s="2">
        <f>(Table2[[#This Row],[Close Price]]-Table2[[#This Row],[20D EMA]])/Table2[[#This Row],[20D EMA]]</f>
        <v>6.3395914714942145E-2</v>
      </c>
      <c r="T125" s="2">
        <f>(Table2[[#This Row],[Close Price]]-Table2[[#This Row],[50D EMA]])/Table2[[#This Row],[50D EMA]]</f>
        <v>0.11795278968561497</v>
      </c>
      <c r="U125" s="2">
        <f>(Table2[[#This Row],[Close Price]]-Table2[[#This Row],[200D EMA]])/Table2[[#This Row],[200D EMA]]</f>
        <v>0.36121705874552718</v>
      </c>
      <c r="V125">
        <v>0.77500347862474706</v>
      </c>
      <c r="W125">
        <v>1226.25</v>
      </c>
      <c r="X125">
        <v>1244.95</v>
      </c>
      <c r="Y125">
        <v>1210.5</v>
      </c>
      <c r="Z125">
        <v>1251.7</v>
      </c>
      <c r="AA125">
        <v>1059</v>
      </c>
      <c r="AB125">
        <v>1251.7</v>
      </c>
      <c r="AC125" s="2">
        <f>(Table2[[#This Row],[Close Price]]/Table2[[#This Row],[Day Low]])-1</f>
        <v>7.8695208970438468E-3</v>
      </c>
      <c r="AD125" s="2">
        <f>(Table2[[#This Row],[Day High]]/Table2[[#This Row],[Close Price]])-1</f>
        <v>7.3225989157699178E-3</v>
      </c>
      <c r="AE125" s="2">
        <f>(Table2[[#This Row],[Close Price]]/Table2[[#This Row],[Current Week Low]])-1</f>
        <v>2.0983064849235955E-2</v>
      </c>
      <c r="AF125" s="2">
        <f>(Table2[[#This Row],[Current Week High]]/Table2[[#This Row],[Close Price]])-1</f>
        <v>1.2784205841896545E-2</v>
      </c>
      <c r="AG125" s="2">
        <f>(Table2[[#This Row],[Close Price]]/Table2[[#This Row],[Current Month Low]])-1</f>
        <v>0.16704438149197354</v>
      </c>
      <c r="AH125" s="2">
        <f>(Table2[[#This Row],[Current Month High]]/Table2[[#This Row],[Close Price]])-1</f>
        <v>1.2784205841896545E-2</v>
      </c>
      <c r="AI125">
        <v>1.2784205841896501</v>
      </c>
      <c r="AJ125">
        <v>117.683839718185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0.09</v>
      </c>
      <c r="AM125" t="s">
        <v>10202</v>
      </c>
      <c r="AN125">
        <v>4.72</v>
      </c>
      <c r="AO125" t="s">
        <v>10202</v>
      </c>
      <c r="AP125">
        <v>7.1903900171494006E-2</v>
      </c>
      <c r="AQ125">
        <f>(Table2[[#This Row],[Sharpe Ratio]]-AVERAGE(Table2[Sharpe Ratio]))/_xlfn.STDEV.P(Table2[Sharpe Ratio])</f>
        <v>0.18554939394670594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3.1836907745061316</v>
      </c>
      <c r="AS125">
        <f>_xlfn.RANK.AVG(Table2[[#This Row],[1Y Return vs Nifty Z-Score]],Table2[1Y Return vs Nifty Z-Score])</f>
        <v>171</v>
      </c>
      <c r="AT125">
        <f>_xlfn.RANK.AVG(Table2[[#This Row],[6M Return vs Nifty Z-Score]],Table2[6M Return vs Nifty Z-Score])</f>
        <v>64</v>
      </c>
      <c r="AU125">
        <f>_xlfn.RANK.AVG(Table2[[#This Row],[Sharpe Ratio Z-Score]],Table2[Sharpe Ratio Z-Score])</f>
        <v>279</v>
      </c>
      <c r="AV125">
        <f>(Table2[[#This Row],[Rank 1Y]]+Table2[[#This Row],[Rank 6M]]+Table2[[#This Row],[Rank Sharpe]])/3</f>
        <v>171.33333333333334</v>
      </c>
    </row>
    <row r="126" spans="1:48" x14ac:dyDescent="0.3">
      <c r="A126" t="s">
        <v>511</v>
      </c>
      <c r="B126" t="s">
        <v>512</v>
      </c>
      <c r="C126" t="s">
        <v>10161</v>
      </c>
      <c r="D126" t="s">
        <v>57</v>
      </c>
      <c r="E126">
        <v>40644.97104946</v>
      </c>
      <c r="F126">
        <v>1440.35</v>
      </c>
      <c r="G126">
        <v>56.402555182453497</v>
      </c>
      <c r="H126">
        <f>(Table2[[#This Row],[1Y Return vs Nifty]]-AVERAGE(Table2[1Y Return vs Nifty]))/_xlfn.STDEV.P(Table2[1Y Return vs Nifty])</f>
        <v>0.25027522864901458</v>
      </c>
      <c r="I126">
        <v>12.4824734859644</v>
      </c>
      <c r="J126">
        <f>(Table2[[#This Row],[1M Return vs Nifty]]-AVERAGE(Table2[1M Return vs Nifty]))/_xlfn.STDEV.P(Table2[1M Return vs Nifty])</f>
        <v>1.3006130768706496</v>
      </c>
      <c r="K126">
        <v>45.811462994417099</v>
      </c>
      <c r="L126">
        <f>(Table2[[#This Row],[6M Return vs Nifty]]-AVERAGE(Table2[6M Return vs Nifty]))/_xlfn.STDEV.P(Table2[6M Return vs Nifty])</f>
        <v>1.2788373836294606</v>
      </c>
      <c r="M126">
        <v>2.2378504325626398</v>
      </c>
      <c r="N126">
        <f>(Table2[[#This Row],[1W Return vs Nifty]]-AVERAGE(Table2[1W Return vs Nifty]))/_xlfn.STDEV.P(Table2[1W Return vs Nifty])</f>
        <v>-0.15868674774004973</v>
      </c>
      <c r="O126">
        <v>1375.62</v>
      </c>
      <c r="P126">
        <v>1271.77852191017</v>
      </c>
      <c r="Q126">
        <v>1019.69758235671</v>
      </c>
      <c r="R126">
        <v>87.417142349743202</v>
      </c>
      <c r="S126" s="2">
        <f>(Table2[[#This Row],[Close Price]]-Table2[[#This Row],[20D EMA]])/Table2[[#This Row],[20D EMA]]</f>
        <v>4.7055146043238703E-2</v>
      </c>
      <c r="T126" s="2">
        <f>(Table2[[#This Row],[Close Price]]-Table2[[#This Row],[50D EMA]])/Table2[[#This Row],[50D EMA]]</f>
        <v>0.13254782588767192</v>
      </c>
      <c r="U126" s="2">
        <f>(Table2[[#This Row],[Close Price]]-Table2[[#This Row],[200D EMA]])/Table2[[#This Row],[200D EMA]]</f>
        <v>0.41252664017412327</v>
      </c>
      <c r="V126">
        <v>0.86336375443294999</v>
      </c>
      <c r="W126">
        <v>1434.35</v>
      </c>
      <c r="X126">
        <v>1451.35</v>
      </c>
      <c r="Y126">
        <v>1420</v>
      </c>
      <c r="Z126">
        <v>1451.95</v>
      </c>
      <c r="AA126">
        <v>1232.0999999999999</v>
      </c>
      <c r="AB126">
        <v>1454.2</v>
      </c>
      <c r="AC126" s="2">
        <f>(Table2[[#This Row],[Close Price]]/Table2[[#This Row],[Day Low]])-1</f>
        <v>4.1830794436503727E-3</v>
      </c>
      <c r="AD126" s="2">
        <f>(Table2[[#This Row],[Day High]]/Table2[[#This Row],[Close Price]])-1</f>
        <v>7.637032665671617E-3</v>
      </c>
      <c r="AE126" s="2">
        <f>(Table2[[#This Row],[Close Price]]/Table2[[#This Row],[Current Week Low]])-1</f>
        <v>1.4330985915492978E-2</v>
      </c>
      <c r="AF126" s="2">
        <f>(Table2[[#This Row],[Current Week High]]/Table2[[#This Row],[Close Price]])-1</f>
        <v>8.0535980837992405E-3</v>
      </c>
      <c r="AG126" s="2">
        <f>(Table2[[#This Row],[Close Price]]/Table2[[#This Row],[Current Month Low]])-1</f>
        <v>0.16902037172307449</v>
      </c>
      <c r="AH126" s="2">
        <f>(Table2[[#This Row],[Current Month High]]/Table2[[#This Row],[Close Price]])-1</f>
        <v>9.615718401777551E-3</v>
      </c>
      <c r="AI126">
        <v>0.96157184017775499</v>
      </c>
      <c r="AJ126">
        <v>99.466832848635903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0.23</v>
      </c>
      <c r="AM126" t="s">
        <v>10202</v>
      </c>
      <c r="AN126">
        <v>4.38</v>
      </c>
      <c r="AO126" t="s">
        <v>10202</v>
      </c>
      <c r="AP126">
        <v>9.5738208913453998E-2</v>
      </c>
      <c r="AQ126">
        <f>(Table2[[#This Row],[Sharpe Ratio]]-AVERAGE(Table2[Sharpe Ratio]))/_xlfn.STDEV.P(Table2[Sharpe Ratio])</f>
        <v>0.45909865424171886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3.130137595650794</v>
      </c>
      <c r="AS126">
        <f>_xlfn.RANK.AVG(Table2[[#This Row],[1Y Return vs Nifty Z-Score]],Table2[1Y Return vs Nifty Z-Score])</f>
        <v>216</v>
      </c>
      <c r="AT126">
        <f>_xlfn.RANK.AVG(Table2[[#This Row],[6M Return vs Nifty Z-Score]],Table2[6M Return vs Nifty Z-Score])</f>
        <v>78</v>
      </c>
      <c r="AU126">
        <f>_xlfn.RANK.AVG(Table2[[#This Row],[Sharpe Ratio Z-Score]],Table2[Sharpe Ratio Z-Score])</f>
        <v>221</v>
      </c>
      <c r="AV126">
        <f>(Table2[[#This Row],[Rank 1Y]]+Table2[[#This Row],[Rank 6M]]+Table2[[#This Row],[Rank Sharpe]])/3</f>
        <v>171.66666666666666</v>
      </c>
    </row>
    <row r="127" spans="1:48" x14ac:dyDescent="0.3">
      <c r="A127" t="s">
        <v>978</v>
      </c>
      <c r="B127" t="s">
        <v>979</v>
      </c>
      <c r="C127" t="s">
        <v>10166</v>
      </c>
      <c r="D127" t="s">
        <v>133</v>
      </c>
      <c r="E127">
        <v>14689.351732519999</v>
      </c>
      <c r="F127">
        <v>1097.9000000000001</v>
      </c>
      <c r="G127">
        <v>66.925533857060699</v>
      </c>
      <c r="H127">
        <f>(Table2[[#This Row],[1Y Return vs Nifty]]-AVERAGE(Table2[1Y Return vs Nifty]))/_xlfn.STDEV.P(Table2[1Y Return vs Nifty])</f>
        <v>0.39589472005099779</v>
      </c>
      <c r="I127">
        <v>-5.9216944150259296</v>
      </c>
      <c r="J127">
        <f>(Table2[[#This Row],[1M Return vs Nifty]]-AVERAGE(Table2[1M Return vs Nifty]))/_xlfn.STDEV.P(Table2[1M Return vs Nifty])</f>
        <v>-0.71659993965315416</v>
      </c>
      <c r="K127">
        <v>34.825942678539199</v>
      </c>
      <c r="L127">
        <f>(Table2[[#This Row],[6M Return vs Nifty]]-AVERAGE(Table2[6M Return vs Nifty]))/_xlfn.STDEV.P(Table2[6M Return vs Nifty])</f>
        <v>0.90908178925997851</v>
      </c>
      <c r="M127">
        <v>-4.6268663247743698</v>
      </c>
      <c r="N127">
        <f>(Table2[[#This Row],[1W Return vs Nifty]]-AVERAGE(Table2[1W Return vs Nifty]))/_xlfn.STDEV.P(Table2[1W Return vs Nifty])</f>
        <v>-1.5373060550953903</v>
      </c>
      <c r="O127">
        <v>1086.9000000000001</v>
      </c>
      <c r="P127">
        <v>1040.47486786126</v>
      </c>
      <c r="Q127">
        <v>838.67375244423795</v>
      </c>
      <c r="R127">
        <v>54.0085235282776</v>
      </c>
      <c r="S127" s="2">
        <f>(Table2[[#This Row],[Close Price]]-Table2[[#This Row],[20D EMA]])/Table2[[#This Row],[20D EMA]]</f>
        <v>1.0120526267365901E-2</v>
      </c>
      <c r="T127" s="2">
        <f>(Table2[[#This Row],[Close Price]]-Table2[[#This Row],[50D EMA]])/Table2[[#This Row],[50D EMA]]</f>
        <v>5.5191272670314338E-2</v>
      </c>
      <c r="U127" s="2">
        <f>(Table2[[#This Row],[Close Price]]-Table2[[#This Row],[200D EMA]])/Table2[[#This Row],[200D EMA]]</f>
        <v>0.30909068848318066</v>
      </c>
      <c r="V127">
        <v>1.1384649622312599</v>
      </c>
      <c r="W127">
        <v>1099</v>
      </c>
      <c r="X127">
        <v>1127.9000000000001</v>
      </c>
      <c r="Y127">
        <v>1050.2</v>
      </c>
      <c r="Z127">
        <v>1120</v>
      </c>
      <c r="AA127">
        <v>1022.75</v>
      </c>
      <c r="AB127">
        <v>1223.95</v>
      </c>
      <c r="AC127" s="2">
        <f>(Table2[[#This Row],[Close Price]]/Table2[[#This Row],[Day Low]])-1</f>
        <v>-1.0009099181073067E-3</v>
      </c>
      <c r="AD127" s="2">
        <f>(Table2[[#This Row],[Day High]]/Table2[[#This Row],[Close Price]])-1</f>
        <v>2.7324892977502513E-2</v>
      </c>
      <c r="AE127" s="2">
        <f>(Table2[[#This Row],[Close Price]]/Table2[[#This Row],[Current Week Low]])-1</f>
        <v>4.5419920015235205E-2</v>
      </c>
      <c r="AF127" s="2">
        <f>(Table2[[#This Row],[Current Week High]]/Table2[[#This Row],[Close Price]])-1</f>
        <v>2.0129337826760185E-2</v>
      </c>
      <c r="AG127" s="2">
        <f>(Table2[[#This Row],[Close Price]]/Table2[[#This Row],[Current Month Low]])-1</f>
        <v>7.3478367147396861E-2</v>
      </c>
      <c r="AH127" s="2">
        <f>(Table2[[#This Row],[Current Month High]]/Table2[[#This Row],[Close Price]])-1</f>
        <v>0.11481009199380621</v>
      </c>
      <c r="AI127">
        <v>11.481009199380599</v>
      </c>
      <c r="AJ127">
        <v>99.981785063752298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0.18</v>
      </c>
      <c r="AM127" t="s">
        <v>10202</v>
      </c>
      <c r="AN127">
        <v>-4.3899999999999997</v>
      </c>
      <c r="AO127" t="s">
        <v>10201</v>
      </c>
      <c r="AP127">
        <v>9.4864161697874996E-2</v>
      </c>
      <c r="AQ127">
        <f>(Table2[[#This Row],[Sharpe Ratio]]-AVERAGE(Table2[Sharpe Ratio]))/_xlfn.STDEV.P(Table2[Sharpe Ratio])</f>
        <v>0.44906710804194899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-0.49986237739561923</v>
      </c>
      <c r="AS127">
        <f>_xlfn.RANK.AVG(Table2[[#This Row],[1Y Return vs Nifty Z-Score]],Table2[1Y Return vs Nifty Z-Score])</f>
        <v>179</v>
      </c>
      <c r="AT127">
        <f>_xlfn.RANK.AVG(Table2[[#This Row],[6M Return vs Nifty Z-Score]],Table2[6M Return vs Nifty Z-Score])</f>
        <v>111</v>
      </c>
      <c r="AU127">
        <f>_xlfn.RANK.AVG(Table2[[#This Row],[Sharpe Ratio Z-Score]],Table2[Sharpe Ratio Z-Score])</f>
        <v>226</v>
      </c>
      <c r="AV127">
        <f>(Table2[[#This Row],[Rank 1Y]]+Table2[[#This Row],[Rank 6M]]+Table2[[#This Row],[Rank Sharpe]])/3</f>
        <v>172</v>
      </c>
    </row>
    <row r="128" spans="1:48" x14ac:dyDescent="0.3">
      <c r="A128" t="s">
        <v>224</v>
      </c>
      <c r="B128" t="s">
        <v>225</v>
      </c>
      <c r="C128" t="s">
        <v>10162</v>
      </c>
      <c r="D128" t="s">
        <v>111</v>
      </c>
      <c r="E128">
        <v>118040.144344439</v>
      </c>
      <c r="F128">
        <v>2484.6</v>
      </c>
      <c r="G128">
        <v>54.057270392853702</v>
      </c>
      <c r="H128">
        <f>(Table2[[#This Row],[1Y Return vs Nifty]]-AVERAGE(Table2[1Y Return vs Nifty]))/_xlfn.STDEV.P(Table2[1Y Return vs Nifty])</f>
        <v>0.21782061776222808</v>
      </c>
      <c r="I128">
        <v>2.6084467732177901</v>
      </c>
      <c r="J128">
        <f>(Table2[[#This Row],[1M Return vs Nifty]]-AVERAGE(Table2[1M Return vs Nifty]))/_xlfn.STDEV.P(Table2[1M Return vs Nifty])</f>
        <v>0.2183573988302196</v>
      </c>
      <c r="K128">
        <v>12.2079517867289</v>
      </c>
      <c r="L128">
        <f>(Table2[[#This Row],[6M Return vs Nifty]]-AVERAGE(Table2[6M Return vs Nifty]))/_xlfn.STDEV.P(Table2[6M Return vs Nifty])</f>
        <v>0.14779525706384611</v>
      </c>
      <c r="M128">
        <v>2.98169689492839</v>
      </c>
      <c r="N128">
        <f>(Table2[[#This Row],[1W Return vs Nifty]]-AVERAGE(Table2[1W Return vs Nifty]))/_xlfn.STDEV.P(Table2[1W Return vs Nifty])</f>
        <v>-9.3024204654602195E-3</v>
      </c>
      <c r="O128">
        <v>2434.1999999999998</v>
      </c>
      <c r="P128">
        <v>2355.65134736952</v>
      </c>
      <c r="Q128">
        <v>2048.26887631413</v>
      </c>
      <c r="R128">
        <v>60.5086780064346</v>
      </c>
      <c r="S128" s="2">
        <f>(Table2[[#This Row],[Close Price]]-Table2[[#This Row],[20D EMA]])/Table2[[#This Row],[20D EMA]]</f>
        <v>2.0704954399802848E-2</v>
      </c>
      <c r="T128" s="2">
        <f>(Table2[[#This Row],[Close Price]]-Table2[[#This Row],[50D EMA]])/Table2[[#This Row],[50D EMA]]</f>
        <v>5.4740126451426167E-2</v>
      </c>
      <c r="U128" s="2">
        <f>(Table2[[#This Row],[Close Price]]-Table2[[#This Row],[200D EMA]])/Table2[[#This Row],[200D EMA]]</f>
        <v>0.21302433910485907</v>
      </c>
      <c r="V128">
        <v>0.65426446554768203</v>
      </c>
      <c r="W128">
        <v>2470.6</v>
      </c>
      <c r="X128">
        <v>2509.65</v>
      </c>
      <c r="Y128">
        <v>2465.75</v>
      </c>
      <c r="Z128">
        <v>2539.9499999999998</v>
      </c>
      <c r="AA128">
        <v>2301.1999999999998</v>
      </c>
      <c r="AB128">
        <v>2539.9499999999998</v>
      </c>
      <c r="AC128" s="2">
        <f>(Table2[[#This Row],[Close Price]]/Table2[[#This Row],[Day Low]])-1</f>
        <v>5.6666396826681176E-3</v>
      </c>
      <c r="AD128" s="2">
        <f>(Table2[[#This Row],[Day High]]/Table2[[#This Row],[Close Price]])-1</f>
        <v>1.0082105771552774E-2</v>
      </c>
      <c r="AE128" s="2">
        <f>(Table2[[#This Row],[Close Price]]/Table2[[#This Row],[Current Week Low]])-1</f>
        <v>7.6447328399067427E-3</v>
      </c>
      <c r="AF128" s="2">
        <f>(Table2[[#This Row],[Current Week High]]/Table2[[#This Row],[Close Price]])-1</f>
        <v>2.2277227722772297E-2</v>
      </c>
      <c r="AG128" s="2">
        <f>(Table2[[#This Row],[Close Price]]/Table2[[#This Row],[Current Month Low]])-1</f>
        <v>7.9697549104814858E-2</v>
      </c>
      <c r="AH128" s="2">
        <f>(Table2[[#This Row],[Current Month High]]/Table2[[#This Row],[Close Price]])-1</f>
        <v>2.2277227722772297E-2</v>
      </c>
      <c r="AI128">
        <v>2.2277227722772199</v>
      </c>
      <c r="AJ128">
        <v>88.656036446469201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0.03</v>
      </c>
      <c r="AM128" t="s">
        <v>10202</v>
      </c>
      <c r="AN128">
        <v>1.82</v>
      </c>
      <c r="AO128" t="s">
        <v>10202</v>
      </c>
      <c r="AP128">
        <v>0.219932228781551</v>
      </c>
      <c r="AQ128">
        <f>(Table2[[#This Row],[Sharpe Ratio]]-AVERAGE(Table2[Sharpe Ratio]))/_xlfn.STDEV.P(Table2[Sharpe Ratio])</f>
        <v>1.8844885254475376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2.4591593786383714</v>
      </c>
      <c r="AS128">
        <f>_xlfn.RANK.AVG(Table2[[#This Row],[1Y Return vs Nifty Z-Score]],Table2[1Y Return vs Nifty Z-Score])</f>
        <v>223</v>
      </c>
      <c r="AT128">
        <f>_xlfn.RANK.AVG(Table2[[#This Row],[6M Return vs Nifty Z-Score]],Table2[6M Return vs Nifty Z-Score])</f>
        <v>272</v>
      </c>
      <c r="AU128">
        <f>_xlfn.RANK.AVG(Table2[[#This Row],[Sharpe Ratio Z-Score]],Table2[Sharpe Ratio Z-Score])</f>
        <v>22</v>
      </c>
      <c r="AV128">
        <f>(Table2[[#This Row],[Rank 1Y]]+Table2[[#This Row],[Rank 6M]]+Table2[[#This Row],[Rank Sharpe]])/3</f>
        <v>172.33333333333334</v>
      </c>
    </row>
    <row r="129" spans="1:48" x14ac:dyDescent="0.3">
      <c r="A129" t="s">
        <v>534</v>
      </c>
      <c r="B129" t="s">
        <v>535</v>
      </c>
      <c r="C129" t="s">
        <v>10155</v>
      </c>
      <c r="D129" t="s">
        <v>18</v>
      </c>
      <c r="E129">
        <v>38586.967273208997</v>
      </c>
      <c r="F129">
        <v>220.17</v>
      </c>
      <c r="G129">
        <v>138.687579580505</v>
      </c>
      <c r="H129">
        <f>(Table2[[#This Row],[1Y Return vs Nifty]]-AVERAGE(Table2[1Y Return vs Nifty]))/_xlfn.STDEV.P(Table2[1Y Return vs Nifty])</f>
        <v>1.3889550429261548</v>
      </c>
      <c r="I129">
        <v>-3.30758955180008</v>
      </c>
      <c r="J129">
        <f>(Table2[[#This Row],[1M Return vs Nifty]]-AVERAGE(Table2[1M Return vs Nifty]))/_xlfn.STDEV.P(Table2[1M Return vs Nifty])</f>
        <v>-0.43007753967148427</v>
      </c>
      <c r="K129">
        <v>8.3349833708025702</v>
      </c>
      <c r="L129">
        <f>(Table2[[#This Row],[6M Return vs Nifty]]-AVERAGE(Table2[6M Return vs Nifty]))/_xlfn.STDEV.P(Table2[6M Return vs Nifty])</f>
        <v>1.7437140431422415E-2</v>
      </c>
      <c r="M129">
        <v>-0.91297808278592196</v>
      </c>
      <c r="N129">
        <f>(Table2[[#This Row],[1W Return vs Nifty]]-AVERAGE(Table2[1W Return vs Nifty]))/_xlfn.STDEV.P(Table2[1W Return vs Nifty])</f>
        <v>-0.79145765132942847</v>
      </c>
      <c r="O129">
        <v>220.57</v>
      </c>
      <c r="P129">
        <v>219.272179465612</v>
      </c>
      <c r="Q129">
        <v>186.74666400491901</v>
      </c>
      <c r="R129">
        <v>49.778665396963703</v>
      </c>
      <c r="S129" s="2">
        <f>(Table2[[#This Row],[Close Price]]-Table2[[#This Row],[20D EMA]])/Table2[[#This Row],[20D EMA]]</f>
        <v>-1.8134832479485229E-3</v>
      </c>
      <c r="T129" s="2">
        <f>(Table2[[#This Row],[Close Price]]-Table2[[#This Row],[50D EMA]])/Table2[[#This Row],[50D EMA]]</f>
        <v>4.0945483215247226E-3</v>
      </c>
      <c r="U129" s="2">
        <f>(Table2[[#This Row],[Close Price]]-Table2[[#This Row],[200D EMA]])/Table2[[#This Row],[200D EMA]]</f>
        <v>0.17897688386123239</v>
      </c>
      <c r="V129">
        <v>1.5469175490890099</v>
      </c>
      <c r="W129">
        <v>218.2</v>
      </c>
      <c r="X129">
        <v>224.4</v>
      </c>
      <c r="Y129">
        <v>214</v>
      </c>
      <c r="Z129">
        <v>221.65</v>
      </c>
      <c r="AA129">
        <v>198.5</v>
      </c>
      <c r="AB129">
        <v>253.56</v>
      </c>
      <c r="AC129" s="2">
        <f>(Table2[[#This Row],[Close Price]]/Table2[[#This Row],[Day Low]])-1</f>
        <v>9.0284142988084071E-3</v>
      </c>
      <c r="AD129" s="2">
        <f>(Table2[[#This Row],[Day High]]/Table2[[#This Row],[Close Price]])-1</f>
        <v>1.9212426761139101E-2</v>
      </c>
      <c r="AE129" s="2">
        <f>(Table2[[#This Row],[Close Price]]/Table2[[#This Row],[Current Week Low]])-1</f>
        <v>2.8831775700934426E-2</v>
      </c>
      <c r="AF129" s="2">
        <f>(Table2[[#This Row],[Current Week High]]/Table2[[#This Row],[Close Price]])-1</f>
        <v>6.7220783939683226E-3</v>
      </c>
      <c r="AG129" s="2">
        <f>(Table2[[#This Row],[Close Price]]/Table2[[#This Row],[Current Month Low]])-1</f>
        <v>0.10916876574307288</v>
      </c>
      <c r="AH129" s="2">
        <f>(Table2[[#This Row],[Current Month High]]/Table2[[#This Row],[Close Price]])-1</f>
        <v>0.15165553890175776</v>
      </c>
      <c r="AI129">
        <v>31.375755098333102</v>
      </c>
      <c r="AJ129">
        <v>174.35514018691501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-0.09</v>
      </c>
      <c r="AM129" t="s">
        <v>10201</v>
      </c>
      <c r="AN129">
        <v>-4.18</v>
      </c>
      <c r="AO129" t="s">
        <v>10201</v>
      </c>
      <c r="AP129">
        <v>0.132054781257924</v>
      </c>
      <c r="AQ129">
        <f>(Table2[[#This Row],[Sharpe Ratio]]-AVERAGE(Table2[Sharpe Ratio]))/_xlfn.STDEV.P(Table2[Sharpe Ratio])</f>
        <v>0.87590837206629157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1.060765364422956</v>
      </c>
      <c r="AS129">
        <f>_xlfn.RANK.AVG(Table2[[#This Row],[1Y Return vs Nifty Z-Score]],Table2[1Y Return vs Nifty Z-Score])</f>
        <v>63</v>
      </c>
      <c r="AT129">
        <f>_xlfn.RANK.AVG(Table2[[#This Row],[6M Return vs Nifty Z-Score]],Table2[6M Return vs Nifty Z-Score])</f>
        <v>309</v>
      </c>
      <c r="AU129">
        <f>_xlfn.RANK.AVG(Table2[[#This Row],[Sharpe Ratio Z-Score]],Table2[Sharpe Ratio Z-Score])</f>
        <v>145</v>
      </c>
      <c r="AV129">
        <f>(Table2[[#This Row],[Rank 1Y]]+Table2[[#This Row],[Rank 6M]]+Table2[[#This Row],[Rank Sharpe]])/3</f>
        <v>172.33333333333334</v>
      </c>
    </row>
    <row r="130" spans="1:48" x14ac:dyDescent="0.3">
      <c r="A130" t="s">
        <v>677</v>
      </c>
      <c r="B130" t="s">
        <v>678</v>
      </c>
      <c r="C130" t="s">
        <v>10171</v>
      </c>
      <c r="D130" t="s">
        <v>170</v>
      </c>
      <c r="E130">
        <v>25928.314788200001</v>
      </c>
      <c r="F130">
        <v>5990.05</v>
      </c>
      <c r="G130">
        <v>92.197184866213604</v>
      </c>
      <c r="H130">
        <f>(Table2[[#This Row],[1Y Return vs Nifty]]-AVERAGE(Table2[1Y Return vs Nifty]))/_xlfn.STDEV.P(Table2[1Y Return vs Nifty])</f>
        <v>0.74560986066242052</v>
      </c>
      <c r="I130">
        <v>8.1833224285478092</v>
      </c>
      <c r="J130">
        <f>(Table2[[#This Row],[1M Return vs Nifty]]-AVERAGE(Table2[1M Return vs Nifty]))/_xlfn.STDEV.P(Table2[1M Return vs Nifty])</f>
        <v>0.82939897364807669</v>
      </c>
      <c r="K130">
        <v>87.081963600168706</v>
      </c>
      <c r="L130">
        <f>(Table2[[#This Row],[6M Return vs Nifty]]-AVERAGE(Table2[6M Return vs Nifty]))/_xlfn.STDEV.P(Table2[6M Return vs Nifty])</f>
        <v>2.6679384951489347</v>
      </c>
      <c r="M130">
        <v>5.7486769443133499</v>
      </c>
      <c r="N130">
        <f>(Table2[[#This Row],[1W Return vs Nifty]]-AVERAGE(Table2[1W Return vs Nifty]))/_xlfn.STDEV.P(Table2[1W Return vs Nifty])</f>
        <v>0.5463814123849019</v>
      </c>
      <c r="O130">
        <v>5587.21</v>
      </c>
      <c r="P130">
        <v>5101.1776060494503</v>
      </c>
      <c r="Q130">
        <v>3937.5157692154398</v>
      </c>
      <c r="R130">
        <v>62.950717000235301</v>
      </c>
      <c r="S130" s="2">
        <f>(Table2[[#This Row],[Close Price]]-Table2[[#This Row],[20D EMA]])/Table2[[#This Row],[20D EMA]]</f>
        <v>7.2100386418266035E-2</v>
      </c>
      <c r="T130" s="2">
        <f>(Table2[[#This Row],[Close Price]]-Table2[[#This Row],[50D EMA]])/Table2[[#This Row],[50D EMA]]</f>
        <v>0.17424847017607117</v>
      </c>
      <c r="U130" s="2">
        <f>(Table2[[#This Row],[Close Price]]-Table2[[#This Row],[200D EMA]])/Table2[[#This Row],[200D EMA]]</f>
        <v>0.52127644715275212</v>
      </c>
      <c r="V130">
        <v>0.82537639811910801</v>
      </c>
      <c r="W130">
        <v>5984.05</v>
      </c>
      <c r="X130">
        <v>6244.7</v>
      </c>
      <c r="Y130">
        <v>5844.9</v>
      </c>
      <c r="Z130">
        <v>6110.1</v>
      </c>
      <c r="AA130">
        <v>4991.05</v>
      </c>
      <c r="AB130">
        <v>6248.85</v>
      </c>
      <c r="AC130" s="2">
        <f>(Table2[[#This Row],[Close Price]]/Table2[[#This Row],[Day Low]])-1</f>
        <v>1.0026654189052575E-3</v>
      </c>
      <c r="AD130" s="2">
        <f>(Table2[[#This Row],[Day High]]/Table2[[#This Row],[Close Price]])-1</f>
        <v>4.2512166008630947E-2</v>
      </c>
      <c r="AE130" s="2">
        <f>(Table2[[#This Row],[Close Price]]/Table2[[#This Row],[Current Week Low]])-1</f>
        <v>2.4833615630720951E-2</v>
      </c>
      <c r="AF130" s="2">
        <f>(Table2[[#This Row],[Current Week High]]/Table2[[#This Row],[Close Price]])-1</f>
        <v>2.0041568935150744E-2</v>
      </c>
      <c r="AG130" s="2">
        <f>(Table2[[#This Row],[Close Price]]/Table2[[#This Row],[Current Month Low]])-1</f>
        <v>0.20015828332715557</v>
      </c>
      <c r="AH130" s="2">
        <f>(Table2[[#This Row],[Current Month High]]/Table2[[#This Row],[Close Price]])-1</f>
        <v>4.3204981594477498E-2</v>
      </c>
      <c r="AI130">
        <v>4.3204981594477498</v>
      </c>
      <c r="AJ130">
        <v>146.50411522633701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0.32</v>
      </c>
      <c r="AM130" t="s">
        <v>10202</v>
      </c>
      <c r="AN130">
        <v>7.3</v>
      </c>
      <c r="AO130" t="s">
        <v>10202</v>
      </c>
      <c r="AP130">
        <v>3.8952282186013001E-2</v>
      </c>
      <c r="AQ130">
        <f>(Table2[[#This Row],[Sharpe Ratio]]-AVERAGE(Table2[Sharpe Ratio]))/_xlfn.STDEV.P(Table2[Sharpe Ratio])</f>
        <v>-0.19264033343495443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4.5966884084093795</v>
      </c>
      <c r="AS130">
        <f>_xlfn.RANK.AVG(Table2[[#This Row],[1Y Return vs Nifty Z-Score]],Table2[1Y Return vs Nifty Z-Score])</f>
        <v>115</v>
      </c>
      <c r="AT130">
        <f>_xlfn.RANK.AVG(Table2[[#This Row],[6M Return vs Nifty Z-Score]],Table2[6M Return vs Nifty Z-Score])</f>
        <v>14</v>
      </c>
      <c r="AU130">
        <f>_xlfn.RANK.AVG(Table2[[#This Row],[Sharpe Ratio Z-Score]],Table2[Sharpe Ratio Z-Score])</f>
        <v>388</v>
      </c>
      <c r="AV130">
        <f>(Table2[[#This Row],[Rank 1Y]]+Table2[[#This Row],[Rank 6M]]+Table2[[#This Row],[Rank Sharpe]])/3</f>
        <v>172.33333333333334</v>
      </c>
    </row>
    <row r="131" spans="1:48" x14ac:dyDescent="0.3">
      <c r="A131" t="s">
        <v>1575</v>
      </c>
      <c r="B131" t="s">
        <v>1576</v>
      </c>
      <c r="C131" t="s">
        <v>10155</v>
      </c>
      <c r="D131" t="s">
        <v>279</v>
      </c>
      <c r="E131">
        <v>5882.3583066599904</v>
      </c>
      <c r="F131">
        <v>1195.7</v>
      </c>
      <c r="G131">
        <v>100.25520714455401</v>
      </c>
      <c r="H131">
        <f>(Table2[[#This Row],[1Y Return vs Nifty]]-AVERAGE(Table2[1Y Return vs Nifty]))/_xlfn.STDEV.P(Table2[1Y Return vs Nifty])</f>
        <v>0.85711869691135267</v>
      </c>
      <c r="I131">
        <v>-2.81609393384911</v>
      </c>
      <c r="J131">
        <f>(Table2[[#This Row],[1M Return vs Nifty]]-AVERAGE(Table2[1M Return vs Nifty]))/_xlfn.STDEV.P(Table2[1M Return vs Nifty])</f>
        <v>-0.37620651635606683</v>
      </c>
      <c r="K131">
        <v>38.472937001598403</v>
      </c>
      <c r="L131">
        <f>(Table2[[#This Row],[6M Return vs Nifty]]-AVERAGE(Table2[6M Return vs Nifty]))/_xlfn.STDEV.P(Table2[6M Return vs Nifty])</f>
        <v>1.0318339680198536</v>
      </c>
      <c r="M131">
        <v>7.73743140495686</v>
      </c>
      <c r="N131">
        <f>(Table2[[#This Row],[1W Return vs Nifty]]-AVERAGE(Table2[1W Return vs Nifty]))/_xlfn.STDEV.P(Table2[1W Return vs Nifty])</f>
        <v>0.94577666698179896</v>
      </c>
      <c r="O131">
        <v>1191.1300000000001</v>
      </c>
      <c r="P131">
        <v>1122.38679210446</v>
      </c>
      <c r="Q131">
        <v>912.14006704388498</v>
      </c>
      <c r="R131">
        <v>48.565549503710002</v>
      </c>
      <c r="S131" s="2">
        <f>(Table2[[#This Row],[Close Price]]-Table2[[#This Row],[20D EMA]])/Table2[[#This Row],[20D EMA]]</f>
        <v>3.8366928882657106E-3</v>
      </c>
      <c r="T131" s="2">
        <f>(Table2[[#This Row],[Close Price]]-Table2[[#This Row],[50D EMA]])/Table2[[#This Row],[50D EMA]]</f>
        <v>6.5319022293623699E-2</v>
      </c>
      <c r="U131" s="2">
        <f>(Table2[[#This Row],[Close Price]]-Table2[[#This Row],[200D EMA]])/Table2[[#This Row],[200D EMA]]</f>
        <v>0.31087323449685977</v>
      </c>
      <c r="V131">
        <v>0.92530034066398503</v>
      </c>
      <c r="W131">
        <v>1195.7</v>
      </c>
      <c r="X131">
        <v>1242.4000000000001</v>
      </c>
      <c r="Y131">
        <v>1188</v>
      </c>
      <c r="Z131">
        <v>1257</v>
      </c>
      <c r="AA131">
        <v>990</v>
      </c>
      <c r="AB131">
        <v>1349</v>
      </c>
      <c r="AC131" s="2">
        <f>(Table2[[#This Row],[Close Price]]/Table2[[#This Row],[Day Low]])-1</f>
        <v>0</v>
      </c>
      <c r="AD131" s="2">
        <f>(Table2[[#This Row],[Day High]]/Table2[[#This Row],[Close Price]])-1</f>
        <v>3.9056619553399674E-2</v>
      </c>
      <c r="AE131" s="2">
        <f>(Table2[[#This Row],[Close Price]]/Table2[[#This Row],[Current Week Low]])-1</f>
        <v>6.4814814814815325E-3</v>
      </c>
      <c r="AF131" s="2">
        <f>(Table2[[#This Row],[Current Week High]]/Table2[[#This Row],[Close Price]])-1</f>
        <v>5.1267040227481742E-2</v>
      </c>
      <c r="AG131" s="2">
        <f>(Table2[[#This Row],[Close Price]]/Table2[[#This Row],[Current Month Low]])-1</f>
        <v>0.20777777777777784</v>
      </c>
      <c r="AH131" s="2">
        <f>(Table2[[#This Row],[Current Month High]]/Table2[[#This Row],[Close Price]])-1</f>
        <v>0.12820941707786226</v>
      </c>
      <c r="AI131">
        <v>12.820941707786201</v>
      </c>
      <c r="AJ131">
        <v>129.039364045589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0.11</v>
      </c>
      <c r="AM131" t="s">
        <v>10202</v>
      </c>
      <c r="AN131">
        <v>-0.45</v>
      </c>
      <c r="AO131" t="s">
        <v>10201</v>
      </c>
      <c r="AP131">
        <v>6.0004436235425E-2</v>
      </c>
      <c r="AQ131">
        <f>(Table2[[#This Row],[Sharpe Ratio]]-AVERAGE(Table2[Sharpe Ratio]))/_xlfn.STDEV.P(Table2[Sharpe Ratio])</f>
        <v>4.8977799072283723E-2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2.507500614629222</v>
      </c>
      <c r="AS131">
        <f>_xlfn.RANK.AVG(Table2[[#This Row],[1Y Return vs Nifty Z-Score]],Table2[1Y Return vs Nifty Z-Score])</f>
        <v>104</v>
      </c>
      <c r="AT131">
        <f>_xlfn.RANK.AVG(Table2[[#This Row],[6M Return vs Nifty Z-Score]],Table2[6M Return vs Nifty Z-Score])</f>
        <v>97</v>
      </c>
      <c r="AU131">
        <f>_xlfn.RANK.AVG(Table2[[#This Row],[Sharpe Ratio Z-Score]],Table2[Sharpe Ratio Z-Score])</f>
        <v>316</v>
      </c>
      <c r="AV131">
        <f>(Table2[[#This Row],[Rank 1Y]]+Table2[[#This Row],[Rank 6M]]+Table2[[#This Row],[Rank Sharpe]])/3</f>
        <v>172.33333333333334</v>
      </c>
    </row>
    <row r="132" spans="1:48" x14ac:dyDescent="0.3">
      <c r="A132" t="s">
        <v>1386</v>
      </c>
      <c r="B132" t="s">
        <v>1387</v>
      </c>
      <c r="C132" t="s">
        <v>10170</v>
      </c>
      <c r="D132" t="s">
        <v>136</v>
      </c>
      <c r="E132">
        <v>7765.42275625</v>
      </c>
      <c r="F132">
        <v>931.25</v>
      </c>
      <c r="G132">
        <v>81.450524933992497</v>
      </c>
      <c r="H132">
        <f>(Table2[[#This Row],[1Y Return vs Nifty]]-AVERAGE(Table2[1Y Return vs Nifty]))/_xlfn.STDEV.P(Table2[1Y Return vs Nifty])</f>
        <v>0.59689501461066574</v>
      </c>
      <c r="I132">
        <v>-5.89923194117112</v>
      </c>
      <c r="J132">
        <f>(Table2[[#This Row],[1M Return vs Nifty]]-AVERAGE(Table2[1M Return vs Nifty]))/_xlfn.STDEV.P(Table2[1M Return vs Nifty])</f>
        <v>-0.71413791067759747</v>
      </c>
      <c r="K132">
        <v>7.6931236439632</v>
      </c>
      <c r="L132">
        <f>(Table2[[#This Row],[6M Return vs Nifty]]-AVERAGE(Table2[6M Return vs Nifty]))/_xlfn.STDEV.P(Table2[6M Return vs Nifty])</f>
        <v>-4.1668635643007995E-3</v>
      </c>
      <c r="M132">
        <v>1.9217965625395499</v>
      </c>
      <c r="N132">
        <f>(Table2[[#This Row],[1W Return vs Nifty]]-AVERAGE(Table2[1W Return vs Nifty]))/_xlfn.STDEV.P(Table2[1W Return vs Nifty])</f>
        <v>-0.22215884466415248</v>
      </c>
      <c r="O132">
        <v>950.8</v>
      </c>
      <c r="P132">
        <v>921.58261059564404</v>
      </c>
      <c r="Q132">
        <v>728.13647475808602</v>
      </c>
      <c r="R132">
        <v>44.327206432945601</v>
      </c>
      <c r="S132" s="2">
        <f>(Table2[[#This Row],[Close Price]]-Table2[[#This Row],[20D EMA]])/Table2[[#This Row],[20D EMA]]</f>
        <v>-2.0561632309633947E-2</v>
      </c>
      <c r="T132" s="2">
        <f>(Table2[[#This Row],[Close Price]]-Table2[[#This Row],[50D EMA]])/Table2[[#This Row],[50D EMA]]</f>
        <v>1.0489986782745021E-2</v>
      </c>
      <c r="U132" s="2">
        <f>(Table2[[#This Row],[Close Price]]-Table2[[#This Row],[200D EMA]])/Table2[[#This Row],[200D EMA]]</f>
        <v>0.27894980169671602</v>
      </c>
      <c r="V132">
        <v>1.1204326910564499</v>
      </c>
      <c r="W132">
        <v>927.5</v>
      </c>
      <c r="X132">
        <v>947.95</v>
      </c>
      <c r="Y132">
        <v>924.1</v>
      </c>
      <c r="Z132">
        <v>963.4</v>
      </c>
      <c r="AA132">
        <v>854.9</v>
      </c>
      <c r="AB132">
        <v>1110</v>
      </c>
      <c r="AC132" s="2">
        <f>(Table2[[#This Row],[Close Price]]/Table2[[#This Row],[Day Low]])-1</f>
        <v>4.0431266846361336E-3</v>
      </c>
      <c r="AD132" s="2">
        <f>(Table2[[#This Row],[Day High]]/Table2[[#This Row],[Close Price]])-1</f>
        <v>1.7932885906040363E-2</v>
      </c>
      <c r="AE132" s="2">
        <f>(Table2[[#This Row],[Close Price]]/Table2[[#This Row],[Current Week Low]])-1</f>
        <v>7.73725787252455E-3</v>
      </c>
      <c r="AF132" s="2">
        <f>(Table2[[#This Row],[Current Week High]]/Table2[[#This Row],[Close Price]])-1</f>
        <v>3.4523489932885898E-2</v>
      </c>
      <c r="AG132" s="2">
        <f>(Table2[[#This Row],[Close Price]]/Table2[[#This Row],[Current Month Low]])-1</f>
        <v>8.9308691074979629E-2</v>
      </c>
      <c r="AH132" s="2">
        <f>(Table2[[#This Row],[Current Month High]]/Table2[[#This Row],[Close Price]])-1</f>
        <v>0.19194630872483232</v>
      </c>
      <c r="AI132">
        <v>19.194630872483199</v>
      </c>
      <c r="AJ132">
        <v>157.393587617468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7.0000000000000007E-2</v>
      </c>
      <c r="AM132" t="s">
        <v>10202</v>
      </c>
      <c r="AN132">
        <v>-8.18</v>
      </c>
      <c r="AO132" t="s">
        <v>10201</v>
      </c>
      <c r="AP132">
        <v>0.17774366068865899</v>
      </c>
      <c r="AQ132">
        <f>(Table2[[#This Row],[Sharpe Ratio]]-AVERAGE(Table2[Sharpe Ratio]))/_xlfn.STDEV.P(Table2[Sharpe Ratio])</f>
        <v>1.4002851982329654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1.0567165939375802</v>
      </c>
      <c r="AS132">
        <f>_xlfn.RANK.AVG(Table2[[#This Row],[1Y Return vs Nifty Z-Score]],Table2[1Y Return vs Nifty Z-Score])</f>
        <v>135</v>
      </c>
      <c r="AT132">
        <f>_xlfn.RANK.AVG(Table2[[#This Row],[6M Return vs Nifty Z-Score]],Table2[6M Return vs Nifty Z-Score])</f>
        <v>321</v>
      </c>
      <c r="AU132">
        <f>_xlfn.RANK.AVG(Table2[[#This Row],[Sharpe Ratio Z-Score]],Table2[Sharpe Ratio Z-Score])</f>
        <v>62</v>
      </c>
      <c r="AV132">
        <f>(Table2[[#This Row],[Rank 1Y]]+Table2[[#This Row],[Rank 6M]]+Table2[[#This Row],[Rank Sharpe]])/3</f>
        <v>172.66666666666666</v>
      </c>
    </row>
    <row r="133" spans="1:48" x14ac:dyDescent="0.3">
      <c r="A133" t="s">
        <v>90</v>
      </c>
      <c r="B133" t="s">
        <v>91</v>
      </c>
      <c r="C133" t="s">
        <v>10155</v>
      </c>
      <c r="D133" t="s">
        <v>92</v>
      </c>
      <c r="E133">
        <v>315624.131267305</v>
      </c>
      <c r="F133">
        <v>512.15</v>
      </c>
      <c r="G133">
        <v>96.984620490153901</v>
      </c>
      <c r="H133">
        <f>(Table2[[#This Row],[1Y Return vs Nifty]]-AVERAGE(Table2[1Y Return vs Nifty]))/_xlfn.STDEV.P(Table2[1Y Return vs Nifty])</f>
        <v>0.81185953789118726</v>
      </c>
      <c r="I133">
        <v>4.0685244969186201</v>
      </c>
      <c r="J133">
        <f>(Table2[[#This Row],[1M Return vs Nifty]]-AVERAGE(Table2[1M Return vs Nifty]))/_xlfn.STDEV.P(Table2[1M Return vs Nifty])</f>
        <v>0.37839113712421085</v>
      </c>
      <c r="K133">
        <v>9.8132414723546795</v>
      </c>
      <c r="L133">
        <f>(Table2[[#This Row],[6M Return vs Nifty]]-AVERAGE(Table2[6M Return vs Nifty]))/_xlfn.STDEV.P(Table2[6M Return vs Nifty])</f>
        <v>6.7193017918707507E-2</v>
      </c>
      <c r="M133">
        <v>3.5306752547992302</v>
      </c>
      <c r="N133">
        <f>(Table2[[#This Row],[1W Return vs Nifty]]-AVERAGE(Table2[1W Return vs Nifty]))/_xlfn.STDEV.P(Table2[1W Return vs Nifty])</f>
        <v>0.1009471634564556</v>
      </c>
      <c r="O133">
        <v>494.57</v>
      </c>
      <c r="P133">
        <v>483.71432917101203</v>
      </c>
      <c r="Q133">
        <v>419.51266400021098</v>
      </c>
      <c r="R133">
        <v>68.175306929951901</v>
      </c>
      <c r="S133" s="2">
        <f>(Table2[[#This Row],[Close Price]]-Table2[[#This Row],[20D EMA]])/Table2[[#This Row],[20D EMA]]</f>
        <v>3.5546029884546138E-2</v>
      </c>
      <c r="T133" s="2">
        <f>(Table2[[#This Row],[Close Price]]-Table2[[#This Row],[50D EMA]])/Table2[[#This Row],[50D EMA]]</f>
        <v>5.878608326059083E-2</v>
      </c>
      <c r="U133" s="2">
        <f>(Table2[[#This Row],[Close Price]]-Table2[[#This Row],[200D EMA]])/Table2[[#This Row],[200D EMA]]</f>
        <v>0.22082130993724283</v>
      </c>
      <c r="V133">
        <v>0.88246414985622201</v>
      </c>
      <c r="W133">
        <v>509.95</v>
      </c>
      <c r="X133">
        <v>525.6</v>
      </c>
      <c r="Y133">
        <v>507.5</v>
      </c>
      <c r="Z133">
        <v>515.70000000000005</v>
      </c>
      <c r="AA133">
        <v>464.55</v>
      </c>
      <c r="AB133">
        <v>518.4</v>
      </c>
      <c r="AC133" s="2">
        <f>(Table2[[#This Row],[Close Price]]/Table2[[#This Row],[Day Low]])-1</f>
        <v>4.314148445926147E-3</v>
      </c>
      <c r="AD133" s="2">
        <f>(Table2[[#This Row],[Day High]]/Table2[[#This Row],[Close Price]])-1</f>
        <v>2.6261837352338224E-2</v>
      </c>
      <c r="AE133" s="2">
        <f>(Table2[[#This Row],[Close Price]]/Table2[[#This Row],[Current Week Low]])-1</f>
        <v>9.1625615763546442E-3</v>
      </c>
      <c r="AF133" s="2">
        <f>(Table2[[#This Row],[Current Week High]]/Table2[[#This Row],[Close Price]])-1</f>
        <v>6.9315630186470578E-3</v>
      </c>
      <c r="AG133" s="2">
        <f>(Table2[[#This Row],[Close Price]]/Table2[[#This Row],[Current Month Low]])-1</f>
        <v>0.10246475083414053</v>
      </c>
      <c r="AH133" s="2">
        <f>(Table2[[#This Row],[Current Month High]]/Table2[[#This Row],[Close Price]])-1</f>
        <v>1.2203456018744507E-2</v>
      </c>
      <c r="AI133">
        <v>2.9776432685736598</v>
      </c>
      <c r="AJ133">
        <v>125.765924619792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0.08</v>
      </c>
      <c r="AM133" t="s">
        <v>10202</v>
      </c>
      <c r="AN133">
        <v>4.3600000000000003</v>
      </c>
      <c r="AO133" t="s">
        <v>10202</v>
      </c>
      <c r="AP133">
        <v>0.14652854558371001</v>
      </c>
      <c r="AQ133">
        <f>(Table2[[#This Row],[Sharpe Ratio]]-AVERAGE(Table2[Sharpe Ratio]))/_xlfn.STDEV.P(Table2[Sharpe Ratio])</f>
        <v>1.0420255256144806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2.4004163820050417</v>
      </c>
      <c r="AS133">
        <f>_xlfn.RANK.AVG(Table2[[#This Row],[1Y Return vs Nifty Z-Score]],Table2[1Y Return vs Nifty Z-Score])</f>
        <v>111</v>
      </c>
      <c r="AT133">
        <f>_xlfn.RANK.AVG(Table2[[#This Row],[6M Return vs Nifty Z-Score]],Table2[6M Return vs Nifty Z-Score])</f>
        <v>294</v>
      </c>
      <c r="AU133">
        <f>_xlfn.RANK.AVG(Table2[[#This Row],[Sharpe Ratio Z-Score]],Table2[Sharpe Ratio Z-Score])</f>
        <v>114</v>
      </c>
      <c r="AV133">
        <f>(Table2[[#This Row],[Rank 1Y]]+Table2[[#This Row],[Rank 6M]]+Table2[[#This Row],[Rank Sharpe]])/3</f>
        <v>173</v>
      </c>
    </row>
    <row r="134" spans="1:48" x14ac:dyDescent="0.3">
      <c r="A134" t="s">
        <v>58</v>
      </c>
      <c r="B134" t="s">
        <v>59</v>
      </c>
      <c r="C134" t="s">
        <v>10162</v>
      </c>
      <c r="D134" t="s">
        <v>60</v>
      </c>
      <c r="E134">
        <v>412767.52359032002</v>
      </c>
      <c r="F134">
        <v>1124</v>
      </c>
      <c r="G134">
        <v>48.035115976874103</v>
      </c>
      <c r="H134">
        <f>(Table2[[#This Row],[1Y Return vs Nifty]]-AVERAGE(Table2[1Y Return vs Nifty]))/_xlfn.STDEV.P(Table2[1Y Return vs Nifty])</f>
        <v>0.13448460708349405</v>
      </c>
      <c r="I134">
        <v>9.6643371680668206</v>
      </c>
      <c r="J134">
        <f>(Table2[[#This Row],[1M Return vs Nifty]]-AVERAGE(Table2[1M Return vs Nifty]))/_xlfn.STDEV.P(Table2[1M Return vs Nifty])</f>
        <v>0.99172754108418437</v>
      </c>
      <c r="K134">
        <v>19.396312682339101</v>
      </c>
      <c r="L134">
        <f>(Table2[[#This Row],[6M Return vs Nifty]]-AVERAGE(Table2[6M Return vs Nifty]))/_xlfn.STDEV.P(Table2[6M Return vs Nifty])</f>
        <v>0.38974434814668252</v>
      </c>
      <c r="M134">
        <v>11.751668094322399</v>
      </c>
      <c r="N134">
        <f>(Table2[[#This Row],[1W Return vs Nifty]]-AVERAGE(Table2[1W Return vs Nifty]))/_xlfn.STDEV.P(Table2[1W Return vs Nifty])</f>
        <v>1.7519430974231807</v>
      </c>
      <c r="O134">
        <v>1030.5</v>
      </c>
      <c r="P134">
        <v>1000.76016361157</v>
      </c>
      <c r="Q134">
        <v>883.71039742959294</v>
      </c>
      <c r="R134">
        <v>83.246446629623705</v>
      </c>
      <c r="S134" s="2">
        <f>(Table2[[#This Row],[Close Price]]-Table2[[#This Row],[20D EMA]])/Table2[[#This Row],[20D EMA]]</f>
        <v>9.0732654051431341E-2</v>
      </c>
      <c r="T134" s="2">
        <f>(Table2[[#This Row],[Close Price]]-Table2[[#This Row],[50D EMA]])/Table2[[#This Row],[50D EMA]]</f>
        <v>0.12314622510919981</v>
      </c>
      <c r="U134" s="2">
        <f>(Table2[[#This Row],[Close Price]]-Table2[[#This Row],[200D EMA]])/Table2[[#This Row],[200D EMA]]</f>
        <v>0.27190989635216034</v>
      </c>
      <c r="V134">
        <v>0.95264264412514599</v>
      </c>
      <c r="W134">
        <v>1118.5999999999999</v>
      </c>
      <c r="X134">
        <v>1176.9000000000001</v>
      </c>
      <c r="Y134">
        <v>1118.5999999999999</v>
      </c>
      <c r="Z134">
        <v>1139.9000000000001</v>
      </c>
      <c r="AA134">
        <v>967.2</v>
      </c>
      <c r="AB134">
        <v>1139.9000000000001</v>
      </c>
      <c r="AC134" s="2">
        <f>(Table2[[#This Row],[Close Price]]/Table2[[#This Row],[Day Low]])-1</f>
        <v>4.8274629000537583E-3</v>
      </c>
      <c r="AD134" s="2">
        <f>(Table2[[#This Row],[Day High]]/Table2[[#This Row],[Close Price]])-1</f>
        <v>4.7064056939501775E-2</v>
      </c>
      <c r="AE134" s="2">
        <f>(Table2[[#This Row],[Close Price]]/Table2[[#This Row],[Current Week Low]])-1</f>
        <v>4.8274629000537583E-3</v>
      </c>
      <c r="AF134" s="2">
        <f>(Table2[[#This Row],[Current Week High]]/Table2[[#This Row],[Close Price]])-1</f>
        <v>1.4145907473309682E-2</v>
      </c>
      <c r="AG134" s="2">
        <f>(Table2[[#This Row],[Close Price]]/Table2[[#This Row],[Current Month Low]])-1</f>
        <v>0.16211745244003306</v>
      </c>
      <c r="AH134" s="2">
        <f>(Table2[[#This Row],[Current Month High]]/Table2[[#This Row],[Close Price]])-1</f>
        <v>1.4145907473309682E-2</v>
      </c>
      <c r="AI134">
        <v>1.41459074733096</v>
      </c>
      <c r="AJ134">
        <v>89.448845440755093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-7.0000000000000007E-2</v>
      </c>
      <c r="AM134" t="s">
        <v>10201</v>
      </c>
      <c r="AN134">
        <v>11.79</v>
      </c>
      <c r="AO134" t="s">
        <v>10202</v>
      </c>
      <c r="AP134">
        <v>0.170562137540958</v>
      </c>
      <c r="AQ134">
        <f>(Table2[[#This Row],[Sharpe Ratio]]-AVERAGE(Table2[Sharpe Ratio]))/_xlfn.STDEV.P(Table2[Sharpe Ratio])</f>
        <v>1.3178619836093066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4.5857615773468483</v>
      </c>
      <c r="AS134">
        <f>_xlfn.RANK.AVG(Table2[[#This Row],[1Y Return vs Nifty Z-Score]],Table2[1Y Return vs Nifty Z-Score])</f>
        <v>248</v>
      </c>
      <c r="AT134">
        <f>_xlfn.RANK.AVG(Table2[[#This Row],[6M Return vs Nifty Z-Score]],Table2[6M Return vs Nifty Z-Score])</f>
        <v>208</v>
      </c>
      <c r="AU134">
        <f>_xlfn.RANK.AVG(Table2[[#This Row],[Sharpe Ratio Z-Score]],Table2[Sharpe Ratio Z-Score])</f>
        <v>72</v>
      </c>
      <c r="AV134">
        <f>(Table2[[#This Row],[Rank 1Y]]+Table2[[#This Row],[Rank 6M]]+Table2[[#This Row],[Rank Sharpe]])/3</f>
        <v>176</v>
      </c>
    </row>
    <row r="135" spans="1:48" x14ac:dyDescent="0.3">
      <c r="A135" t="s">
        <v>747</v>
      </c>
      <c r="B135" t="s">
        <v>748</v>
      </c>
      <c r="C135" t="s">
        <v>10158</v>
      </c>
      <c r="D135" t="s">
        <v>637</v>
      </c>
      <c r="E135">
        <v>22032.938805419999</v>
      </c>
      <c r="F135">
        <v>1288.2</v>
      </c>
      <c r="G135">
        <v>30.833197925063899</v>
      </c>
      <c r="H135">
        <f>(Table2[[#This Row],[1Y Return vs Nifty]]-AVERAGE(Table2[1Y Return vs Nifty]))/_xlfn.STDEV.P(Table2[1Y Return vs Nifty])</f>
        <v>-0.10355964210688058</v>
      </c>
      <c r="I135">
        <v>-12.045588520100701</v>
      </c>
      <c r="J135">
        <f>(Table2[[#This Row],[1M Return vs Nifty]]-AVERAGE(Table2[1M Return vs Nifty]))/_xlfn.STDEV.P(Table2[1M Return vs Nifty])</f>
        <v>-1.3878174033835027</v>
      </c>
      <c r="K135">
        <v>56.187812361868502</v>
      </c>
      <c r="L135">
        <f>(Table2[[#This Row],[6M Return vs Nifty]]-AVERAGE(Table2[6M Return vs Nifty]))/_xlfn.STDEV.P(Table2[6M Return vs Nifty])</f>
        <v>1.6280892276410732</v>
      </c>
      <c r="M135">
        <v>-6.3547893735060699</v>
      </c>
      <c r="N135">
        <f>(Table2[[#This Row],[1W Return vs Nifty]]-AVERAGE(Table2[1W Return vs Nifty]))/_xlfn.STDEV.P(Table2[1W Return vs Nifty])</f>
        <v>-1.8843193639926268</v>
      </c>
      <c r="O135">
        <v>1350.27</v>
      </c>
      <c r="P135">
        <v>1290.7651234126599</v>
      </c>
      <c r="Q135">
        <v>1020.01099076406</v>
      </c>
      <c r="R135">
        <v>33.252367325135602</v>
      </c>
      <c r="S135" s="2">
        <f>(Table2[[#This Row],[Close Price]]-Table2[[#This Row],[20D EMA]])/Table2[[#This Row],[20D EMA]]</f>
        <v>-4.5968584060965538E-2</v>
      </c>
      <c r="T135" s="2">
        <f>(Table2[[#This Row],[Close Price]]-Table2[[#This Row],[50D EMA]])/Table2[[#This Row],[50D EMA]]</f>
        <v>-1.987289063000048E-3</v>
      </c>
      <c r="U135" s="2">
        <f>(Table2[[#This Row],[Close Price]]-Table2[[#This Row],[200D EMA]])/Table2[[#This Row],[200D EMA]]</f>
        <v>0.26292756809909235</v>
      </c>
      <c r="V135">
        <v>0.75454694215348295</v>
      </c>
      <c r="W135">
        <v>1288.5999999999999</v>
      </c>
      <c r="X135">
        <v>1314.5</v>
      </c>
      <c r="Y135">
        <v>1286</v>
      </c>
      <c r="Z135">
        <v>1328.8</v>
      </c>
      <c r="AA135">
        <v>1221.3</v>
      </c>
      <c r="AB135">
        <v>1475</v>
      </c>
      <c r="AC135" s="2">
        <f>(Table2[[#This Row],[Close Price]]/Table2[[#This Row],[Day Low]])-1</f>
        <v>-3.1041440322820968E-4</v>
      </c>
      <c r="AD135" s="2">
        <f>(Table2[[#This Row],[Day High]]/Table2[[#This Row],[Close Price]])-1</f>
        <v>2.0416084458934947E-2</v>
      </c>
      <c r="AE135" s="2">
        <f>(Table2[[#This Row],[Close Price]]/Table2[[#This Row],[Current Week Low]])-1</f>
        <v>1.7107309486781297E-3</v>
      </c>
      <c r="AF135" s="2">
        <f>(Table2[[#This Row],[Current Week High]]/Table2[[#This Row],[Close Price]])-1</f>
        <v>3.1516845210370903E-2</v>
      </c>
      <c r="AG135" s="2">
        <f>(Table2[[#This Row],[Close Price]]/Table2[[#This Row],[Current Month Low]])-1</f>
        <v>5.4777695897813894E-2</v>
      </c>
      <c r="AH135" s="2">
        <f>(Table2[[#This Row],[Current Month High]]/Table2[[#This Row],[Close Price]])-1</f>
        <v>0.14500853904673194</v>
      </c>
      <c r="AI135">
        <v>16.053407855922998</v>
      </c>
      <c r="AJ135">
        <v>97.8042226487524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0.06</v>
      </c>
      <c r="AM135" t="s">
        <v>10202</v>
      </c>
      <c r="AN135">
        <v>-6.31</v>
      </c>
      <c r="AO135" t="s">
        <v>10201</v>
      </c>
      <c r="AP135">
        <v>0.122402816604971</v>
      </c>
      <c r="AQ135">
        <f>(Table2[[#This Row],[Sharpe Ratio]]-AVERAGE(Table2[Sharpe Ratio]))/_xlfn.STDEV.P(Table2[Sharpe Ratio])</f>
        <v>0.76513159981777623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-0.98247558202416063</v>
      </c>
      <c r="AS135">
        <f>_xlfn.RANK.AVG(Table2[[#This Row],[1Y Return vs Nifty Z-Score]],Table2[1Y Return vs Nifty Z-Score])</f>
        <v>318</v>
      </c>
      <c r="AT135">
        <f>_xlfn.RANK.AVG(Table2[[#This Row],[6M Return vs Nifty Z-Score]],Table2[6M Return vs Nifty Z-Score])</f>
        <v>43</v>
      </c>
      <c r="AU135">
        <f>_xlfn.RANK.AVG(Table2[[#This Row],[Sharpe Ratio Z-Score]],Table2[Sharpe Ratio Z-Score])</f>
        <v>167</v>
      </c>
      <c r="AV135">
        <f>(Table2[[#This Row],[Rank 1Y]]+Table2[[#This Row],[Rank 6M]]+Table2[[#This Row],[Rank Sharpe]])/3</f>
        <v>176</v>
      </c>
    </row>
    <row r="136" spans="1:48" x14ac:dyDescent="0.3">
      <c r="A136" t="s">
        <v>106</v>
      </c>
      <c r="B136" t="s">
        <v>107</v>
      </c>
      <c r="C136" t="s">
        <v>10164</v>
      </c>
      <c r="D136" t="s">
        <v>108</v>
      </c>
      <c r="E136">
        <v>267758.46503000002</v>
      </c>
      <c r="F136">
        <v>633.70000000000005</v>
      </c>
      <c r="G136">
        <v>70.414027543648004</v>
      </c>
      <c r="H136">
        <f>(Table2[[#This Row],[1Y Return vs Nifty]]-AVERAGE(Table2[1Y Return vs Nifty]))/_xlfn.STDEV.P(Table2[1Y Return vs Nifty])</f>
        <v>0.44416932861080605</v>
      </c>
      <c r="I136">
        <v>-13.758296669831401</v>
      </c>
      <c r="J136">
        <f>(Table2[[#This Row],[1M Return vs Nifty]]-AVERAGE(Table2[1M Return vs Nifty]))/_xlfn.STDEV.P(Table2[1M Return vs Nifty])</f>
        <v>-1.5755410316251934</v>
      </c>
      <c r="K136">
        <v>87.561183135318203</v>
      </c>
      <c r="L136">
        <f>(Table2[[#This Row],[6M Return vs Nifty]]-AVERAGE(Table2[6M Return vs Nifty]))/_xlfn.STDEV.P(Table2[6M Return vs Nifty])</f>
        <v>2.6840682822648496</v>
      </c>
      <c r="M136">
        <v>-5.8430718097519998</v>
      </c>
      <c r="N136">
        <f>(Table2[[#This Row],[1W Return vs Nifty]]-AVERAGE(Table2[1W Return vs Nifty]))/_xlfn.STDEV.P(Table2[1W Return vs Nifty])</f>
        <v>-1.7815527476496877</v>
      </c>
      <c r="O136">
        <v>644.14</v>
      </c>
      <c r="P136">
        <v>624.45600102331605</v>
      </c>
      <c r="Q136">
        <v>470.37339157236499</v>
      </c>
      <c r="R136">
        <v>47.035867812705398</v>
      </c>
      <c r="S136" s="2">
        <f>(Table2[[#This Row],[Close Price]]-Table2[[#This Row],[20D EMA]])/Table2[[#This Row],[20D EMA]]</f>
        <v>-1.62076567205886E-2</v>
      </c>
      <c r="T136" s="2">
        <f>(Table2[[#This Row],[Close Price]]-Table2[[#This Row],[50D EMA]])/Table2[[#This Row],[50D EMA]]</f>
        <v>1.4803283116081133E-2</v>
      </c>
      <c r="U136" s="2">
        <f>(Table2[[#This Row],[Close Price]]-Table2[[#This Row],[200D EMA]])/Table2[[#This Row],[200D EMA]]</f>
        <v>0.34722756719223974</v>
      </c>
      <c r="V136">
        <v>0.162050247460792</v>
      </c>
      <c r="W136">
        <v>635.20000000000005</v>
      </c>
      <c r="X136">
        <v>647.70000000000005</v>
      </c>
      <c r="Y136">
        <v>608.20000000000005</v>
      </c>
      <c r="Z136">
        <v>642</v>
      </c>
      <c r="AA136">
        <v>599</v>
      </c>
      <c r="AB136">
        <v>717</v>
      </c>
      <c r="AC136" s="2">
        <f>(Table2[[#This Row],[Close Price]]/Table2[[#This Row],[Day Low]])-1</f>
        <v>-2.3614609571788181E-3</v>
      </c>
      <c r="AD136" s="2">
        <f>(Table2[[#This Row],[Day High]]/Table2[[#This Row],[Close Price]])-1</f>
        <v>2.2092472778917571E-2</v>
      </c>
      <c r="AE136" s="2">
        <f>(Table2[[#This Row],[Close Price]]/Table2[[#This Row],[Current Week Low]])-1</f>
        <v>4.1926997698125579E-2</v>
      </c>
      <c r="AF136" s="2">
        <f>(Table2[[#This Row],[Current Week High]]/Table2[[#This Row],[Close Price]])-1</f>
        <v>1.3097680290358182E-2</v>
      </c>
      <c r="AG136" s="2">
        <f>(Table2[[#This Row],[Close Price]]/Table2[[#This Row],[Current Month Low]])-1</f>
        <v>5.7929883138564398E-2</v>
      </c>
      <c r="AH136" s="2">
        <f>(Table2[[#This Row],[Current Month High]]/Table2[[#This Row],[Close Price]])-1</f>
        <v>0.13145021303455895</v>
      </c>
      <c r="AI136">
        <v>27.457787596654502</v>
      </c>
      <c r="AJ136">
        <v>122.663387210119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0.3</v>
      </c>
      <c r="AM136" t="s">
        <v>10202</v>
      </c>
      <c r="AN136">
        <v>-3.87</v>
      </c>
      <c r="AO136" t="s">
        <v>10201</v>
      </c>
      <c r="AP136">
        <v>5.2499562878658E-2</v>
      </c>
      <c r="AQ136">
        <f>(Table2[[#This Row],[Sharpe Ratio]]-AVERAGE(Table2[Sharpe Ratio]))/_xlfn.STDEV.P(Table2[Sharpe Ratio])</f>
        <v>-3.7156545228508489E-2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-0.26601271362773393</v>
      </c>
      <c r="AS136">
        <f>_xlfn.RANK.AVG(Table2[[#This Row],[1Y Return vs Nifty Z-Score]],Table2[1Y Return vs Nifty Z-Score])</f>
        <v>167</v>
      </c>
      <c r="AT136">
        <f>_xlfn.RANK.AVG(Table2[[#This Row],[6M Return vs Nifty Z-Score]],Table2[6M Return vs Nifty Z-Score])</f>
        <v>13</v>
      </c>
      <c r="AU136">
        <f>_xlfn.RANK.AVG(Table2[[#This Row],[Sharpe Ratio Z-Score]],Table2[Sharpe Ratio Z-Score])</f>
        <v>349</v>
      </c>
      <c r="AV136">
        <f>(Table2[[#This Row],[Rank 1Y]]+Table2[[#This Row],[Rank 6M]]+Table2[[#This Row],[Rank Sharpe]])/3</f>
        <v>176.33333333333334</v>
      </c>
    </row>
    <row r="137" spans="1:48" x14ac:dyDescent="0.3">
      <c r="A137" t="s">
        <v>156</v>
      </c>
      <c r="B137" t="s">
        <v>157</v>
      </c>
      <c r="C137" t="s">
        <v>10167</v>
      </c>
      <c r="D137" t="s">
        <v>158</v>
      </c>
      <c r="E137">
        <v>171431.53316026999</v>
      </c>
      <c r="F137">
        <v>4439.3</v>
      </c>
      <c r="G137">
        <v>44.792063624124303</v>
      </c>
      <c r="H137">
        <f>(Table2[[#This Row],[1Y Return vs Nifty]]-AVERAGE(Table2[1Y Return vs Nifty]))/_xlfn.STDEV.P(Table2[1Y Return vs Nifty])</f>
        <v>8.96064743037506E-2</v>
      </c>
      <c r="I137">
        <v>1.6903802344503001</v>
      </c>
      <c r="J137">
        <f>(Table2[[#This Row],[1M Return vs Nifty]]-AVERAGE(Table2[1M Return vs Nifty]))/_xlfn.STDEV.P(Table2[1M Return vs Nifty])</f>
        <v>0.11773150897746056</v>
      </c>
      <c r="K137">
        <v>39.036642367467898</v>
      </c>
      <c r="L137">
        <f>(Table2[[#This Row],[6M Return vs Nifty]]-AVERAGE(Table2[6M Return vs Nifty]))/_xlfn.STDEV.P(Table2[6M Return vs Nifty])</f>
        <v>1.0508074173070105</v>
      </c>
      <c r="M137">
        <v>3.9229222125044001</v>
      </c>
      <c r="N137">
        <f>(Table2[[#This Row],[1W Return vs Nifty]]-AVERAGE(Table2[1W Return vs Nifty]))/_xlfn.STDEV.P(Table2[1W Return vs Nifty])</f>
        <v>0.17972087667132022</v>
      </c>
      <c r="O137">
        <v>4353.92</v>
      </c>
      <c r="P137">
        <v>4237.2172182969598</v>
      </c>
      <c r="Q137">
        <v>3550.16689441886</v>
      </c>
      <c r="R137">
        <v>59.696664006016398</v>
      </c>
      <c r="S137" s="2">
        <f>(Table2[[#This Row],[Close Price]]-Table2[[#This Row],[20D EMA]])/Table2[[#This Row],[20D EMA]]</f>
        <v>1.9609914743495542E-2</v>
      </c>
      <c r="T137" s="2">
        <f>(Table2[[#This Row],[Close Price]]-Table2[[#This Row],[50D EMA]])/Table2[[#This Row],[50D EMA]]</f>
        <v>4.769233468381457E-2</v>
      </c>
      <c r="U137" s="2">
        <f>(Table2[[#This Row],[Close Price]]-Table2[[#This Row],[200D EMA]])/Table2[[#This Row],[200D EMA]]</f>
        <v>0.25044825553945843</v>
      </c>
      <c r="V137">
        <v>0.81134271045080597</v>
      </c>
      <c r="W137">
        <v>4430.05</v>
      </c>
      <c r="X137">
        <v>4527.8500000000004</v>
      </c>
      <c r="Y137">
        <v>4273.2</v>
      </c>
      <c r="Z137">
        <v>4479</v>
      </c>
      <c r="AA137">
        <v>4165.3999999999996</v>
      </c>
      <c r="AB137">
        <v>4510</v>
      </c>
      <c r="AC137" s="2">
        <f>(Table2[[#This Row],[Close Price]]/Table2[[#This Row],[Day Low]])-1</f>
        <v>2.0880125506483882E-3</v>
      </c>
      <c r="AD137" s="2">
        <f>(Table2[[#This Row],[Day High]]/Table2[[#This Row],[Close Price]])-1</f>
        <v>1.9946838465523919E-2</v>
      </c>
      <c r="AE137" s="2">
        <f>(Table2[[#This Row],[Close Price]]/Table2[[#This Row],[Current Week Low]])-1</f>
        <v>3.887016755592998E-2</v>
      </c>
      <c r="AF137" s="2">
        <f>(Table2[[#This Row],[Current Week High]]/Table2[[#This Row],[Close Price]])-1</f>
        <v>8.9428513504381524E-3</v>
      </c>
      <c r="AG137" s="2">
        <f>(Table2[[#This Row],[Close Price]]/Table2[[#This Row],[Current Month Low]])-1</f>
        <v>6.5755989820905691E-2</v>
      </c>
      <c r="AH137" s="2">
        <f>(Table2[[#This Row],[Current Month High]]/Table2[[#This Row],[Close Price]])-1</f>
        <v>1.5925934268916198E-2</v>
      </c>
      <c r="AI137">
        <v>3.8406956051629799</v>
      </c>
      <c r="AJ137">
        <v>90.254355326033405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-0.05</v>
      </c>
      <c r="AM137" t="s">
        <v>10201</v>
      </c>
      <c r="AN137">
        <v>3.69</v>
      </c>
      <c r="AO137" t="s">
        <v>10202</v>
      </c>
      <c r="AP137">
        <v>0.11808973172366</v>
      </c>
      <c r="AQ137">
        <f>(Table2[[#This Row],[Sharpe Ratio]]-AVERAGE(Table2[Sharpe Ratio]))/_xlfn.STDEV.P(Table2[Sharpe Ratio])</f>
        <v>0.71562980005317323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2.153496077312715</v>
      </c>
      <c r="AS137">
        <f>_xlfn.RANK.AVG(Table2[[#This Row],[1Y Return vs Nifty Z-Score]],Table2[1Y Return vs Nifty Z-Score])</f>
        <v>259</v>
      </c>
      <c r="AT137">
        <f>_xlfn.RANK.AVG(Table2[[#This Row],[6M Return vs Nifty Z-Score]],Table2[6M Return vs Nifty Z-Score])</f>
        <v>95</v>
      </c>
      <c r="AU137">
        <f>_xlfn.RANK.AVG(Table2[[#This Row],[Sharpe Ratio Z-Score]],Table2[Sharpe Ratio Z-Score])</f>
        <v>175</v>
      </c>
      <c r="AV137">
        <f>(Table2[[#This Row],[Rank 1Y]]+Table2[[#This Row],[Rank 6M]]+Table2[[#This Row],[Rank Sharpe]])/3</f>
        <v>176.33333333333334</v>
      </c>
    </row>
    <row r="138" spans="1:48" x14ac:dyDescent="0.3">
      <c r="A138" t="s">
        <v>1204</v>
      </c>
      <c r="B138" t="s">
        <v>1205</v>
      </c>
      <c r="C138" t="s">
        <v>628</v>
      </c>
      <c r="D138" t="s">
        <v>480</v>
      </c>
      <c r="E138">
        <v>9792.8286418200005</v>
      </c>
      <c r="F138">
        <v>374.3</v>
      </c>
      <c r="G138">
        <v>144.61770289768299</v>
      </c>
      <c r="H138">
        <f>(Table2[[#This Row],[1Y Return vs Nifty]]-AVERAGE(Table2[1Y Return vs Nifty]))/_xlfn.STDEV.P(Table2[1Y Return vs Nifty])</f>
        <v>1.4710175052860088</v>
      </c>
      <c r="I138">
        <v>0.336280343430367</v>
      </c>
      <c r="J138">
        <f>(Table2[[#This Row],[1M Return vs Nifty]]-AVERAGE(Table2[1M Return vs Nifty]))/_xlfn.STDEV.P(Table2[1M Return vs Nifty])</f>
        <v>-3.0686389649289662E-2</v>
      </c>
      <c r="K138">
        <v>4.9497181671653401</v>
      </c>
      <c r="L138">
        <f>(Table2[[#This Row],[6M Return vs Nifty]]-AVERAGE(Table2[6M Return vs Nifty]))/_xlfn.STDEV.P(Table2[6M Return vs Nifty])</f>
        <v>-9.6505641656016578E-2</v>
      </c>
      <c r="M138">
        <v>2.62228838427722</v>
      </c>
      <c r="N138">
        <f>(Table2[[#This Row],[1W Return vs Nifty]]-AVERAGE(Table2[1W Return vs Nifty]))/_xlfn.STDEV.P(Table2[1W Return vs Nifty])</f>
        <v>-8.1481292446150946E-2</v>
      </c>
      <c r="O138">
        <v>379.57</v>
      </c>
      <c r="P138">
        <v>368.414956670469</v>
      </c>
      <c r="Q138">
        <v>298.597272670287</v>
      </c>
      <c r="R138">
        <v>43.710682808771402</v>
      </c>
      <c r="S138" s="2">
        <f>(Table2[[#This Row],[Close Price]]-Table2[[#This Row],[20D EMA]])/Table2[[#This Row],[20D EMA]]</f>
        <v>-1.388413204415518E-2</v>
      </c>
      <c r="T138" s="2">
        <f>(Table2[[#This Row],[Close Price]]-Table2[[#This Row],[50D EMA]])/Table2[[#This Row],[50D EMA]]</f>
        <v>1.5973953345208316E-2</v>
      </c>
      <c r="U138" s="2">
        <f>(Table2[[#This Row],[Close Price]]-Table2[[#This Row],[200D EMA]])/Table2[[#This Row],[200D EMA]]</f>
        <v>0.25352785928927235</v>
      </c>
      <c r="V138">
        <v>0.79917521762468502</v>
      </c>
      <c r="W138">
        <v>368</v>
      </c>
      <c r="X138">
        <v>376.7</v>
      </c>
      <c r="Y138">
        <v>371.3</v>
      </c>
      <c r="Z138">
        <v>402</v>
      </c>
      <c r="AA138">
        <v>360</v>
      </c>
      <c r="AB138">
        <v>403.65</v>
      </c>
      <c r="AC138" s="2">
        <f>(Table2[[#This Row],[Close Price]]/Table2[[#This Row],[Day Low]])-1</f>
        <v>1.7119565217391441E-2</v>
      </c>
      <c r="AD138" s="2">
        <f>(Table2[[#This Row],[Day High]]/Table2[[#This Row],[Close Price]])-1</f>
        <v>6.4119690088164649E-3</v>
      </c>
      <c r="AE138" s="2">
        <f>(Table2[[#This Row],[Close Price]]/Table2[[#This Row],[Current Week Low]])-1</f>
        <v>8.0797199030433475E-3</v>
      </c>
      <c r="AF138" s="2">
        <f>(Table2[[#This Row],[Current Week High]]/Table2[[#This Row],[Close Price]])-1</f>
        <v>7.4004808976756653E-2</v>
      </c>
      <c r="AG138" s="2">
        <f>(Table2[[#This Row],[Close Price]]/Table2[[#This Row],[Current Month Low]])-1</f>
        <v>3.9722222222222214E-2</v>
      </c>
      <c r="AH138" s="2">
        <f>(Table2[[#This Row],[Current Month High]]/Table2[[#This Row],[Close Price]])-1</f>
        <v>7.841303767031782E-2</v>
      </c>
      <c r="AI138">
        <v>7.8413037670317802</v>
      </c>
      <c r="AJ138">
        <v>194.492525570417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-0.06</v>
      </c>
      <c r="AM138" t="s">
        <v>10201</v>
      </c>
      <c r="AN138">
        <v>-3.16</v>
      </c>
      <c r="AO138" t="s">
        <v>10201</v>
      </c>
      <c r="AP138">
        <v>0.14747420773904699</v>
      </c>
      <c r="AQ138">
        <f>(Table2[[#This Row],[Sharpe Ratio]]-AVERAGE(Table2[Sharpe Ratio]))/_xlfn.STDEV.P(Table2[Sharpe Ratio])</f>
        <v>1.052879005188067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2.3152231867226192</v>
      </c>
      <c r="AS138">
        <f>_xlfn.RANK.AVG(Table2[[#This Row],[1Y Return vs Nifty Z-Score]],Table2[1Y Return vs Nifty Z-Score])</f>
        <v>58</v>
      </c>
      <c r="AT138">
        <f>_xlfn.RANK.AVG(Table2[[#This Row],[6M Return vs Nifty Z-Score]],Table2[6M Return vs Nifty Z-Score])</f>
        <v>358</v>
      </c>
      <c r="AU138">
        <f>_xlfn.RANK.AVG(Table2[[#This Row],[Sharpe Ratio Z-Score]],Table2[Sharpe Ratio Z-Score])</f>
        <v>113</v>
      </c>
      <c r="AV138">
        <f>(Table2[[#This Row],[Rank 1Y]]+Table2[[#This Row],[Rank 6M]]+Table2[[#This Row],[Rank Sharpe]])/3</f>
        <v>176.33333333333334</v>
      </c>
    </row>
    <row r="139" spans="1:48" x14ac:dyDescent="0.3">
      <c r="A139" t="s">
        <v>585</v>
      </c>
      <c r="B139" t="s">
        <v>586</v>
      </c>
      <c r="C139" t="s">
        <v>10157</v>
      </c>
      <c r="D139" t="s">
        <v>587</v>
      </c>
      <c r="E139">
        <v>33035.216004975002</v>
      </c>
      <c r="F139">
        <v>2440.25</v>
      </c>
      <c r="G139">
        <v>175.12686146141999</v>
      </c>
      <c r="H139">
        <f>(Table2[[#This Row],[1Y Return vs Nifty]]-AVERAGE(Table2[1Y Return vs Nifty]))/_xlfn.STDEV.P(Table2[1Y Return vs Nifty])</f>
        <v>1.8932105259631773</v>
      </c>
      <c r="I139">
        <v>-9.2654182089283807</v>
      </c>
      <c r="J139">
        <f>(Table2[[#This Row],[1M Return vs Nifty]]-AVERAGE(Table2[1M Return vs Nifty]))/_xlfn.STDEV.P(Table2[1M Return vs Nifty])</f>
        <v>-1.0830931816734812</v>
      </c>
      <c r="K139">
        <v>0.370820180615059</v>
      </c>
      <c r="L139">
        <f>(Table2[[#This Row],[6M Return vs Nifty]]-AVERAGE(Table2[6M Return vs Nifty]))/_xlfn.STDEV.P(Table2[6M Return vs Nifty])</f>
        <v>-0.25062425396489774</v>
      </c>
      <c r="M139">
        <v>8.9067209400251297</v>
      </c>
      <c r="N139">
        <f>(Table2[[#This Row],[1W Return vs Nifty]]-AVERAGE(Table2[1W Return vs Nifty]))/_xlfn.STDEV.P(Table2[1W Return vs Nifty])</f>
        <v>1.1806013780247935</v>
      </c>
      <c r="O139">
        <v>2404.69</v>
      </c>
      <c r="P139">
        <v>2496.6620414088702</v>
      </c>
      <c r="Q139">
        <v>2250.4798259450499</v>
      </c>
      <c r="R139">
        <v>59.029622890958798</v>
      </c>
      <c r="S139" s="2">
        <f>(Table2[[#This Row],[Close Price]]-Table2[[#This Row],[20D EMA]])/Table2[[#This Row],[20D EMA]]</f>
        <v>1.4787768901604758E-2</v>
      </c>
      <c r="T139" s="2">
        <f>(Table2[[#This Row],[Close Price]]-Table2[[#This Row],[50D EMA]])/Table2[[#This Row],[50D EMA]]</f>
        <v>-2.2594985013284701E-2</v>
      </c>
      <c r="U139" s="2">
        <f>(Table2[[#This Row],[Close Price]]-Table2[[#This Row],[200D EMA]])/Table2[[#This Row],[200D EMA]]</f>
        <v>8.4324316915509068E-2</v>
      </c>
      <c r="V139">
        <v>0.82864058698317999</v>
      </c>
      <c r="W139">
        <v>2425.5500000000002</v>
      </c>
      <c r="X139">
        <v>2459.9499999999998</v>
      </c>
      <c r="Y139">
        <v>2424</v>
      </c>
      <c r="Z139">
        <v>2472.9499999999998</v>
      </c>
      <c r="AA139">
        <v>2115</v>
      </c>
      <c r="AB139">
        <v>2619.75</v>
      </c>
      <c r="AC139" s="2">
        <f>(Table2[[#This Row],[Close Price]]/Table2[[#This Row],[Day Low]])-1</f>
        <v>6.0604811279916238E-3</v>
      </c>
      <c r="AD139" s="2">
        <f>(Table2[[#This Row],[Day High]]/Table2[[#This Row],[Close Price]])-1</f>
        <v>8.0729433459685307E-3</v>
      </c>
      <c r="AE139" s="2">
        <f>(Table2[[#This Row],[Close Price]]/Table2[[#This Row],[Current Week Low]])-1</f>
        <v>6.7037953795379135E-3</v>
      </c>
      <c r="AF139" s="2">
        <f>(Table2[[#This Row],[Current Week High]]/Table2[[#This Row],[Close Price]])-1</f>
        <v>1.3400266366150992E-2</v>
      </c>
      <c r="AG139" s="2">
        <f>(Table2[[#This Row],[Close Price]]/Table2[[#This Row],[Current Month Low]])-1</f>
        <v>0.1537825059101654</v>
      </c>
      <c r="AH139" s="2">
        <f>(Table2[[#This Row],[Current Month High]]/Table2[[#This Row],[Close Price]])-1</f>
        <v>7.3558037086363992E-2</v>
      </c>
      <c r="AI139">
        <v>33.785472799917997</v>
      </c>
      <c r="AJ139">
        <v>208.833765740682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-0.19</v>
      </c>
      <c r="AM139" t="s">
        <v>10201</v>
      </c>
      <c r="AN139">
        <v>8.25</v>
      </c>
      <c r="AO139" t="s">
        <v>10202</v>
      </c>
      <c r="AP139">
        <v>0.164436545252198</v>
      </c>
      <c r="AQ139">
        <f>(Table2[[#This Row],[Sharpe Ratio]]-AVERAGE(Table2[Sharpe Ratio]))/_xlfn.STDEV.P(Table2[Sharpe Ratio])</f>
        <v>1.2475578158820013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37</v>
      </c>
      <c r="AT139">
        <f>_xlfn.RANK.AVG(Table2[[#This Row],[6M Return vs Nifty Z-Score]],Table2[6M Return vs Nifty Z-Score])</f>
        <v>415</v>
      </c>
      <c r="AU139">
        <f>_xlfn.RANK.AVG(Table2[[#This Row],[Sharpe Ratio Z-Score]],Table2[Sharpe Ratio Z-Score])</f>
        <v>83</v>
      </c>
      <c r="AV139">
        <f>(Table2[[#This Row],[Rank 1Y]]+Table2[[#This Row],[Rank 6M]]+Table2[[#This Row],[Rank Sharpe]])/3</f>
        <v>178.33333333333334</v>
      </c>
    </row>
    <row r="140" spans="1:48" x14ac:dyDescent="0.3">
      <c r="A140" t="s">
        <v>806</v>
      </c>
      <c r="B140" t="s">
        <v>807</v>
      </c>
      <c r="C140" t="s">
        <v>10167</v>
      </c>
      <c r="D140" t="s">
        <v>433</v>
      </c>
      <c r="E140">
        <v>19598.362026275001</v>
      </c>
      <c r="F140">
        <v>1372.75</v>
      </c>
      <c r="G140">
        <v>47.370042605759302</v>
      </c>
      <c r="H140">
        <f>(Table2[[#This Row],[1Y Return vs Nifty]]-AVERAGE(Table2[1Y Return vs Nifty]))/_xlfn.STDEV.P(Table2[1Y Return vs Nifty])</f>
        <v>0.12528116297879005</v>
      </c>
      <c r="I140">
        <v>6.3660167779638703</v>
      </c>
      <c r="J140">
        <f>(Table2[[#This Row],[1M Return vs Nifty]]-AVERAGE(Table2[1M Return vs Nifty]))/_xlfn.STDEV.P(Table2[1M Return vs Nifty])</f>
        <v>0.6302107988236707</v>
      </c>
      <c r="K140">
        <v>18.848141141938001</v>
      </c>
      <c r="L140">
        <f>(Table2[[#This Row],[6M Return vs Nifty]]-AVERAGE(Table2[6M Return vs Nifty]))/_xlfn.STDEV.P(Table2[6M Return vs Nifty])</f>
        <v>0.37129374335880677</v>
      </c>
      <c r="M140">
        <v>4.3177590955526197</v>
      </c>
      <c r="N140">
        <f>(Table2[[#This Row],[1W Return vs Nifty]]-AVERAGE(Table2[1W Return vs Nifty]))/_xlfn.STDEV.P(Table2[1W Return vs Nifty])</f>
        <v>0.25901471638357032</v>
      </c>
      <c r="O140">
        <v>1319.75</v>
      </c>
      <c r="P140">
        <v>1230.47153972724</v>
      </c>
      <c r="Q140">
        <v>1029.25279926587</v>
      </c>
      <c r="R140">
        <v>59.487787227139897</v>
      </c>
      <c r="S140" s="2">
        <f>(Table2[[#This Row],[Close Price]]-Table2[[#This Row],[20D EMA]])/Table2[[#This Row],[20D EMA]]</f>
        <v>4.0159121045652585E-2</v>
      </c>
      <c r="T140" s="2">
        <f>(Table2[[#This Row],[Close Price]]-Table2[[#This Row],[50D EMA]])/Table2[[#This Row],[50D EMA]]</f>
        <v>0.11562921666948833</v>
      </c>
      <c r="U140" s="2">
        <f>(Table2[[#This Row],[Close Price]]-Table2[[#This Row],[200D EMA]])/Table2[[#This Row],[200D EMA]]</f>
        <v>0.33373453147675147</v>
      </c>
      <c r="V140">
        <v>0.94152724452141601</v>
      </c>
      <c r="W140">
        <v>1362</v>
      </c>
      <c r="X140">
        <v>1389.25</v>
      </c>
      <c r="Y140">
        <v>1352</v>
      </c>
      <c r="Z140">
        <v>1405</v>
      </c>
      <c r="AA140">
        <v>1206.05</v>
      </c>
      <c r="AB140">
        <v>1543.7</v>
      </c>
      <c r="AC140" s="2">
        <f>(Table2[[#This Row],[Close Price]]/Table2[[#This Row],[Day Low]])-1</f>
        <v>7.8928046989721334E-3</v>
      </c>
      <c r="AD140" s="2">
        <f>(Table2[[#This Row],[Day High]]/Table2[[#This Row],[Close Price]])-1</f>
        <v>1.2019668548533868E-2</v>
      </c>
      <c r="AE140" s="2">
        <f>(Table2[[#This Row],[Close Price]]/Table2[[#This Row],[Current Week Low]])-1</f>
        <v>1.5347633136094663E-2</v>
      </c>
      <c r="AF140" s="2">
        <f>(Table2[[#This Row],[Current Week High]]/Table2[[#This Row],[Close Price]])-1</f>
        <v>2.3492988526679914E-2</v>
      </c>
      <c r="AG140" s="2">
        <f>(Table2[[#This Row],[Close Price]]/Table2[[#This Row],[Current Month Low]])-1</f>
        <v>0.13821980846565229</v>
      </c>
      <c r="AH140" s="2">
        <f>(Table2[[#This Row],[Current Month High]]/Table2[[#This Row],[Close Price]])-1</f>
        <v>0.12453105081041715</v>
      </c>
      <c r="AI140">
        <v>12.4531050810417</v>
      </c>
      <c r="AJ140">
        <v>89.344827586206904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0.23</v>
      </c>
      <c r="AM140" t="s">
        <v>10202</v>
      </c>
      <c r="AN140">
        <v>0.75</v>
      </c>
      <c r="AO140" t="s">
        <v>10202</v>
      </c>
      <c r="AP140">
        <v>0.16823864210616901</v>
      </c>
      <c r="AQ140">
        <f>(Table2[[#This Row],[Sharpe Ratio]]-AVERAGE(Table2[Sharpe Ratio]))/_xlfn.STDEV.P(Table2[Sharpe Ratio])</f>
        <v>1.2911949439075669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2.6769953654524046</v>
      </c>
      <c r="AS140">
        <f>_xlfn.RANK.AVG(Table2[[#This Row],[1Y Return vs Nifty Z-Score]],Table2[1Y Return vs Nifty Z-Score])</f>
        <v>249</v>
      </c>
      <c r="AT140">
        <f>_xlfn.RANK.AVG(Table2[[#This Row],[6M Return vs Nifty Z-Score]],Table2[6M Return vs Nifty Z-Score])</f>
        <v>212</v>
      </c>
      <c r="AU140">
        <f>_xlfn.RANK.AVG(Table2[[#This Row],[Sharpe Ratio Z-Score]],Table2[Sharpe Ratio Z-Score])</f>
        <v>75</v>
      </c>
      <c r="AV140">
        <f>(Table2[[#This Row],[Rank 1Y]]+Table2[[#This Row],[Rank 6M]]+Table2[[#This Row],[Rank Sharpe]])/3</f>
        <v>178.66666666666666</v>
      </c>
    </row>
    <row r="141" spans="1:48" x14ac:dyDescent="0.3">
      <c r="A141" t="s">
        <v>1490</v>
      </c>
      <c r="B141" t="s">
        <v>1491</v>
      </c>
      <c r="C141" t="s">
        <v>10165</v>
      </c>
      <c r="D141" t="s">
        <v>386</v>
      </c>
      <c r="E141">
        <v>6734.8775501769996</v>
      </c>
      <c r="F141">
        <v>216.79</v>
      </c>
      <c r="G141">
        <v>174.67944358478599</v>
      </c>
      <c r="H141">
        <f>(Table2[[#This Row],[1Y Return vs Nifty]]-AVERAGE(Table2[1Y Return vs Nifty]))/_xlfn.STDEV.P(Table2[1Y Return vs Nifty])</f>
        <v>1.8870190505592768</v>
      </c>
      <c r="I141">
        <v>-1.39250244367826</v>
      </c>
      <c r="J141">
        <f>(Table2[[#This Row],[1M Return vs Nifty]]-AVERAGE(Table2[1M Return vs Nifty]))/_xlfn.STDEV.P(Table2[1M Return vs Nifty])</f>
        <v>-0.22017189965217163</v>
      </c>
      <c r="K141">
        <v>10.373663110711901</v>
      </c>
      <c r="L141">
        <f>(Table2[[#This Row],[6M Return vs Nifty]]-AVERAGE(Table2[6M Return vs Nifty]))/_xlfn.STDEV.P(Table2[6M Return vs Nifty])</f>
        <v>8.6055942025159662E-2</v>
      </c>
      <c r="M141">
        <v>4.7132775947961996</v>
      </c>
      <c r="N141">
        <f>(Table2[[#This Row],[1W Return vs Nifty]]-AVERAGE(Table2[1W Return vs Nifty]))/_xlfn.STDEV.P(Table2[1W Return vs Nifty])</f>
        <v>0.3384454429158229</v>
      </c>
      <c r="O141">
        <v>209.54</v>
      </c>
      <c r="P141">
        <v>200.65470941470801</v>
      </c>
      <c r="Q141">
        <v>164.89048756650999</v>
      </c>
      <c r="R141">
        <v>67.673799167649904</v>
      </c>
      <c r="S141" s="2">
        <f>(Table2[[#This Row],[Close Price]]-Table2[[#This Row],[20D EMA]])/Table2[[#This Row],[20D EMA]]</f>
        <v>3.4599599121886038E-2</v>
      </c>
      <c r="T141" s="2">
        <f>(Table2[[#This Row],[Close Price]]-Table2[[#This Row],[50D EMA]])/Table2[[#This Row],[50D EMA]]</f>
        <v>8.0413216476987737E-2</v>
      </c>
      <c r="U141" s="2">
        <f>(Table2[[#This Row],[Close Price]]-Table2[[#This Row],[200D EMA]])/Table2[[#This Row],[200D EMA]]</f>
        <v>0.31475140379190092</v>
      </c>
      <c r="V141">
        <v>0.79492608888681904</v>
      </c>
      <c r="W141">
        <v>213.47</v>
      </c>
      <c r="X141">
        <v>217.7</v>
      </c>
      <c r="Y141">
        <v>216</v>
      </c>
      <c r="Z141">
        <v>222.14</v>
      </c>
      <c r="AA141">
        <v>201.58</v>
      </c>
      <c r="AB141">
        <v>222.14</v>
      </c>
      <c r="AC141" s="2">
        <f>(Table2[[#This Row],[Close Price]]/Table2[[#This Row],[Day Low]])-1</f>
        <v>1.5552536656204596E-2</v>
      </c>
      <c r="AD141" s="2">
        <f>(Table2[[#This Row],[Day High]]/Table2[[#This Row],[Close Price]])-1</f>
        <v>4.1976105908942962E-3</v>
      </c>
      <c r="AE141" s="2">
        <f>(Table2[[#This Row],[Close Price]]/Table2[[#This Row],[Current Week Low]])-1</f>
        <v>3.657407407407387E-3</v>
      </c>
      <c r="AF141" s="2">
        <f>(Table2[[#This Row],[Current Week High]]/Table2[[#This Row],[Close Price]])-1</f>
        <v>2.4678260067346303E-2</v>
      </c>
      <c r="AG141" s="2">
        <f>(Table2[[#This Row],[Close Price]]/Table2[[#This Row],[Current Month Low]])-1</f>
        <v>7.5453914078777551E-2</v>
      </c>
      <c r="AH141" s="2">
        <f>(Table2[[#This Row],[Current Month High]]/Table2[[#This Row],[Close Price]])-1</f>
        <v>2.4678260067346303E-2</v>
      </c>
      <c r="AI141">
        <v>2.4678260067346298</v>
      </c>
      <c r="AJ141">
        <v>217.64102564102501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7.0000000000000007E-2</v>
      </c>
      <c r="AM141" t="s">
        <v>10202</v>
      </c>
      <c r="AN141">
        <v>2.68</v>
      </c>
      <c r="AO141" t="s">
        <v>10202</v>
      </c>
      <c r="AP141">
        <v>9.8346396803760006E-2</v>
      </c>
      <c r="AQ141">
        <f>(Table2[[#This Row],[Sharpe Ratio]]-AVERAGE(Table2[Sharpe Ratio]))/_xlfn.STDEV.P(Table2[Sharpe Ratio])</f>
        <v>0.48903314388133523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2.580381679729423</v>
      </c>
      <c r="AS141">
        <f>_xlfn.RANK.AVG(Table2[[#This Row],[1Y Return vs Nifty Z-Score]],Table2[1Y Return vs Nifty Z-Score])</f>
        <v>38</v>
      </c>
      <c r="AT141">
        <f>_xlfn.RANK.AVG(Table2[[#This Row],[6M Return vs Nifty Z-Score]],Table2[6M Return vs Nifty Z-Score])</f>
        <v>290</v>
      </c>
      <c r="AU141">
        <f>_xlfn.RANK.AVG(Table2[[#This Row],[Sharpe Ratio Z-Score]],Table2[Sharpe Ratio Z-Score])</f>
        <v>212</v>
      </c>
      <c r="AV141">
        <f>(Table2[[#This Row],[Rank 1Y]]+Table2[[#This Row],[Rank 6M]]+Table2[[#This Row],[Rank Sharpe]])/3</f>
        <v>180</v>
      </c>
    </row>
    <row r="142" spans="1:48" x14ac:dyDescent="0.3">
      <c r="A142" t="s">
        <v>296</v>
      </c>
      <c r="B142" t="s">
        <v>297</v>
      </c>
      <c r="C142" t="s">
        <v>10168</v>
      </c>
      <c r="D142" t="s">
        <v>298</v>
      </c>
      <c r="E142">
        <v>91811.378641500007</v>
      </c>
      <c r="F142">
        <v>649.75</v>
      </c>
      <c r="G142">
        <v>38.034258821435103</v>
      </c>
      <c r="H142">
        <f>(Table2[[#This Row],[1Y Return vs Nifty]]-AVERAGE(Table2[1Y Return vs Nifty]))/_xlfn.STDEV.P(Table2[1Y Return vs Nifty])</f>
        <v>-3.9096420727005301E-3</v>
      </c>
      <c r="I142">
        <v>0.106785909494221</v>
      </c>
      <c r="J142">
        <f>(Table2[[#This Row],[1M Return vs Nifty]]-AVERAGE(Table2[1M Return vs Nifty]))/_xlfn.STDEV.P(Table2[1M Return vs Nifty])</f>
        <v>-5.5840428769463366E-2</v>
      </c>
      <c r="K142">
        <v>16.704276033436201</v>
      </c>
      <c r="L142">
        <f>(Table2[[#This Row],[6M Return vs Nifty]]-AVERAGE(Table2[6M Return vs Nifty]))/_xlfn.STDEV.P(Table2[6M Return vs Nifty])</f>
        <v>0.29913456521807358</v>
      </c>
      <c r="M142">
        <v>11.100169363089</v>
      </c>
      <c r="N142">
        <f>(Table2[[#This Row],[1W Return vs Nifty]]-AVERAGE(Table2[1W Return vs Nifty]))/_xlfn.STDEV.P(Table2[1W Return vs Nifty])</f>
        <v>1.6211046722782672</v>
      </c>
      <c r="O142">
        <v>615.91</v>
      </c>
      <c r="P142">
        <v>603.04517496198298</v>
      </c>
      <c r="Q142">
        <v>533.70717562846403</v>
      </c>
      <c r="R142">
        <v>69.438956898773796</v>
      </c>
      <c r="S142" s="2">
        <f>(Table2[[#This Row],[Close Price]]-Table2[[#This Row],[20D EMA]])/Table2[[#This Row],[20D EMA]]</f>
        <v>5.4943092334919119E-2</v>
      </c>
      <c r="T142" s="2">
        <f>(Table2[[#This Row],[Close Price]]-Table2[[#This Row],[50D EMA]])/Table2[[#This Row],[50D EMA]]</f>
        <v>7.7448302344781006E-2</v>
      </c>
      <c r="U142" s="2">
        <f>(Table2[[#This Row],[Close Price]]-Table2[[#This Row],[200D EMA]])/Table2[[#This Row],[200D EMA]]</f>
        <v>0.21742788868238536</v>
      </c>
      <c r="V142">
        <v>1.4335317794868001</v>
      </c>
      <c r="W142">
        <v>638.04999999999995</v>
      </c>
      <c r="X142">
        <v>649</v>
      </c>
      <c r="Y142">
        <v>640.79999999999995</v>
      </c>
      <c r="Z142">
        <v>653.79999999999995</v>
      </c>
      <c r="AA142">
        <v>571.04999999999995</v>
      </c>
      <c r="AB142">
        <v>653.79999999999995</v>
      </c>
      <c r="AC142" s="2">
        <f>(Table2[[#This Row],[Close Price]]/Table2[[#This Row],[Day Low]])-1</f>
        <v>1.833712091528894E-2</v>
      </c>
      <c r="AD142" s="2">
        <f>(Table2[[#This Row],[Day High]]/Table2[[#This Row],[Close Price]])-1</f>
        <v>-1.154290111581413E-3</v>
      </c>
      <c r="AE142" s="2">
        <f>(Table2[[#This Row],[Close Price]]/Table2[[#This Row],[Current Week Low]])-1</f>
        <v>1.3966916354556824E-2</v>
      </c>
      <c r="AF142" s="2">
        <f>(Table2[[#This Row],[Current Week High]]/Table2[[#This Row],[Close Price]])-1</f>
        <v>6.233166602539475E-3</v>
      </c>
      <c r="AG142" s="2">
        <f>(Table2[[#This Row],[Close Price]]/Table2[[#This Row],[Current Month Low]])-1</f>
        <v>0.13781630330093697</v>
      </c>
      <c r="AH142" s="2">
        <f>(Table2[[#This Row],[Current Month High]]/Table2[[#This Row],[Close Price]])-1</f>
        <v>6.233166602539475E-3</v>
      </c>
      <c r="AI142">
        <v>2.0315505963832199</v>
      </c>
      <c r="AJ142">
        <v>74.851991388589795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0.05</v>
      </c>
      <c r="AM142" t="s">
        <v>10202</v>
      </c>
      <c r="AN142">
        <v>6.54</v>
      </c>
      <c r="AO142" t="s">
        <v>10202</v>
      </c>
      <c r="AP142">
        <v>0.19907362804845199</v>
      </c>
      <c r="AQ142">
        <f>(Table2[[#This Row],[Sharpe Ratio]]-AVERAGE(Table2[Sharpe Ratio]))/_xlfn.STDEV.P(Table2[Sharpe Ratio])</f>
        <v>1.6450918278926736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3.5055809945468503</v>
      </c>
      <c r="AS142">
        <f>_xlfn.RANK.AVG(Table2[[#This Row],[1Y Return vs Nifty Z-Score]],Table2[1Y Return vs Nifty Z-Score])</f>
        <v>289</v>
      </c>
      <c r="AT142">
        <f>_xlfn.RANK.AVG(Table2[[#This Row],[6M Return vs Nifty Z-Score]],Table2[6M Return vs Nifty Z-Score])</f>
        <v>232</v>
      </c>
      <c r="AU142">
        <f>_xlfn.RANK.AVG(Table2[[#This Row],[Sharpe Ratio Z-Score]],Table2[Sharpe Ratio Z-Score])</f>
        <v>35</v>
      </c>
      <c r="AV142">
        <f>(Table2[[#This Row],[Rank 1Y]]+Table2[[#This Row],[Rank 6M]]+Table2[[#This Row],[Rank Sharpe]])/3</f>
        <v>185.33333333333334</v>
      </c>
    </row>
    <row r="143" spans="1:48" x14ac:dyDescent="0.3">
      <c r="A143" t="s">
        <v>259</v>
      </c>
      <c r="B143" t="s">
        <v>260</v>
      </c>
      <c r="C143" t="s">
        <v>10163</v>
      </c>
      <c r="D143" t="s">
        <v>98</v>
      </c>
      <c r="E143">
        <v>105834.48670548</v>
      </c>
      <c r="F143">
        <v>105.36</v>
      </c>
      <c r="G143">
        <v>78.164745634408604</v>
      </c>
      <c r="H143">
        <f>(Table2[[#This Row],[1Y Return vs Nifty]]-AVERAGE(Table2[1Y Return vs Nifty]))/_xlfn.STDEV.P(Table2[1Y Return vs Nifty])</f>
        <v>0.55142561613899854</v>
      </c>
      <c r="I143">
        <v>0.187133243567567</v>
      </c>
      <c r="J143">
        <f>(Table2[[#This Row],[1M Return vs Nifty]]-AVERAGE(Table2[1M Return vs Nifty]))/_xlfn.STDEV.P(Table2[1M Return vs Nifty])</f>
        <v>-4.7033853595422559E-2</v>
      </c>
      <c r="K143">
        <v>6.9189844927129904</v>
      </c>
      <c r="L143">
        <f>(Table2[[#This Row],[6M Return vs Nifty]]-AVERAGE(Table2[6M Return vs Nifty]))/_xlfn.STDEV.P(Table2[6M Return vs Nifty])</f>
        <v>-3.0223188050041167E-2</v>
      </c>
      <c r="M143">
        <v>-2.2709893688630798</v>
      </c>
      <c r="N143">
        <f>(Table2[[#This Row],[1W Return vs Nifty]]-AVERAGE(Table2[1W Return vs Nifty]))/_xlfn.STDEV.P(Table2[1W Return vs Nifty])</f>
        <v>-1.0641827534381849</v>
      </c>
      <c r="O143">
        <v>105.44</v>
      </c>
      <c r="P143">
        <v>102.777964713356</v>
      </c>
      <c r="Q143">
        <v>85.673718511542305</v>
      </c>
      <c r="R143">
        <v>48.7578355471069</v>
      </c>
      <c r="S143" s="2">
        <f>(Table2[[#This Row],[Close Price]]-Table2[[#This Row],[20D EMA]])/Table2[[#This Row],[20D EMA]]</f>
        <v>-7.5872534142638751E-4</v>
      </c>
      <c r="T143" s="2">
        <f>(Table2[[#This Row],[Close Price]]-Table2[[#This Row],[50D EMA]])/Table2[[#This Row],[50D EMA]]</f>
        <v>2.5122459798121152E-2</v>
      </c>
      <c r="U143" s="2">
        <f>(Table2[[#This Row],[Close Price]]-Table2[[#This Row],[200D EMA]])/Table2[[#This Row],[200D EMA]]</f>
        <v>0.2297820362005821</v>
      </c>
      <c r="V143">
        <v>0.78084736310132097</v>
      </c>
      <c r="W143">
        <v>105.25</v>
      </c>
      <c r="X143">
        <v>106.65</v>
      </c>
      <c r="Y143">
        <v>104.26</v>
      </c>
      <c r="Z143">
        <v>105.78</v>
      </c>
      <c r="AA143">
        <v>96.67</v>
      </c>
      <c r="AB143">
        <v>118.4</v>
      </c>
      <c r="AC143" s="2">
        <f>(Table2[[#This Row],[Close Price]]/Table2[[#This Row],[Day Low]])-1</f>
        <v>1.0451306413301609E-3</v>
      </c>
      <c r="AD143" s="2">
        <f>(Table2[[#This Row],[Day High]]/Table2[[#This Row],[Close Price]])-1</f>
        <v>1.2243735763098007E-2</v>
      </c>
      <c r="AE143" s="2">
        <f>(Table2[[#This Row],[Close Price]]/Table2[[#This Row],[Current Week Low]])-1</f>
        <v>1.0550546710147657E-2</v>
      </c>
      <c r="AF143" s="2">
        <f>(Table2[[#This Row],[Current Week High]]/Table2[[#This Row],[Close Price]])-1</f>
        <v>3.9863325740319144E-3</v>
      </c>
      <c r="AG143" s="2">
        <f>(Table2[[#This Row],[Close Price]]/Table2[[#This Row],[Current Month Low]])-1</f>
        <v>8.9893451949932812E-2</v>
      </c>
      <c r="AH143" s="2">
        <f>(Table2[[#This Row],[Current Month High]]/Table2[[#This Row],[Close Price]])-1</f>
        <v>0.12376613515565693</v>
      </c>
      <c r="AI143">
        <v>12.3766135155656</v>
      </c>
      <c r="AJ143">
        <v>117.685950413223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</v>
      </c>
      <c r="AM143" t="s">
        <v>10203</v>
      </c>
      <c r="AN143">
        <v>-3.18</v>
      </c>
      <c r="AO143" t="s">
        <v>10201</v>
      </c>
      <c r="AP143">
        <v>0.162488585411596</v>
      </c>
      <c r="AQ143">
        <f>(Table2[[#This Row],[Sharpe Ratio]]-AVERAGE(Table2[Sharpe Ratio]))/_xlfn.STDEV.P(Table2[Sharpe Ratio])</f>
        <v>1.2252008438695103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0.63518666492486009</v>
      </c>
      <c r="AS143">
        <f>_xlfn.RANK.AVG(Table2[[#This Row],[1Y Return vs Nifty Z-Score]],Table2[1Y Return vs Nifty Z-Score])</f>
        <v>144</v>
      </c>
      <c r="AT143">
        <f>_xlfn.RANK.AVG(Table2[[#This Row],[6M Return vs Nifty Z-Score]],Table2[6M Return vs Nifty Z-Score])</f>
        <v>333</v>
      </c>
      <c r="AU143">
        <f>_xlfn.RANK.AVG(Table2[[#This Row],[Sharpe Ratio Z-Score]],Table2[Sharpe Ratio Z-Score])</f>
        <v>86</v>
      </c>
      <c r="AV143">
        <f>(Table2[[#This Row],[Rank 1Y]]+Table2[[#This Row],[Rank 6M]]+Table2[[#This Row],[Rank Sharpe]])/3</f>
        <v>187.66666666666666</v>
      </c>
    </row>
    <row r="144" spans="1:48" x14ac:dyDescent="0.3">
      <c r="A144" t="s">
        <v>368</v>
      </c>
      <c r="B144" t="s">
        <v>369</v>
      </c>
      <c r="C144" t="s">
        <v>10171</v>
      </c>
      <c r="D144" t="s">
        <v>279</v>
      </c>
      <c r="E144">
        <v>67429.970914949998</v>
      </c>
      <c r="F144">
        <v>7906.5</v>
      </c>
      <c r="G144">
        <v>32.114894351956998</v>
      </c>
      <c r="H144">
        <f>(Table2[[#This Row],[1Y Return vs Nifty]]-AVERAGE(Table2[1Y Return vs Nifty]))/_xlfn.STDEV.P(Table2[1Y Return vs Nifty])</f>
        <v>-8.582322092926388E-2</v>
      </c>
      <c r="I144">
        <v>-7.88872670787811</v>
      </c>
      <c r="J144">
        <f>(Table2[[#This Row],[1M Return vs Nifty]]-AVERAGE(Table2[1M Return vs Nifty]))/_xlfn.STDEV.P(Table2[1M Return vs Nifty])</f>
        <v>-0.93219909993089578</v>
      </c>
      <c r="K144">
        <v>24.023395920857499</v>
      </c>
      <c r="L144">
        <f>(Table2[[#This Row],[6M Return vs Nifty]]-AVERAGE(Table2[6M Return vs Nifty]))/_xlfn.STDEV.P(Table2[6M Return vs Nifty])</f>
        <v>0.54548480138517019</v>
      </c>
      <c r="M144">
        <v>-2.9444527818403499</v>
      </c>
      <c r="N144">
        <f>(Table2[[#This Row],[1W Return vs Nifty]]-AVERAGE(Table2[1W Return vs Nifty]))/_xlfn.STDEV.P(Table2[1W Return vs Nifty])</f>
        <v>-1.1994322759964988</v>
      </c>
      <c r="O144">
        <v>8329.92</v>
      </c>
      <c r="P144">
        <v>8349.8087568241299</v>
      </c>
      <c r="Q144">
        <v>7069.72042363124</v>
      </c>
      <c r="R144">
        <v>30.2493554792418</v>
      </c>
      <c r="S144" s="2">
        <f>(Table2[[#This Row],[Close Price]]-Table2[[#This Row],[20D EMA]])/Table2[[#This Row],[20D EMA]]</f>
        <v>-5.0831220467903664E-2</v>
      </c>
      <c r="T144" s="2">
        <f>(Table2[[#This Row],[Close Price]]-Table2[[#This Row],[50D EMA]])/Table2[[#This Row],[50D EMA]]</f>
        <v>-5.3092085068633769E-2</v>
      </c>
      <c r="U144" s="2">
        <f>(Table2[[#This Row],[Close Price]]-Table2[[#This Row],[200D EMA]])/Table2[[#This Row],[200D EMA]]</f>
        <v>0.11836105619845184</v>
      </c>
      <c r="V144">
        <v>0.66323680648360595</v>
      </c>
      <c r="W144">
        <v>7899.95</v>
      </c>
      <c r="X144">
        <v>8020</v>
      </c>
      <c r="Y144">
        <v>7890.15</v>
      </c>
      <c r="Z144">
        <v>8023.95</v>
      </c>
      <c r="AA144">
        <v>7801</v>
      </c>
      <c r="AB144">
        <v>9333</v>
      </c>
      <c r="AC144" s="2">
        <f>(Table2[[#This Row],[Close Price]]/Table2[[#This Row],[Day Low]])-1</f>
        <v>8.2911917164030235E-4</v>
      </c>
      <c r="AD144" s="2">
        <f>(Table2[[#This Row],[Day High]]/Table2[[#This Row],[Close Price]])-1</f>
        <v>1.4355277303484515E-2</v>
      </c>
      <c r="AE144" s="2">
        <f>(Table2[[#This Row],[Close Price]]/Table2[[#This Row],[Current Week Low]])-1</f>
        <v>2.0722039504952328E-3</v>
      </c>
      <c r="AF144" s="2">
        <f>(Table2[[#This Row],[Current Week High]]/Table2[[#This Row],[Close Price]])-1</f>
        <v>1.4854866249288445E-2</v>
      </c>
      <c r="AG144" s="2">
        <f>(Table2[[#This Row],[Close Price]]/Table2[[#This Row],[Current Month Low]])-1</f>
        <v>1.3523907191385742E-2</v>
      </c>
      <c r="AH144" s="2">
        <f>(Table2[[#This Row],[Current Month High]]/Table2[[#This Row],[Close Price]])-1</f>
        <v>0.1804211724530449</v>
      </c>
      <c r="AI144">
        <v>25.656738126857601</v>
      </c>
      <c r="AJ144">
        <v>67.071676105147503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-0.08</v>
      </c>
      <c r="AM144" t="s">
        <v>10201</v>
      </c>
      <c r="AN144">
        <v>-8.92</v>
      </c>
      <c r="AO144" t="s">
        <v>10201</v>
      </c>
      <c r="AP144">
        <v>0.15919484544919199</v>
      </c>
      <c r="AQ144">
        <f>(Table2[[#This Row],[Sharpe Ratio]]-AVERAGE(Table2[Sharpe Ratio]))/_xlfn.STDEV.P(Table2[Sharpe Ratio])</f>
        <v>1.1873981897177017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313</v>
      </c>
      <c r="AT144">
        <f>_xlfn.RANK.AVG(Table2[[#This Row],[6M Return vs Nifty Z-Score]],Table2[6M Return vs Nifty Z-Score])</f>
        <v>169</v>
      </c>
      <c r="AU144">
        <f>_xlfn.RANK.AVG(Table2[[#This Row],[Sharpe Ratio Z-Score]],Table2[Sharpe Ratio Z-Score])</f>
        <v>90</v>
      </c>
      <c r="AV144">
        <f>(Table2[[#This Row],[Rank 1Y]]+Table2[[#This Row],[Rank 6M]]+Table2[[#This Row],[Rank Sharpe]])/3</f>
        <v>190.66666666666666</v>
      </c>
    </row>
    <row r="145" spans="1:48" x14ac:dyDescent="0.3">
      <c r="A145" t="s">
        <v>1194</v>
      </c>
      <c r="B145" t="s">
        <v>1195</v>
      </c>
      <c r="C145" t="s">
        <v>10159</v>
      </c>
      <c r="D145" t="s">
        <v>398</v>
      </c>
      <c r="E145">
        <v>9932.1585612449999</v>
      </c>
      <c r="F145">
        <v>286.05</v>
      </c>
      <c r="G145">
        <v>31.9270871250881</v>
      </c>
      <c r="H145">
        <f>(Table2[[#This Row],[1Y Return vs Nifty]]-AVERAGE(Table2[1Y Return vs Nifty]))/_xlfn.STDEV.P(Table2[1Y Return vs Nifty])</f>
        <v>-8.842214217617847E-2</v>
      </c>
      <c r="I145">
        <v>7.5530651106019899</v>
      </c>
      <c r="J145">
        <f>(Table2[[#This Row],[1M Return vs Nifty]]-AVERAGE(Table2[1M Return vs Nifty]))/_xlfn.STDEV.P(Table2[1M Return vs Nifty])</f>
        <v>0.76031879179148343</v>
      </c>
      <c r="K145">
        <v>29.201262609409198</v>
      </c>
      <c r="L145">
        <f>(Table2[[#This Row],[6M Return vs Nifty]]-AVERAGE(Table2[6M Return vs Nifty]))/_xlfn.STDEV.P(Table2[6M Return vs Nifty])</f>
        <v>0.71976377224321786</v>
      </c>
      <c r="M145">
        <v>0.380505621515768</v>
      </c>
      <c r="N145">
        <f>(Table2[[#This Row],[1W Return vs Nifty]]-AVERAGE(Table2[1W Return vs Nifty]))/_xlfn.STDEV.P(Table2[1W Return vs Nifty])</f>
        <v>-0.53169141893624072</v>
      </c>
      <c r="O145">
        <v>279.23</v>
      </c>
      <c r="P145">
        <v>258.36867614796802</v>
      </c>
      <c r="Q145">
        <v>212.620136901005</v>
      </c>
      <c r="R145">
        <v>54.793218317281003</v>
      </c>
      <c r="S145" s="2">
        <f>(Table2[[#This Row],[Close Price]]-Table2[[#This Row],[20D EMA]])/Table2[[#This Row],[20D EMA]]</f>
        <v>2.4424309708842146E-2</v>
      </c>
      <c r="T145" s="2">
        <f>(Table2[[#This Row],[Close Price]]-Table2[[#This Row],[50D EMA]])/Table2[[#This Row],[50D EMA]]</f>
        <v>0.10713885392275212</v>
      </c>
      <c r="U145" s="2">
        <f>(Table2[[#This Row],[Close Price]]-Table2[[#This Row],[200D EMA]])/Table2[[#This Row],[200D EMA]]</f>
        <v>0.34535704928636951</v>
      </c>
      <c r="V145">
        <v>0.76684188756051996</v>
      </c>
      <c r="W145">
        <v>285.25</v>
      </c>
      <c r="X145">
        <v>289.64999999999998</v>
      </c>
      <c r="Y145">
        <v>284.3</v>
      </c>
      <c r="Z145">
        <v>291.5</v>
      </c>
      <c r="AA145">
        <v>244.85</v>
      </c>
      <c r="AB145">
        <v>301.25</v>
      </c>
      <c r="AC145" s="2">
        <f>(Table2[[#This Row],[Close Price]]/Table2[[#This Row],[Day Low]])-1</f>
        <v>2.8045574057844469E-3</v>
      </c>
      <c r="AD145" s="2">
        <f>(Table2[[#This Row],[Day High]]/Table2[[#This Row],[Close Price]])-1</f>
        <v>1.2585212375458621E-2</v>
      </c>
      <c r="AE145" s="2">
        <f>(Table2[[#This Row],[Close Price]]/Table2[[#This Row],[Current Week Low]])-1</f>
        <v>6.1554695743932797E-3</v>
      </c>
      <c r="AF145" s="2">
        <f>(Table2[[#This Row],[Current Week High]]/Table2[[#This Row],[Close Price]])-1</f>
        <v>1.9052613179514122E-2</v>
      </c>
      <c r="AG145" s="2">
        <f>(Table2[[#This Row],[Close Price]]/Table2[[#This Row],[Current Month Low]])-1</f>
        <v>0.16826628548090672</v>
      </c>
      <c r="AH145" s="2">
        <f>(Table2[[#This Row],[Current Month High]]/Table2[[#This Row],[Close Price]])-1</f>
        <v>5.3137563363048423E-2</v>
      </c>
      <c r="AI145">
        <v>5.3137563363048397</v>
      </c>
      <c r="AJ145">
        <v>95.122783083219602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0.16</v>
      </c>
      <c r="AM145" t="s">
        <v>10202</v>
      </c>
      <c r="AN145">
        <v>4.2300000000000004</v>
      </c>
      <c r="AO145" t="s">
        <v>10202</v>
      </c>
      <c r="AP145">
        <v>0.14108007017111601</v>
      </c>
      <c r="AQ145">
        <f>(Table2[[#This Row],[Sharpe Ratio]]-AVERAGE(Table2[Sharpe Ratio]))/_xlfn.STDEV.P(Table2[Sharpe Ratio])</f>
        <v>0.97949271062971965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1.8394617135520015</v>
      </c>
      <c r="AS145">
        <f>_xlfn.RANK.AVG(Table2[[#This Row],[1Y Return vs Nifty Z-Score]],Table2[1Y Return vs Nifty Z-Score])</f>
        <v>315</v>
      </c>
      <c r="AT145">
        <f>_xlfn.RANK.AVG(Table2[[#This Row],[6M Return vs Nifty Z-Score]],Table2[6M Return vs Nifty Z-Score])</f>
        <v>135</v>
      </c>
      <c r="AU145">
        <f>_xlfn.RANK.AVG(Table2[[#This Row],[Sharpe Ratio Z-Score]],Table2[Sharpe Ratio Z-Score])</f>
        <v>125</v>
      </c>
      <c r="AV145">
        <f>(Table2[[#This Row],[Rank 1Y]]+Table2[[#This Row],[Rank 6M]]+Table2[[#This Row],[Rank Sharpe]])/3</f>
        <v>191.66666666666666</v>
      </c>
    </row>
    <row r="146" spans="1:48" x14ac:dyDescent="0.3">
      <c r="A146" t="s">
        <v>52</v>
      </c>
      <c r="B146" t="s">
        <v>53</v>
      </c>
      <c r="C146" t="s">
        <v>10155</v>
      </c>
      <c r="D146" t="s">
        <v>54</v>
      </c>
      <c r="E146">
        <v>418797.49476773897</v>
      </c>
      <c r="F146">
        <v>332.9</v>
      </c>
      <c r="G146">
        <v>61.608202723761302</v>
      </c>
      <c r="H146">
        <f>(Table2[[#This Row],[1Y Return vs Nifty]]-AVERAGE(Table2[1Y Return vs Nifty]))/_xlfn.STDEV.P(Table2[1Y Return vs Nifty])</f>
        <v>0.32231222224403611</v>
      </c>
      <c r="I146">
        <v>17.099921332151901</v>
      </c>
      <c r="J146">
        <f>(Table2[[#This Row],[1M Return vs Nifty]]-AVERAGE(Table2[1M Return vs Nifty]))/_xlfn.STDEV.P(Table2[1M Return vs Nifty])</f>
        <v>1.8067145180527866</v>
      </c>
      <c r="K146">
        <v>17.587480669530201</v>
      </c>
      <c r="L146">
        <f>(Table2[[#This Row],[6M Return vs Nifty]]-AVERAGE(Table2[6M Return vs Nifty]))/_xlfn.STDEV.P(Table2[6M Return vs Nifty])</f>
        <v>0.3288618649525078</v>
      </c>
      <c r="M146">
        <v>2.8939874748383101</v>
      </c>
      <c r="N146">
        <f>(Table2[[#This Row],[1W Return vs Nifty]]-AVERAGE(Table2[1W Return vs Nifty]))/_xlfn.STDEV.P(Table2[1W Return vs Nifty])</f>
        <v>-2.6916825290522729E-2</v>
      </c>
      <c r="O146">
        <v>310.77999999999997</v>
      </c>
      <c r="P146">
        <v>292.884264181101</v>
      </c>
      <c r="Q146">
        <v>253.03433177907101</v>
      </c>
      <c r="R146">
        <v>69.929622147072905</v>
      </c>
      <c r="S146" s="2">
        <f>(Table2[[#This Row],[Close Price]]-Table2[[#This Row],[20D EMA]])/Table2[[#This Row],[20D EMA]]</f>
        <v>7.1175751335349785E-2</v>
      </c>
      <c r="T146" s="2">
        <f>(Table2[[#This Row],[Close Price]]-Table2[[#This Row],[50D EMA]])/Table2[[#This Row],[50D EMA]]</f>
        <v>0.13662644502524651</v>
      </c>
      <c r="U146" s="2">
        <f>(Table2[[#This Row],[Close Price]]-Table2[[#This Row],[200D EMA]])/Table2[[#This Row],[200D EMA]]</f>
        <v>0.31563174712062858</v>
      </c>
      <c r="V146">
        <v>1.60124036792786</v>
      </c>
      <c r="W146">
        <v>331</v>
      </c>
      <c r="X146">
        <v>338.25</v>
      </c>
      <c r="Y146">
        <v>330.75</v>
      </c>
      <c r="Z146">
        <v>339.55</v>
      </c>
      <c r="AA146">
        <v>271.5</v>
      </c>
      <c r="AB146">
        <v>339.55</v>
      </c>
      <c r="AC146" s="2">
        <f>(Table2[[#This Row],[Close Price]]/Table2[[#This Row],[Day Low]])-1</f>
        <v>5.7401812688822051E-3</v>
      </c>
      <c r="AD146" s="2">
        <f>(Table2[[#This Row],[Day High]]/Table2[[#This Row],[Close Price]])-1</f>
        <v>1.6070892159807837E-2</v>
      </c>
      <c r="AE146" s="2">
        <f>(Table2[[#This Row],[Close Price]]/Table2[[#This Row],[Current Week Low]])-1</f>
        <v>6.500377928949197E-3</v>
      </c>
      <c r="AF146" s="2">
        <f>(Table2[[#This Row],[Current Week High]]/Table2[[#This Row],[Close Price]])-1</f>
        <v>1.997596875938723E-2</v>
      </c>
      <c r="AG146" s="2">
        <f>(Table2[[#This Row],[Close Price]]/Table2[[#This Row],[Current Month Low]])-1</f>
        <v>0.22615101289134421</v>
      </c>
      <c r="AH146" s="2">
        <f>(Table2[[#This Row],[Current Month High]]/Table2[[#This Row],[Close Price]])-1</f>
        <v>1.997596875938723E-2</v>
      </c>
      <c r="AI146">
        <v>1.9975968759387199</v>
      </c>
      <c r="AJ146">
        <v>94.224037339556503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0.11</v>
      </c>
      <c r="AM146" t="s">
        <v>10202</v>
      </c>
      <c r="AN146">
        <v>11.66</v>
      </c>
      <c r="AO146" t="s">
        <v>10202</v>
      </c>
      <c r="AP146">
        <v>0.126511148533278</v>
      </c>
      <c r="AQ146">
        <f>(Table2[[#This Row],[Sharpe Ratio]]-AVERAGE(Table2[Sharpe Ratio]))/_xlfn.STDEV.P(Table2[Sharpe Ratio])</f>
        <v>0.81228342503753892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3.243255204996347</v>
      </c>
      <c r="AS146">
        <f>_xlfn.RANK.AVG(Table2[[#This Row],[1Y Return vs Nifty Z-Score]],Table2[1Y Return vs Nifty Z-Score])</f>
        <v>198</v>
      </c>
      <c r="AT146">
        <f>_xlfn.RANK.AVG(Table2[[#This Row],[6M Return vs Nifty Z-Score]],Table2[6M Return vs Nifty Z-Score])</f>
        <v>223</v>
      </c>
      <c r="AU146">
        <f>_xlfn.RANK.AVG(Table2[[#This Row],[Sharpe Ratio Z-Score]],Table2[Sharpe Ratio Z-Score])</f>
        <v>155</v>
      </c>
      <c r="AV146">
        <f>(Table2[[#This Row],[Rank 1Y]]+Table2[[#This Row],[Rank 6M]]+Table2[[#This Row],[Rank Sharpe]])/3</f>
        <v>192</v>
      </c>
    </row>
    <row r="147" spans="1:48" x14ac:dyDescent="0.3">
      <c r="A147" t="s">
        <v>461</v>
      </c>
      <c r="B147" t="s">
        <v>462</v>
      </c>
      <c r="C147" t="s">
        <v>10157</v>
      </c>
      <c r="D147" t="s">
        <v>32</v>
      </c>
      <c r="E147">
        <v>48217.073107951001</v>
      </c>
      <c r="F147">
        <v>68.09</v>
      </c>
      <c r="G147">
        <v>75.929918242207293</v>
      </c>
      <c r="H147">
        <f>(Table2[[#This Row],[1Y Return vs Nifty]]-AVERAGE(Table2[1Y Return vs Nifty]))/_xlfn.STDEV.P(Table2[1Y Return vs Nifty])</f>
        <v>0.52049954109060237</v>
      </c>
      <c r="I147">
        <v>0.922489844848568</v>
      </c>
      <c r="J147">
        <f>(Table2[[#This Row],[1M Return vs Nifty]]-AVERAGE(Table2[1M Return vs Nifty]))/_xlfn.STDEV.P(Table2[1M Return vs Nifty])</f>
        <v>3.356587337245192E-2</v>
      </c>
      <c r="K147">
        <v>11.8384891037069</v>
      </c>
      <c r="L147">
        <f>(Table2[[#This Row],[6M Return vs Nifty]]-AVERAGE(Table2[6M Return vs Nifty]))/_xlfn.STDEV.P(Table2[6M Return vs Nifty])</f>
        <v>0.13535971554828469</v>
      </c>
      <c r="M147">
        <v>1.83473869281723</v>
      </c>
      <c r="N147">
        <f>(Table2[[#This Row],[1W Return vs Nifty]]-AVERAGE(Table2[1W Return vs Nifty]))/_xlfn.STDEV.P(Table2[1W Return vs Nifty])</f>
        <v>-0.23964240069407011</v>
      </c>
      <c r="O147">
        <v>66.19</v>
      </c>
      <c r="P147">
        <v>65.585350129005704</v>
      </c>
      <c r="Q147">
        <v>57.440424014707801</v>
      </c>
      <c r="R147">
        <v>61.975928516273299</v>
      </c>
      <c r="S147" s="2">
        <f>(Table2[[#This Row],[Close Price]]-Table2[[#This Row],[20D EMA]])/Table2[[#This Row],[20D EMA]]</f>
        <v>2.8705242483758962E-2</v>
      </c>
      <c r="T147" s="2">
        <f>(Table2[[#This Row],[Close Price]]-Table2[[#This Row],[50D EMA]])/Table2[[#This Row],[50D EMA]]</f>
        <v>3.8189166728052518E-2</v>
      </c>
      <c r="U147" s="2">
        <f>(Table2[[#This Row],[Close Price]]-Table2[[#This Row],[200D EMA]])/Table2[[#This Row],[200D EMA]]</f>
        <v>0.18540211302349274</v>
      </c>
      <c r="V147">
        <v>1.4087641029720801</v>
      </c>
      <c r="W147">
        <v>67.53</v>
      </c>
      <c r="X147">
        <v>68.48</v>
      </c>
      <c r="Y147">
        <v>68</v>
      </c>
      <c r="Z147">
        <v>70.77</v>
      </c>
      <c r="AA147">
        <v>62.93</v>
      </c>
      <c r="AB147">
        <v>70.8</v>
      </c>
      <c r="AC147" s="2">
        <f>(Table2[[#This Row],[Close Price]]/Table2[[#This Row],[Day Low]])-1</f>
        <v>8.2926106915446329E-3</v>
      </c>
      <c r="AD147" s="2">
        <f>(Table2[[#This Row],[Day High]]/Table2[[#This Row],[Close Price]])-1</f>
        <v>5.7277133206050657E-3</v>
      </c>
      <c r="AE147" s="2">
        <f>(Table2[[#This Row],[Close Price]]/Table2[[#This Row],[Current Week Low]])-1</f>
        <v>1.3235294117648344E-3</v>
      </c>
      <c r="AF147" s="2">
        <f>(Table2[[#This Row],[Current Week High]]/Table2[[#This Row],[Close Price]])-1</f>
        <v>3.9359671023645015E-2</v>
      </c>
      <c r="AG147" s="2">
        <f>(Table2[[#This Row],[Close Price]]/Table2[[#This Row],[Current Month Low]])-1</f>
        <v>8.1995868425234431E-2</v>
      </c>
      <c r="AH147" s="2">
        <f>(Table2[[#This Row],[Current Month High]]/Table2[[#This Row],[Close Price]])-1</f>
        <v>3.9800264355999371E-2</v>
      </c>
      <c r="AI147">
        <v>7.9453664267880697</v>
      </c>
      <c r="AJ147">
        <v>108.226299694189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-0.01</v>
      </c>
      <c r="AM147" t="s">
        <v>10201</v>
      </c>
      <c r="AN147">
        <v>6.84</v>
      </c>
      <c r="AO147" t="s">
        <v>10202</v>
      </c>
      <c r="AP147">
        <v>0.130800958207797</v>
      </c>
      <c r="AQ147">
        <f>(Table2[[#This Row],[Sharpe Ratio]]-AVERAGE(Table2[Sharpe Ratio]))/_xlfn.STDEV.P(Table2[Sharpe Ratio])</f>
        <v>0.86151809242292765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1.3113008217401965</v>
      </c>
      <c r="AS147">
        <f>_xlfn.RANK.AVG(Table2[[#This Row],[1Y Return vs Nifty Z-Score]],Table2[1Y Return vs Nifty Z-Score])</f>
        <v>153</v>
      </c>
      <c r="AT147">
        <f>_xlfn.RANK.AVG(Table2[[#This Row],[6M Return vs Nifty Z-Score]],Table2[6M Return vs Nifty Z-Score])</f>
        <v>277</v>
      </c>
      <c r="AU147">
        <f>_xlfn.RANK.AVG(Table2[[#This Row],[Sharpe Ratio Z-Score]],Table2[Sharpe Ratio Z-Score])</f>
        <v>147</v>
      </c>
      <c r="AV147">
        <f>(Table2[[#This Row],[Rank 1Y]]+Table2[[#This Row],[Rank 6M]]+Table2[[#This Row],[Rank Sharpe]])/3</f>
        <v>192.33333333333334</v>
      </c>
    </row>
    <row r="148" spans="1:48" x14ac:dyDescent="0.3">
      <c r="A148" t="s">
        <v>938</v>
      </c>
      <c r="B148" t="s">
        <v>939</v>
      </c>
      <c r="C148" t="s">
        <v>10167</v>
      </c>
      <c r="D148" t="s">
        <v>72</v>
      </c>
      <c r="E148">
        <v>15754.5</v>
      </c>
      <c r="F148">
        <v>105.03</v>
      </c>
      <c r="G148">
        <v>149.61375881328601</v>
      </c>
      <c r="H148">
        <f>(Table2[[#This Row],[1Y Return vs Nifty]]-AVERAGE(Table2[1Y Return vs Nifty]))/_xlfn.STDEV.P(Table2[1Y Return vs Nifty])</f>
        <v>1.5401541199217064</v>
      </c>
      <c r="I148">
        <v>32.275313369170497</v>
      </c>
      <c r="J148">
        <f>(Table2[[#This Row],[1M Return vs Nifty]]-AVERAGE(Table2[1M Return vs Nifty]))/_xlfn.STDEV.P(Table2[1M Return vs Nifty])</f>
        <v>3.4700333115244741</v>
      </c>
      <c r="K148">
        <v>15.8140079662227</v>
      </c>
      <c r="L148">
        <f>(Table2[[#This Row],[6M Return vs Nifty]]-AVERAGE(Table2[6M Return vs Nifty]))/_xlfn.STDEV.P(Table2[6M Return vs Nifty])</f>
        <v>0.26916952133527122</v>
      </c>
      <c r="M148">
        <v>24.337010096428099</v>
      </c>
      <c r="N148">
        <f>(Table2[[#This Row],[1W Return vs Nifty]]-AVERAGE(Table2[1W Return vs Nifty]))/_xlfn.STDEV.P(Table2[1W Return vs Nifty])</f>
        <v>4.2794174400796248</v>
      </c>
      <c r="O148">
        <v>92.92</v>
      </c>
      <c r="P148">
        <v>84.792521301798601</v>
      </c>
      <c r="Q148">
        <v>71.119645663953506</v>
      </c>
      <c r="R148">
        <v>60.391999873517001</v>
      </c>
      <c r="S148" s="2">
        <f>(Table2[[#This Row],[Close Price]]-Table2[[#This Row],[20D EMA]])/Table2[[#This Row],[20D EMA]]</f>
        <v>0.13032716315109771</v>
      </c>
      <c r="T148" s="2">
        <f>(Table2[[#This Row],[Close Price]]-Table2[[#This Row],[50D EMA]])/Table2[[#This Row],[50D EMA]]</f>
        <v>0.23867056183140206</v>
      </c>
      <c r="U148" s="2">
        <f>(Table2[[#This Row],[Close Price]]-Table2[[#This Row],[200D EMA]])/Table2[[#This Row],[200D EMA]]</f>
        <v>0.47680713281778514</v>
      </c>
      <c r="V148">
        <v>3.5651500179969799</v>
      </c>
      <c r="W148">
        <v>105.05</v>
      </c>
      <c r="X148">
        <v>116.33</v>
      </c>
      <c r="Y148">
        <v>104</v>
      </c>
      <c r="Z148">
        <v>109.4</v>
      </c>
      <c r="AA148">
        <v>76.959999999999994</v>
      </c>
      <c r="AB148">
        <v>131.80000000000001</v>
      </c>
      <c r="AC148" s="2">
        <f>(Table2[[#This Row],[Close Price]]/Table2[[#This Row],[Day Low]])-1</f>
        <v>-1.9038553069961051E-4</v>
      </c>
      <c r="AD148" s="2">
        <f>(Table2[[#This Row],[Day High]]/Table2[[#This Row],[Close Price]])-1</f>
        <v>0.10758830810244691</v>
      </c>
      <c r="AE148" s="2">
        <f>(Table2[[#This Row],[Close Price]]/Table2[[#This Row],[Current Week Low]])-1</f>
        <v>9.9038461538460965E-3</v>
      </c>
      <c r="AF148" s="2">
        <f>(Table2[[#This Row],[Current Week High]]/Table2[[#This Row],[Close Price]])-1</f>
        <v>4.1607159859087917E-2</v>
      </c>
      <c r="AG148" s="2">
        <f>(Table2[[#This Row],[Close Price]]/Table2[[#This Row],[Current Month Low]])-1</f>
        <v>0.3647349272349274</v>
      </c>
      <c r="AH148" s="2">
        <f>(Table2[[#This Row],[Current Month High]]/Table2[[#This Row],[Close Price]])-1</f>
        <v>0.25487955822146069</v>
      </c>
      <c r="AI148">
        <v>25.487955822145999</v>
      </c>
      <c r="AJ148">
        <v>209.823008849557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0.35</v>
      </c>
      <c r="AM148" t="s">
        <v>10202</v>
      </c>
      <c r="AN148">
        <v>27.02</v>
      </c>
      <c r="AO148" t="s">
        <v>10202</v>
      </c>
      <c r="AP148">
        <v>6.9885434653579007E-2</v>
      </c>
      <c r="AQ148">
        <f>(Table2[[#This Row],[Sharpe Ratio]]-AVERAGE(Table2[Sharpe Ratio]))/_xlfn.STDEV.P(Table2[Sharpe Ratio])</f>
        <v>0.16238321970039413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9.7211576125614698</v>
      </c>
      <c r="AS148">
        <f>_xlfn.RANK.AVG(Table2[[#This Row],[1Y Return vs Nifty Z-Score]],Table2[1Y Return vs Nifty Z-Score])</f>
        <v>52</v>
      </c>
      <c r="AT148">
        <f>_xlfn.RANK.AVG(Table2[[#This Row],[6M Return vs Nifty Z-Score]],Table2[6M Return vs Nifty Z-Score])</f>
        <v>240</v>
      </c>
      <c r="AU148">
        <f>_xlfn.RANK.AVG(Table2[[#This Row],[Sharpe Ratio Z-Score]],Table2[Sharpe Ratio Z-Score])</f>
        <v>285</v>
      </c>
      <c r="AV148">
        <f>(Table2[[#This Row],[Rank 1Y]]+Table2[[#This Row],[Rank 6M]]+Table2[[#This Row],[Rank Sharpe]])/3</f>
        <v>192.33333333333334</v>
      </c>
    </row>
    <row r="149" spans="1:48" x14ac:dyDescent="0.3">
      <c r="A149" t="s">
        <v>920</v>
      </c>
      <c r="B149" t="s">
        <v>921</v>
      </c>
      <c r="C149" t="s">
        <v>10158</v>
      </c>
      <c r="D149" t="s">
        <v>922</v>
      </c>
      <c r="E149">
        <v>16358.23060479</v>
      </c>
      <c r="F149">
        <v>509.7</v>
      </c>
      <c r="G149">
        <v>182.86620194508799</v>
      </c>
      <c r="H149">
        <f>(Table2[[#This Row],[1Y Return vs Nifty]]-AVERAGE(Table2[1Y Return vs Nifty]))/_xlfn.STDEV.P(Table2[1Y Return vs Nifty])</f>
        <v>2.0003093674478656</v>
      </c>
      <c r="I149">
        <v>3.8897602648706897E-2</v>
      </c>
      <c r="J149">
        <f>(Table2[[#This Row],[1M Return vs Nifty]]-AVERAGE(Table2[1M Return vs Nifty]))/_xlfn.STDEV.P(Table2[1M Return vs Nifty])</f>
        <v>-6.328141588581998E-2</v>
      </c>
      <c r="K149">
        <v>4.2394452731741303</v>
      </c>
      <c r="L149">
        <f>(Table2[[#This Row],[6M Return vs Nifty]]-AVERAGE(Table2[6M Return vs Nifty]))/_xlfn.STDEV.P(Table2[6M Return vs Nifty])</f>
        <v>-0.12041232686806465</v>
      </c>
      <c r="M149">
        <v>-7.4493126076098797</v>
      </c>
      <c r="N149">
        <f>(Table2[[#This Row],[1W Return vs Nifty]]-AVERAGE(Table2[1W Return vs Nifty]))/_xlfn.STDEV.P(Table2[1W Return vs Nifty])</f>
        <v>-2.104128995798888</v>
      </c>
      <c r="O149">
        <v>504.35</v>
      </c>
      <c r="P149">
        <v>470.99124290266002</v>
      </c>
      <c r="Q149">
        <v>374.56913007614401</v>
      </c>
      <c r="R149">
        <v>50.2421088077975</v>
      </c>
      <c r="S149" s="2">
        <f>(Table2[[#This Row],[Close Price]]-Table2[[#This Row],[20D EMA]])/Table2[[#This Row],[20D EMA]]</f>
        <v>1.0607712897789166E-2</v>
      </c>
      <c r="T149" s="2">
        <f>(Table2[[#This Row],[Close Price]]-Table2[[#This Row],[50D EMA]])/Table2[[#This Row],[50D EMA]]</f>
        <v>8.2185725702207862E-2</v>
      </c>
      <c r="U149" s="2">
        <f>(Table2[[#This Row],[Close Price]]-Table2[[#This Row],[200D EMA]])/Table2[[#This Row],[200D EMA]]</f>
        <v>0.36076349884035025</v>
      </c>
      <c r="V149">
        <v>1.3183091393664801</v>
      </c>
      <c r="W149">
        <v>503</v>
      </c>
      <c r="X149">
        <v>513.25</v>
      </c>
      <c r="Y149">
        <v>488.35</v>
      </c>
      <c r="Z149">
        <v>516</v>
      </c>
      <c r="AA149">
        <v>450.75</v>
      </c>
      <c r="AB149">
        <v>617.79999999999995</v>
      </c>
      <c r="AC149" s="2">
        <f>(Table2[[#This Row],[Close Price]]/Table2[[#This Row],[Day Low]])-1</f>
        <v>1.3320079522862738E-2</v>
      </c>
      <c r="AD149" s="2">
        <f>(Table2[[#This Row],[Day High]]/Table2[[#This Row],[Close Price]])-1</f>
        <v>6.9648813027272105E-3</v>
      </c>
      <c r="AE149" s="2">
        <f>(Table2[[#This Row],[Close Price]]/Table2[[#This Row],[Current Week Low]])-1</f>
        <v>4.3718644414866281E-2</v>
      </c>
      <c r="AF149" s="2">
        <f>(Table2[[#This Row],[Current Week High]]/Table2[[#This Row],[Close Price]])-1</f>
        <v>1.2360211889346662E-2</v>
      </c>
      <c r="AG149" s="2">
        <f>(Table2[[#This Row],[Close Price]]/Table2[[#This Row],[Current Month Low]])-1</f>
        <v>0.13078202995008326</v>
      </c>
      <c r="AH149" s="2">
        <f>(Table2[[#This Row],[Current Month High]]/Table2[[#This Row],[Close Price]])-1</f>
        <v>0.21208554051402784</v>
      </c>
      <c r="AI149">
        <v>21.2085540514027</v>
      </c>
      <c r="AJ149">
        <v>221.88190716766599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0.26</v>
      </c>
      <c r="AM149" t="s">
        <v>10202</v>
      </c>
      <c r="AN149">
        <v>-2.39</v>
      </c>
      <c r="AO149" t="s">
        <v>10201</v>
      </c>
      <c r="AP149">
        <v>0.112302562458081</v>
      </c>
      <c r="AQ149">
        <f>(Table2[[#This Row],[Sharpe Ratio]]-AVERAGE(Table2[Sharpe Ratio]))/_xlfn.STDEV.P(Table2[Sharpe Ratio])</f>
        <v>0.64920975452384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0.36169638341893284</v>
      </c>
      <c r="AS149">
        <f>_xlfn.RANK.AVG(Table2[[#This Row],[1Y Return vs Nifty Z-Score]],Table2[1Y Return vs Nifty Z-Score])</f>
        <v>29</v>
      </c>
      <c r="AT149">
        <f>_xlfn.RANK.AVG(Table2[[#This Row],[6M Return vs Nifty Z-Score]],Table2[6M Return vs Nifty Z-Score])</f>
        <v>364</v>
      </c>
      <c r="AU149">
        <f>_xlfn.RANK.AVG(Table2[[#This Row],[Sharpe Ratio Z-Score]],Table2[Sharpe Ratio Z-Score])</f>
        <v>187</v>
      </c>
      <c r="AV149">
        <f>(Table2[[#This Row],[Rank 1Y]]+Table2[[#This Row],[Rank 6M]]+Table2[[#This Row],[Rank Sharpe]])/3</f>
        <v>193.33333333333334</v>
      </c>
    </row>
    <row r="150" spans="1:48" x14ac:dyDescent="0.3">
      <c r="A150" t="s">
        <v>457</v>
      </c>
      <c r="B150" t="s">
        <v>458</v>
      </c>
      <c r="C150" t="s">
        <v>10156</v>
      </c>
      <c r="D150" t="s">
        <v>21</v>
      </c>
      <c r="E150">
        <v>48830.125127550004</v>
      </c>
      <c r="F150">
        <v>1799.5</v>
      </c>
      <c r="G150">
        <v>39.779404461155501</v>
      </c>
      <c r="H150">
        <f>(Table2[[#This Row],[1Y Return vs Nifty]]-AVERAGE(Table2[1Y Return vs Nifty]))/_xlfn.STDEV.P(Table2[1Y Return vs Nifty])</f>
        <v>2.0240099966756651E-2</v>
      </c>
      <c r="I150">
        <v>4.6751883029828996</v>
      </c>
      <c r="J150">
        <f>(Table2[[#This Row],[1M Return vs Nifty]]-AVERAGE(Table2[1M Return vs Nifty]))/_xlfn.STDEV.P(Table2[1M Return vs Nifty])</f>
        <v>0.44488532109548867</v>
      </c>
      <c r="K150">
        <v>13.628496091827101</v>
      </c>
      <c r="L150">
        <f>(Table2[[#This Row],[6M Return vs Nifty]]-AVERAGE(Table2[6M Return vs Nifty]))/_xlfn.STDEV.P(Table2[6M Return vs Nifty])</f>
        <v>0.19560857757635683</v>
      </c>
      <c r="M150">
        <v>-0.71771762143060902</v>
      </c>
      <c r="N150">
        <f>(Table2[[#This Row],[1W Return vs Nifty]]-AVERAGE(Table2[1W Return vs Nifty]))/_xlfn.STDEV.P(Table2[1W Return vs Nifty])</f>
        <v>-0.7522441117904759</v>
      </c>
      <c r="O150">
        <v>1757.85</v>
      </c>
      <c r="P150">
        <v>1658.4910850317301</v>
      </c>
      <c r="Q150">
        <v>1470.2767944851601</v>
      </c>
      <c r="R150">
        <v>53.546692741514001</v>
      </c>
      <c r="S150" s="2">
        <f>(Table2[[#This Row],[Close Price]]-Table2[[#This Row],[20D EMA]])/Table2[[#This Row],[20D EMA]]</f>
        <v>2.3693716756264808E-2</v>
      </c>
      <c r="T150" s="2">
        <f>(Table2[[#This Row],[Close Price]]-Table2[[#This Row],[50D EMA]])/Table2[[#This Row],[50D EMA]]</f>
        <v>8.5022413590828627E-2</v>
      </c>
      <c r="U150" s="2">
        <f>(Table2[[#This Row],[Close Price]]-Table2[[#This Row],[200D EMA]])/Table2[[#This Row],[200D EMA]]</f>
        <v>0.22391920130258364</v>
      </c>
      <c r="V150">
        <v>1.08918719317964</v>
      </c>
      <c r="W150">
        <v>1787.5</v>
      </c>
      <c r="X150">
        <v>1816.95</v>
      </c>
      <c r="Y150">
        <v>1774.2</v>
      </c>
      <c r="Z150">
        <v>1839</v>
      </c>
      <c r="AA150">
        <v>1636</v>
      </c>
      <c r="AB150">
        <v>1928.7</v>
      </c>
      <c r="AC150" s="2">
        <f>(Table2[[#This Row],[Close Price]]/Table2[[#This Row],[Day Low]])-1</f>
        <v>6.713286713286637E-3</v>
      </c>
      <c r="AD150" s="2">
        <f>(Table2[[#This Row],[Day High]]/Table2[[#This Row],[Close Price]])-1</f>
        <v>9.6971380939150364E-3</v>
      </c>
      <c r="AE150" s="2">
        <f>(Table2[[#This Row],[Close Price]]/Table2[[#This Row],[Current Week Low]])-1</f>
        <v>1.4259948145643131E-2</v>
      </c>
      <c r="AF150" s="2">
        <f>(Table2[[#This Row],[Current Week High]]/Table2[[#This Row],[Close Price]])-1</f>
        <v>2.1950541817171487E-2</v>
      </c>
      <c r="AG150" s="2">
        <f>(Table2[[#This Row],[Close Price]]/Table2[[#This Row],[Current Month Low]])-1</f>
        <v>9.9938875305623398E-2</v>
      </c>
      <c r="AH150" s="2">
        <f>(Table2[[#This Row],[Current Month High]]/Table2[[#This Row],[Close Price]])-1</f>
        <v>7.1797721589330399E-2</v>
      </c>
      <c r="AI150">
        <v>7.1797721589330399</v>
      </c>
      <c r="AJ150">
        <v>73.362235067437297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-0.02</v>
      </c>
      <c r="AM150" t="s">
        <v>10201</v>
      </c>
      <c r="AN150">
        <v>5.78</v>
      </c>
      <c r="AO150" t="s">
        <v>10202</v>
      </c>
      <c r="AP150">
        <v>0.18805831149788299</v>
      </c>
      <c r="AQ150">
        <f>(Table2[[#This Row],[Sharpe Ratio]]-AVERAGE(Table2[Sharpe Ratio]))/_xlfn.STDEV.P(Table2[Sharpe Ratio])</f>
        <v>1.5186677000966446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1.427157586944771</v>
      </c>
      <c r="AS150">
        <f>_xlfn.RANK.AVG(Table2[[#This Row],[1Y Return vs Nifty Z-Score]],Table2[1Y Return vs Nifty Z-Score])</f>
        <v>281</v>
      </c>
      <c r="AT150">
        <f>_xlfn.RANK.AVG(Table2[[#This Row],[6M Return vs Nifty Z-Score]],Table2[6M Return vs Nifty Z-Score])</f>
        <v>256</v>
      </c>
      <c r="AU150">
        <f>_xlfn.RANK.AVG(Table2[[#This Row],[Sharpe Ratio Z-Score]],Table2[Sharpe Ratio Z-Score])</f>
        <v>47</v>
      </c>
      <c r="AV150">
        <f>(Table2[[#This Row],[Rank 1Y]]+Table2[[#This Row],[Rank 6M]]+Table2[[#This Row],[Rank Sharpe]])/3</f>
        <v>194.66666666666666</v>
      </c>
    </row>
    <row r="151" spans="1:48" x14ac:dyDescent="0.3">
      <c r="A151" t="s">
        <v>58</v>
      </c>
      <c r="B151" t="s">
        <v>174</v>
      </c>
      <c r="C151" t="s">
        <v>10162</v>
      </c>
      <c r="D151" t="s">
        <v>60</v>
      </c>
      <c r="E151">
        <v>151860.11489632499</v>
      </c>
      <c r="F151">
        <v>768.45</v>
      </c>
      <c r="G151">
        <v>59.063756482042599</v>
      </c>
      <c r="H151">
        <f>(Table2[[#This Row],[1Y Return vs Nifty]]-AVERAGE(Table2[1Y Return vs Nifty]))/_xlfn.STDEV.P(Table2[1Y Return vs Nifty])</f>
        <v>0.28710156763035127</v>
      </c>
      <c r="I151">
        <v>11.2288016670825</v>
      </c>
      <c r="J151">
        <f>(Table2[[#This Row],[1M Return vs Nifty]]-AVERAGE(Table2[1M Return vs Nifty]))/_xlfn.STDEV.P(Table2[1M Return vs Nifty])</f>
        <v>1.1632027291112401</v>
      </c>
      <c r="K151">
        <v>21.8872730723687</v>
      </c>
      <c r="L151">
        <f>(Table2[[#This Row],[6M Return vs Nifty]]-AVERAGE(Table2[6M Return vs Nifty]))/_xlfn.STDEV.P(Table2[6M Return vs Nifty])</f>
        <v>0.47358621572167559</v>
      </c>
      <c r="M151">
        <v>13.557163019052499</v>
      </c>
      <c r="N151">
        <f>(Table2[[#This Row],[1W Return vs Nifty]]-AVERAGE(Table2[1W Return vs Nifty]))/_xlfn.STDEV.P(Table2[1W Return vs Nifty])</f>
        <v>2.1145349202984147</v>
      </c>
      <c r="O151">
        <v>701.9</v>
      </c>
      <c r="P151">
        <v>677.30705260709897</v>
      </c>
      <c r="Q151">
        <v>587.06229347908902</v>
      </c>
      <c r="R151">
        <v>39.2687657472623</v>
      </c>
      <c r="S151" s="2">
        <f>(Table2[[#This Row],[Close Price]]-Table2[[#This Row],[20D EMA]])/Table2[[#This Row],[20D EMA]]</f>
        <v>9.4814076079213661E-2</v>
      </c>
      <c r="T151" s="2">
        <f>(Table2[[#This Row],[Close Price]]-Table2[[#This Row],[50D EMA]])/Table2[[#This Row],[50D EMA]]</f>
        <v>0.1345666593047754</v>
      </c>
      <c r="U151" s="2">
        <f>(Table2[[#This Row],[Close Price]]-Table2[[#This Row],[200D EMA]])/Table2[[#This Row],[200D EMA]]</f>
        <v>0.30897522892495566</v>
      </c>
      <c r="V151">
        <v>1.32370084274824</v>
      </c>
      <c r="W151">
        <v>763.45</v>
      </c>
      <c r="X151">
        <v>803.5</v>
      </c>
      <c r="Y151">
        <v>765.1</v>
      </c>
      <c r="Z151">
        <v>786</v>
      </c>
      <c r="AA151">
        <v>652</v>
      </c>
      <c r="AB151">
        <v>786</v>
      </c>
      <c r="AC151" s="2">
        <f>(Table2[[#This Row],[Close Price]]/Table2[[#This Row],[Day Low]])-1</f>
        <v>6.5492173685244293E-3</v>
      </c>
      <c r="AD151" s="2">
        <f>(Table2[[#This Row],[Day High]]/Table2[[#This Row],[Close Price]])-1</f>
        <v>4.5611295464896839E-2</v>
      </c>
      <c r="AE151" s="2">
        <f>(Table2[[#This Row],[Close Price]]/Table2[[#This Row],[Current Week Low]])-1</f>
        <v>4.3785126127304785E-3</v>
      </c>
      <c r="AF151" s="2">
        <f>(Table2[[#This Row],[Current Week High]]/Table2[[#This Row],[Close Price]])-1</f>
        <v>2.2838180753464776E-2</v>
      </c>
      <c r="AG151" s="2">
        <f>(Table2[[#This Row],[Close Price]]/Table2[[#This Row],[Current Month Low]])-1</f>
        <v>0.17860429447852777</v>
      </c>
      <c r="AH151" s="2">
        <f>(Table2[[#This Row],[Current Month High]]/Table2[[#This Row],[Close Price]])-1</f>
        <v>2.2838180753464776E-2</v>
      </c>
      <c r="AI151">
        <v>2.2838180753464701</v>
      </c>
      <c r="AJ151">
        <v>95.559231454383493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-0.05</v>
      </c>
      <c r="AM151" t="s">
        <v>10201</v>
      </c>
      <c r="AN151">
        <v>12.59</v>
      </c>
      <c r="AO151" t="s">
        <v>10202</v>
      </c>
      <c r="AP151">
        <v>0.108572439416318</v>
      </c>
      <c r="AQ151">
        <f>(Table2[[#This Row],[Sharpe Ratio]]-AVERAGE(Table2[Sharpe Ratio]))/_xlfn.STDEV.P(Table2[Sharpe Ratio])</f>
        <v>0.6063986786948482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4.6448241114565301</v>
      </c>
      <c r="AS151">
        <f>_xlfn.RANK.AVG(Table2[[#This Row],[1Y Return vs Nifty Z-Score]],Table2[1Y Return vs Nifty Z-Score])</f>
        <v>205</v>
      </c>
      <c r="AT151">
        <f>_xlfn.RANK.AVG(Table2[[#This Row],[6M Return vs Nifty Z-Score]],Table2[6M Return vs Nifty Z-Score])</f>
        <v>186</v>
      </c>
      <c r="AU151">
        <f>_xlfn.RANK.AVG(Table2[[#This Row],[Sharpe Ratio Z-Score]],Table2[Sharpe Ratio Z-Score])</f>
        <v>196</v>
      </c>
      <c r="AV151">
        <f>(Table2[[#This Row],[Rank 1Y]]+Table2[[#This Row],[Rank 6M]]+Table2[[#This Row],[Rank Sharpe]])/3</f>
        <v>195.66666666666666</v>
      </c>
    </row>
    <row r="152" spans="1:48" x14ac:dyDescent="0.3">
      <c r="A152" t="s">
        <v>992</v>
      </c>
      <c r="B152" t="s">
        <v>993</v>
      </c>
      <c r="C152" t="s">
        <v>10166</v>
      </c>
      <c r="D152" t="s">
        <v>265</v>
      </c>
      <c r="E152">
        <v>13694.671920000001</v>
      </c>
      <c r="F152">
        <v>4338.1499999999996</v>
      </c>
      <c r="G152">
        <v>23.238107520390599</v>
      </c>
      <c r="H152">
        <f>(Table2[[#This Row],[1Y Return vs Nifty]]-AVERAGE(Table2[1Y Return vs Nifty]))/_xlfn.STDEV.P(Table2[1Y Return vs Nifty])</f>
        <v>-0.20866231655679271</v>
      </c>
      <c r="I152">
        <v>-11.256377195614499</v>
      </c>
      <c r="J152">
        <f>(Table2[[#This Row],[1M Return vs Nifty]]-AVERAGE(Table2[1M Return vs Nifty]))/_xlfn.STDEV.P(Table2[1M Return vs Nifty])</f>
        <v>-1.3013148586824248</v>
      </c>
      <c r="K152">
        <v>24.2785485947803</v>
      </c>
      <c r="L152">
        <f>(Table2[[#This Row],[6M Return vs Nifty]]-AVERAGE(Table2[6M Return vs Nifty]))/_xlfn.STDEV.P(Table2[6M Return vs Nifty])</f>
        <v>0.55407284509074939</v>
      </c>
      <c r="M152">
        <v>2.3995919957729899</v>
      </c>
      <c r="N152">
        <f>(Table2[[#This Row],[1W Return vs Nifty]]-AVERAGE(Table2[1W Return vs Nifty]))/_xlfn.STDEV.P(Table2[1W Return vs Nifty])</f>
        <v>-0.12620470227105035</v>
      </c>
      <c r="O152">
        <v>4352.92</v>
      </c>
      <c r="P152">
        <v>4367.2779063136004</v>
      </c>
      <c r="Q152">
        <v>3785.2784309324602</v>
      </c>
      <c r="R152">
        <v>52.621985976067897</v>
      </c>
      <c r="S152" s="2">
        <f>(Table2[[#This Row],[Close Price]]-Table2[[#This Row],[20D EMA]])/Table2[[#This Row],[20D EMA]]</f>
        <v>-3.393124615200931E-3</v>
      </c>
      <c r="T152" s="2">
        <f>(Table2[[#This Row],[Close Price]]-Table2[[#This Row],[50D EMA]])/Table2[[#This Row],[50D EMA]]</f>
        <v>-6.6695792982378573E-3</v>
      </c>
      <c r="U152" s="2">
        <f>(Table2[[#This Row],[Close Price]]-Table2[[#This Row],[200D EMA]])/Table2[[#This Row],[200D EMA]]</f>
        <v>0.14605836245746018</v>
      </c>
      <c r="V152">
        <v>0.82066976002868297</v>
      </c>
      <c r="W152">
        <v>4322.75</v>
      </c>
      <c r="X152">
        <v>4411.75</v>
      </c>
      <c r="Y152">
        <v>4208.2</v>
      </c>
      <c r="Z152">
        <v>4369.95</v>
      </c>
      <c r="AA152">
        <v>4050</v>
      </c>
      <c r="AB152">
        <v>4683.3</v>
      </c>
      <c r="AC152" s="2">
        <f>(Table2[[#This Row],[Close Price]]/Table2[[#This Row],[Day Low]])-1</f>
        <v>3.5625469897633266E-3</v>
      </c>
      <c r="AD152" s="2">
        <f>(Table2[[#This Row],[Day High]]/Table2[[#This Row],[Close Price]])-1</f>
        <v>1.6965757292855432E-2</v>
      </c>
      <c r="AE152" s="2">
        <f>(Table2[[#This Row],[Close Price]]/Table2[[#This Row],[Current Week Low]])-1</f>
        <v>3.0880186302932433E-2</v>
      </c>
      <c r="AF152" s="2">
        <f>(Table2[[#This Row],[Current Week High]]/Table2[[#This Row],[Close Price]])-1</f>
        <v>7.3303136129456714E-3</v>
      </c>
      <c r="AG152" s="2">
        <f>(Table2[[#This Row],[Close Price]]/Table2[[#This Row],[Current Month Low]])-1</f>
        <v>7.1148148148147961E-2</v>
      </c>
      <c r="AH152" s="2">
        <f>(Table2[[#This Row],[Current Month High]]/Table2[[#This Row],[Close Price]])-1</f>
        <v>7.9561564261263484E-2</v>
      </c>
      <c r="AI152">
        <v>15.256503348201401</v>
      </c>
      <c r="AJ152">
        <v>57.179347826086897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-0.12</v>
      </c>
      <c r="AM152" t="s">
        <v>10201</v>
      </c>
      <c r="AN152">
        <v>-2.14</v>
      </c>
      <c r="AO152" t="s">
        <v>10201</v>
      </c>
      <c r="AP152">
        <v>0.176523154626335</v>
      </c>
      <c r="AQ152">
        <f>(Table2[[#This Row],[Sharpe Ratio]]-AVERAGE(Table2[Sharpe Ratio]))/_xlfn.STDEV.P(Table2[Sharpe Ratio])</f>
        <v>1.3862773017108172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357</v>
      </c>
      <c r="AT152">
        <f>_xlfn.RANK.AVG(Table2[[#This Row],[6M Return vs Nifty Z-Score]],Table2[6M Return vs Nifty Z-Score])</f>
        <v>168</v>
      </c>
      <c r="AU152">
        <f>_xlfn.RANK.AVG(Table2[[#This Row],[Sharpe Ratio Z-Score]],Table2[Sharpe Ratio Z-Score])</f>
        <v>66</v>
      </c>
      <c r="AV152">
        <f>(Table2[[#This Row],[Rank 1Y]]+Table2[[#This Row],[Rank 6M]]+Table2[[#This Row],[Rank Sharpe]])/3</f>
        <v>197</v>
      </c>
    </row>
    <row r="153" spans="1:48" x14ac:dyDescent="0.3">
      <c r="A153" t="s">
        <v>357</v>
      </c>
      <c r="B153" t="s">
        <v>358</v>
      </c>
      <c r="C153" t="s">
        <v>10167</v>
      </c>
      <c r="D153" t="s">
        <v>46</v>
      </c>
      <c r="E153">
        <v>69517.819876224996</v>
      </c>
      <c r="F153">
        <v>97.25</v>
      </c>
      <c r="G153">
        <v>62.234015736957701</v>
      </c>
      <c r="H153">
        <f>(Table2[[#This Row],[1Y Return vs Nifty]]-AVERAGE(Table2[1Y Return vs Nifty]))/_xlfn.STDEV.P(Table2[1Y Return vs Nifty])</f>
        <v>0.33097237214192649</v>
      </c>
      <c r="I153">
        <v>-1.7550207401167299</v>
      </c>
      <c r="J153">
        <f>(Table2[[#This Row],[1M Return vs Nifty]]-AVERAGE(Table2[1M Return vs Nifty]))/_xlfn.STDEV.P(Table2[1M Return vs Nifty])</f>
        <v>-0.25990619409231125</v>
      </c>
      <c r="K153">
        <v>10.106510321856</v>
      </c>
      <c r="L153">
        <f>(Table2[[#This Row],[6M Return vs Nifty]]-AVERAGE(Table2[6M Return vs Nifty]))/_xlfn.STDEV.P(Table2[6M Return vs Nifty])</f>
        <v>7.7063993042269421E-2</v>
      </c>
      <c r="M153">
        <v>4.1424574282561597</v>
      </c>
      <c r="N153">
        <f>(Table2[[#This Row],[1W Return vs Nifty]]-AVERAGE(Table2[1W Return vs Nifty]))/_xlfn.STDEV.P(Table2[1W Return vs Nifty])</f>
        <v>0.22380943819227705</v>
      </c>
      <c r="O153">
        <v>95.7</v>
      </c>
      <c r="P153">
        <v>92.932059104570897</v>
      </c>
      <c r="Q153">
        <v>80.307243859440305</v>
      </c>
      <c r="R153">
        <v>57.4903984993826</v>
      </c>
      <c r="S153" s="2">
        <f>(Table2[[#This Row],[Close Price]]-Table2[[#This Row],[20D EMA]])/Table2[[#This Row],[20D EMA]]</f>
        <v>1.6196447230929958E-2</v>
      </c>
      <c r="T153" s="2">
        <f>(Table2[[#This Row],[Close Price]]-Table2[[#This Row],[50D EMA]])/Table2[[#This Row],[50D EMA]]</f>
        <v>4.6463415715026636E-2</v>
      </c>
      <c r="U153" s="2">
        <f>(Table2[[#This Row],[Close Price]]-Table2[[#This Row],[200D EMA]])/Table2[[#This Row],[200D EMA]]</f>
        <v>0.2109741951823694</v>
      </c>
      <c r="V153">
        <v>0.56126788884030199</v>
      </c>
      <c r="W153">
        <v>96.9</v>
      </c>
      <c r="X153">
        <v>99</v>
      </c>
      <c r="Y153">
        <v>96.25</v>
      </c>
      <c r="Z153">
        <v>99</v>
      </c>
      <c r="AA153">
        <v>88.73</v>
      </c>
      <c r="AB153">
        <v>100.62</v>
      </c>
      <c r="AC153" s="2">
        <f>(Table2[[#This Row],[Close Price]]/Table2[[#This Row],[Day Low]])-1</f>
        <v>3.6119711042310598E-3</v>
      </c>
      <c r="AD153" s="2">
        <f>(Table2[[#This Row],[Day High]]/Table2[[#This Row],[Close Price]])-1</f>
        <v>1.799485861182526E-2</v>
      </c>
      <c r="AE153" s="2">
        <f>(Table2[[#This Row],[Close Price]]/Table2[[#This Row],[Current Week Low]])-1</f>
        <v>1.0389610389610393E-2</v>
      </c>
      <c r="AF153" s="2">
        <f>(Table2[[#This Row],[Current Week High]]/Table2[[#This Row],[Close Price]])-1</f>
        <v>1.799485861182526E-2</v>
      </c>
      <c r="AG153" s="2">
        <f>(Table2[[#This Row],[Close Price]]/Table2[[#This Row],[Current Month Low]])-1</f>
        <v>9.6021638679138821E-2</v>
      </c>
      <c r="AH153" s="2">
        <f>(Table2[[#This Row],[Current Month High]]/Table2[[#This Row],[Close Price]])-1</f>
        <v>3.4652956298200532E-2</v>
      </c>
      <c r="AI153">
        <v>4.1131105398457501</v>
      </c>
      <c r="AJ153">
        <v>93.532338308457696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0.08</v>
      </c>
      <c r="AM153" t="s">
        <v>10202</v>
      </c>
      <c r="AN153">
        <v>-0.31</v>
      </c>
      <c r="AO153" t="s">
        <v>10201</v>
      </c>
      <c r="AP153">
        <v>0.150799623608915</v>
      </c>
      <c r="AQ153">
        <f>(Table2[[#This Row],[Sharpe Ratio]]-AVERAGE(Table2[Sharpe Ratio]))/_xlfn.STDEV.P(Table2[Sharpe Ratio])</f>
        <v>1.0910452075824431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1.4629848168666046</v>
      </c>
      <c r="AS153">
        <f>_xlfn.RANK.AVG(Table2[[#This Row],[1Y Return vs Nifty Z-Score]],Table2[1Y Return vs Nifty Z-Score])</f>
        <v>197</v>
      </c>
      <c r="AT153">
        <f>_xlfn.RANK.AVG(Table2[[#This Row],[6M Return vs Nifty Z-Score]],Table2[6M Return vs Nifty Z-Score])</f>
        <v>292</v>
      </c>
      <c r="AU153">
        <f>_xlfn.RANK.AVG(Table2[[#This Row],[Sharpe Ratio Z-Score]],Table2[Sharpe Ratio Z-Score])</f>
        <v>103</v>
      </c>
      <c r="AV153">
        <f>(Table2[[#This Row],[Rank 1Y]]+Table2[[#This Row],[Rank 6M]]+Table2[[#This Row],[Rank Sharpe]])/3</f>
        <v>197.33333333333334</v>
      </c>
    </row>
    <row r="154" spans="1:48" x14ac:dyDescent="0.3">
      <c r="A154" t="s">
        <v>521</v>
      </c>
      <c r="B154" t="s">
        <v>522</v>
      </c>
      <c r="C154" t="s">
        <v>10163</v>
      </c>
      <c r="D154" t="s">
        <v>153</v>
      </c>
      <c r="E154">
        <v>39657.807017400002</v>
      </c>
      <c r="F154">
        <v>286</v>
      </c>
      <c r="G154">
        <v>118.235771405335</v>
      </c>
      <c r="H154">
        <f>(Table2[[#This Row],[1Y Return vs Nifty]]-AVERAGE(Table2[1Y Return vs Nifty]))/_xlfn.STDEV.P(Table2[1Y Return vs Nifty])</f>
        <v>1.1059380382537258</v>
      </c>
      <c r="I154">
        <v>15.9859776367005</v>
      </c>
      <c r="J154">
        <f>(Table2[[#This Row],[1M Return vs Nifty]]-AVERAGE(Table2[1M Return vs Nifty]))/_xlfn.STDEV.P(Table2[1M Return vs Nifty])</f>
        <v>1.6846192549456573</v>
      </c>
      <c r="K154">
        <v>-0.30988038131589701</v>
      </c>
      <c r="L154">
        <f>(Table2[[#This Row],[6M Return vs Nifty]]-AVERAGE(Table2[6M Return vs Nifty]))/_xlfn.STDEV.P(Table2[6M Return vs Nifty])</f>
        <v>-0.27353558029512509</v>
      </c>
      <c r="M154">
        <v>7.1187714108194102</v>
      </c>
      <c r="N154">
        <f>(Table2[[#This Row],[1W Return vs Nifty]]-AVERAGE(Table2[1W Return vs Nifty]))/_xlfn.STDEV.P(Table2[1W Return vs Nifty])</f>
        <v>0.82153314131926447</v>
      </c>
      <c r="O154">
        <v>271.91000000000003</v>
      </c>
      <c r="P154">
        <v>255.50321338117999</v>
      </c>
      <c r="Q154">
        <v>216.43265788196501</v>
      </c>
      <c r="R154">
        <v>60.547995561664102</v>
      </c>
      <c r="S154" s="2">
        <f>(Table2[[#This Row],[Close Price]]-Table2[[#This Row],[20D EMA]])/Table2[[#This Row],[20D EMA]]</f>
        <v>5.1818616453973641E-2</v>
      </c>
      <c r="T154" s="2">
        <f>(Table2[[#This Row],[Close Price]]-Table2[[#This Row],[50D EMA]])/Table2[[#This Row],[50D EMA]]</f>
        <v>0.11935969890649666</v>
      </c>
      <c r="U154" s="2">
        <f>(Table2[[#This Row],[Close Price]]-Table2[[#This Row],[200D EMA]])/Table2[[#This Row],[200D EMA]]</f>
        <v>0.32142719494751409</v>
      </c>
      <c r="V154">
        <v>1.40646115824523</v>
      </c>
      <c r="W154">
        <v>284.33</v>
      </c>
      <c r="X154">
        <v>296</v>
      </c>
      <c r="Y154">
        <v>284.5</v>
      </c>
      <c r="Z154">
        <v>293.57</v>
      </c>
      <c r="AA154">
        <v>236.25</v>
      </c>
      <c r="AB154">
        <v>311.8</v>
      </c>
      <c r="AC154" s="2">
        <f>(Table2[[#This Row],[Close Price]]/Table2[[#This Row],[Day Low]])-1</f>
        <v>5.8734568986740232E-3</v>
      </c>
      <c r="AD154" s="2">
        <f>(Table2[[#This Row],[Day High]]/Table2[[#This Row],[Close Price]])-1</f>
        <v>3.4965034965035002E-2</v>
      </c>
      <c r="AE154" s="2">
        <f>(Table2[[#This Row],[Close Price]]/Table2[[#This Row],[Current Week Low]])-1</f>
        <v>5.2724077328647478E-3</v>
      </c>
      <c r="AF154" s="2">
        <f>(Table2[[#This Row],[Current Week High]]/Table2[[#This Row],[Close Price]])-1</f>
        <v>2.6468531468531342E-2</v>
      </c>
      <c r="AG154" s="2">
        <f>(Table2[[#This Row],[Close Price]]/Table2[[#This Row],[Current Month Low]])-1</f>
        <v>0.21058201058201065</v>
      </c>
      <c r="AH154" s="2">
        <f>(Table2[[#This Row],[Current Month High]]/Table2[[#This Row],[Close Price]])-1</f>
        <v>9.0209790209790253E-2</v>
      </c>
      <c r="AI154">
        <v>9.0209790209790199</v>
      </c>
      <c r="AJ154">
        <v>169.81132075471601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0.19</v>
      </c>
      <c r="AM154" t="s">
        <v>10202</v>
      </c>
      <c r="AN154">
        <v>3.39</v>
      </c>
      <c r="AO154" t="s">
        <v>10202</v>
      </c>
      <c r="AP154">
        <v>0.16161491738980499</v>
      </c>
      <c r="AQ154">
        <f>(Table2[[#This Row],[Sharpe Ratio]]-AVERAGE(Table2[Sharpe Ratio]))/_xlfn.STDEV.P(Table2[Sharpe Ratio])</f>
        <v>1.2151736497229648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4.5537285039464876</v>
      </c>
      <c r="AS154">
        <f>_xlfn.RANK.AVG(Table2[[#This Row],[1Y Return vs Nifty Z-Score]],Table2[1Y Return vs Nifty Z-Score])</f>
        <v>86</v>
      </c>
      <c r="AT154">
        <f>_xlfn.RANK.AVG(Table2[[#This Row],[6M Return vs Nifty Z-Score]],Table2[6M Return vs Nifty Z-Score])</f>
        <v>421</v>
      </c>
      <c r="AU154">
        <f>_xlfn.RANK.AVG(Table2[[#This Row],[Sharpe Ratio Z-Score]],Table2[Sharpe Ratio Z-Score])</f>
        <v>87</v>
      </c>
      <c r="AV154">
        <f>(Table2[[#This Row],[Rank 1Y]]+Table2[[#This Row],[Rank 6M]]+Table2[[#This Row],[Rank Sharpe]])/3</f>
        <v>198</v>
      </c>
    </row>
    <row r="155" spans="1:48" x14ac:dyDescent="0.3">
      <c r="A155" t="s">
        <v>481</v>
      </c>
      <c r="B155" t="s">
        <v>482</v>
      </c>
      <c r="C155" t="s">
        <v>10166</v>
      </c>
      <c r="D155" t="s">
        <v>483</v>
      </c>
      <c r="E155">
        <v>45017.58818544</v>
      </c>
      <c r="F155">
        <v>4145.6000000000004</v>
      </c>
      <c r="G155">
        <v>36.8301687527469</v>
      </c>
      <c r="H155">
        <f>(Table2[[#This Row],[1Y Return vs Nifty]]-AVERAGE(Table2[1Y Return vs Nifty]))/_xlfn.STDEV.P(Table2[1Y Return vs Nifty])</f>
        <v>-2.0572127935915493E-2</v>
      </c>
      <c r="I155">
        <v>-3.18292579785725</v>
      </c>
      <c r="J155">
        <f>(Table2[[#This Row],[1M Return vs Nifty]]-AVERAGE(Table2[1M Return vs Nifty]))/_xlfn.STDEV.P(Table2[1M Return vs Nifty])</f>
        <v>-0.41641360504020625</v>
      </c>
      <c r="K155">
        <v>22.8721203798627</v>
      </c>
      <c r="L155">
        <f>(Table2[[#This Row],[6M Return vs Nifty]]-AVERAGE(Table2[6M Return vs Nifty]))/_xlfn.STDEV.P(Table2[6M Return vs Nifty])</f>
        <v>0.50673465030417786</v>
      </c>
      <c r="M155">
        <v>4.5282706864660396</v>
      </c>
      <c r="N155">
        <f>(Table2[[#This Row],[1W Return vs Nifty]]-AVERAGE(Table2[1W Return vs Nifty]))/_xlfn.STDEV.P(Table2[1W Return vs Nifty])</f>
        <v>0.30129109193033232</v>
      </c>
      <c r="O155">
        <v>4075.53</v>
      </c>
      <c r="P155">
        <v>3954.4425077425799</v>
      </c>
      <c r="Q155">
        <v>3371.5796011697198</v>
      </c>
      <c r="R155">
        <v>58.695522291988098</v>
      </c>
      <c r="S155" s="2">
        <f>(Table2[[#This Row],[Close Price]]-Table2[[#This Row],[20D EMA]])/Table2[[#This Row],[20D EMA]]</f>
        <v>1.7192855898496676E-2</v>
      </c>
      <c r="T155" s="2">
        <f>(Table2[[#This Row],[Close Price]]-Table2[[#This Row],[50D EMA]])/Table2[[#This Row],[50D EMA]]</f>
        <v>4.8339934613575657E-2</v>
      </c>
      <c r="U155" s="2">
        <f>(Table2[[#This Row],[Close Price]]-Table2[[#This Row],[200D EMA]])/Table2[[#This Row],[200D EMA]]</f>
        <v>0.22957203755822511</v>
      </c>
      <c r="V155">
        <v>1.2949202219538201</v>
      </c>
      <c r="W155">
        <v>4155.95</v>
      </c>
      <c r="X155">
        <v>4200.8</v>
      </c>
      <c r="Y155">
        <v>4135.05</v>
      </c>
      <c r="Z155">
        <v>4185.95</v>
      </c>
      <c r="AA155">
        <v>3845.3</v>
      </c>
      <c r="AB155">
        <v>4223</v>
      </c>
      <c r="AC155" s="2">
        <f>(Table2[[#This Row],[Close Price]]/Table2[[#This Row],[Day Low]])-1</f>
        <v>-2.4904053224893419E-3</v>
      </c>
      <c r="AD155" s="2">
        <f>(Table2[[#This Row],[Day High]]/Table2[[#This Row],[Close Price]])-1</f>
        <v>1.3315322269394025E-2</v>
      </c>
      <c r="AE155" s="2">
        <f>(Table2[[#This Row],[Close Price]]/Table2[[#This Row],[Current Week Low]])-1</f>
        <v>2.5513597175366165E-3</v>
      </c>
      <c r="AF155" s="2">
        <f>(Table2[[#This Row],[Current Week High]]/Table2[[#This Row],[Close Price]])-1</f>
        <v>9.7332111153993761E-3</v>
      </c>
      <c r="AG155" s="2">
        <f>(Table2[[#This Row],[Close Price]]/Table2[[#This Row],[Current Month Low]])-1</f>
        <v>7.8095337164850731E-2</v>
      </c>
      <c r="AH155" s="2">
        <f>(Table2[[#This Row],[Current Month High]]/Table2[[#This Row],[Close Price]])-1</f>
        <v>1.8670397529911176E-2</v>
      </c>
      <c r="AI155">
        <v>6.3669915090698499</v>
      </c>
      <c r="AJ155">
        <v>67.821070741827697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0.03</v>
      </c>
      <c r="AM155" t="s">
        <v>10202</v>
      </c>
      <c r="AN155">
        <v>2.33</v>
      </c>
      <c r="AO155" t="s">
        <v>10202</v>
      </c>
      <c r="AP155">
        <v>0.144996753556145</v>
      </c>
      <c r="AQ155">
        <f>(Table2[[#This Row],[Sharpe Ratio]]-AVERAGE(Table2[Sharpe Ratio]))/_xlfn.STDEV.P(Table2[Sharpe Ratio])</f>
        <v>1.0244449622089002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1.3954849714672886</v>
      </c>
      <c r="AS155">
        <f>_xlfn.RANK.AVG(Table2[[#This Row],[1Y Return vs Nifty Z-Score]],Table2[1Y Return vs Nifty Z-Score])</f>
        <v>294</v>
      </c>
      <c r="AT155">
        <f>_xlfn.RANK.AVG(Table2[[#This Row],[6M Return vs Nifty Z-Score]],Table2[6M Return vs Nifty Z-Score])</f>
        <v>183</v>
      </c>
      <c r="AU155">
        <f>_xlfn.RANK.AVG(Table2[[#This Row],[Sharpe Ratio Z-Score]],Table2[Sharpe Ratio Z-Score])</f>
        <v>119</v>
      </c>
      <c r="AV155">
        <f>(Table2[[#This Row],[Rank 1Y]]+Table2[[#This Row],[Rank 6M]]+Table2[[#This Row],[Rank Sharpe]])/3</f>
        <v>198.66666666666666</v>
      </c>
    </row>
    <row r="156" spans="1:48" x14ac:dyDescent="0.3">
      <c r="A156" t="s">
        <v>759</v>
      </c>
      <c r="B156" t="s">
        <v>760</v>
      </c>
      <c r="C156" t="s">
        <v>10157</v>
      </c>
      <c r="D156" t="s">
        <v>587</v>
      </c>
      <c r="E156">
        <v>21391.909264499998</v>
      </c>
      <c r="F156">
        <v>4202.5</v>
      </c>
      <c r="G156">
        <v>126.56199502016</v>
      </c>
      <c r="H156">
        <f>(Table2[[#This Row],[1Y Return vs Nifty]]-AVERAGE(Table2[1Y Return vs Nifty]))/_xlfn.STDEV.P(Table2[1Y Return vs Nifty])</f>
        <v>1.2211583086336102</v>
      </c>
      <c r="I156">
        <v>2.2901574299598</v>
      </c>
      <c r="J156">
        <f>(Table2[[#This Row],[1M Return vs Nifty]]-AVERAGE(Table2[1M Return vs Nifty]))/_xlfn.STDEV.P(Table2[1M Return vs Nifty])</f>
        <v>0.18347087694588698</v>
      </c>
      <c r="K156">
        <v>8.7915134227498992</v>
      </c>
      <c r="L156">
        <f>(Table2[[#This Row],[6M Return vs Nifty]]-AVERAGE(Table2[6M Return vs Nifty]))/_xlfn.STDEV.P(Table2[6M Return vs Nifty])</f>
        <v>3.2803234694734985E-2</v>
      </c>
      <c r="M156">
        <v>7.3292652055349103</v>
      </c>
      <c r="N156">
        <f>(Table2[[#This Row],[1W Return vs Nifty]]-AVERAGE(Table2[1W Return vs Nifty]))/_xlfn.STDEV.P(Table2[1W Return vs Nifty])</f>
        <v>0.86380594291200663</v>
      </c>
      <c r="O156">
        <v>3962.51</v>
      </c>
      <c r="P156">
        <v>3871.44110654925</v>
      </c>
      <c r="Q156">
        <v>3354.1860955747902</v>
      </c>
      <c r="R156">
        <v>67.965448710597997</v>
      </c>
      <c r="S156" s="2">
        <f>(Table2[[#This Row],[Close Price]]-Table2[[#This Row],[20D EMA]])/Table2[[#This Row],[20D EMA]]</f>
        <v>6.0565146838746087E-2</v>
      </c>
      <c r="T156" s="2">
        <f>(Table2[[#This Row],[Close Price]]-Table2[[#This Row],[50D EMA]])/Table2[[#This Row],[50D EMA]]</f>
        <v>8.5513090433095684E-2</v>
      </c>
      <c r="U156" s="2">
        <f>(Table2[[#This Row],[Close Price]]-Table2[[#This Row],[200D EMA]])/Table2[[#This Row],[200D EMA]]</f>
        <v>0.25291199720385177</v>
      </c>
      <c r="V156">
        <v>1.32095972840123</v>
      </c>
      <c r="W156">
        <v>4192.3</v>
      </c>
      <c r="X156">
        <v>4324.8999999999996</v>
      </c>
      <c r="Y156">
        <v>4155.3999999999996</v>
      </c>
      <c r="Z156">
        <v>4288.8999999999996</v>
      </c>
      <c r="AA156">
        <v>3620.3</v>
      </c>
      <c r="AB156">
        <v>4288.8999999999996</v>
      </c>
      <c r="AC156" s="2">
        <f>(Table2[[#This Row],[Close Price]]/Table2[[#This Row],[Day Low]])-1</f>
        <v>2.4330319872145623E-3</v>
      </c>
      <c r="AD156" s="2">
        <f>(Table2[[#This Row],[Day High]]/Table2[[#This Row],[Close Price]])-1</f>
        <v>2.9125520523497928E-2</v>
      </c>
      <c r="AE156" s="2">
        <f>(Table2[[#This Row],[Close Price]]/Table2[[#This Row],[Current Week Low]])-1</f>
        <v>1.1334648890600318E-2</v>
      </c>
      <c r="AF156" s="2">
        <f>(Table2[[#This Row],[Current Week High]]/Table2[[#This Row],[Close Price]])-1</f>
        <v>2.0559190957763152E-2</v>
      </c>
      <c r="AG156" s="2">
        <f>(Table2[[#This Row],[Close Price]]/Table2[[#This Row],[Current Month Low]])-1</f>
        <v>0.16081540203850508</v>
      </c>
      <c r="AH156" s="2">
        <f>(Table2[[#This Row],[Current Month High]]/Table2[[#This Row],[Close Price]])-1</f>
        <v>2.0559190957763152E-2</v>
      </c>
      <c r="AI156">
        <v>2.0559190957763098</v>
      </c>
      <c r="AJ156">
        <v>173.24447334200201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0.01</v>
      </c>
      <c r="AM156" t="s">
        <v>10202</v>
      </c>
      <c r="AN156">
        <v>13.03</v>
      </c>
      <c r="AO156" t="s">
        <v>10202</v>
      </c>
      <c r="AP156">
        <v>9.5873510541616996E-2</v>
      </c>
      <c r="AQ156">
        <f>(Table2[[#This Row],[Sharpe Ratio]]-AVERAGE(Table2[Sharpe Ratio]))/_xlfn.STDEV.P(Table2[Sharpe Ratio])</f>
        <v>0.4606515274842955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2.7618898906705343</v>
      </c>
      <c r="AS156">
        <f>_xlfn.RANK.AVG(Table2[[#This Row],[1Y Return vs Nifty Z-Score]],Table2[1Y Return vs Nifty Z-Score])</f>
        <v>76</v>
      </c>
      <c r="AT156">
        <f>_xlfn.RANK.AVG(Table2[[#This Row],[6M Return vs Nifty Z-Score]],Table2[6M Return vs Nifty Z-Score])</f>
        <v>302</v>
      </c>
      <c r="AU156">
        <f>_xlfn.RANK.AVG(Table2[[#This Row],[Sharpe Ratio Z-Score]],Table2[Sharpe Ratio Z-Score])</f>
        <v>219</v>
      </c>
      <c r="AV156">
        <f>(Table2[[#This Row],[Rank 1Y]]+Table2[[#This Row],[Rank 6M]]+Table2[[#This Row],[Rank Sharpe]])/3</f>
        <v>199</v>
      </c>
    </row>
    <row r="157" spans="1:48" x14ac:dyDescent="0.3">
      <c r="A157" t="s">
        <v>171</v>
      </c>
      <c r="B157" t="s">
        <v>172</v>
      </c>
      <c r="C157" t="s">
        <v>10155</v>
      </c>
      <c r="D157" t="s">
        <v>173</v>
      </c>
      <c r="E157">
        <v>152456.37168223999</v>
      </c>
      <c r="F157">
        <v>231.87</v>
      </c>
      <c r="G157">
        <v>68.267359901606795</v>
      </c>
      <c r="H157">
        <f>(Table2[[#This Row],[1Y Return vs Nifty]]-AVERAGE(Table2[1Y Return vs Nifty]))/_xlfn.STDEV.P(Table2[1Y Return vs Nifty])</f>
        <v>0.41446322923445206</v>
      </c>
      <c r="I157">
        <v>1.47937134601134</v>
      </c>
      <c r="J157">
        <f>(Table2[[#This Row],[1M Return vs Nifty]]-AVERAGE(Table2[1M Return vs Nifty]))/_xlfn.STDEV.P(Table2[1M Return vs Nifty])</f>
        <v>9.4603602372218973E-2</v>
      </c>
      <c r="K157">
        <v>20.7502633233414</v>
      </c>
      <c r="L157">
        <f>(Table2[[#This Row],[6M Return vs Nifty]]-AVERAGE(Table2[6M Return vs Nifty]))/_xlfn.STDEV.P(Table2[6M Return vs Nifty])</f>
        <v>0.43531622909684203</v>
      </c>
      <c r="M157">
        <v>4.8542671650014704</v>
      </c>
      <c r="N157">
        <f>(Table2[[#This Row],[1W Return vs Nifty]]-AVERAGE(Table2[1W Return vs Nifty]))/_xlfn.STDEV.P(Table2[1W Return vs Nifty])</f>
        <v>0.36675993140698665</v>
      </c>
      <c r="O157">
        <v>225.3</v>
      </c>
      <c r="P157">
        <v>217.39337842565001</v>
      </c>
      <c r="Q157">
        <v>182.67962839669801</v>
      </c>
      <c r="R157">
        <v>61.7754326986649</v>
      </c>
      <c r="S157" s="2">
        <f>(Table2[[#This Row],[Close Price]]-Table2[[#This Row],[20D EMA]])/Table2[[#This Row],[20D EMA]]</f>
        <v>2.9161118508655094E-2</v>
      </c>
      <c r="T157" s="2">
        <f>(Table2[[#This Row],[Close Price]]-Table2[[#This Row],[50D EMA]])/Table2[[#This Row],[50D EMA]]</f>
        <v>6.6591823905533962E-2</v>
      </c>
      <c r="U157" s="2">
        <f>(Table2[[#This Row],[Close Price]]-Table2[[#This Row],[200D EMA]])/Table2[[#This Row],[200D EMA]]</f>
        <v>0.26927124844201361</v>
      </c>
      <c r="V157">
        <v>0.68606911996334097</v>
      </c>
      <c r="W157">
        <v>231.9</v>
      </c>
      <c r="X157">
        <v>234.76</v>
      </c>
      <c r="Y157">
        <v>230</v>
      </c>
      <c r="Z157">
        <v>234.17</v>
      </c>
      <c r="AA157">
        <v>209.15</v>
      </c>
      <c r="AB157">
        <v>239.11</v>
      </c>
      <c r="AC157" s="2">
        <f>(Table2[[#This Row],[Close Price]]/Table2[[#This Row],[Day Low]])-1</f>
        <v>-1.293661060801643E-4</v>
      </c>
      <c r="AD157" s="2">
        <f>(Table2[[#This Row],[Day High]]/Table2[[#This Row],[Close Price]])-1</f>
        <v>1.2463880622762602E-2</v>
      </c>
      <c r="AE157" s="2">
        <f>(Table2[[#This Row],[Close Price]]/Table2[[#This Row],[Current Week Low]])-1</f>
        <v>8.1304347826087753E-3</v>
      </c>
      <c r="AF157" s="2">
        <f>(Table2[[#This Row],[Current Week High]]/Table2[[#This Row],[Close Price]])-1</f>
        <v>9.9193513606761208E-3</v>
      </c>
      <c r="AG157" s="2">
        <f>(Table2[[#This Row],[Close Price]]/Table2[[#This Row],[Current Month Low]])-1</f>
        <v>0.10863016973464013</v>
      </c>
      <c r="AH157" s="2">
        <f>(Table2[[#This Row],[Current Month High]]/Table2[[#This Row],[Close Price]])-1</f>
        <v>3.1224392978824289E-2</v>
      </c>
      <c r="AI157">
        <v>3.12243929788242</v>
      </c>
      <c r="AJ157">
        <v>107.95515695067201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0.06</v>
      </c>
      <c r="AM157" t="s">
        <v>10202</v>
      </c>
      <c r="AN157">
        <v>1.1499999999999999</v>
      </c>
      <c r="AO157" t="s">
        <v>10202</v>
      </c>
      <c r="AP157">
        <v>9.1131353902980994E-2</v>
      </c>
      <c r="AQ157">
        <f>(Table2[[#This Row],[Sharpe Ratio]]-AVERAGE(Table2[Sharpe Ratio]))/_xlfn.STDEV.P(Table2[Sharpe Ratio])</f>
        <v>0.40622521897473773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1.7173682110852375</v>
      </c>
      <c r="AS157">
        <f>_xlfn.RANK.AVG(Table2[[#This Row],[1Y Return vs Nifty Z-Score]],Table2[1Y Return vs Nifty Z-Score])</f>
        <v>173</v>
      </c>
      <c r="AT157">
        <f>_xlfn.RANK.AVG(Table2[[#This Row],[6M Return vs Nifty Z-Score]],Table2[6M Return vs Nifty Z-Score])</f>
        <v>193</v>
      </c>
      <c r="AU157">
        <f>_xlfn.RANK.AVG(Table2[[#This Row],[Sharpe Ratio Z-Score]],Table2[Sharpe Ratio Z-Score])</f>
        <v>233</v>
      </c>
      <c r="AV157">
        <f>(Table2[[#This Row],[Rank 1Y]]+Table2[[#This Row],[Rank 6M]]+Table2[[#This Row],[Rank Sharpe]])/3</f>
        <v>199.66666666666666</v>
      </c>
    </row>
    <row r="158" spans="1:48" x14ac:dyDescent="0.3">
      <c r="A158" t="s">
        <v>322</v>
      </c>
      <c r="B158" t="s">
        <v>323</v>
      </c>
      <c r="C158" t="s">
        <v>10162</v>
      </c>
      <c r="D158" t="s">
        <v>133</v>
      </c>
      <c r="E158">
        <v>80872.745378399995</v>
      </c>
      <c r="F158">
        <v>1737</v>
      </c>
      <c r="G158">
        <v>60.065661160728098</v>
      </c>
      <c r="H158">
        <f>(Table2[[#This Row],[1Y Return vs Nifty]]-AVERAGE(Table2[1Y Return vs Nifty]))/_xlfn.STDEV.P(Table2[1Y Return vs Nifty])</f>
        <v>0.30096616379222613</v>
      </c>
      <c r="I158">
        <v>-2.8530251555667201</v>
      </c>
      <c r="J158">
        <f>(Table2[[#This Row],[1M Return vs Nifty]]-AVERAGE(Table2[1M Return vs Nifty]))/_xlfn.STDEV.P(Table2[1M Return vs Nifty])</f>
        <v>-0.38025441146144023</v>
      </c>
      <c r="K158">
        <v>25.415417678645401</v>
      </c>
      <c r="L158">
        <f>(Table2[[#This Row],[6M Return vs Nifty]]-AVERAGE(Table2[6M Return vs Nifty]))/_xlfn.STDEV.P(Table2[6M Return vs Nifty])</f>
        <v>0.59233809714415075</v>
      </c>
      <c r="M158">
        <v>6.0567147321624599</v>
      </c>
      <c r="N158">
        <f>(Table2[[#This Row],[1W Return vs Nifty]]-AVERAGE(Table2[1W Return vs Nifty]))/_xlfn.STDEV.P(Table2[1W Return vs Nifty])</f>
        <v>0.60824366493449589</v>
      </c>
      <c r="O158">
        <v>1643.1</v>
      </c>
      <c r="P158">
        <v>1586.5353458383099</v>
      </c>
      <c r="Q158">
        <v>1326.0987578121201</v>
      </c>
      <c r="R158">
        <v>71.694714984845604</v>
      </c>
      <c r="S158" s="2">
        <f>(Table2[[#This Row],[Close Price]]-Table2[[#This Row],[20D EMA]])/Table2[[#This Row],[20D EMA]]</f>
        <v>5.7148073763009004E-2</v>
      </c>
      <c r="T158" s="2">
        <f>(Table2[[#This Row],[Close Price]]-Table2[[#This Row],[50D EMA]])/Table2[[#This Row],[50D EMA]]</f>
        <v>9.4838513718826734E-2</v>
      </c>
      <c r="U158" s="2">
        <f>(Table2[[#This Row],[Close Price]]-Table2[[#This Row],[200D EMA]])/Table2[[#This Row],[200D EMA]]</f>
        <v>0.3098571956026942</v>
      </c>
      <c r="V158">
        <v>0.81253327273153897</v>
      </c>
      <c r="W158">
        <v>1719.2</v>
      </c>
      <c r="X158">
        <v>1753</v>
      </c>
      <c r="Y158">
        <v>1691.25</v>
      </c>
      <c r="Z158">
        <v>1747</v>
      </c>
      <c r="AA158">
        <v>1500</v>
      </c>
      <c r="AB158">
        <v>1747</v>
      </c>
      <c r="AC158" s="2">
        <f>(Table2[[#This Row],[Close Price]]/Table2[[#This Row],[Day Low]])-1</f>
        <v>1.0353652861796236E-2</v>
      </c>
      <c r="AD158" s="2">
        <f>(Table2[[#This Row],[Day High]]/Table2[[#This Row],[Close Price]])-1</f>
        <v>9.2112838226827698E-3</v>
      </c>
      <c r="AE158" s="2">
        <f>(Table2[[#This Row],[Close Price]]/Table2[[#This Row],[Current Week Low]])-1</f>
        <v>2.7050997782705144E-2</v>
      </c>
      <c r="AF158" s="2">
        <f>(Table2[[#This Row],[Current Week High]]/Table2[[#This Row],[Close Price]])-1</f>
        <v>5.7570523891767866E-3</v>
      </c>
      <c r="AG158" s="2">
        <f>(Table2[[#This Row],[Close Price]]/Table2[[#This Row],[Current Month Low]])-1</f>
        <v>0.15799999999999992</v>
      </c>
      <c r="AH158" s="2">
        <f>(Table2[[#This Row],[Current Month High]]/Table2[[#This Row],[Close Price]])-1</f>
        <v>5.7570523891767866E-3</v>
      </c>
      <c r="AI158">
        <v>3.8860103626942899</v>
      </c>
      <c r="AJ158">
        <v>95.784490532010807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0.05</v>
      </c>
      <c r="AM158" t="s">
        <v>10202</v>
      </c>
      <c r="AN158">
        <v>4.6500000000000004</v>
      </c>
      <c r="AO158" t="s">
        <v>10202</v>
      </c>
      <c r="AP158">
        <v>8.5379305707212E-2</v>
      </c>
      <c r="AQ158">
        <f>(Table2[[#This Row],[Sharpe Ratio]]-AVERAGE(Table2[Sharpe Ratio]))/_xlfn.STDEV.P(Table2[Sharpe Ratio])</f>
        <v>0.3402082622352372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1.4615017766446696</v>
      </c>
      <c r="AS158">
        <f>_xlfn.RANK.AVG(Table2[[#This Row],[1Y Return vs Nifty Z-Score]],Table2[1Y Return vs Nifty Z-Score])</f>
        <v>202</v>
      </c>
      <c r="AT158">
        <f>_xlfn.RANK.AVG(Table2[[#This Row],[6M Return vs Nifty Z-Score]],Table2[6M Return vs Nifty Z-Score])</f>
        <v>160</v>
      </c>
      <c r="AU158">
        <f>_xlfn.RANK.AVG(Table2[[#This Row],[Sharpe Ratio Z-Score]],Table2[Sharpe Ratio Z-Score])</f>
        <v>244</v>
      </c>
      <c r="AV158">
        <f>(Table2[[#This Row],[Rank 1Y]]+Table2[[#This Row],[Rank 6M]]+Table2[[#This Row],[Rank Sharpe]])/3</f>
        <v>202</v>
      </c>
    </row>
    <row r="159" spans="1:48" x14ac:dyDescent="0.3">
      <c r="A159" t="s">
        <v>1426</v>
      </c>
      <c r="B159" t="s">
        <v>1427</v>
      </c>
      <c r="C159" t="s">
        <v>10169</v>
      </c>
      <c r="D159" t="s">
        <v>200</v>
      </c>
      <c r="E159">
        <v>7254.8904237999996</v>
      </c>
      <c r="F159">
        <v>1790.5</v>
      </c>
      <c r="G159">
        <v>89.006633321897397</v>
      </c>
      <c r="H159">
        <f>(Table2[[#This Row],[1Y Return vs Nifty]]-AVERAGE(Table2[1Y Return vs Nifty]))/_xlfn.STDEV.P(Table2[1Y Return vs Nifty])</f>
        <v>0.70145824660505562</v>
      </c>
      <c r="I159">
        <v>8.9455335943078502</v>
      </c>
      <c r="J159">
        <f>(Table2[[#This Row],[1M Return vs Nifty]]-AVERAGE(Table2[1M Return vs Nifty]))/_xlfn.STDEV.P(Table2[1M Return vs Nifty])</f>
        <v>0.91294213045812733</v>
      </c>
      <c r="K159">
        <v>30.631800379054098</v>
      </c>
      <c r="L159">
        <f>(Table2[[#This Row],[6M Return vs Nifty]]-AVERAGE(Table2[6M Return vs Nifty]))/_xlfn.STDEV.P(Table2[6M Return vs Nifty])</f>
        <v>0.76791345728986304</v>
      </c>
      <c r="M159">
        <v>19.418972463108901</v>
      </c>
      <c r="N159">
        <f>(Table2[[#This Row],[1W Return vs Nifty]]-AVERAGE(Table2[1W Return vs Nifty]))/_xlfn.STDEV.P(Table2[1W Return vs Nifty])</f>
        <v>3.2917435308323948</v>
      </c>
      <c r="O159">
        <v>1664.95</v>
      </c>
      <c r="P159">
        <v>1582.5611130928201</v>
      </c>
      <c r="Q159">
        <v>1333.0609085042399</v>
      </c>
      <c r="R159">
        <v>66.251914193259495</v>
      </c>
      <c r="S159" s="2">
        <f>(Table2[[#This Row],[Close Price]]-Table2[[#This Row],[20D EMA]])/Table2[[#This Row],[20D EMA]]</f>
        <v>7.5407669899996962E-2</v>
      </c>
      <c r="T159" s="2">
        <f>(Table2[[#This Row],[Close Price]]-Table2[[#This Row],[50D EMA]])/Table2[[#This Row],[50D EMA]]</f>
        <v>0.13139390648921118</v>
      </c>
      <c r="U159" s="2">
        <f>(Table2[[#This Row],[Close Price]]-Table2[[#This Row],[200D EMA]])/Table2[[#This Row],[200D EMA]]</f>
        <v>0.34314943044052598</v>
      </c>
      <c r="V159">
        <v>1.02206775711488</v>
      </c>
      <c r="W159">
        <v>1770</v>
      </c>
      <c r="X159">
        <v>1858</v>
      </c>
      <c r="Y159">
        <v>1775.55</v>
      </c>
      <c r="Z159">
        <v>1929.7</v>
      </c>
      <c r="AA159">
        <v>1480</v>
      </c>
      <c r="AB159">
        <v>1929.7</v>
      </c>
      <c r="AC159" s="2">
        <f>(Table2[[#This Row],[Close Price]]/Table2[[#This Row],[Day Low]])-1</f>
        <v>1.1581920903954712E-2</v>
      </c>
      <c r="AD159" s="2">
        <f>(Table2[[#This Row],[Day High]]/Table2[[#This Row],[Close Price]])-1</f>
        <v>3.7698966769058817E-2</v>
      </c>
      <c r="AE159" s="2">
        <f>(Table2[[#This Row],[Close Price]]/Table2[[#This Row],[Current Week Low]])-1</f>
        <v>8.4199262200446157E-3</v>
      </c>
      <c r="AF159" s="2">
        <f>(Table2[[#This Row],[Current Week High]]/Table2[[#This Row],[Close Price]])-1</f>
        <v>7.7743647025970475E-2</v>
      </c>
      <c r="AG159" s="2">
        <f>(Table2[[#This Row],[Close Price]]/Table2[[#This Row],[Current Month Low]])-1</f>
        <v>0.20979729729729724</v>
      </c>
      <c r="AH159" s="2">
        <f>(Table2[[#This Row],[Current Month High]]/Table2[[#This Row],[Close Price]])-1</f>
        <v>7.7743647025970475E-2</v>
      </c>
      <c r="AI159">
        <v>7.7743647025970404</v>
      </c>
      <c r="AJ159">
        <v>118.887530562347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0.13</v>
      </c>
      <c r="AM159" t="s">
        <v>10202</v>
      </c>
      <c r="AN159">
        <v>12.66</v>
      </c>
      <c r="AO159" t="s">
        <v>10202</v>
      </c>
      <c r="AP159">
        <v>5.0861898981170002E-2</v>
      </c>
      <c r="AQ159">
        <f>(Table2[[#This Row],[Sharpe Ratio]]-AVERAGE(Table2[Sharpe Ratio]))/_xlfn.STDEV.P(Table2[Sharpe Ratio])</f>
        <v>-5.5952212961931098E-2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5.6181051522235101</v>
      </c>
      <c r="AS159">
        <f>_xlfn.RANK.AVG(Table2[[#This Row],[1Y Return vs Nifty Z-Score]],Table2[1Y Return vs Nifty Z-Score])</f>
        <v>123</v>
      </c>
      <c r="AT159">
        <f>_xlfn.RANK.AVG(Table2[[#This Row],[6M Return vs Nifty Z-Score]],Table2[6M Return vs Nifty Z-Score])</f>
        <v>128</v>
      </c>
      <c r="AU159">
        <f>_xlfn.RANK.AVG(Table2[[#This Row],[Sharpe Ratio Z-Score]],Table2[Sharpe Ratio Z-Score])</f>
        <v>357</v>
      </c>
      <c r="AV159">
        <f>(Table2[[#This Row],[Rank 1Y]]+Table2[[#This Row],[Rank 6M]]+Table2[[#This Row],[Rank Sharpe]])/3</f>
        <v>202.66666666666666</v>
      </c>
    </row>
    <row r="160" spans="1:48" x14ac:dyDescent="0.3">
      <c r="A160" t="s">
        <v>1010</v>
      </c>
      <c r="B160" t="s">
        <v>1011</v>
      </c>
      <c r="C160" t="s">
        <v>10163</v>
      </c>
      <c r="D160" t="s">
        <v>98</v>
      </c>
      <c r="E160">
        <v>13309.417042034</v>
      </c>
      <c r="F160">
        <v>19.420000000000002</v>
      </c>
      <c r="G160">
        <v>191.94287710026799</v>
      </c>
      <c r="H160">
        <f>(Table2[[#This Row],[1Y Return vs Nifty]]-AVERAGE(Table2[1Y Return vs Nifty]))/_xlfn.STDEV.P(Table2[1Y Return vs Nifty])</f>
        <v>2.1259145654235865</v>
      </c>
      <c r="I160">
        <v>-3.6411105399683601</v>
      </c>
      <c r="J160">
        <f>(Table2[[#This Row],[1M Return vs Nifty]]-AVERAGE(Table2[1M Return vs Nifty]))/_xlfn.STDEV.P(Table2[1M Return vs Nifty])</f>
        <v>-0.46663354601941226</v>
      </c>
      <c r="K160">
        <v>0.65713911466469599</v>
      </c>
      <c r="L160">
        <f>(Table2[[#This Row],[6M Return vs Nifty]]-AVERAGE(Table2[6M Return vs Nifty]))/_xlfn.STDEV.P(Table2[6M Return vs Nifty])</f>
        <v>-0.24098720222819081</v>
      </c>
      <c r="M160">
        <v>8.6216791318275803</v>
      </c>
      <c r="N160">
        <f>(Table2[[#This Row],[1W Return vs Nifty]]-AVERAGE(Table2[1W Return vs Nifty]))/_xlfn.STDEV.P(Table2[1W Return vs Nifty])</f>
        <v>1.1233573351785071</v>
      </c>
      <c r="O160">
        <v>18.850000000000001</v>
      </c>
      <c r="P160">
        <v>18.8483157146172</v>
      </c>
      <c r="Q160">
        <v>16.405042038794399</v>
      </c>
      <c r="R160">
        <v>63.230246760624198</v>
      </c>
      <c r="S160" s="2">
        <f>(Table2[[#This Row],[Close Price]]-Table2[[#This Row],[20D EMA]])/Table2[[#This Row],[20D EMA]]</f>
        <v>3.0238726790450941E-2</v>
      </c>
      <c r="T160" s="2">
        <f>(Table2[[#This Row],[Close Price]]-Table2[[#This Row],[50D EMA]])/Table2[[#This Row],[50D EMA]]</f>
        <v>3.0330788917094065E-2</v>
      </c>
      <c r="U160" s="2">
        <f>(Table2[[#This Row],[Close Price]]-Table2[[#This Row],[200D EMA]])/Table2[[#This Row],[200D EMA]]</f>
        <v>0.18378239775770616</v>
      </c>
      <c r="V160">
        <v>0.91593483458702096</v>
      </c>
      <c r="W160">
        <v>19.18</v>
      </c>
      <c r="X160">
        <v>19.59</v>
      </c>
      <c r="Y160">
        <v>19.3</v>
      </c>
      <c r="Z160">
        <v>20.64</v>
      </c>
      <c r="AA160">
        <v>17</v>
      </c>
      <c r="AB160">
        <v>20.64</v>
      </c>
      <c r="AC160" s="2">
        <f>(Table2[[#This Row],[Close Price]]/Table2[[#This Row],[Day Low]])-1</f>
        <v>1.2513034410844837E-2</v>
      </c>
      <c r="AD160" s="2">
        <f>(Table2[[#This Row],[Day High]]/Table2[[#This Row],[Close Price]])-1</f>
        <v>8.7538619979401489E-3</v>
      </c>
      <c r="AE160" s="2">
        <f>(Table2[[#This Row],[Close Price]]/Table2[[#This Row],[Current Week Low]])-1</f>
        <v>6.2176165803109473E-3</v>
      </c>
      <c r="AF160" s="2">
        <f>(Table2[[#This Row],[Current Week High]]/Table2[[#This Row],[Close Price]])-1</f>
        <v>6.2821833161688989E-2</v>
      </c>
      <c r="AG160" s="2">
        <f>(Table2[[#This Row],[Close Price]]/Table2[[#This Row],[Current Month Low]])-1</f>
        <v>0.14235294117647079</v>
      </c>
      <c r="AH160" s="2">
        <f>(Table2[[#This Row],[Current Month High]]/Table2[[#This Row],[Close Price]])-1</f>
        <v>6.2821833161688989E-2</v>
      </c>
      <c r="AI160">
        <v>23.583934088568402</v>
      </c>
      <c r="AJ160">
        <v>223.666666666666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-0.04</v>
      </c>
      <c r="AM160" t="s">
        <v>10201</v>
      </c>
      <c r="AN160">
        <v>2.4300000000000002</v>
      </c>
      <c r="AO160" t="s">
        <v>10202</v>
      </c>
      <c r="AP160">
        <v>0.11616849092807099</v>
      </c>
      <c r="AQ160">
        <f>(Table2[[#This Row],[Sharpe Ratio]]-AVERAGE(Table2[Sharpe Ratio]))/_xlfn.STDEV.P(Table2[Sharpe Ratio])</f>
        <v>0.69357948577001793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3.2352306381245088</v>
      </c>
      <c r="AS160">
        <f>_xlfn.RANK.AVG(Table2[[#This Row],[1Y Return vs Nifty Z-Score]],Table2[1Y Return vs Nifty Z-Score])</f>
        <v>23</v>
      </c>
      <c r="AT160">
        <f>_xlfn.RANK.AVG(Table2[[#This Row],[6M Return vs Nifty Z-Score]],Table2[6M Return vs Nifty Z-Score])</f>
        <v>410</v>
      </c>
      <c r="AU160">
        <f>_xlfn.RANK.AVG(Table2[[#This Row],[Sharpe Ratio Z-Score]],Table2[Sharpe Ratio Z-Score])</f>
        <v>178</v>
      </c>
      <c r="AV160">
        <f>(Table2[[#This Row],[Rank 1Y]]+Table2[[#This Row],[Rank 6M]]+Table2[[#This Row],[Rank Sharpe]])/3</f>
        <v>203.66666666666666</v>
      </c>
    </row>
    <row r="161" spans="1:48" x14ac:dyDescent="0.3">
      <c r="A161" t="s">
        <v>63</v>
      </c>
      <c r="B161" t="s">
        <v>64</v>
      </c>
      <c r="C161" t="s">
        <v>10163</v>
      </c>
      <c r="D161" t="s">
        <v>65</v>
      </c>
      <c r="E161">
        <v>381951.67901825998</v>
      </c>
      <c r="F161">
        <v>393.9</v>
      </c>
      <c r="G161">
        <v>53.980664229520698</v>
      </c>
      <c r="H161">
        <f>(Table2[[#This Row],[1Y Return vs Nifty]]-AVERAGE(Table2[1Y Return vs Nifty]))/_xlfn.STDEV.P(Table2[1Y Return vs Nifty])</f>
        <v>0.21676052338327359</v>
      </c>
      <c r="I161">
        <v>0.59133532906197495</v>
      </c>
      <c r="J161">
        <f>(Table2[[#This Row],[1M Return vs Nifty]]-AVERAGE(Table2[1M Return vs Nifty]))/_xlfn.STDEV.P(Table2[1M Return vs Nifty])</f>
        <v>-2.7307526591660277E-3</v>
      </c>
      <c r="K161">
        <v>7.1139445776680503</v>
      </c>
      <c r="L161">
        <f>(Table2[[#This Row],[6M Return vs Nifty]]-AVERAGE(Table2[6M Return vs Nifty]))/_xlfn.STDEV.P(Table2[6M Return vs Nifty])</f>
        <v>-2.3661133634949764E-2</v>
      </c>
      <c r="M161">
        <v>7.1971626525896397</v>
      </c>
      <c r="N161">
        <f>(Table2[[#This Row],[1W Return vs Nifty]]-AVERAGE(Table2[1W Return vs Nifty]))/_xlfn.STDEV.P(Table2[1W Return vs Nifty])</f>
        <v>0.83727620592808361</v>
      </c>
      <c r="O161">
        <v>380.86</v>
      </c>
      <c r="P161">
        <v>371.55174637014801</v>
      </c>
      <c r="Q161">
        <v>325.20384118662702</v>
      </c>
      <c r="R161">
        <v>65.188915597867506</v>
      </c>
      <c r="S161" s="2">
        <f>(Table2[[#This Row],[Close Price]]-Table2[[#This Row],[20D EMA]])/Table2[[#This Row],[20D EMA]]</f>
        <v>3.4238302788426093E-2</v>
      </c>
      <c r="T161" s="2">
        <f>(Table2[[#This Row],[Close Price]]-Table2[[#This Row],[50D EMA]])/Table2[[#This Row],[50D EMA]]</f>
        <v>6.0148428444171939E-2</v>
      </c>
      <c r="U161" s="2">
        <f>(Table2[[#This Row],[Close Price]]-Table2[[#This Row],[200D EMA]])/Table2[[#This Row],[200D EMA]]</f>
        <v>0.21124030565785912</v>
      </c>
      <c r="V161">
        <v>1.28774561375736</v>
      </c>
      <c r="W161">
        <v>397</v>
      </c>
      <c r="X161">
        <v>412.7</v>
      </c>
      <c r="Y161">
        <v>392.65</v>
      </c>
      <c r="Z161">
        <v>408.3</v>
      </c>
      <c r="AA161">
        <v>361.55</v>
      </c>
      <c r="AB161">
        <v>408.3</v>
      </c>
      <c r="AC161" s="2">
        <f>(Table2[[#This Row],[Close Price]]/Table2[[#This Row],[Day Low]])-1</f>
        <v>-7.8085642317381465E-3</v>
      </c>
      <c r="AD161" s="2">
        <f>(Table2[[#This Row],[Day High]]/Table2[[#This Row],[Close Price]])-1</f>
        <v>4.7727849708047776E-2</v>
      </c>
      <c r="AE161" s="2">
        <f>(Table2[[#This Row],[Close Price]]/Table2[[#This Row],[Current Week Low]])-1</f>
        <v>3.1834967528332481E-3</v>
      </c>
      <c r="AF161" s="2">
        <f>(Table2[[#This Row],[Current Week High]]/Table2[[#This Row],[Close Price]])-1</f>
        <v>3.6557501904036727E-2</v>
      </c>
      <c r="AG161" s="2">
        <f>(Table2[[#This Row],[Close Price]]/Table2[[#This Row],[Current Month Low]])-1</f>
        <v>8.9475867791453334E-2</v>
      </c>
      <c r="AH161" s="2">
        <f>(Table2[[#This Row],[Current Month High]]/Table2[[#This Row],[Close Price]])-1</f>
        <v>3.6557501904036727E-2</v>
      </c>
      <c r="AI161">
        <v>3.65575019040367</v>
      </c>
      <c r="AJ161">
        <v>87.884569520629597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0.01</v>
      </c>
      <c r="AM161" t="s">
        <v>10202</v>
      </c>
      <c r="AN161">
        <v>3.28</v>
      </c>
      <c r="AO161" t="s">
        <v>10202</v>
      </c>
      <c r="AP161">
        <v>0.17717008873248699</v>
      </c>
      <c r="AQ161">
        <f>(Table2[[#This Row],[Sharpe Ratio]]-AVERAGE(Table2[Sharpe Ratio]))/_xlfn.STDEV.P(Table2[Sharpe Ratio])</f>
        <v>1.3937022431309116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2.4213470861481534</v>
      </c>
      <c r="AS161">
        <f>_xlfn.RANK.AVG(Table2[[#This Row],[1Y Return vs Nifty Z-Score]],Table2[1Y Return vs Nifty Z-Score])</f>
        <v>224</v>
      </c>
      <c r="AT161">
        <f>_xlfn.RANK.AVG(Table2[[#This Row],[6M Return vs Nifty Z-Score]],Table2[6M Return vs Nifty Z-Score])</f>
        <v>329</v>
      </c>
      <c r="AU161">
        <f>_xlfn.RANK.AVG(Table2[[#This Row],[Sharpe Ratio Z-Score]],Table2[Sharpe Ratio Z-Score])</f>
        <v>63</v>
      </c>
      <c r="AV161">
        <f>(Table2[[#This Row],[Rank 1Y]]+Table2[[#This Row],[Rank 6M]]+Table2[[#This Row],[Rank Sharpe]])/3</f>
        <v>205.33333333333334</v>
      </c>
    </row>
    <row r="162" spans="1:48" x14ac:dyDescent="0.3">
      <c r="A162" t="s">
        <v>375</v>
      </c>
      <c r="B162" t="s">
        <v>376</v>
      </c>
      <c r="C162" t="s">
        <v>10171</v>
      </c>
      <c r="D162" t="s">
        <v>377</v>
      </c>
      <c r="E162">
        <v>65858.985513719905</v>
      </c>
      <c r="F162">
        <v>1017.8</v>
      </c>
      <c r="G162">
        <v>88.104299558369604</v>
      </c>
      <c r="H162">
        <f>(Table2[[#This Row],[1Y Return vs Nifty]]-AVERAGE(Table2[1Y Return vs Nifty]))/_xlfn.STDEV.P(Table2[1Y Return vs Nifty])</f>
        <v>0.68897153654102916</v>
      </c>
      <c r="I162">
        <v>-1.1150671776868499</v>
      </c>
      <c r="J162">
        <f>(Table2[[#This Row],[1M Return vs Nifty]]-AVERAGE(Table2[1M Return vs Nifty]))/_xlfn.STDEV.P(Table2[1M Return vs Nifty])</f>
        <v>-0.1897632426125615</v>
      </c>
      <c r="K162">
        <v>3.86810390390727</v>
      </c>
      <c r="L162">
        <f>(Table2[[#This Row],[6M Return vs Nifty]]-AVERAGE(Table2[6M Return vs Nifty]))/_xlfn.STDEV.P(Table2[6M Return vs Nifty])</f>
        <v>-0.13291110205204851</v>
      </c>
      <c r="M162">
        <v>-0.33666855856486499</v>
      </c>
      <c r="N162">
        <f>(Table2[[#This Row],[1W Return vs Nifty]]-AVERAGE(Table2[1W Return vs Nifty]))/_xlfn.STDEV.P(Table2[1W Return vs Nifty])</f>
        <v>-0.67571923630236341</v>
      </c>
      <c r="O162">
        <v>1020.75</v>
      </c>
      <c r="P162">
        <v>932.89670122137397</v>
      </c>
      <c r="Q162">
        <v>754.59437404182995</v>
      </c>
      <c r="R162">
        <v>46.125687453273201</v>
      </c>
      <c r="S162" s="2">
        <f>(Table2[[#This Row],[Close Price]]-Table2[[#This Row],[20D EMA]])/Table2[[#This Row],[20D EMA]]</f>
        <v>-2.8900318393338675E-3</v>
      </c>
      <c r="T162" s="2">
        <f>(Table2[[#This Row],[Close Price]]-Table2[[#This Row],[50D EMA]])/Table2[[#This Row],[50D EMA]]</f>
        <v>9.1010396614617947E-2</v>
      </c>
      <c r="U162" s="2">
        <f>(Table2[[#This Row],[Close Price]]-Table2[[#This Row],[200D EMA]])/Table2[[#This Row],[200D EMA]]</f>
        <v>0.34880411915657822</v>
      </c>
      <c r="V162">
        <v>0.63146271764149697</v>
      </c>
      <c r="W162">
        <v>1015</v>
      </c>
      <c r="X162">
        <v>1036.7</v>
      </c>
      <c r="Y162">
        <v>1015</v>
      </c>
      <c r="Z162">
        <v>1039.8</v>
      </c>
      <c r="AA162">
        <v>981</v>
      </c>
      <c r="AB162">
        <v>1171</v>
      </c>
      <c r="AC162" s="2">
        <f>(Table2[[#This Row],[Close Price]]/Table2[[#This Row],[Day Low]])-1</f>
        <v>2.7586206896550447E-3</v>
      </c>
      <c r="AD162" s="2">
        <f>(Table2[[#This Row],[Day High]]/Table2[[#This Row],[Close Price]])-1</f>
        <v>1.8569463548830933E-2</v>
      </c>
      <c r="AE162" s="2">
        <f>(Table2[[#This Row],[Close Price]]/Table2[[#This Row],[Current Week Low]])-1</f>
        <v>2.7586206896550447E-3</v>
      </c>
      <c r="AF162" s="2">
        <f>(Table2[[#This Row],[Current Week High]]/Table2[[#This Row],[Close Price]])-1</f>
        <v>2.1615248575358681E-2</v>
      </c>
      <c r="AG162" s="2">
        <f>(Table2[[#This Row],[Close Price]]/Table2[[#This Row],[Current Month Low]])-1</f>
        <v>3.7512742099897967E-2</v>
      </c>
      <c r="AH162" s="2">
        <f>(Table2[[#This Row],[Current Month High]]/Table2[[#This Row],[Close Price]])-1</f>
        <v>0.15052073098840646</v>
      </c>
      <c r="AI162">
        <v>16.624091177048498</v>
      </c>
      <c r="AJ162">
        <v>146.351204163136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0.38</v>
      </c>
      <c r="AM162" t="s">
        <v>10202</v>
      </c>
      <c r="AN162">
        <v>-2.8</v>
      </c>
      <c r="AO162" t="s">
        <v>10201</v>
      </c>
      <c r="AP162">
        <v>0.14387906589972899</v>
      </c>
      <c r="AQ162">
        <f>(Table2[[#This Row],[Sharpe Ratio]]-AVERAGE(Table2[Sharpe Ratio]))/_xlfn.STDEV.P(Table2[Sharpe Ratio])</f>
        <v>1.0116171250367143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0.70219508061076996</v>
      </c>
      <c r="AS162">
        <f>_xlfn.RANK.AVG(Table2[[#This Row],[1Y Return vs Nifty Z-Score]],Table2[1Y Return vs Nifty Z-Score])</f>
        <v>126</v>
      </c>
      <c r="AT162">
        <f>_xlfn.RANK.AVG(Table2[[#This Row],[6M Return vs Nifty Z-Score]],Table2[6M Return vs Nifty Z-Score])</f>
        <v>370</v>
      </c>
      <c r="AU162">
        <f>_xlfn.RANK.AVG(Table2[[#This Row],[Sharpe Ratio Z-Score]],Table2[Sharpe Ratio Z-Score])</f>
        <v>120</v>
      </c>
      <c r="AV162">
        <f>(Table2[[#This Row],[Rank 1Y]]+Table2[[#This Row],[Rank 6M]]+Table2[[#This Row],[Rank Sharpe]])/3</f>
        <v>205.33333333333334</v>
      </c>
    </row>
    <row r="163" spans="1:48" x14ac:dyDescent="0.3">
      <c r="A163" t="s">
        <v>109</v>
      </c>
      <c r="B163" t="s">
        <v>110</v>
      </c>
      <c r="C163" t="s">
        <v>10162</v>
      </c>
      <c r="D163" t="s">
        <v>111</v>
      </c>
      <c r="E163">
        <v>266830.23949333897</v>
      </c>
      <c r="F163">
        <v>9557.65</v>
      </c>
      <c r="G163">
        <v>67.394323402552601</v>
      </c>
      <c r="H163">
        <f>(Table2[[#This Row],[1Y Return vs Nifty]]-AVERAGE(Table2[1Y Return vs Nifty]))/_xlfn.STDEV.P(Table2[1Y Return vs Nifty])</f>
        <v>0.4023819417113273</v>
      </c>
      <c r="I163">
        <v>-4.2483715800782704</v>
      </c>
      <c r="J163">
        <f>(Table2[[#This Row],[1M Return vs Nifty]]-AVERAGE(Table2[1M Return vs Nifty]))/_xlfn.STDEV.P(Table2[1M Return vs Nifty])</f>
        <v>-0.53319319061337289</v>
      </c>
      <c r="K163">
        <v>12.357410924001099</v>
      </c>
      <c r="L163">
        <f>(Table2[[#This Row],[6M Return vs Nifty]]-AVERAGE(Table2[6M Return vs Nifty]))/_xlfn.STDEV.P(Table2[6M Return vs Nifty])</f>
        <v>0.15282582007287876</v>
      </c>
      <c r="M163">
        <v>0.19367825411381401</v>
      </c>
      <c r="N163">
        <f>(Table2[[#This Row],[1W Return vs Nifty]]-AVERAGE(Table2[1W Return vs Nifty]))/_xlfn.STDEV.P(Table2[1W Return vs Nifty])</f>
        <v>-0.56921136694682972</v>
      </c>
      <c r="O163">
        <v>9478.34</v>
      </c>
      <c r="P163">
        <v>9376.7017082067196</v>
      </c>
      <c r="Q163">
        <v>8028.58861570726</v>
      </c>
      <c r="R163">
        <v>57.280231639924601</v>
      </c>
      <c r="S163" s="2">
        <f>(Table2[[#This Row],[Close Price]]-Table2[[#This Row],[20D EMA]])/Table2[[#This Row],[20D EMA]]</f>
        <v>8.367498950238068E-3</v>
      </c>
      <c r="T163" s="2">
        <f>(Table2[[#This Row],[Close Price]]-Table2[[#This Row],[50D EMA]])/Table2[[#This Row],[50D EMA]]</f>
        <v>1.9297648301524799E-2</v>
      </c>
      <c r="U163" s="2">
        <f>(Table2[[#This Row],[Close Price]]-Table2[[#This Row],[200D EMA]])/Table2[[#This Row],[200D EMA]]</f>
        <v>0.19045207787845292</v>
      </c>
      <c r="V163">
        <v>1.20159959129357</v>
      </c>
      <c r="W163">
        <v>9512</v>
      </c>
      <c r="X163">
        <v>9654</v>
      </c>
      <c r="Y163">
        <v>9509</v>
      </c>
      <c r="Z163">
        <v>9621.0499999999993</v>
      </c>
      <c r="AA163">
        <v>8744.6</v>
      </c>
      <c r="AB163">
        <v>9909.9500000000007</v>
      </c>
      <c r="AC163" s="2">
        <f>(Table2[[#This Row],[Close Price]]/Table2[[#This Row],[Day Low]])-1</f>
        <v>4.7992010092514636E-3</v>
      </c>
      <c r="AD163" s="2">
        <f>(Table2[[#This Row],[Day High]]/Table2[[#This Row],[Close Price]])-1</f>
        <v>1.0080929935706084E-2</v>
      </c>
      <c r="AE163" s="2">
        <f>(Table2[[#This Row],[Close Price]]/Table2[[#This Row],[Current Week Low]])-1</f>
        <v>5.1162056998632632E-3</v>
      </c>
      <c r="AF163" s="2">
        <f>(Table2[[#This Row],[Current Week High]]/Table2[[#This Row],[Close Price]])-1</f>
        <v>6.6334297656851504E-3</v>
      </c>
      <c r="AG163" s="2">
        <f>(Table2[[#This Row],[Close Price]]/Table2[[#This Row],[Current Month Low]])-1</f>
        <v>9.2977380326143999E-2</v>
      </c>
      <c r="AH163" s="2">
        <f>(Table2[[#This Row],[Current Month High]]/Table2[[#This Row],[Close Price]])-1</f>
        <v>3.686052533834161E-2</v>
      </c>
      <c r="AI163">
        <v>5.0341872740684099</v>
      </c>
      <c r="AJ163">
        <v>110.474565073772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-7.0000000000000007E-2</v>
      </c>
      <c r="AM163" t="s">
        <v>10201</v>
      </c>
      <c r="AN163">
        <v>0.16</v>
      </c>
      <c r="AO163" t="s">
        <v>10202</v>
      </c>
      <c r="AP163">
        <v>0.117474713701478</v>
      </c>
      <c r="AQ163">
        <f>(Table2[[#This Row],[Sharpe Ratio]]-AVERAGE(Table2[Sharpe Ratio]))/_xlfn.STDEV.P(Table2[Sharpe Ratio])</f>
        <v>0.70857116341061743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0.16137436763462087</v>
      </c>
      <c r="AS163">
        <f>_xlfn.RANK.AVG(Table2[[#This Row],[1Y Return vs Nifty Z-Score]],Table2[1Y Return vs Nifty Z-Score])</f>
        <v>176</v>
      </c>
      <c r="AT163">
        <f>_xlfn.RANK.AVG(Table2[[#This Row],[6M Return vs Nifty Z-Score]],Table2[6M Return vs Nifty Z-Score])</f>
        <v>268</v>
      </c>
      <c r="AU163">
        <f>_xlfn.RANK.AVG(Table2[[#This Row],[Sharpe Ratio Z-Score]],Table2[Sharpe Ratio Z-Score])</f>
        <v>176</v>
      </c>
      <c r="AV163">
        <f>(Table2[[#This Row],[Rank 1Y]]+Table2[[#This Row],[Rank 6M]]+Table2[[#This Row],[Rank Sharpe]])/3</f>
        <v>206.66666666666666</v>
      </c>
    </row>
    <row r="164" spans="1:48" x14ac:dyDescent="0.3">
      <c r="A164" t="s">
        <v>1380</v>
      </c>
      <c r="B164" t="s">
        <v>1381</v>
      </c>
      <c r="C164" t="s">
        <v>10171</v>
      </c>
      <c r="D164" t="s">
        <v>377</v>
      </c>
      <c r="E164">
        <v>7782.9546062399904</v>
      </c>
      <c r="F164">
        <v>1707.6</v>
      </c>
      <c r="G164">
        <v>99.559856511111505</v>
      </c>
      <c r="H164">
        <f>(Table2[[#This Row],[1Y Return vs Nifty]]-AVERAGE(Table2[1Y Return vs Nifty]))/_xlfn.STDEV.P(Table2[1Y Return vs Nifty])</f>
        <v>0.84749626882145412</v>
      </c>
      <c r="I164">
        <v>-3.05844566019366</v>
      </c>
      <c r="J164">
        <f>(Table2[[#This Row],[1M Return vs Nifty]]-AVERAGE(Table2[1M Return vs Nifty]))/_xlfn.STDEV.P(Table2[1M Return vs Nifty])</f>
        <v>-0.40276979591259243</v>
      </c>
      <c r="K164">
        <v>26.0408478318225</v>
      </c>
      <c r="L164">
        <f>(Table2[[#This Row],[6M Return vs Nifty]]-AVERAGE(Table2[6M Return vs Nifty]))/_xlfn.STDEV.P(Table2[6M Return vs Nifty])</f>
        <v>0.61338910714413664</v>
      </c>
      <c r="M164">
        <v>-0.30375813349295799</v>
      </c>
      <c r="N164">
        <f>(Table2[[#This Row],[1W Return vs Nifty]]-AVERAGE(Table2[1W Return vs Nifty]))/_xlfn.STDEV.P(Table2[1W Return vs Nifty])</f>
        <v>-0.66910993995100121</v>
      </c>
      <c r="O164">
        <v>1680.36</v>
      </c>
      <c r="P164">
        <v>1573.8439258568501</v>
      </c>
      <c r="Q164">
        <v>1246.2160246549099</v>
      </c>
      <c r="R164">
        <v>54.937744615076902</v>
      </c>
      <c r="S164" s="2">
        <f>(Table2[[#This Row],[Close Price]]-Table2[[#This Row],[20D EMA]])/Table2[[#This Row],[20D EMA]]</f>
        <v>1.6210811968863821E-2</v>
      </c>
      <c r="T164" s="2">
        <f>(Table2[[#This Row],[Close Price]]-Table2[[#This Row],[50D EMA]])/Table2[[#This Row],[50D EMA]]</f>
        <v>8.4986873187141987E-2</v>
      </c>
      <c r="U164" s="2">
        <f>(Table2[[#This Row],[Close Price]]-Table2[[#This Row],[200D EMA]])/Table2[[#This Row],[200D EMA]]</f>
        <v>0.37022792695419882</v>
      </c>
      <c r="V164">
        <v>1.36593598182877</v>
      </c>
      <c r="W164">
        <v>1680</v>
      </c>
      <c r="X164">
        <v>1719.7</v>
      </c>
      <c r="Y164">
        <v>1686</v>
      </c>
      <c r="Z164">
        <v>1745.95</v>
      </c>
      <c r="AA164">
        <v>1603.7</v>
      </c>
      <c r="AB164">
        <v>1823.95</v>
      </c>
      <c r="AC164" s="2">
        <f>(Table2[[#This Row],[Close Price]]/Table2[[#This Row],[Day Low]])-1</f>
        <v>1.6428571428571459E-2</v>
      </c>
      <c r="AD164" s="2">
        <f>(Table2[[#This Row],[Day High]]/Table2[[#This Row],[Close Price]])-1</f>
        <v>7.085968610915927E-3</v>
      </c>
      <c r="AE164" s="2">
        <f>(Table2[[#This Row],[Close Price]]/Table2[[#This Row],[Current Week Low]])-1</f>
        <v>1.2811387900355742E-2</v>
      </c>
      <c r="AF164" s="2">
        <f>(Table2[[#This Row],[Current Week High]]/Table2[[#This Row],[Close Price]])-1</f>
        <v>2.2458421175919563E-2</v>
      </c>
      <c r="AG164" s="2">
        <f>(Table2[[#This Row],[Close Price]]/Table2[[#This Row],[Current Month Low]])-1</f>
        <v>6.4787678493483769E-2</v>
      </c>
      <c r="AH164" s="2">
        <f>(Table2[[#This Row],[Current Month High]]/Table2[[#This Row],[Close Price]])-1</f>
        <v>6.8136565940501326E-2</v>
      </c>
      <c r="AI164">
        <v>6.8136565940501299</v>
      </c>
      <c r="AJ164">
        <v>142.78097675410501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0.19</v>
      </c>
      <c r="AM164" t="s">
        <v>10202</v>
      </c>
      <c r="AN164">
        <v>-0.91</v>
      </c>
      <c r="AO164" t="s">
        <v>10201</v>
      </c>
      <c r="AP164">
        <v>4.8498717017061002E-2</v>
      </c>
      <c r="AQ164">
        <f>(Table2[[#This Row],[Sharpe Ratio]]-AVERAGE(Table2[Sharpe Ratio]))/_xlfn.STDEV.P(Table2[Sharpe Ratio])</f>
        <v>-8.3074739787576846E-2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0.30593090031442027</v>
      </c>
      <c r="AS164">
        <f>_xlfn.RANK.AVG(Table2[[#This Row],[1Y Return vs Nifty Z-Score]],Table2[1Y Return vs Nifty Z-Score])</f>
        <v>105</v>
      </c>
      <c r="AT164">
        <f>_xlfn.RANK.AVG(Table2[[#This Row],[6M Return vs Nifty Z-Score]],Table2[6M Return vs Nifty Z-Score])</f>
        <v>155</v>
      </c>
      <c r="AU164">
        <f>_xlfn.RANK.AVG(Table2[[#This Row],[Sharpe Ratio Z-Score]],Table2[Sharpe Ratio Z-Score])</f>
        <v>362</v>
      </c>
      <c r="AV164">
        <f>(Table2[[#This Row],[Rank 1Y]]+Table2[[#This Row],[Rank 6M]]+Table2[[#This Row],[Rank Sharpe]])/3</f>
        <v>207.33333333333334</v>
      </c>
    </row>
    <row r="165" spans="1:48" x14ac:dyDescent="0.3">
      <c r="A165" t="s">
        <v>851</v>
      </c>
      <c r="B165" t="s">
        <v>852</v>
      </c>
      <c r="C165" t="s">
        <v>10157</v>
      </c>
      <c r="D165" t="s">
        <v>24</v>
      </c>
      <c r="E165">
        <v>18387.983593149998</v>
      </c>
      <c r="F165">
        <v>228.5</v>
      </c>
      <c r="G165">
        <v>57.930748994673699</v>
      </c>
      <c r="H165">
        <f>(Table2[[#This Row],[1Y Return vs Nifty]]-AVERAGE(Table2[1Y Return vs Nifty]))/_xlfn.STDEV.P(Table2[1Y Return vs Nifty])</f>
        <v>0.27142273949935569</v>
      </c>
      <c r="I165">
        <v>3.5941621775378501</v>
      </c>
      <c r="J165">
        <f>(Table2[[#This Row],[1M Return vs Nifty]]-AVERAGE(Table2[1M Return vs Nifty]))/_xlfn.STDEV.P(Table2[1M Return vs Nifty])</f>
        <v>0.32639803152165758</v>
      </c>
      <c r="K165">
        <v>5.0982078195499998</v>
      </c>
      <c r="L165">
        <f>(Table2[[#This Row],[6M Return vs Nifty]]-AVERAGE(Table2[6M Return vs Nifty]))/_xlfn.STDEV.P(Table2[6M Return vs Nifty])</f>
        <v>-9.1507710006311194E-2</v>
      </c>
      <c r="M165">
        <v>4.6384191942134096</v>
      </c>
      <c r="N165">
        <f>(Table2[[#This Row],[1W Return vs Nifty]]-AVERAGE(Table2[1W Return vs Nifty]))/_xlfn.STDEV.P(Table2[1W Return vs Nifty])</f>
        <v>0.32341186760466778</v>
      </c>
      <c r="O165">
        <v>209.61</v>
      </c>
      <c r="P165">
        <v>203.940666572212</v>
      </c>
      <c r="Q165">
        <v>179.70309184471299</v>
      </c>
      <c r="R165">
        <v>82.876086721903604</v>
      </c>
      <c r="S165" s="2">
        <f>(Table2[[#This Row],[Close Price]]-Table2[[#This Row],[20D EMA]])/Table2[[#This Row],[20D EMA]]</f>
        <v>9.0119746195315042E-2</v>
      </c>
      <c r="T165" s="2">
        <f>(Table2[[#This Row],[Close Price]]-Table2[[#This Row],[50D EMA]])/Table2[[#This Row],[50D EMA]]</f>
        <v>0.12042391466388561</v>
      </c>
      <c r="U165" s="2">
        <f>(Table2[[#This Row],[Close Price]]-Table2[[#This Row],[200D EMA]])/Table2[[#This Row],[200D EMA]]</f>
        <v>0.2715418396777165</v>
      </c>
      <c r="V165">
        <v>1.33663332373819</v>
      </c>
      <c r="W165">
        <v>226.56</v>
      </c>
      <c r="X165">
        <v>231.95</v>
      </c>
      <c r="Y165">
        <v>223.5</v>
      </c>
      <c r="Z165">
        <v>229.81</v>
      </c>
      <c r="AA165">
        <v>191.15</v>
      </c>
      <c r="AB165">
        <v>229.81</v>
      </c>
      <c r="AC165" s="2">
        <f>(Table2[[#This Row],[Close Price]]/Table2[[#This Row],[Day Low]])-1</f>
        <v>8.5628531073447256E-3</v>
      </c>
      <c r="AD165" s="2">
        <f>(Table2[[#This Row],[Day High]]/Table2[[#This Row],[Close Price]])-1</f>
        <v>1.5098468271334653E-2</v>
      </c>
      <c r="AE165" s="2">
        <f>(Table2[[#This Row],[Close Price]]/Table2[[#This Row],[Current Week Low]])-1</f>
        <v>2.2371364653243742E-2</v>
      </c>
      <c r="AF165" s="2">
        <f>(Table2[[#This Row],[Current Week High]]/Table2[[#This Row],[Close Price]])-1</f>
        <v>5.7330415754923703E-3</v>
      </c>
      <c r="AG165" s="2">
        <f>(Table2[[#This Row],[Close Price]]/Table2[[#This Row],[Current Month Low]])-1</f>
        <v>0.19539628563955014</v>
      </c>
      <c r="AH165" s="2">
        <f>(Table2[[#This Row],[Current Month High]]/Table2[[#This Row],[Close Price]])-1</f>
        <v>5.7330415754923703E-3</v>
      </c>
      <c r="AI165">
        <v>0.57330415754923703</v>
      </c>
      <c r="AJ165">
        <v>97.664359861591606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0.12</v>
      </c>
      <c r="AM165" t="s">
        <v>10202</v>
      </c>
      <c r="AN165">
        <v>19.12</v>
      </c>
      <c r="AO165" t="s">
        <v>10202</v>
      </c>
      <c r="AP165">
        <v>0.17691671465389799</v>
      </c>
      <c r="AQ165">
        <f>(Table2[[#This Row],[Sharpe Ratio]]-AVERAGE(Table2[Sharpe Ratio]))/_xlfn.STDEV.P(Table2[Sharpe Ratio])</f>
        <v>1.390794238014156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2.220519166633526</v>
      </c>
      <c r="AS165">
        <f>_xlfn.RANK.AVG(Table2[[#This Row],[1Y Return vs Nifty Z-Score]],Table2[1Y Return vs Nifty Z-Score])</f>
        <v>209</v>
      </c>
      <c r="AT165">
        <f>_xlfn.RANK.AVG(Table2[[#This Row],[6M Return vs Nifty Z-Score]],Table2[6M Return vs Nifty Z-Score])</f>
        <v>354</v>
      </c>
      <c r="AU165">
        <f>_xlfn.RANK.AVG(Table2[[#This Row],[Sharpe Ratio Z-Score]],Table2[Sharpe Ratio Z-Score])</f>
        <v>65</v>
      </c>
      <c r="AV165">
        <f>(Table2[[#This Row],[Rank 1Y]]+Table2[[#This Row],[Rank 6M]]+Table2[[#This Row],[Rank Sharpe]])/3</f>
        <v>209.33333333333334</v>
      </c>
    </row>
    <row r="166" spans="1:48" x14ac:dyDescent="0.3">
      <c r="A166" t="s">
        <v>87</v>
      </c>
      <c r="B166" t="s">
        <v>88</v>
      </c>
      <c r="C166" t="s">
        <v>10163</v>
      </c>
      <c r="D166" t="s">
        <v>89</v>
      </c>
      <c r="E166">
        <v>318406.17174346501</v>
      </c>
      <c r="F166">
        <v>342.35</v>
      </c>
      <c r="G166">
        <v>45.153981056856999</v>
      </c>
      <c r="H166">
        <f>(Table2[[#This Row],[1Y Return vs Nifty]]-AVERAGE(Table2[1Y Return vs Nifty]))/_xlfn.STDEV.P(Table2[1Y Return vs Nifty])</f>
        <v>9.461477415056313E-2</v>
      </c>
      <c r="I166">
        <v>0.47136910757496803</v>
      </c>
      <c r="J166">
        <f>(Table2[[#This Row],[1M Return vs Nifty]]-AVERAGE(Table2[1M Return vs Nifty]))/_xlfn.STDEV.P(Table2[1M Return vs Nifty])</f>
        <v>-1.587980807034526E-2</v>
      </c>
      <c r="K166">
        <v>20.555898480005901</v>
      </c>
      <c r="L166">
        <f>(Table2[[#This Row],[6M Return vs Nifty]]-AVERAGE(Table2[6M Return vs Nifty]))/_xlfn.STDEV.P(Table2[6M Return vs Nifty])</f>
        <v>0.42877420959247903</v>
      </c>
      <c r="M166">
        <v>2.73293735622098</v>
      </c>
      <c r="N166">
        <f>(Table2[[#This Row],[1W Return vs Nifty]]-AVERAGE(Table2[1W Return vs Nifty]))/_xlfn.STDEV.P(Table2[1W Return vs Nifty])</f>
        <v>-5.9260010133570587E-2</v>
      </c>
      <c r="O166">
        <v>337.37</v>
      </c>
      <c r="P166">
        <v>326.63193160224802</v>
      </c>
      <c r="Q166">
        <v>278.59675170329501</v>
      </c>
      <c r="R166">
        <v>57.710328280091097</v>
      </c>
      <c r="S166" s="2">
        <f>(Table2[[#This Row],[Close Price]]-Table2[[#This Row],[20D EMA]])/Table2[[#This Row],[20D EMA]]</f>
        <v>1.4761241367045137E-2</v>
      </c>
      <c r="T166" s="2">
        <f>(Table2[[#This Row],[Close Price]]-Table2[[#This Row],[50D EMA]])/Table2[[#This Row],[50D EMA]]</f>
        <v>4.8121652774880834E-2</v>
      </c>
      <c r="U166" s="2">
        <f>(Table2[[#This Row],[Close Price]]-Table2[[#This Row],[200D EMA]])/Table2[[#This Row],[200D EMA]]</f>
        <v>0.22883701230157233</v>
      </c>
      <c r="V166">
        <v>0.762537111175843</v>
      </c>
      <c r="W166">
        <v>343.3</v>
      </c>
      <c r="X166">
        <v>356.95</v>
      </c>
      <c r="Y166">
        <v>337.75</v>
      </c>
      <c r="Z166">
        <v>345.9</v>
      </c>
      <c r="AA166">
        <v>321.10000000000002</v>
      </c>
      <c r="AB166">
        <v>348.75</v>
      </c>
      <c r="AC166" s="2">
        <f>(Table2[[#This Row],[Close Price]]/Table2[[#This Row],[Day Low]])-1</f>
        <v>-2.7672589571803297E-3</v>
      </c>
      <c r="AD166" s="2">
        <f>(Table2[[#This Row],[Day High]]/Table2[[#This Row],[Close Price]])-1</f>
        <v>4.2646414488096918E-2</v>
      </c>
      <c r="AE166" s="2">
        <f>(Table2[[#This Row],[Close Price]]/Table2[[#This Row],[Current Week Low]])-1</f>
        <v>1.3619541080680975E-2</v>
      </c>
      <c r="AF166" s="2">
        <f>(Table2[[#This Row],[Current Week High]]/Table2[[#This Row],[Close Price]])-1</f>
        <v>1.0369504892653536E-2</v>
      </c>
      <c r="AG166" s="2">
        <f>(Table2[[#This Row],[Close Price]]/Table2[[#This Row],[Current Month Low]])-1</f>
        <v>6.6178760510744228E-2</v>
      </c>
      <c r="AH166" s="2">
        <f>(Table2[[#This Row],[Current Month High]]/Table2[[#This Row],[Close Price]])-1</f>
        <v>1.8694318679713717E-2</v>
      </c>
      <c r="AI166">
        <v>1.86943186797137</v>
      </c>
      <c r="AJ166">
        <v>90.392770246784806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0.02</v>
      </c>
      <c r="AM166" t="s">
        <v>10202</v>
      </c>
      <c r="AN166">
        <v>-1.07</v>
      </c>
      <c r="AO166" t="s">
        <v>10201</v>
      </c>
      <c r="AP166">
        <v>0.115171784612959</v>
      </c>
      <c r="AQ166">
        <f>(Table2[[#This Row],[Sharpe Ratio]]-AVERAGE(Table2[Sharpe Ratio]))/_xlfn.STDEV.P(Table2[Sharpe Ratio])</f>
        <v>0.68214016616641393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1.1303893317055405</v>
      </c>
      <c r="AS166">
        <f>_xlfn.RANK.AVG(Table2[[#This Row],[1Y Return vs Nifty Z-Score]],Table2[1Y Return vs Nifty Z-Score])</f>
        <v>256</v>
      </c>
      <c r="AT166">
        <f>_xlfn.RANK.AVG(Table2[[#This Row],[6M Return vs Nifty Z-Score]],Table2[6M Return vs Nifty Z-Score])</f>
        <v>194</v>
      </c>
      <c r="AU166">
        <f>_xlfn.RANK.AVG(Table2[[#This Row],[Sharpe Ratio Z-Score]],Table2[Sharpe Ratio Z-Score])</f>
        <v>181</v>
      </c>
      <c r="AV166">
        <f>(Table2[[#This Row],[Rank 1Y]]+Table2[[#This Row],[Rank 6M]]+Table2[[#This Row],[Rank Sharpe]])/3</f>
        <v>210.33333333333334</v>
      </c>
    </row>
    <row r="167" spans="1:48" x14ac:dyDescent="0.3">
      <c r="A167" t="s">
        <v>275</v>
      </c>
      <c r="B167" t="s">
        <v>276</v>
      </c>
      <c r="C167" t="s">
        <v>10166</v>
      </c>
      <c r="D167" t="s">
        <v>231</v>
      </c>
      <c r="E167">
        <v>98999.201552675004</v>
      </c>
      <c r="F167">
        <v>6583.55</v>
      </c>
      <c r="G167">
        <v>10.2611368251117</v>
      </c>
      <c r="H167">
        <f>(Table2[[#This Row],[1Y Return vs Nifty]]-AVERAGE(Table2[1Y Return vs Nifty]))/_xlfn.STDEV.P(Table2[1Y Return vs Nifty])</f>
        <v>-0.3882407354644497</v>
      </c>
      <c r="I167">
        <v>-6.5667630795412499</v>
      </c>
      <c r="J167">
        <f>(Table2[[#This Row],[1M Return vs Nifty]]-AVERAGE(Table2[1M Return vs Nifty]))/_xlfn.STDEV.P(Table2[1M Return vs Nifty])</f>
        <v>-0.78730353862118518</v>
      </c>
      <c r="K167">
        <v>37.224199396393402</v>
      </c>
      <c r="L167">
        <f>(Table2[[#This Row],[6M Return vs Nifty]]-AVERAGE(Table2[6M Return vs Nifty]))/_xlfn.STDEV.P(Table2[6M Return vs Nifty])</f>
        <v>0.98980339485194069</v>
      </c>
      <c r="M167">
        <v>2.96681208172815</v>
      </c>
      <c r="N167">
        <f>(Table2[[#This Row],[1W Return vs Nifty]]-AVERAGE(Table2[1W Return vs Nifty]))/_xlfn.STDEV.P(Table2[1W Return vs Nifty])</f>
        <v>-1.2291690320228241E-2</v>
      </c>
      <c r="O167">
        <v>6544.09</v>
      </c>
      <c r="P167">
        <v>6496.1040667039897</v>
      </c>
      <c r="Q167">
        <v>5599.7997153864599</v>
      </c>
      <c r="R167">
        <v>56.5083176274115</v>
      </c>
      <c r="S167" s="2">
        <f>(Table2[[#This Row],[Close Price]]-Table2[[#This Row],[20D EMA]])/Table2[[#This Row],[20D EMA]]</f>
        <v>6.0298681711284585E-3</v>
      </c>
      <c r="T167" s="2">
        <f>(Table2[[#This Row],[Close Price]]-Table2[[#This Row],[50D EMA]])/Table2[[#This Row],[50D EMA]]</f>
        <v>1.3461288858381703E-2</v>
      </c>
      <c r="U167" s="2">
        <f>(Table2[[#This Row],[Close Price]]-Table2[[#This Row],[200D EMA]])/Table2[[#This Row],[200D EMA]]</f>
        <v>0.17567597675154506</v>
      </c>
      <c r="V167">
        <v>0.92844275027263601</v>
      </c>
      <c r="W167">
        <v>6554.65</v>
      </c>
      <c r="X167">
        <v>6636</v>
      </c>
      <c r="Y167">
        <v>6540</v>
      </c>
      <c r="Z167">
        <v>6639.75</v>
      </c>
      <c r="AA167">
        <v>5930.05</v>
      </c>
      <c r="AB167">
        <v>6786</v>
      </c>
      <c r="AC167" s="2">
        <f>(Table2[[#This Row],[Close Price]]/Table2[[#This Row],[Day Low]])-1</f>
        <v>4.4090836276537981E-3</v>
      </c>
      <c r="AD167" s="2">
        <f>(Table2[[#This Row],[Day High]]/Table2[[#This Row],[Close Price]])-1</f>
        <v>7.9668264082448648E-3</v>
      </c>
      <c r="AE167" s="2">
        <f>(Table2[[#This Row],[Close Price]]/Table2[[#This Row],[Current Week Low]])-1</f>
        <v>6.6590214067279163E-3</v>
      </c>
      <c r="AF167" s="2">
        <f>(Table2[[#This Row],[Current Week High]]/Table2[[#This Row],[Close Price]])-1</f>
        <v>8.5364279150306199E-3</v>
      </c>
      <c r="AG167" s="2">
        <f>(Table2[[#This Row],[Close Price]]/Table2[[#This Row],[Current Month Low]])-1</f>
        <v>0.11020143169113239</v>
      </c>
      <c r="AH167" s="2">
        <f>(Table2[[#This Row],[Current Month High]]/Table2[[#This Row],[Close Price]])-1</f>
        <v>3.0750886679678846E-2</v>
      </c>
      <c r="AI167">
        <v>11.360132451337</v>
      </c>
      <c r="AJ167">
        <v>73.205735332807095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-0.01</v>
      </c>
      <c r="AM167" t="s">
        <v>10201</v>
      </c>
      <c r="AN167">
        <v>3.54</v>
      </c>
      <c r="AO167" t="s">
        <v>10202</v>
      </c>
      <c r="AP167">
        <v>0.154850298262937</v>
      </c>
      <c r="AQ167">
        <f>(Table2[[#This Row],[Sharpe Ratio]]-AVERAGE(Table2[Sharpe Ratio]))/_xlfn.STDEV.P(Table2[Sharpe Ratio])</f>
        <v>1.137535293252633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0.93950272369871057</v>
      </c>
      <c r="AS167">
        <f>_xlfn.RANK.AVG(Table2[[#This Row],[1Y Return vs Nifty Z-Score]],Table2[1Y Return vs Nifty Z-Score])</f>
        <v>435</v>
      </c>
      <c r="AT167">
        <f>_xlfn.RANK.AVG(Table2[[#This Row],[6M Return vs Nifty Z-Score]],Table2[6M Return vs Nifty Z-Score])</f>
        <v>99</v>
      </c>
      <c r="AU167">
        <f>_xlfn.RANK.AVG(Table2[[#This Row],[Sharpe Ratio Z-Score]],Table2[Sharpe Ratio Z-Score])</f>
        <v>97</v>
      </c>
      <c r="AV167">
        <f>(Table2[[#This Row],[Rank 1Y]]+Table2[[#This Row],[Rank 6M]]+Table2[[#This Row],[Rank Sharpe]])/3</f>
        <v>210.33333333333334</v>
      </c>
    </row>
    <row r="168" spans="1:48" x14ac:dyDescent="0.3">
      <c r="A168" t="s">
        <v>980</v>
      </c>
      <c r="B168" t="s">
        <v>981</v>
      </c>
      <c r="C168" t="s">
        <v>10166</v>
      </c>
      <c r="D168" t="s">
        <v>165</v>
      </c>
      <c r="E168">
        <v>14361.595520000001</v>
      </c>
      <c r="F168">
        <v>640</v>
      </c>
      <c r="G168">
        <v>42.5368148155734</v>
      </c>
      <c r="H168">
        <f>(Table2[[#This Row],[1Y Return vs Nifty]]-AVERAGE(Table2[1Y Return vs Nifty]))/_xlfn.STDEV.P(Table2[1Y Return vs Nifty])</f>
        <v>5.8397802820020772E-2</v>
      </c>
      <c r="I168">
        <v>-8.3090815466466896</v>
      </c>
      <c r="J168">
        <f>(Table2[[#This Row],[1M Return vs Nifty]]-AVERAGE(Table2[1M Return vs Nifty]))/_xlfn.STDEV.P(Table2[1M Return vs Nifty])</f>
        <v>-0.97827264462384089</v>
      </c>
      <c r="K168">
        <v>6.0183888766300004</v>
      </c>
      <c r="L168">
        <f>(Table2[[#This Row],[6M Return vs Nifty]]-AVERAGE(Table2[6M Return vs Nifty]))/_xlfn.STDEV.P(Table2[6M Return vs Nifty])</f>
        <v>-6.0535841227698534E-2</v>
      </c>
      <c r="M168">
        <v>-0.95730722380708599</v>
      </c>
      <c r="N168">
        <f>(Table2[[#This Row],[1W Return vs Nifty]]-AVERAGE(Table2[1W Return vs Nifty]))/_xlfn.STDEV.P(Table2[1W Return vs Nifty])</f>
        <v>-0.80036013221109581</v>
      </c>
      <c r="O168">
        <v>636.29</v>
      </c>
      <c r="P168">
        <v>616.47323733346502</v>
      </c>
      <c r="Q168">
        <v>518.78116119236802</v>
      </c>
      <c r="R168">
        <v>53.126799514403203</v>
      </c>
      <c r="S168" s="2">
        <f>(Table2[[#This Row],[Close Price]]-Table2[[#This Row],[20D EMA]])/Table2[[#This Row],[20D EMA]]</f>
        <v>5.8306746923573157E-3</v>
      </c>
      <c r="T168" s="2">
        <f>(Table2[[#This Row],[Close Price]]-Table2[[#This Row],[50D EMA]])/Table2[[#This Row],[50D EMA]]</f>
        <v>3.8163477733922764E-2</v>
      </c>
      <c r="U168" s="2">
        <f>(Table2[[#This Row],[Close Price]]-Table2[[#This Row],[200D EMA]])/Table2[[#This Row],[200D EMA]]</f>
        <v>0.2336608340384263</v>
      </c>
      <c r="V168">
        <v>1.2160556374222899</v>
      </c>
      <c r="W168">
        <v>636</v>
      </c>
      <c r="X168">
        <v>649.95000000000005</v>
      </c>
      <c r="Y168">
        <v>620.20000000000005</v>
      </c>
      <c r="Z168">
        <v>643.75</v>
      </c>
      <c r="AA168">
        <v>546.02</v>
      </c>
      <c r="AB168">
        <v>716.75</v>
      </c>
      <c r="AC168" s="2">
        <f>(Table2[[#This Row],[Close Price]]/Table2[[#This Row],[Day Low]])-1</f>
        <v>6.2893081761006275E-3</v>
      </c>
      <c r="AD168" s="2">
        <f>(Table2[[#This Row],[Day High]]/Table2[[#This Row],[Close Price]])-1</f>
        <v>1.5546875000000071E-2</v>
      </c>
      <c r="AE168" s="2">
        <f>(Table2[[#This Row],[Close Price]]/Table2[[#This Row],[Current Week Low]])-1</f>
        <v>3.1925185424056757E-2</v>
      </c>
      <c r="AF168" s="2">
        <f>(Table2[[#This Row],[Current Week High]]/Table2[[#This Row],[Close Price]])-1</f>
        <v>5.859375E-3</v>
      </c>
      <c r="AG168" s="2">
        <f>(Table2[[#This Row],[Close Price]]/Table2[[#This Row],[Current Month Low]])-1</f>
        <v>0.17211823742720056</v>
      </c>
      <c r="AH168" s="2">
        <f>(Table2[[#This Row],[Current Month High]]/Table2[[#This Row],[Close Price]])-1</f>
        <v>0.11992187499999996</v>
      </c>
      <c r="AI168">
        <v>11.992187499999901</v>
      </c>
      <c r="AJ168">
        <v>84.931012063859001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</v>
      </c>
      <c r="AM168" t="s">
        <v>10202</v>
      </c>
      <c r="AN168">
        <v>1.21</v>
      </c>
      <c r="AO168" t="s">
        <v>10202</v>
      </c>
      <c r="AP168">
        <v>0.208446180405744</v>
      </c>
      <c r="AQ168">
        <f>(Table2[[#This Row],[Sharpe Ratio]]-AVERAGE(Table2[Sharpe Ratio]))/_xlfn.STDEV.P(Table2[Sharpe Ratio])</f>
        <v>1.752661751240183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-2.8109064002431516E-2</v>
      </c>
      <c r="AS168">
        <f>_xlfn.RANK.AVG(Table2[[#This Row],[1Y Return vs Nifty Z-Score]],Table2[1Y Return vs Nifty Z-Score])</f>
        <v>269</v>
      </c>
      <c r="AT168">
        <f>_xlfn.RANK.AVG(Table2[[#This Row],[6M Return vs Nifty Z-Score]],Table2[6M Return vs Nifty Z-Score])</f>
        <v>345</v>
      </c>
      <c r="AU168">
        <f>_xlfn.RANK.AVG(Table2[[#This Row],[Sharpe Ratio Z-Score]],Table2[Sharpe Ratio Z-Score])</f>
        <v>27</v>
      </c>
      <c r="AV168">
        <f>(Table2[[#This Row],[Rank 1Y]]+Table2[[#This Row],[Rank 6M]]+Table2[[#This Row],[Rank Sharpe]])/3</f>
        <v>213.66666666666666</v>
      </c>
    </row>
    <row r="169" spans="1:48" x14ac:dyDescent="0.3">
      <c r="A169" t="s">
        <v>1226</v>
      </c>
      <c r="B169" t="s">
        <v>1227</v>
      </c>
      <c r="C169" t="s">
        <v>10167</v>
      </c>
      <c r="D169" t="s">
        <v>286</v>
      </c>
      <c r="E169">
        <v>9558.2155389750005</v>
      </c>
      <c r="F169">
        <v>587.25</v>
      </c>
      <c r="G169">
        <v>20.670511907335399</v>
      </c>
      <c r="H169">
        <f>(Table2[[#This Row],[1Y Return vs Nifty]]-AVERAGE(Table2[1Y Return vs Nifty]))/_xlfn.STDEV.P(Table2[1Y Return vs Nifty])</f>
        <v>-0.24419331769825592</v>
      </c>
      <c r="I169">
        <v>4.6779335882847501</v>
      </c>
      <c r="J169">
        <f>(Table2[[#This Row],[1M Return vs Nifty]]-AVERAGE(Table2[1M Return vs Nifty]))/_xlfn.STDEV.P(Table2[1M Return vs Nifty])</f>
        <v>0.44518622169989286</v>
      </c>
      <c r="K169">
        <v>35.976134423623897</v>
      </c>
      <c r="L169">
        <f>(Table2[[#This Row],[6M Return vs Nifty]]-AVERAGE(Table2[6M Return vs Nifty]))/_xlfn.STDEV.P(Table2[6M Return vs Nifty])</f>
        <v>0.94779546144972193</v>
      </c>
      <c r="M169">
        <v>4.27478688014547</v>
      </c>
      <c r="N169">
        <f>(Table2[[#This Row],[1W Return vs Nifty]]-AVERAGE(Table2[1W Return vs Nifty]))/_xlfn.STDEV.P(Table2[1W Return vs Nifty])</f>
        <v>0.25038474257193255</v>
      </c>
      <c r="O169">
        <v>529.83000000000004</v>
      </c>
      <c r="P169">
        <v>492.86374714872898</v>
      </c>
      <c r="Q169">
        <v>421.49602793712597</v>
      </c>
      <c r="R169">
        <v>81.435545204413501</v>
      </c>
      <c r="S169" s="2">
        <f>(Table2[[#This Row],[Close Price]]-Table2[[#This Row],[20D EMA]])/Table2[[#This Row],[20D EMA]]</f>
        <v>0.10837438423645311</v>
      </c>
      <c r="T169" s="2">
        <f>(Table2[[#This Row],[Close Price]]-Table2[[#This Row],[50D EMA]])/Table2[[#This Row],[50D EMA]]</f>
        <v>0.19150577293888196</v>
      </c>
      <c r="U169" s="2">
        <f>(Table2[[#This Row],[Close Price]]-Table2[[#This Row],[200D EMA]])/Table2[[#This Row],[200D EMA]]</f>
        <v>0.39325156366028519</v>
      </c>
      <c r="V169">
        <v>0.81156498670029997</v>
      </c>
      <c r="W169">
        <v>575</v>
      </c>
      <c r="X169">
        <v>586</v>
      </c>
      <c r="Y169">
        <v>559.79999999999995</v>
      </c>
      <c r="Z169">
        <v>591.6</v>
      </c>
      <c r="AA169">
        <v>496</v>
      </c>
      <c r="AB169">
        <v>591.6</v>
      </c>
      <c r="AC169" s="2">
        <f>(Table2[[#This Row],[Close Price]]/Table2[[#This Row],[Day Low]])-1</f>
        <v>2.1304347826087033E-2</v>
      </c>
      <c r="AD169" s="2">
        <f>(Table2[[#This Row],[Day High]]/Table2[[#This Row],[Close Price]])-1</f>
        <v>-2.1285653469561572E-3</v>
      </c>
      <c r="AE169" s="2">
        <f>(Table2[[#This Row],[Close Price]]/Table2[[#This Row],[Current Week Low]])-1</f>
        <v>4.9035369774919735E-2</v>
      </c>
      <c r="AF169" s="2">
        <f>(Table2[[#This Row],[Current Week High]]/Table2[[#This Row],[Close Price]])-1</f>
        <v>7.4074074074075291E-3</v>
      </c>
      <c r="AG169" s="2">
        <f>(Table2[[#This Row],[Close Price]]/Table2[[#This Row],[Current Month Low]])-1</f>
        <v>0.18397177419354849</v>
      </c>
      <c r="AH169" s="2">
        <f>(Table2[[#This Row],[Current Month High]]/Table2[[#This Row],[Close Price]])-1</f>
        <v>7.4074074074075291E-3</v>
      </c>
      <c r="AI169">
        <v>0.74074074074075202</v>
      </c>
      <c r="AJ169">
        <v>72.062701435687003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</v>
      </c>
      <c r="AM169" t="s">
        <v>10202</v>
      </c>
      <c r="AN169">
        <v>13.23</v>
      </c>
      <c r="AO169" t="s">
        <v>10202</v>
      </c>
      <c r="AP169">
        <v>0.126015370314561</v>
      </c>
      <c r="AQ169">
        <f>(Table2[[#This Row],[Sharpe Ratio]]-AVERAGE(Table2[Sharpe Ratio]))/_xlfn.STDEV.P(Table2[Sharpe Ratio])</f>
        <v>0.80659331812197077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2.2057664261452623</v>
      </c>
      <c r="AS169">
        <f>_xlfn.RANK.AVG(Table2[[#This Row],[1Y Return vs Nifty Z-Score]],Table2[1Y Return vs Nifty Z-Score])</f>
        <v>378</v>
      </c>
      <c r="AT169">
        <f>_xlfn.RANK.AVG(Table2[[#This Row],[6M Return vs Nifty Z-Score]],Table2[6M Return vs Nifty Z-Score])</f>
        <v>107</v>
      </c>
      <c r="AU169">
        <f>_xlfn.RANK.AVG(Table2[[#This Row],[Sharpe Ratio Z-Score]],Table2[Sharpe Ratio Z-Score])</f>
        <v>158</v>
      </c>
      <c r="AV169">
        <f>(Table2[[#This Row],[Rank 1Y]]+Table2[[#This Row],[Rank 6M]]+Table2[[#This Row],[Rank Sharpe]])/3</f>
        <v>214.33333333333334</v>
      </c>
    </row>
    <row r="170" spans="1:48" x14ac:dyDescent="0.3">
      <c r="A170" t="s">
        <v>198</v>
      </c>
      <c r="B170" t="s">
        <v>199</v>
      </c>
      <c r="C170" t="s">
        <v>10162</v>
      </c>
      <c r="D170" t="s">
        <v>200</v>
      </c>
      <c r="E170">
        <v>132628.118975352</v>
      </c>
      <c r="F170">
        <v>195.72</v>
      </c>
      <c r="G170">
        <v>72.687002644354394</v>
      </c>
      <c r="H170">
        <f>(Table2[[#This Row],[1Y Return vs Nifty]]-AVERAGE(Table2[1Y Return vs Nifty]))/_xlfn.STDEV.P(Table2[1Y Return vs Nifty])</f>
        <v>0.47562330075777431</v>
      </c>
      <c r="I170">
        <v>-1.9865435984259401</v>
      </c>
      <c r="J170">
        <f>(Table2[[#This Row],[1M Return vs Nifty]]-AVERAGE(Table2[1M Return vs Nifty]))/_xlfn.STDEV.P(Table2[1M Return vs Nifty])</f>
        <v>-0.28528256133241908</v>
      </c>
      <c r="K170">
        <v>53.890226408021498</v>
      </c>
      <c r="L170">
        <f>(Table2[[#This Row],[6M Return vs Nifty]]-AVERAGE(Table2[6M Return vs Nifty]))/_xlfn.STDEV.P(Table2[6M Return vs Nifty])</f>
        <v>1.5507560440000778</v>
      </c>
      <c r="M170">
        <v>1.9370076219921999</v>
      </c>
      <c r="N170">
        <f>(Table2[[#This Row],[1W Return vs Nifty]]-AVERAGE(Table2[1W Return vs Nifty]))/_xlfn.STDEV.P(Table2[1W Return vs Nifty])</f>
        <v>-0.21910405580861228</v>
      </c>
      <c r="O170">
        <v>193.67</v>
      </c>
      <c r="P170">
        <v>178.27954079693399</v>
      </c>
      <c r="Q170">
        <v>135.800754658372</v>
      </c>
      <c r="R170">
        <v>51.569301062883198</v>
      </c>
      <c r="S170" s="2">
        <f>(Table2[[#This Row],[Close Price]]-Table2[[#This Row],[20D EMA]])/Table2[[#This Row],[20D EMA]]</f>
        <v>1.0585015748438124E-2</v>
      </c>
      <c r="T170" s="2">
        <f>(Table2[[#This Row],[Close Price]]-Table2[[#This Row],[50D EMA]])/Table2[[#This Row],[50D EMA]]</f>
        <v>9.7826475910274213E-2</v>
      </c>
      <c r="U170" s="2">
        <f>(Table2[[#This Row],[Close Price]]-Table2[[#This Row],[200D EMA]])/Table2[[#This Row],[200D EMA]]</f>
        <v>0.44122910430331713</v>
      </c>
      <c r="V170">
        <v>0.76725923364552995</v>
      </c>
      <c r="W170">
        <v>194.28</v>
      </c>
      <c r="X170">
        <v>196.4</v>
      </c>
      <c r="Y170">
        <v>193.8</v>
      </c>
      <c r="Z170">
        <v>199.13</v>
      </c>
      <c r="AA170">
        <v>181.11</v>
      </c>
      <c r="AB170">
        <v>208.88</v>
      </c>
      <c r="AC170" s="2">
        <f>(Table2[[#This Row],[Close Price]]/Table2[[#This Row],[Day Low]])-1</f>
        <v>7.4119827053735765E-3</v>
      </c>
      <c r="AD170" s="2">
        <f>(Table2[[#This Row],[Day High]]/Table2[[#This Row],[Close Price]])-1</f>
        <v>3.4743511138362049E-3</v>
      </c>
      <c r="AE170" s="2">
        <f>(Table2[[#This Row],[Close Price]]/Table2[[#This Row],[Current Week Low]])-1</f>
        <v>9.9071207430339037E-3</v>
      </c>
      <c r="AF170" s="2">
        <f>(Table2[[#This Row],[Current Week High]]/Table2[[#This Row],[Close Price]])-1</f>
        <v>1.7422848967913351E-2</v>
      </c>
      <c r="AG170" s="2">
        <f>(Table2[[#This Row],[Close Price]]/Table2[[#This Row],[Current Month Low]])-1</f>
        <v>8.0669206559549345E-2</v>
      </c>
      <c r="AH170" s="2">
        <f>(Table2[[#This Row],[Current Month High]]/Table2[[#This Row],[Close Price]])-1</f>
        <v>6.7238912732474843E-2</v>
      </c>
      <c r="AI170">
        <v>6.7238912732474798</v>
      </c>
      <c r="AJ170">
        <v>125.483870967741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0.34</v>
      </c>
      <c r="AM170" t="s">
        <v>10202</v>
      </c>
      <c r="AN170">
        <v>-2.38</v>
      </c>
      <c r="AO170" t="s">
        <v>10201</v>
      </c>
      <c r="AP170">
        <v>2.3505091069133E-2</v>
      </c>
      <c r="AQ170">
        <f>(Table2[[#This Row],[Sharpe Ratio]]-AVERAGE(Table2[Sharpe Ratio]))/_xlfn.STDEV.P(Table2[Sharpe Ratio])</f>
        <v>-0.36992962465820528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1.1520631029586155</v>
      </c>
      <c r="AS170">
        <f>_xlfn.RANK.AVG(Table2[[#This Row],[1Y Return vs Nifty Z-Score]],Table2[1Y Return vs Nifty Z-Score])</f>
        <v>160</v>
      </c>
      <c r="AT170">
        <f>_xlfn.RANK.AVG(Table2[[#This Row],[6M Return vs Nifty Z-Score]],Table2[6M Return vs Nifty Z-Score])</f>
        <v>53</v>
      </c>
      <c r="AU170">
        <f>_xlfn.RANK.AVG(Table2[[#This Row],[Sharpe Ratio Z-Score]],Table2[Sharpe Ratio Z-Score])</f>
        <v>431</v>
      </c>
      <c r="AV170">
        <f>(Table2[[#This Row],[Rank 1Y]]+Table2[[#This Row],[Rank 6M]]+Table2[[#This Row],[Rank Sharpe]])/3</f>
        <v>214.66666666666666</v>
      </c>
    </row>
    <row r="171" spans="1:48" x14ac:dyDescent="0.3">
      <c r="A171" t="s">
        <v>25</v>
      </c>
      <c r="B171" t="s">
        <v>26</v>
      </c>
      <c r="C171" t="s">
        <v>10158</v>
      </c>
      <c r="D171" t="s">
        <v>27</v>
      </c>
      <c r="E171">
        <v>884905.02564106497</v>
      </c>
      <c r="F171">
        <v>1481.35</v>
      </c>
      <c r="G171">
        <v>40.044745241651498</v>
      </c>
      <c r="H171">
        <f>(Table2[[#This Row],[1Y Return vs Nifty]]-AVERAGE(Table2[1Y Return vs Nifty]))/_xlfn.STDEV.P(Table2[1Y Return vs Nifty])</f>
        <v>2.3911949040942352E-2</v>
      </c>
      <c r="I171">
        <v>0.73748718493385401</v>
      </c>
      <c r="J171">
        <f>(Table2[[#This Row],[1M Return vs Nifty]]-AVERAGE(Table2[1M Return vs Nifty]))/_xlfn.STDEV.P(Table2[1M Return vs Nifty])</f>
        <v>1.3288413631856623E-2</v>
      </c>
      <c r="K171">
        <v>13.2122304611208</v>
      </c>
      <c r="L171">
        <f>(Table2[[#This Row],[6M Return vs Nifty]]-AVERAGE(Table2[6M Return vs Nifty]))/_xlfn.STDEV.P(Table2[6M Return vs Nifty])</f>
        <v>0.18159772135182894</v>
      </c>
      <c r="M171">
        <v>2.3853452225476799</v>
      </c>
      <c r="N171">
        <f>(Table2[[#This Row],[1W Return vs Nifty]]-AVERAGE(Table2[1W Return vs Nifty]))/_xlfn.STDEV.P(Table2[1W Return vs Nifty])</f>
        <v>-0.12906583658004181</v>
      </c>
      <c r="O171">
        <v>1454.24</v>
      </c>
      <c r="P171">
        <v>1410.8800600828499</v>
      </c>
      <c r="Q171">
        <v>1215.88905326344</v>
      </c>
      <c r="R171">
        <v>57.442305761617099</v>
      </c>
      <c r="S171" s="2">
        <f>(Table2[[#This Row],[Close Price]]-Table2[[#This Row],[20D EMA]])/Table2[[#This Row],[20D EMA]]</f>
        <v>1.8642039828363887E-2</v>
      </c>
      <c r="T171" s="2">
        <f>(Table2[[#This Row],[Close Price]]-Table2[[#This Row],[50D EMA]])/Table2[[#This Row],[50D EMA]]</f>
        <v>4.9947505752552655E-2</v>
      </c>
      <c r="U171" s="2">
        <f>(Table2[[#This Row],[Close Price]]-Table2[[#This Row],[200D EMA]])/Table2[[#This Row],[200D EMA]]</f>
        <v>0.2183266195415314</v>
      </c>
      <c r="V171">
        <v>0.64953895309107301</v>
      </c>
      <c r="W171">
        <v>1471.15</v>
      </c>
      <c r="X171">
        <v>1484.9</v>
      </c>
      <c r="Y171">
        <v>1477.05</v>
      </c>
      <c r="Z171">
        <v>1525</v>
      </c>
      <c r="AA171">
        <v>1408.45</v>
      </c>
      <c r="AB171">
        <v>1525</v>
      </c>
      <c r="AC171" s="2">
        <f>(Table2[[#This Row],[Close Price]]/Table2[[#This Row],[Day Low]])-1</f>
        <v>6.9333514597422763E-3</v>
      </c>
      <c r="AD171" s="2">
        <f>(Table2[[#This Row],[Day High]]/Table2[[#This Row],[Close Price]])-1</f>
        <v>2.3964626860635274E-3</v>
      </c>
      <c r="AE171" s="2">
        <f>(Table2[[#This Row],[Close Price]]/Table2[[#This Row],[Current Week Low]])-1</f>
        <v>2.9112081513826826E-3</v>
      </c>
      <c r="AF171" s="2">
        <f>(Table2[[#This Row],[Current Week High]]/Table2[[#This Row],[Close Price]])-1</f>
        <v>2.9466365139906303E-2</v>
      </c>
      <c r="AG171" s="2">
        <f>(Table2[[#This Row],[Close Price]]/Table2[[#This Row],[Current Month Low]])-1</f>
        <v>5.1759025879512865E-2</v>
      </c>
      <c r="AH171" s="2">
        <f>(Table2[[#This Row],[Current Month High]]/Table2[[#This Row],[Close Price]])-1</f>
        <v>2.9466365139906303E-2</v>
      </c>
      <c r="AI171">
        <v>3.7060789145036699</v>
      </c>
      <c r="AJ171">
        <v>74.883418924502607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0.03</v>
      </c>
      <c r="AM171" t="s">
        <v>10202</v>
      </c>
      <c r="AN171">
        <v>2.5099999999999998</v>
      </c>
      <c r="AO171" t="s">
        <v>10202</v>
      </c>
      <c r="AP171">
        <v>0.14864414605284401</v>
      </c>
      <c r="AQ171">
        <f>(Table2[[#This Row],[Sharpe Ratio]]-AVERAGE(Table2[Sharpe Ratio]))/_xlfn.STDEV.P(Table2[Sharpe Ratio])</f>
        <v>1.0663065295100354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1.1560387769546214</v>
      </c>
      <c r="AS171">
        <f>_xlfn.RANK.AVG(Table2[[#This Row],[1Y Return vs Nifty Z-Score]],Table2[1Y Return vs Nifty Z-Score])</f>
        <v>280</v>
      </c>
      <c r="AT171">
        <f>_xlfn.RANK.AVG(Table2[[#This Row],[6M Return vs Nifty Z-Score]],Table2[6M Return vs Nifty Z-Score])</f>
        <v>261</v>
      </c>
      <c r="AU171">
        <f>_xlfn.RANK.AVG(Table2[[#This Row],[Sharpe Ratio Z-Score]],Table2[Sharpe Ratio Z-Score])</f>
        <v>110</v>
      </c>
      <c r="AV171">
        <f>(Table2[[#This Row],[Rank 1Y]]+Table2[[#This Row],[Rank 6M]]+Table2[[#This Row],[Rank Sharpe]])/3</f>
        <v>217</v>
      </c>
    </row>
    <row r="172" spans="1:48" x14ac:dyDescent="0.3">
      <c r="A172" t="s">
        <v>1698</v>
      </c>
      <c r="B172" t="s">
        <v>1699</v>
      </c>
      <c r="C172" t="s">
        <v>628</v>
      </c>
      <c r="D172" t="s">
        <v>628</v>
      </c>
      <c r="E172">
        <v>4727.5838610000001</v>
      </c>
      <c r="F172">
        <v>228.9</v>
      </c>
      <c r="G172">
        <v>76.148593043979901</v>
      </c>
      <c r="H172">
        <f>(Table2[[#This Row],[1Y Return vs Nifty]]-AVERAGE(Table2[1Y Return vs Nifty]))/_xlfn.STDEV.P(Table2[1Y Return vs Nifty])</f>
        <v>0.52352561520908336</v>
      </c>
      <c r="I172">
        <v>5.2529122374099302</v>
      </c>
      <c r="J172">
        <f>(Table2[[#This Row],[1M Return vs Nifty]]-AVERAGE(Table2[1M Return vs Nifty]))/_xlfn.STDEV.P(Table2[1M Return vs Nifty])</f>
        <v>0.5082075123922134</v>
      </c>
      <c r="K172">
        <v>16.061865768159599</v>
      </c>
      <c r="L172">
        <f>(Table2[[#This Row],[6M Return vs Nifty]]-AVERAGE(Table2[6M Return vs Nifty]))/_xlfn.STDEV.P(Table2[6M Return vs Nifty])</f>
        <v>0.27751203095148208</v>
      </c>
      <c r="M172">
        <v>13.498981379063499</v>
      </c>
      <c r="N172">
        <f>(Table2[[#This Row],[1W Return vs Nifty]]-AVERAGE(Table2[1W Return vs Nifty]))/_xlfn.STDEV.P(Table2[1W Return vs Nifty])</f>
        <v>2.1028504859571577</v>
      </c>
      <c r="O172">
        <v>217.01</v>
      </c>
      <c r="P172">
        <v>200.78030897455</v>
      </c>
      <c r="Q172">
        <v>170.219924438444</v>
      </c>
      <c r="R172">
        <v>61.037768283106601</v>
      </c>
      <c r="S172" s="2">
        <f>(Table2[[#This Row],[Close Price]]-Table2[[#This Row],[20D EMA]])/Table2[[#This Row],[20D EMA]]</f>
        <v>5.4790101838625017E-2</v>
      </c>
      <c r="T172" s="2">
        <f>(Table2[[#This Row],[Close Price]]-Table2[[#This Row],[50D EMA]])/Table2[[#This Row],[50D EMA]]</f>
        <v>0.14005203582495898</v>
      </c>
      <c r="U172" s="2">
        <f>(Table2[[#This Row],[Close Price]]-Table2[[#This Row],[200D EMA]])/Table2[[#This Row],[200D EMA]]</f>
        <v>0.34473094589333031</v>
      </c>
      <c r="V172">
        <v>1.0193874881366101</v>
      </c>
      <c r="W172">
        <v>228</v>
      </c>
      <c r="X172">
        <v>233.9</v>
      </c>
      <c r="Y172">
        <v>227.5</v>
      </c>
      <c r="Z172">
        <v>236</v>
      </c>
      <c r="AA172">
        <v>195.3</v>
      </c>
      <c r="AB172">
        <v>243.2</v>
      </c>
      <c r="AC172" s="2">
        <f>(Table2[[#This Row],[Close Price]]/Table2[[#This Row],[Day Low]])-1</f>
        <v>3.9473684210526994E-3</v>
      </c>
      <c r="AD172" s="2">
        <f>(Table2[[#This Row],[Day High]]/Table2[[#This Row],[Close Price]])-1</f>
        <v>2.1843599825251303E-2</v>
      </c>
      <c r="AE172" s="2">
        <f>(Table2[[#This Row],[Close Price]]/Table2[[#This Row],[Current Week Low]])-1</f>
        <v>6.1538461538461764E-3</v>
      </c>
      <c r="AF172" s="2">
        <f>(Table2[[#This Row],[Current Week High]]/Table2[[#This Row],[Close Price]])-1</f>
        <v>3.1017911751856753E-2</v>
      </c>
      <c r="AG172" s="2">
        <f>(Table2[[#This Row],[Close Price]]/Table2[[#This Row],[Current Month Low]])-1</f>
        <v>0.17204301075268824</v>
      </c>
      <c r="AH172" s="2">
        <f>(Table2[[#This Row],[Current Month High]]/Table2[[#This Row],[Close Price]])-1</f>
        <v>6.2472695500218389E-2</v>
      </c>
      <c r="AI172">
        <v>6.24726955002183</v>
      </c>
      <c r="AJ172">
        <v>111.357340720221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0.22</v>
      </c>
      <c r="AM172" t="s">
        <v>10202</v>
      </c>
      <c r="AN172">
        <v>3.65</v>
      </c>
      <c r="AO172" t="s">
        <v>10202</v>
      </c>
      <c r="AP172">
        <v>7.7986172396109998E-2</v>
      </c>
      <c r="AQ172">
        <f>(Table2[[#This Row],[Sharpe Ratio]]-AVERAGE(Table2[Sharpe Ratio]))/_xlfn.STDEV.P(Table2[Sharpe Ratio])</f>
        <v>0.25535637202899902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3.6674520165389355</v>
      </c>
      <c r="AS172">
        <f>_xlfn.RANK.AVG(Table2[[#This Row],[1Y Return vs Nifty Z-Score]],Table2[1Y Return vs Nifty Z-Score])</f>
        <v>150</v>
      </c>
      <c r="AT172">
        <f>_xlfn.RANK.AVG(Table2[[#This Row],[6M Return vs Nifty Z-Score]],Table2[6M Return vs Nifty Z-Score])</f>
        <v>237</v>
      </c>
      <c r="AU172">
        <f>_xlfn.RANK.AVG(Table2[[#This Row],[Sharpe Ratio Z-Score]],Table2[Sharpe Ratio Z-Score])</f>
        <v>265</v>
      </c>
      <c r="AV172">
        <f>(Table2[[#This Row],[Rank 1Y]]+Table2[[#This Row],[Rank 6M]]+Table2[[#This Row],[Rank Sharpe]])/3</f>
        <v>217.33333333333334</v>
      </c>
    </row>
    <row r="173" spans="1:48" x14ac:dyDescent="0.3">
      <c r="A173" t="s">
        <v>196</v>
      </c>
      <c r="B173" t="s">
        <v>197</v>
      </c>
      <c r="C173" t="s">
        <v>10170</v>
      </c>
      <c r="D173" t="s">
        <v>136</v>
      </c>
      <c r="E173">
        <v>135418.626238</v>
      </c>
      <c r="F173">
        <v>1361</v>
      </c>
      <c r="G173">
        <v>52.814459460937499</v>
      </c>
      <c r="H173">
        <f>(Table2[[#This Row],[1Y Return vs Nifty]]-AVERAGE(Table2[1Y Return vs Nifty]))/_xlfn.STDEV.P(Table2[1Y Return vs Nifty])</f>
        <v>0.20062230334853687</v>
      </c>
      <c r="I173">
        <v>-10.5241575699209</v>
      </c>
      <c r="J173">
        <f>(Table2[[#This Row],[1M Return vs Nifty]]-AVERAGE(Table2[1M Return vs Nifty]))/_xlfn.STDEV.P(Table2[1M Return vs Nifty])</f>
        <v>-1.2210589640476104</v>
      </c>
      <c r="K173">
        <v>17.338838256340299</v>
      </c>
      <c r="L173">
        <f>(Table2[[#This Row],[6M Return vs Nifty]]-AVERAGE(Table2[6M Return vs Nifty]))/_xlfn.STDEV.P(Table2[6M Return vs Nifty])</f>
        <v>0.32049294653709021</v>
      </c>
      <c r="M173">
        <v>-2.3076041128918998</v>
      </c>
      <c r="N173">
        <f>(Table2[[#This Row],[1W Return vs Nifty]]-AVERAGE(Table2[1W Return vs Nifty]))/_xlfn.STDEV.P(Table2[1W Return vs Nifty])</f>
        <v>-1.0715359764241228</v>
      </c>
      <c r="O173">
        <v>1440.14</v>
      </c>
      <c r="P173">
        <v>1411.21019312204</v>
      </c>
      <c r="Q173">
        <v>1162.58545403263</v>
      </c>
      <c r="R173">
        <v>32.273655557705602</v>
      </c>
      <c r="S173" s="2">
        <f>(Table2[[#This Row],[Close Price]]-Table2[[#This Row],[20D EMA]])/Table2[[#This Row],[20D EMA]]</f>
        <v>-5.4952990681461589E-2</v>
      </c>
      <c r="T173" s="2">
        <f>(Table2[[#This Row],[Close Price]]-Table2[[#This Row],[50D EMA]])/Table2[[#This Row],[50D EMA]]</f>
        <v>-3.5579528384045524E-2</v>
      </c>
      <c r="U173" s="2">
        <f>(Table2[[#This Row],[Close Price]]-Table2[[#This Row],[200D EMA]])/Table2[[#This Row],[200D EMA]]</f>
        <v>0.17066663381959118</v>
      </c>
      <c r="V173">
        <v>0.78779799845423204</v>
      </c>
      <c r="W173">
        <v>1337.6</v>
      </c>
      <c r="X173">
        <v>1373.15</v>
      </c>
      <c r="Y173">
        <v>1355.1</v>
      </c>
      <c r="Z173">
        <v>1414.8</v>
      </c>
      <c r="AA173">
        <v>1355.1</v>
      </c>
      <c r="AB173">
        <v>1595</v>
      </c>
      <c r="AC173" s="2">
        <f>(Table2[[#This Row],[Close Price]]/Table2[[#This Row],[Day Low]])-1</f>
        <v>1.7494019138756034E-2</v>
      </c>
      <c r="AD173" s="2">
        <f>(Table2[[#This Row],[Day High]]/Table2[[#This Row],[Close Price]])-1</f>
        <v>8.927259368111784E-3</v>
      </c>
      <c r="AE173" s="2">
        <f>(Table2[[#This Row],[Close Price]]/Table2[[#This Row],[Current Week Low]])-1</f>
        <v>4.353922219762385E-3</v>
      </c>
      <c r="AF173" s="2">
        <f>(Table2[[#This Row],[Current Week High]]/Table2[[#This Row],[Close Price]])-1</f>
        <v>3.9529757531227006E-2</v>
      </c>
      <c r="AG173" s="2">
        <f>(Table2[[#This Row],[Close Price]]/Table2[[#This Row],[Current Month Low]])-1</f>
        <v>4.353922219762385E-3</v>
      </c>
      <c r="AH173" s="2">
        <f>(Table2[[#This Row],[Current Month High]]/Table2[[#This Row],[Close Price]])-1</f>
        <v>0.17193240264511389</v>
      </c>
      <c r="AI173">
        <v>21.230712711241701</v>
      </c>
      <c r="AJ173">
        <v>112.307932298572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10202</v>
      </c>
      <c r="AN173">
        <v>-10.76</v>
      </c>
      <c r="AO173" t="s">
        <v>10201</v>
      </c>
      <c r="AP173">
        <v>0.107489873776638</v>
      </c>
      <c r="AQ173">
        <f>(Table2[[#This Row],[Sharpe Ratio]]-AVERAGE(Table2[Sharpe Ratio]))/_xlfn.STDEV.P(Table2[Sharpe Ratio])</f>
        <v>0.59397394118048008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-1.177505749405626</v>
      </c>
      <c r="AS173">
        <f>_xlfn.RANK.AVG(Table2[[#This Row],[1Y Return vs Nifty Z-Score]],Table2[1Y Return vs Nifty Z-Score])</f>
        <v>231</v>
      </c>
      <c r="AT173">
        <f>_xlfn.RANK.AVG(Table2[[#This Row],[6M Return vs Nifty Z-Score]],Table2[6M Return vs Nifty Z-Score])</f>
        <v>227</v>
      </c>
      <c r="AU173">
        <f>_xlfn.RANK.AVG(Table2[[#This Row],[Sharpe Ratio Z-Score]],Table2[Sharpe Ratio Z-Score])</f>
        <v>197</v>
      </c>
      <c r="AV173">
        <f>(Table2[[#This Row],[Rank 1Y]]+Table2[[#This Row],[Rank 6M]]+Table2[[#This Row],[Rank Sharpe]])/3</f>
        <v>218.33333333333334</v>
      </c>
    </row>
    <row r="174" spans="1:48" x14ac:dyDescent="0.3">
      <c r="A174" t="s">
        <v>329</v>
      </c>
      <c r="B174" t="s">
        <v>330</v>
      </c>
      <c r="C174" t="s">
        <v>10157</v>
      </c>
      <c r="D174" t="s">
        <v>32</v>
      </c>
      <c r="E174">
        <v>79100.459784224993</v>
      </c>
      <c r="F174">
        <v>587.25</v>
      </c>
      <c r="G174">
        <v>42.867317932180498</v>
      </c>
      <c r="H174">
        <f>(Table2[[#This Row],[1Y Return vs Nifty]]-AVERAGE(Table2[1Y Return vs Nifty]))/_xlfn.STDEV.P(Table2[1Y Return vs Nifty])</f>
        <v>6.2971383859696528E-2</v>
      </c>
      <c r="I174">
        <v>3.44612632178141</v>
      </c>
      <c r="J174">
        <f>(Table2[[#This Row],[1M Return vs Nifty]]-AVERAGE(Table2[1M Return vs Nifty]))/_xlfn.STDEV.P(Table2[1M Return vs Nifty])</f>
        <v>0.31017236694662059</v>
      </c>
      <c r="K174">
        <v>7.9623377181903399</v>
      </c>
      <c r="L174">
        <f>(Table2[[#This Row],[6M Return vs Nifty]]-AVERAGE(Table2[6M Return vs Nifty]))/_xlfn.STDEV.P(Table2[6M Return vs Nifty])</f>
        <v>4.8944650907116593E-3</v>
      </c>
      <c r="M174">
        <v>2.8595945159141198</v>
      </c>
      <c r="N174">
        <f>(Table2[[#This Row],[1W Return vs Nifty]]-AVERAGE(Table2[1W Return vs Nifty]))/_xlfn.STDEV.P(Table2[1W Return vs Nifty])</f>
        <v>-3.3823854216266956E-2</v>
      </c>
      <c r="O174">
        <v>562.05999999999995</v>
      </c>
      <c r="P174">
        <v>551.05068217894598</v>
      </c>
      <c r="Q174">
        <v>493.13468195769701</v>
      </c>
      <c r="R174">
        <v>66.321830013017703</v>
      </c>
      <c r="S174" s="2">
        <f>(Table2[[#This Row],[Close Price]]-Table2[[#This Row],[20D EMA]])/Table2[[#This Row],[20D EMA]]</f>
        <v>4.4817279294025653E-2</v>
      </c>
      <c r="T174" s="2">
        <f>(Table2[[#This Row],[Close Price]]-Table2[[#This Row],[50D EMA]])/Table2[[#This Row],[50D EMA]]</f>
        <v>6.5691449065838931E-2</v>
      </c>
      <c r="U174" s="2">
        <f>(Table2[[#This Row],[Close Price]]-Table2[[#This Row],[200D EMA]])/Table2[[#This Row],[200D EMA]]</f>
        <v>0.19085114368487383</v>
      </c>
      <c r="V174">
        <v>0.87382040677675099</v>
      </c>
      <c r="W174">
        <v>587.25</v>
      </c>
      <c r="X174">
        <v>597.45000000000005</v>
      </c>
      <c r="Y174">
        <v>583.5</v>
      </c>
      <c r="Z174">
        <v>599.9</v>
      </c>
      <c r="AA174">
        <v>524.79999999999995</v>
      </c>
      <c r="AB174">
        <v>599.9</v>
      </c>
      <c r="AC174" s="2">
        <f>(Table2[[#This Row],[Close Price]]/Table2[[#This Row],[Day Low]])-1</f>
        <v>0</v>
      </c>
      <c r="AD174" s="2">
        <f>(Table2[[#This Row],[Day High]]/Table2[[#This Row],[Close Price]])-1</f>
        <v>1.7369093231162314E-2</v>
      </c>
      <c r="AE174" s="2">
        <f>(Table2[[#This Row],[Close Price]]/Table2[[#This Row],[Current Week Low]])-1</f>
        <v>6.4267352185090054E-3</v>
      </c>
      <c r="AF174" s="2">
        <f>(Table2[[#This Row],[Current Week High]]/Table2[[#This Row],[Close Price]])-1</f>
        <v>2.1541081311196253E-2</v>
      </c>
      <c r="AG174" s="2">
        <f>(Table2[[#This Row],[Close Price]]/Table2[[#This Row],[Current Month Low]])-1</f>
        <v>0.11899771341463428</v>
      </c>
      <c r="AH174" s="2">
        <f>(Table2[[#This Row],[Current Month High]]/Table2[[#This Row],[Close Price]])-1</f>
        <v>2.1541081311196253E-2</v>
      </c>
      <c r="AI174">
        <v>7.7394636015325702</v>
      </c>
      <c r="AJ174">
        <v>74.985101311084605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0.05</v>
      </c>
      <c r="AM174" t="s">
        <v>10202</v>
      </c>
      <c r="AN174">
        <v>8.15</v>
      </c>
      <c r="AO174" t="s">
        <v>10202</v>
      </c>
      <c r="AP174">
        <v>0.16494124547518499</v>
      </c>
      <c r="AQ174">
        <f>(Table2[[#This Row],[Sharpe Ratio]]-AVERAGE(Table2[Sharpe Ratio]))/_xlfn.STDEV.P(Table2[Sharpe Ratio])</f>
        <v>1.2533503217257207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1.5975646834064825</v>
      </c>
      <c r="AS174">
        <f>_xlfn.RANK.AVG(Table2[[#This Row],[1Y Return vs Nifty Z-Score]],Table2[1Y Return vs Nifty Z-Score])</f>
        <v>267</v>
      </c>
      <c r="AT174">
        <f>_xlfn.RANK.AVG(Table2[[#This Row],[6M Return vs Nifty Z-Score]],Table2[6M Return vs Nifty Z-Score])</f>
        <v>313</v>
      </c>
      <c r="AU174">
        <f>_xlfn.RANK.AVG(Table2[[#This Row],[Sharpe Ratio Z-Score]],Table2[Sharpe Ratio Z-Score])</f>
        <v>80</v>
      </c>
      <c r="AV174">
        <f>(Table2[[#This Row],[Rank 1Y]]+Table2[[#This Row],[Rank 6M]]+Table2[[#This Row],[Rank Sharpe]])/3</f>
        <v>220</v>
      </c>
    </row>
    <row r="175" spans="1:48" x14ac:dyDescent="0.3">
      <c r="A175" t="s">
        <v>1270</v>
      </c>
      <c r="B175" t="s">
        <v>1271</v>
      </c>
      <c r="C175" t="s">
        <v>10175</v>
      </c>
      <c r="D175" t="s">
        <v>1272</v>
      </c>
      <c r="E175">
        <v>9000.3528967500006</v>
      </c>
      <c r="F175">
        <v>732.15</v>
      </c>
      <c r="G175">
        <v>11.815016604705001</v>
      </c>
      <c r="H175">
        <f>(Table2[[#This Row],[1Y Return vs Nifty]]-AVERAGE(Table2[1Y Return vs Nifty]))/_xlfn.STDEV.P(Table2[1Y Return vs Nifty])</f>
        <v>-0.36673777606472929</v>
      </c>
      <c r="I175">
        <v>18.1611219994527</v>
      </c>
      <c r="J175">
        <f>(Table2[[#This Row],[1M Return vs Nifty]]-AVERAGE(Table2[1M Return vs Nifty]))/_xlfn.STDEV.P(Table2[1M Return vs Nifty])</f>
        <v>1.9230288122245829</v>
      </c>
      <c r="K175">
        <v>27.841966380110001</v>
      </c>
      <c r="L175">
        <f>(Table2[[#This Row],[6M Return vs Nifty]]-AVERAGE(Table2[6M Return vs Nifty]))/_xlfn.STDEV.P(Table2[6M Return vs Nifty])</f>
        <v>0.67401196707270827</v>
      </c>
      <c r="M175">
        <v>14.6182835847428</v>
      </c>
      <c r="N175">
        <f>(Table2[[#This Row],[1W Return vs Nifty]]-AVERAGE(Table2[1W Return vs Nifty]))/_xlfn.STDEV.P(Table2[1W Return vs Nifty])</f>
        <v>2.327636400083279</v>
      </c>
      <c r="O175">
        <v>647.41999999999996</v>
      </c>
      <c r="P175">
        <v>600.03773941470399</v>
      </c>
      <c r="Q175">
        <v>536.69719996176798</v>
      </c>
      <c r="R175">
        <v>73.2646667842413</v>
      </c>
      <c r="S175" s="2">
        <f>(Table2[[#This Row],[Close Price]]-Table2[[#This Row],[20D EMA]])/Table2[[#This Row],[20D EMA]]</f>
        <v>0.13087331253282261</v>
      </c>
      <c r="T175" s="2">
        <f>(Table2[[#This Row],[Close Price]]-Table2[[#This Row],[50D EMA]])/Table2[[#This Row],[50D EMA]]</f>
        <v>0.22017325229270163</v>
      </c>
      <c r="U175" s="2">
        <f>(Table2[[#This Row],[Close Price]]-Table2[[#This Row],[200D EMA]])/Table2[[#This Row],[200D EMA]]</f>
        <v>0.36417704443428289</v>
      </c>
      <c r="V175">
        <v>1.5912354782117299</v>
      </c>
      <c r="W175">
        <v>719.7</v>
      </c>
      <c r="X175">
        <v>736.4</v>
      </c>
      <c r="Y175">
        <v>723.5</v>
      </c>
      <c r="Z175">
        <v>746.85</v>
      </c>
      <c r="AA175">
        <v>585.04999999999995</v>
      </c>
      <c r="AB175">
        <v>768.4</v>
      </c>
      <c r="AC175" s="2">
        <f>(Table2[[#This Row],[Close Price]]/Table2[[#This Row],[Day Low]])-1</f>
        <v>1.7298874531054498E-2</v>
      </c>
      <c r="AD175" s="2">
        <f>(Table2[[#This Row],[Day High]]/Table2[[#This Row],[Close Price]])-1</f>
        <v>5.8048214163763934E-3</v>
      </c>
      <c r="AE175" s="2">
        <f>(Table2[[#This Row],[Close Price]]/Table2[[#This Row],[Current Week Low]])-1</f>
        <v>1.1955770559778811E-2</v>
      </c>
      <c r="AF175" s="2">
        <f>(Table2[[#This Row],[Current Week High]]/Table2[[#This Row],[Close Price]])-1</f>
        <v>2.0077852898996218E-2</v>
      </c>
      <c r="AG175" s="2">
        <f>(Table2[[#This Row],[Close Price]]/Table2[[#This Row],[Current Month Low]])-1</f>
        <v>0.25143150158106153</v>
      </c>
      <c r="AH175" s="2">
        <f>(Table2[[#This Row],[Current Month High]]/Table2[[#This Row],[Close Price]])-1</f>
        <v>4.9511712080857695E-2</v>
      </c>
      <c r="AI175">
        <v>4.9511712080857597</v>
      </c>
      <c r="AJ175">
        <v>79.911537043862893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0.23</v>
      </c>
      <c r="AM175" t="s">
        <v>10202</v>
      </c>
      <c r="AN175">
        <v>10.7</v>
      </c>
      <c r="AO175" t="s">
        <v>10202</v>
      </c>
      <c r="AP175">
        <v>0.15565476815446999</v>
      </c>
      <c r="AQ175">
        <f>(Table2[[#This Row],[Sharpe Ratio]]-AVERAGE(Table2[Sharpe Ratio]))/_xlfn.STDEV.P(Table2[Sharpe Ratio])</f>
        <v>1.1467682920419389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5.7047076953577793</v>
      </c>
      <c r="AS175">
        <f>_xlfn.RANK.AVG(Table2[[#This Row],[1Y Return vs Nifty Z-Score]],Table2[1Y Return vs Nifty Z-Score])</f>
        <v>420</v>
      </c>
      <c r="AT175">
        <f>_xlfn.RANK.AVG(Table2[[#This Row],[6M Return vs Nifty Z-Score]],Table2[6M Return vs Nifty Z-Score])</f>
        <v>145</v>
      </c>
      <c r="AU175">
        <f>_xlfn.RANK.AVG(Table2[[#This Row],[Sharpe Ratio Z-Score]],Table2[Sharpe Ratio Z-Score])</f>
        <v>96</v>
      </c>
      <c r="AV175">
        <f>(Table2[[#This Row],[Rank 1Y]]+Table2[[#This Row],[Rank 6M]]+Table2[[#This Row],[Rank Sharpe]])/3</f>
        <v>220.33333333333334</v>
      </c>
    </row>
    <row r="176" spans="1:48" x14ac:dyDescent="0.3">
      <c r="A176" t="s">
        <v>1262</v>
      </c>
      <c r="B176" t="s">
        <v>1263</v>
      </c>
      <c r="C176" t="s">
        <v>10161</v>
      </c>
      <c r="D176" t="s">
        <v>57</v>
      </c>
      <c r="E176">
        <v>9147.1102130100007</v>
      </c>
      <c r="F176">
        <v>201.85</v>
      </c>
      <c r="G176">
        <v>43.275369744236897</v>
      </c>
      <c r="H176">
        <f>(Table2[[#This Row],[1Y Return vs Nifty]]-AVERAGE(Table2[1Y Return vs Nifty]))/_xlfn.STDEV.P(Table2[1Y Return vs Nifty])</f>
        <v>6.861810226279437E-2</v>
      </c>
      <c r="I176">
        <v>21.644670081308298</v>
      </c>
      <c r="J176">
        <f>(Table2[[#This Row],[1M Return vs Nifty]]-AVERAGE(Table2[1M Return vs Nifty]))/_xlfn.STDEV.P(Table2[1M Return vs Nifty])</f>
        <v>2.304847679136111</v>
      </c>
      <c r="K176">
        <v>26.358923331037701</v>
      </c>
      <c r="L176">
        <f>(Table2[[#This Row],[6M Return vs Nifty]]-AVERAGE(Table2[6M Return vs Nifty]))/_xlfn.STDEV.P(Table2[6M Return vs Nifty])</f>
        <v>0.62409503566503688</v>
      </c>
      <c r="M176">
        <v>8.5813738501601193</v>
      </c>
      <c r="N176">
        <f>(Table2[[#This Row],[1W Return vs Nifty]]-AVERAGE(Table2[1W Return vs Nifty]))/_xlfn.STDEV.P(Table2[1W Return vs Nifty])</f>
        <v>1.1152629532164593</v>
      </c>
      <c r="O176">
        <v>187.3</v>
      </c>
      <c r="P176">
        <v>175.53604202359699</v>
      </c>
      <c r="Q176">
        <v>152.48086572279499</v>
      </c>
      <c r="R176">
        <v>71.869518337175293</v>
      </c>
      <c r="S176" s="2">
        <f>(Table2[[#This Row],[Close Price]]-Table2[[#This Row],[20D EMA]])/Table2[[#This Row],[20D EMA]]</f>
        <v>7.768286171916701E-2</v>
      </c>
      <c r="T176" s="2">
        <f>(Table2[[#This Row],[Close Price]]-Table2[[#This Row],[50D EMA]])/Table2[[#This Row],[50D EMA]]</f>
        <v>0.14990629658190463</v>
      </c>
      <c r="U176" s="2">
        <f>(Table2[[#This Row],[Close Price]]-Table2[[#This Row],[200D EMA]])/Table2[[#This Row],[200D EMA]]</f>
        <v>0.32377265201888616</v>
      </c>
      <c r="V176">
        <v>1.19735608677521</v>
      </c>
      <c r="W176">
        <v>201.54</v>
      </c>
      <c r="X176">
        <v>211.99</v>
      </c>
      <c r="Y176">
        <v>200</v>
      </c>
      <c r="Z176">
        <v>206.51</v>
      </c>
      <c r="AA176">
        <v>160</v>
      </c>
      <c r="AB176">
        <v>211.7</v>
      </c>
      <c r="AC176" s="2">
        <f>(Table2[[#This Row],[Close Price]]/Table2[[#This Row],[Day Low]])-1</f>
        <v>1.5381561972809266E-3</v>
      </c>
      <c r="AD176" s="2">
        <f>(Table2[[#This Row],[Day High]]/Table2[[#This Row],[Close Price]])-1</f>
        <v>5.0235323259846476E-2</v>
      </c>
      <c r="AE176" s="2">
        <f>(Table2[[#This Row],[Close Price]]/Table2[[#This Row],[Current Week Low]])-1</f>
        <v>9.2499999999999805E-3</v>
      </c>
      <c r="AF176" s="2">
        <f>(Table2[[#This Row],[Current Week High]]/Table2[[#This Row],[Close Price]])-1</f>
        <v>2.3086450334406816E-2</v>
      </c>
      <c r="AG176" s="2">
        <f>(Table2[[#This Row],[Close Price]]/Table2[[#This Row],[Current Month Low]])-1</f>
        <v>0.26156249999999992</v>
      </c>
      <c r="AH176" s="2">
        <f>(Table2[[#This Row],[Current Month High]]/Table2[[#This Row],[Close Price]])-1</f>
        <v>4.8798612831310262E-2</v>
      </c>
      <c r="AI176">
        <v>4.87986128313102</v>
      </c>
      <c r="AJ176">
        <v>107.131862493586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</v>
      </c>
      <c r="AM176" t="s">
        <v>10202</v>
      </c>
      <c r="AN176">
        <v>7.31</v>
      </c>
      <c r="AO176" t="s">
        <v>10202</v>
      </c>
      <c r="AP176">
        <v>8.4927025361209996E-2</v>
      </c>
      <c r="AQ176">
        <f>(Table2[[#This Row],[Sharpe Ratio]]-AVERAGE(Table2[Sharpe Ratio]))/_xlfn.STDEV.P(Table2[Sharpe Ratio])</f>
        <v>0.3350173856952765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4.4478411559756781</v>
      </c>
      <c r="AS176">
        <f>_xlfn.RANK.AVG(Table2[[#This Row],[1Y Return vs Nifty Z-Score]],Table2[1Y Return vs Nifty Z-Score])</f>
        <v>264</v>
      </c>
      <c r="AT176">
        <f>_xlfn.RANK.AVG(Table2[[#This Row],[6M Return vs Nifty Z-Score]],Table2[6M Return vs Nifty Z-Score])</f>
        <v>153</v>
      </c>
      <c r="AU176">
        <f>_xlfn.RANK.AVG(Table2[[#This Row],[Sharpe Ratio Z-Score]],Table2[Sharpe Ratio Z-Score])</f>
        <v>245</v>
      </c>
      <c r="AV176">
        <f>(Table2[[#This Row],[Rank 1Y]]+Table2[[#This Row],[Rank 6M]]+Table2[[#This Row],[Rank Sharpe]])/3</f>
        <v>220.66666666666666</v>
      </c>
    </row>
    <row r="177" spans="1:48" x14ac:dyDescent="0.3">
      <c r="A177" t="s">
        <v>1892</v>
      </c>
      <c r="B177" t="s">
        <v>1893</v>
      </c>
      <c r="C177" t="s">
        <v>10156</v>
      </c>
      <c r="D177" t="s">
        <v>286</v>
      </c>
      <c r="E177">
        <v>3712.2654223199902</v>
      </c>
      <c r="F177">
        <v>1359.8</v>
      </c>
      <c r="G177">
        <v>46.959755469410801</v>
      </c>
      <c r="H177">
        <f>(Table2[[#This Row],[1Y Return vs Nifty]]-AVERAGE(Table2[1Y Return vs Nifty]))/_xlfn.STDEV.P(Table2[1Y Return vs Nifty])</f>
        <v>0.11960351162442436</v>
      </c>
      <c r="I177">
        <v>-3.8322254386307901</v>
      </c>
      <c r="J177">
        <f>(Table2[[#This Row],[1M Return vs Nifty]]-AVERAGE(Table2[1M Return vs Nifty]))/_xlfn.STDEV.P(Table2[1M Return vs Nifty])</f>
        <v>-0.48758094572297278</v>
      </c>
      <c r="K177">
        <v>23.099431864649699</v>
      </c>
      <c r="L177">
        <f>(Table2[[#This Row],[6M Return vs Nifty]]-AVERAGE(Table2[6M Return vs Nifty]))/_xlfn.STDEV.P(Table2[6M Return vs Nifty])</f>
        <v>0.51438560271677725</v>
      </c>
      <c r="M177">
        <v>0.72692819971526901</v>
      </c>
      <c r="N177">
        <f>(Table2[[#This Row],[1W Return vs Nifty]]-AVERAGE(Table2[1W Return vs Nifty]))/_xlfn.STDEV.P(Table2[1W Return vs Nifty])</f>
        <v>-0.46212047060844497</v>
      </c>
      <c r="O177">
        <v>1355.85</v>
      </c>
      <c r="P177">
        <v>1337.5376188591599</v>
      </c>
      <c r="Q177">
        <v>1176.8397720185001</v>
      </c>
      <c r="R177">
        <v>54.211232257004099</v>
      </c>
      <c r="S177" s="2">
        <f>(Table2[[#This Row],[Close Price]]-Table2[[#This Row],[20D EMA]])/Table2[[#This Row],[20D EMA]]</f>
        <v>2.9133016189106802E-3</v>
      </c>
      <c r="T177" s="2">
        <f>(Table2[[#This Row],[Close Price]]-Table2[[#This Row],[50D EMA]])/Table2[[#This Row],[50D EMA]]</f>
        <v>1.6644302804603373E-2</v>
      </c>
      <c r="U177" s="2">
        <f>(Table2[[#This Row],[Close Price]]-Table2[[#This Row],[200D EMA]])/Table2[[#This Row],[200D EMA]]</f>
        <v>0.15546740714556997</v>
      </c>
      <c r="V177">
        <v>0.48087426710465397</v>
      </c>
      <c r="W177">
        <v>1353.3</v>
      </c>
      <c r="X177">
        <v>1372</v>
      </c>
      <c r="Y177">
        <v>1351.2</v>
      </c>
      <c r="Z177">
        <v>1378.9</v>
      </c>
      <c r="AA177">
        <v>1332</v>
      </c>
      <c r="AB177">
        <v>1415</v>
      </c>
      <c r="AC177" s="2">
        <f>(Table2[[#This Row],[Close Price]]/Table2[[#This Row],[Day Low]])-1</f>
        <v>4.8030739673390332E-3</v>
      </c>
      <c r="AD177" s="2">
        <f>(Table2[[#This Row],[Day High]]/Table2[[#This Row],[Close Price]])-1</f>
        <v>8.971907633475551E-3</v>
      </c>
      <c r="AE177" s="2">
        <f>(Table2[[#This Row],[Close Price]]/Table2[[#This Row],[Current Week Low]])-1</f>
        <v>6.3647128478387938E-3</v>
      </c>
      <c r="AF177" s="2">
        <f>(Table2[[#This Row],[Current Week High]]/Table2[[#This Row],[Close Price]])-1</f>
        <v>1.4046183262244494E-2</v>
      </c>
      <c r="AG177" s="2">
        <f>(Table2[[#This Row],[Close Price]]/Table2[[#This Row],[Current Month Low]])-1</f>
        <v>2.0870870870870917E-2</v>
      </c>
      <c r="AH177" s="2">
        <f>(Table2[[#This Row],[Current Month High]]/Table2[[#This Row],[Close Price]])-1</f>
        <v>4.0594205030151542E-2</v>
      </c>
      <c r="AI177">
        <v>4.0594205030151498</v>
      </c>
      <c r="AJ177">
        <v>79.381307301629107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-0.15</v>
      </c>
      <c r="AM177" t="s">
        <v>10201</v>
      </c>
      <c r="AN177">
        <v>0.19</v>
      </c>
      <c r="AO177" t="s">
        <v>10202</v>
      </c>
      <c r="AP177">
        <v>9.1040465318977998E-2</v>
      </c>
      <c r="AQ177">
        <f>(Table2[[#This Row],[Sharpe Ratio]]-AVERAGE(Table2[Sharpe Ratio]))/_xlfn.STDEV.P(Table2[Sharpe Ratio])</f>
        <v>0.40518207964175129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8.9469777651535187E-2</v>
      </c>
      <c r="AS177">
        <f>_xlfn.RANK.AVG(Table2[[#This Row],[1Y Return vs Nifty Z-Score]],Table2[1Y Return vs Nifty Z-Score])</f>
        <v>251</v>
      </c>
      <c r="AT177">
        <f>_xlfn.RANK.AVG(Table2[[#This Row],[6M Return vs Nifty Z-Score]],Table2[6M Return vs Nifty Z-Score])</f>
        <v>179</v>
      </c>
      <c r="AU177">
        <f>_xlfn.RANK.AVG(Table2[[#This Row],[Sharpe Ratio Z-Score]],Table2[Sharpe Ratio Z-Score])</f>
        <v>234</v>
      </c>
      <c r="AV177">
        <f>(Table2[[#This Row],[Rank 1Y]]+Table2[[#This Row],[Rank 6M]]+Table2[[#This Row],[Rank Sharpe]])/3</f>
        <v>221.33333333333334</v>
      </c>
    </row>
    <row r="178" spans="1:48" x14ac:dyDescent="0.3">
      <c r="A178" t="s">
        <v>1114</v>
      </c>
      <c r="B178" t="s">
        <v>1115</v>
      </c>
      <c r="C178" t="s">
        <v>10167</v>
      </c>
      <c r="D178" t="s">
        <v>83</v>
      </c>
      <c r="E178">
        <v>11251.097025429999</v>
      </c>
      <c r="F178">
        <v>232.73</v>
      </c>
      <c r="G178">
        <v>60.064593157435702</v>
      </c>
      <c r="H178">
        <f>(Table2[[#This Row],[1Y Return vs Nifty]]-AVERAGE(Table2[1Y Return vs Nifty]))/_xlfn.STDEV.P(Table2[1Y Return vs Nifty])</f>
        <v>0.30095138450766579</v>
      </c>
      <c r="I178">
        <v>1.3027815552014499</v>
      </c>
      <c r="J178">
        <f>(Table2[[#This Row],[1M Return vs Nifty]]-AVERAGE(Table2[1M Return vs Nifty]))/_xlfn.STDEV.P(Table2[1M Return vs Nifty])</f>
        <v>7.524824620924038E-2</v>
      </c>
      <c r="K178">
        <v>23.987654752872601</v>
      </c>
      <c r="L178">
        <f>(Table2[[#This Row],[6M Return vs Nifty]]-AVERAGE(Table2[6M Return vs Nifty]))/_xlfn.STDEV.P(Table2[6M Return vs Nifty])</f>
        <v>0.54428180904327672</v>
      </c>
      <c r="M178">
        <v>4.4484897668152898</v>
      </c>
      <c r="N178">
        <f>(Table2[[#This Row],[1W Return vs Nifty]]-AVERAGE(Table2[1W Return vs Nifty]))/_xlfn.STDEV.P(Table2[1W Return vs Nifty])</f>
        <v>0.28526894271761583</v>
      </c>
      <c r="O178">
        <v>218.98</v>
      </c>
      <c r="P178">
        <v>212.937164531457</v>
      </c>
      <c r="Q178">
        <v>185.220551782824</v>
      </c>
      <c r="R178">
        <v>66.812414895811699</v>
      </c>
      <c r="S178" s="2">
        <f>(Table2[[#This Row],[Close Price]]-Table2[[#This Row],[20D EMA]])/Table2[[#This Row],[20D EMA]]</f>
        <v>6.2791122476938535E-2</v>
      </c>
      <c r="T178" s="2">
        <f>(Table2[[#This Row],[Close Price]]-Table2[[#This Row],[50D EMA]])/Table2[[#This Row],[50D EMA]]</f>
        <v>9.2951531087092185E-2</v>
      </c>
      <c r="U178" s="2">
        <f>(Table2[[#This Row],[Close Price]]-Table2[[#This Row],[200D EMA]])/Table2[[#This Row],[200D EMA]]</f>
        <v>0.25650203370996361</v>
      </c>
      <c r="V178">
        <v>0.76263357877982496</v>
      </c>
      <c r="W178">
        <v>234</v>
      </c>
      <c r="X178">
        <v>243.34</v>
      </c>
      <c r="Y178">
        <v>220.4</v>
      </c>
      <c r="Z178">
        <v>238.8</v>
      </c>
      <c r="AA178">
        <v>199.1</v>
      </c>
      <c r="AB178">
        <v>242.5</v>
      </c>
      <c r="AC178" s="2">
        <f>(Table2[[#This Row],[Close Price]]/Table2[[#This Row],[Day Low]])-1</f>
        <v>-5.4273504273504303E-3</v>
      </c>
      <c r="AD178" s="2">
        <f>(Table2[[#This Row],[Day High]]/Table2[[#This Row],[Close Price]])-1</f>
        <v>4.5589309500279285E-2</v>
      </c>
      <c r="AE178" s="2">
        <f>(Table2[[#This Row],[Close Price]]/Table2[[#This Row],[Current Week Low]])-1</f>
        <v>5.5943738656987207E-2</v>
      </c>
      <c r="AF178" s="2">
        <f>(Table2[[#This Row],[Current Week High]]/Table2[[#This Row],[Close Price]])-1</f>
        <v>2.6081725604778061E-2</v>
      </c>
      <c r="AG178" s="2">
        <f>(Table2[[#This Row],[Close Price]]/Table2[[#This Row],[Current Month Low]])-1</f>
        <v>0.16891009542943247</v>
      </c>
      <c r="AH178" s="2">
        <f>(Table2[[#This Row],[Current Month High]]/Table2[[#This Row],[Close Price]])-1</f>
        <v>4.1979976797146934E-2</v>
      </c>
      <c r="AI178">
        <v>4.1979976797146898</v>
      </c>
      <c r="AJ178">
        <v>101.410644742535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0.02</v>
      </c>
      <c r="AM178" t="s">
        <v>10202</v>
      </c>
      <c r="AN178">
        <v>6.09</v>
      </c>
      <c r="AO178" t="s">
        <v>10202</v>
      </c>
      <c r="AP178">
        <v>6.8854020603575997E-2</v>
      </c>
      <c r="AQ178">
        <f>(Table2[[#This Row],[Sharpe Ratio]]-AVERAGE(Table2[Sharpe Ratio]))/_xlfn.STDEV.P(Table2[Sharpe Ratio])</f>
        <v>0.1505455552020947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1.3562959376798935</v>
      </c>
      <c r="AS178">
        <f>_xlfn.RANK.AVG(Table2[[#This Row],[1Y Return vs Nifty Z-Score]],Table2[1Y Return vs Nifty Z-Score])</f>
        <v>203</v>
      </c>
      <c r="AT178">
        <f>_xlfn.RANK.AVG(Table2[[#This Row],[6M Return vs Nifty Z-Score]],Table2[6M Return vs Nifty Z-Score])</f>
        <v>170</v>
      </c>
      <c r="AU178">
        <f>_xlfn.RANK.AVG(Table2[[#This Row],[Sharpe Ratio Z-Score]],Table2[Sharpe Ratio Z-Score])</f>
        <v>292</v>
      </c>
      <c r="AV178">
        <f>(Table2[[#This Row],[Rank 1Y]]+Table2[[#This Row],[Rank 6M]]+Table2[[#This Row],[Rank Sharpe]])/3</f>
        <v>221.66666666666666</v>
      </c>
    </row>
    <row r="179" spans="1:48" x14ac:dyDescent="0.3">
      <c r="A179" t="s">
        <v>1014</v>
      </c>
      <c r="B179" t="s">
        <v>1015</v>
      </c>
      <c r="C179" t="s">
        <v>10156</v>
      </c>
      <c r="D179" t="s">
        <v>21</v>
      </c>
      <c r="E179">
        <v>13191.804974139999</v>
      </c>
      <c r="F179">
        <v>2340.35</v>
      </c>
      <c r="G179">
        <v>140.88277530008801</v>
      </c>
      <c r="H179">
        <f>(Table2[[#This Row],[1Y Return vs Nifty]]-AVERAGE(Table2[1Y Return vs Nifty]))/_xlfn.STDEV.P(Table2[1Y Return vs Nifty])</f>
        <v>1.419332685426264</v>
      </c>
      <c r="I179">
        <v>-11.6148668080469</v>
      </c>
      <c r="J179">
        <f>(Table2[[#This Row],[1M Return vs Nifty]]-AVERAGE(Table2[1M Return vs Nifty]))/_xlfn.STDEV.P(Table2[1M Return vs Nifty])</f>
        <v>-1.3406075839160552</v>
      </c>
      <c r="K179">
        <v>47.077023936751097</v>
      </c>
      <c r="L179">
        <f>(Table2[[#This Row],[6M Return vs Nifty]]-AVERAGE(Table2[6M Return vs Nifty]))/_xlfn.STDEV.P(Table2[6M Return vs Nifty])</f>
        <v>1.3214342042613572</v>
      </c>
      <c r="M179">
        <v>0.14741542295545201</v>
      </c>
      <c r="N179">
        <f>(Table2[[#This Row],[1W Return vs Nifty]]-AVERAGE(Table2[1W Return vs Nifty]))/_xlfn.STDEV.P(Table2[1W Return vs Nifty])</f>
        <v>-0.57850218468955328</v>
      </c>
      <c r="O179">
        <v>2454.5</v>
      </c>
      <c r="P179">
        <v>2368.09192358053</v>
      </c>
      <c r="Q179">
        <v>1693.1587649016101</v>
      </c>
      <c r="R179">
        <v>33.123412850862998</v>
      </c>
      <c r="S179" s="2">
        <f>(Table2[[#This Row],[Close Price]]-Table2[[#This Row],[20D EMA]])/Table2[[#This Row],[20D EMA]]</f>
        <v>-4.6506416785496066E-2</v>
      </c>
      <c r="T179" s="2">
        <f>(Table2[[#This Row],[Close Price]]-Table2[[#This Row],[50D EMA]])/Table2[[#This Row],[50D EMA]]</f>
        <v>-1.171488458884846E-2</v>
      </c>
      <c r="U179" s="2">
        <f>(Table2[[#This Row],[Close Price]]-Table2[[#This Row],[200D EMA]])/Table2[[#This Row],[200D EMA]]</f>
        <v>0.38223895390932122</v>
      </c>
      <c r="V179">
        <v>0.79152193589087905</v>
      </c>
      <c r="W179">
        <v>2335.5500000000002</v>
      </c>
      <c r="X179">
        <v>2368.85</v>
      </c>
      <c r="Y179">
        <v>2325.5500000000002</v>
      </c>
      <c r="Z179">
        <v>2409</v>
      </c>
      <c r="AA179">
        <v>2291.15</v>
      </c>
      <c r="AB179">
        <v>2771.95</v>
      </c>
      <c r="AC179" s="2">
        <f>(Table2[[#This Row],[Close Price]]/Table2[[#This Row],[Day Low]])-1</f>
        <v>2.0551904262378073E-3</v>
      </c>
      <c r="AD179" s="2">
        <f>(Table2[[#This Row],[Day High]]/Table2[[#This Row],[Close Price]])-1</f>
        <v>1.2177665733757781E-2</v>
      </c>
      <c r="AE179" s="2">
        <f>(Table2[[#This Row],[Close Price]]/Table2[[#This Row],[Current Week Low]])-1</f>
        <v>6.3640859151596896E-3</v>
      </c>
      <c r="AF179" s="2">
        <f>(Table2[[#This Row],[Current Week High]]/Table2[[#This Row],[Close Price]])-1</f>
        <v>2.9333219390262233E-2</v>
      </c>
      <c r="AG179" s="2">
        <f>(Table2[[#This Row],[Close Price]]/Table2[[#This Row],[Current Month Low]])-1</f>
        <v>2.1473932304737708E-2</v>
      </c>
      <c r="AH179" s="2">
        <f>(Table2[[#This Row],[Current Month High]]/Table2[[#This Row],[Close Price]])-1</f>
        <v>0.18441686072595975</v>
      </c>
      <c r="AI179">
        <v>18.4416860725959</v>
      </c>
      <c r="AJ179">
        <v>216.86298402382801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0.03</v>
      </c>
      <c r="AM179" t="s">
        <v>10202</v>
      </c>
      <c r="AN179">
        <v>-8.9600000000000009</v>
      </c>
      <c r="AO179" t="s">
        <v>10201</v>
      </c>
      <c r="AQ179">
        <f>(Table2[[#This Row],[Sharpe Ratio]]-AVERAGE(Table2[Sharpe Ratio]))/_xlfn.STDEV.P(Table2[Sharpe Ratio])</f>
        <v>-0.63970041368086605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0.18195670740114667</v>
      </c>
      <c r="AS179">
        <f>_xlfn.RANK.AVG(Table2[[#This Row],[1Y Return vs Nifty Z-Score]],Table2[1Y Return vs Nifty Z-Score])</f>
        <v>60</v>
      </c>
      <c r="AT179">
        <f>_xlfn.RANK.AVG(Table2[[#This Row],[6M Return vs Nifty Z-Score]],Table2[6M Return vs Nifty Z-Score])</f>
        <v>75</v>
      </c>
      <c r="AU179">
        <f>_xlfn.RANK.AVG(Table2[[#This Row],[Sharpe Ratio Z-Score]],Table2[Sharpe Ratio Z-Score])</f>
        <v>530.5</v>
      </c>
      <c r="AV179">
        <f>(Table2[[#This Row],[Rank 1Y]]+Table2[[#This Row],[Rank 6M]]+Table2[[#This Row],[Rank Sharpe]])/3</f>
        <v>221.83333333333334</v>
      </c>
    </row>
    <row r="180" spans="1:48" x14ac:dyDescent="0.3">
      <c r="A180" t="s">
        <v>932</v>
      </c>
      <c r="B180" t="s">
        <v>933</v>
      </c>
      <c r="C180" t="s">
        <v>10159</v>
      </c>
      <c r="D180" t="s">
        <v>223</v>
      </c>
      <c r="E180">
        <v>15982.649133000001</v>
      </c>
      <c r="F180">
        <v>2290.6999999999998</v>
      </c>
      <c r="G180">
        <v>76.039245535085897</v>
      </c>
      <c r="H180">
        <f>(Table2[[#This Row],[1Y Return vs Nifty]]-AVERAGE(Table2[1Y Return vs Nifty]))/_xlfn.STDEV.P(Table2[1Y Return vs Nifty])</f>
        <v>0.52201243827281896</v>
      </c>
      <c r="I180">
        <v>8.8217390668794398</v>
      </c>
      <c r="J180">
        <f>(Table2[[#This Row],[1M Return vs Nifty]]-AVERAGE(Table2[1M Return vs Nifty]))/_xlfn.STDEV.P(Table2[1M Return vs Nifty])</f>
        <v>0.89937346854162925</v>
      </c>
      <c r="K180">
        <v>23.931334165696001</v>
      </c>
      <c r="L180">
        <f>(Table2[[#This Row],[6M Return vs Nifty]]-AVERAGE(Table2[6M Return vs Nifty]))/_xlfn.STDEV.P(Table2[6M Return vs Nifty])</f>
        <v>0.54238614533432861</v>
      </c>
      <c r="M180">
        <v>7.8019536949121697</v>
      </c>
      <c r="N180">
        <f>(Table2[[#This Row],[1W Return vs Nifty]]-AVERAGE(Table2[1W Return vs Nifty]))/_xlfn.STDEV.P(Table2[1W Return vs Nifty])</f>
        <v>0.95873447395789857</v>
      </c>
      <c r="O180">
        <v>2154.0700000000002</v>
      </c>
      <c r="P180">
        <v>1954.1774617323899</v>
      </c>
      <c r="Q180">
        <v>1623.86881476026</v>
      </c>
      <c r="R180">
        <v>65.076807649910705</v>
      </c>
      <c r="S180" s="2">
        <f>(Table2[[#This Row],[Close Price]]-Table2[[#This Row],[20D EMA]])/Table2[[#This Row],[20D EMA]]</f>
        <v>6.3428765081914543E-2</v>
      </c>
      <c r="T180" s="2">
        <f>(Table2[[#This Row],[Close Price]]-Table2[[#This Row],[50D EMA]])/Table2[[#This Row],[50D EMA]]</f>
        <v>0.17220674419675308</v>
      </c>
      <c r="U180" s="2">
        <f>(Table2[[#This Row],[Close Price]]-Table2[[#This Row],[200D EMA]])/Table2[[#This Row],[200D EMA]]</f>
        <v>0.4106435071469659</v>
      </c>
      <c r="V180">
        <v>0.295564890076918</v>
      </c>
      <c r="W180">
        <v>2275</v>
      </c>
      <c r="X180">
        <v>2345</v>
      </c>
      <c r="Y180">
        <v>2278.15</v>
      </c>
      <c r="Z180">
        <v>2329.8000000000002</v>
      </c>
      <c r="AA180">
        <v>1900</v>
      </c>
      <c r="AB180">
        <v>2408</v>
      </c>
      <c r="AC180" s="2">
        <f>(Table2[[#This Row],[Close Price]]/Table2[[#This Row],[Day Low]])-1</f>
        <v>6.9010989010989121E-3</v>
      </c>
      <c r="AD180" s="2">
        <f>(Table2[[#This Row],[Day High]]/Table2[[#This Row],[Close Price]])-1</f>
        <v>2.3704544462391564E-2</v>
      </c>
      <c r="AE180" s="2">
        <f>(Table2[[#This Row],[Close Price]]/Table2[[#This Row],[Current Week Low]])-1</f>
        <v>5.5088558698943579E-3</v>
      </c>
      <c r="AF180" s="2">
        <f>(Table2[[#This Row],[Current Week High]]/Table2[[#This Row],[Close Price]])-1</f>
        <v>1.7069018204042496E-2</v>
      </c>
      <c r="AG180" s="2">
        <f>(Table2[[#This Row],[Close Price]]/Table2[[#This Row],[Current Month Low]])-1</f>
        <v>0.20563157894736839</v>
      </c>
      <c r="AH180" s="2">
        <f>(Table2[[#This Row],[Current Month High]]/Table2[[#This Row],[Close Price]])-1</f>
        <v>5.1207054612127489E-2</v>
      </c>
      <c r="AI180">
        <v>5.1207054612127401</v>
      </c>
      <c r="AJ180">
        <v>136.14246688315001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0.32</v>
      </c>
      <c r="AM180" t="s">
        <v>10202</v>
      </c>
      <c r="AN180">
        <v>1.42</v>
      </c>
      <c r="AO180" t="s">
        <v>10202</v>
      </c>
      <c r="AP180">
        <v>5.3826594696896997E-2</v>
      </c>
      <c r="AQ180">
        <f>(Table2[[#This Row],[Sharpe Ratio]]-AVERAGE(Table2[Sharpe Ratio]))/_xlfn.STDEV.P(Table2[Sharpe Ratio])</f>
        <v>-2.1926039649458415E-2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2.9005804864572169</v>
      </c>
      <c r="AS180">
        <f>_xlfn.RANK.AVG(Table2[[#This Row],[1Y Return vs Nifty Z-Score]],Table2[1Y Return vs Nifty Z-Score])</f>
        <v>151</v>
      </c>
      <c r="AT180">
        <f>_xlfn.RANK.AVG(Table2[[#This Row],[6M Return vs Nifty Z-Score]],Table2[6M Return vs Nifty Z-Score])</f>
        <v>173</v>
      </c>
      <c r="AU180">
        <f>_xlfn.RANK.AVG(Table2[[#This Row],[Sharpe Ratio Z-Score]],Table2[Sharpe Ratio Z-Score])</f>
        <v>343</v>
      </c>
      <c r="AV180">
        <f>(Table2[[#This Row],[Rank 1Y]]+Table2[[#This Row],[Rank 6M]]+Table2[[#This Row],[Rank Sharpe]])/3</f>
        <v>222.33333333333334</v>
      </c>
    </row>
    <row r="181" spans="1:48" x14ac:dyDescent="0.3">
      <c r="A181" t="s">
        <v>191</v>
      </c>
      <c r="B181" t="s">
        <v>192</v>
      </c>
      <c r="C181" t="s">
        <v>10157</v>
      </c>
      <c r="D181" t="s">
        <v>32</v>
      </c>
      <c r="E181">
        <v>139839.89758660001</v>
      </c>
      <c r="F181">
        <v>127</v>
      </c>
      <c r="G181">
        <v>78.917710449063506</v>
      </c>
      <c r="H181">
        <f>(Table2[[#This Row],[1Y Return vs Nifty]]-AVERAGE(Table2[1Y Return vs Nifty]))/_xlfn.STDEV.P(Table2[1Y Return vs Nifty])</f>
        <v>0.56184532302467549</v>
      </c>
      <c r="I181">
        <v>-6.0760518676761901</v>
      </c>
      <c r="J181">
        <f>(Table2[[#This Row],[1M Return vs Nifty]]-AVERAGE(Table2[1M Return vs Nifty]))/_xlfn.STDEV.P(Table2[1M Return vs Nifty])</f>
        <v>-0.73351849116597789</v>
      </c>
      <c r="K181">
        <v>3.8854313948353099</v>
      </c>
      <c r="L181">
        <f>(Table2[[#This Row],[6M Return vs Nifty]]-AVERAGE(Table2[6M Return vs Nifty]))/_xlfn.STDEV.P(Table2[6M Return vs Nifty])</f>
        <v>-0.13232788555225569</v>
      </c>
      <c r="M181">
        <v>2.1876093988918899</v>
      </c>
      <c r="N181">
        <f>(Table2[[#This Row],[1W Return vs Nifty]]-AVERAGE(Table2[1W Return vs Nifty]))/_xlfn.STDEV.P(Table2[1W Return vs Nifty])</f>
        <v>-0.16877649528366936</v>
      </c>
      <c r="O181">
        <v>120.65</v>
      </c>
      <c r="P181">
        <v>122.678207796766</v>
      </c>
      <c r="Q181">
        <v>109.860624289002</v>
      </c>
      <c r="R181">
        <v>72.887429727751595</v>
      </c>
      <c r="S181" s="2">
        <f>(Table2[[#This Row],[Close Price]]-Table2[[#This Row],[20D EMA]])/Table2[[#This Row],[20D EMA]]</f>
        <v>5.263157894736837E-2</v>
      </c>
      <c r="T181" s="2">
        <f>(Table2[[#This Row],[Close Price]]-Table2[[#This Row],[50D EMA]])/Table2[[#This Row],[50D EMA]]</f>
        <v>3.5228687155209049E-2</v>
      </c>
      <c r="U181" s="2">
        <f>(Table2[[#This Row],[Close Price]]-Table2[[#This Row],[200D EMA]])/Table2[[#This Row],[200D EMA]]</f>
        <v>0.15601017946075693</v>
      </c>
      <c r="V181">
        <v>0.821521601145761</v>
      </c>
      <c r="W181">
        <v>125.67</v>
      </c>
      <c r="X181">
        <v>127.7</v>
      </c>
      <c r="Y181">
        <v>123.54</v>
      </c>
      <c r="Z181">
        <v>128.80000000000001</v>
      </c>
      <c r="AA181">
        <v>112.52</v>
      </c>
      <c r="AB181">
        <v>128.80000000000001</v>
      </c>
      <c r="AC181" s="2">
        <f>(Table2[[#This Row],[Close Price]]/Table2[[#This Row],[Day Low]])-1</f>
        <v>1.0583273653218761E-2</v>
      </c>
      <c r="AD181" s="2">
        <f>(Table2[[#This Row],[Day High]]/Table2[[#This Row],[Close Price]])-1</f>
        <v>5.5118110236220819E-3</v>
      </c>
      <c r="AE181" s="2">
        <f>(Table2[[#This Row],[Close Price]]/Table2[[#This Row],[Current Week Low]])-1</f>
        <v>2.8007123198963813E-2</v>
      </c>
      <c r="AF181" s="2">
        <f>(Table2[[#This Row],[Current Week High]]/Table2[[#This Row],[Close Price]])-1</f>
        <v>1.4173228346456845E-2</v>
      </c>
      <c r="AG181" s="2">
        <f>(Table2[[#This Row],[Close Price]]/Table2[[#This Row],[Current Month Low]])-1</f>
        <v>0.12868823320298617</v>
      </c>
      <c r="AH181" s="2">
        <f>(Table2[[#This Row],[Current Month High]]/Table2[[#This Row],[Close Price]])-1</f>
        <v>1.4173228346456845E-2</v>
      </c>
      <c r="AI181">
        <v>12.51968503937</v>
      </c>
      <c r="AJ181">
        <v>116.908625106746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-0.04</v>
      </c>
      <c r="AM181" t="s">
        <v>10201</v>
      </c>
      <c r="AN181">
        <v>6.53</v>
      </c>
      <c r="AO181" t="s">
        <v>10202</v>
      </c>
      <c r="AP181">
        <v>0.123687127008147</v>
      </c>
      <c r="AQ181">
        <f>(Table2[[#This Row],[Sharpe Ratio]]-AVERAGE(Table2[Sharpe Ratio]))/_xlfn.STDEV.P(Table2[Sharpe Ratio])</f>
        <v>0.77987178652012801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142</v>
      </c>
      <c r="AT181">
        <f>_xlfn.RANK.AVG(Table2[[#This Row],[6M Return vs Nifty Z-Score]],Table2[6M Return vs Nifty Z-Score])</f>
        <v>369</v>
      </c>
      <c r="AU181">
        <f>_xlfn.RANK.AVG(Table2[[#This Row],[Sharpe Ratio Z-Score]],Table2[Sharpe Ratio Z-Score])</f>
        <v>163</v>
      </c>
      <c r="AV181">
        <f>(Table2[[#This Row],[Rank 1Y]]+Table2[[#This Row],[Rank 6M]]+Table2[[#This Row],[Rank Sharpe]])/3</f>
        <v>224.66666666666666</v>
      </c>
    </row>
    <row r="182" spans="1:48" x14ac:dyDescent="0.3">
      <c r="A182" t="s">
        <v>1557</v>
      </c>
      <c r="B182" t="s">
        <v>1558</v>
      </c>
      <c r="C182" t="s">
        <v>10157</v>
      </c>
      <c r="D182" t="s">
        <v>51</v>
      </c>
      <c r="E182">
        <v>6172.25627454</v>
      </c>
      <c r="F182">
        <v>68.73</v>
      </c>
      <c r="G182">
        <v>102.68222136256399</v>
      </c>
      <c r="H182">
        <f>(Table2[[#This Row],[1Y Return vs Nifty]]-AVERAGE(Table2[1Y Return vs Nifty]))/_xlfn.STDEV.P(Table2[1Y Return vs Nifty])</f>
        <v>0.89070429914248028</v>
      </c>
      <c r="I182">
        <v>-10.069897652116801</v>
      </c>
      <c r="J182">
        <f>(Table2[[#This Row],[1M Return vs Nifty]]-AVERAGE(Table2[1M Return vs Nifty]))/_xlfn.STDEV.P(Table2[1M Return vs Nifty])</f>
        <v>-1.1712692085960663</v>
      </c>
      <c r="K182">
        <v>10.8232395502408</v>
      </c>
      <c r="L182">
        <f>(Table2[[#This Row],[6M Return vs Nifty]]-AVERAGE(Table2[6M Return vs Nifty]))/_xlfn.STDEV.P(Table2[6M Return vs Nifty])</f>
        <v>0.1011879884674441</v>
      </c>
      <c r="M182">
        <v>-4.4072916298256004</v>
      </c>
      <c r="N182">
        <f>(Table2[[#This Row],[1W Return vs Nifty]]-AVERAGE(Table2[1W Return vs Nifty]))/_xlfn.STDEV.P(Table2[1W Return vs Nifty])</f>
        <v>-1.4932095650924346</v>
      </c>
      <c r="O182">
        <v>71.900000000000006</v>
      </c>
      <c r="P182">
        <v>71.359673559260102</v>
      </c>
      <c r="Q182">
        <v>61.761885708429702</v>
      </c>
      <c r="R182">
        <v>35.320595676128299</v>
      </c>
      <c r="S182" s="2">
        <f>(Table2[[#This Row],[Close Price]]-Table2[[#This Row],[20D EMA]])/Table2[[#This Row],[20D EMA]]</f>
        <v>-4.4089012517385277E-2</v>
      </c>
      <c r="T182" s="2">
        <f>(Table2[[#This Row],[Close Price]]-Table2[[#This Row],[50D EMA]])/Table2[[#This Row],[50D EMA]]</f>
        <v>-3.6850975181049642E-2</v>
      </c>
      <c r="U182" s="2">
        <f>(Table2[[#This Row],[Close Price]]-Table2[[#This Row],[200D EMA]])/Table2[[#This Row],[200D EMA]]</f>
        <v>0.11282223998901064</v>
      </c>
      <c r="V182">
        <v>1.04013197745834</v>
      </c>
      <c r="W182">
        <v>68.25</v>
      </c>
      <c r="X182">
        <v>69.209999999999994</v>
      </c>
      <c r="Y182">
        <v>68.010000000000005</v>
      </c>
      <c r="Z182">
        <v>71.2</v>
      </c>
      <c r="AA182">
        <v>67.55</v>
      </c>
      <c r="AB182">
        <v>82</v>
      </c>
      <c r="AC182" s="2">
        <f>(Table2[[#This Row],[Close Price]]/Table2[[#This Row],[Day Low]])-1</f>
        <v>7.0329670329671856E-3</v>
      </c>
      <c r="AD182" s="2">
        <f>(Table2[[#This Row],[Day High]]/Table2[[#This Row],[Close Price]])-1</f>
        <v>6.9838498472281074E-3</v>
      </c>
      <c r="AE182" s="2">
        <f>(Table2[[#This Row],[Close Price]]/Table2[[#This Row],[Current Week Low]])-1</f>
        <v>1.0586678429642671E-2</v>
      </c>
      <c r="AF182" s="2">
        <f>(Table2[[#This Row],[Current Week High]]/Table2[[#This Row],[Close Price]])-1</f>
        <v>3.5937727338862135E-2</v>
      </c>
      <c r="AG182" s="2">
        <f>(Table2[[#This Row],[Close Price]]/Table2[[#This Row],[Current Month Low]])-1</f>
        <v>1.746854182087354E-2</v>
      </c>
      <c r="AH182" s="2">
        <f>(Table2[[#This Row],[Current Month High]]/Table2[[#This Row],[Close Price]])-1</f>
        <v>0.19307434890149855</v>
      </c>
      <c r="AI182">
        <v>44.958533391532001</v>
      </c>
      <c r="AJ182">
        <v>145.90339892665401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0.01</v>
      </c>
      <c r="AM182" t="s">
        <v>10202</v>
      </c>
      <c r="AN182">
        <v>-5.95</v>
      </c>
      <c r="AO182" t="s">
        <v>10201</v>
      </c>
      <c r="AP182">
        <v>6.9373274709908006E-2</v>
      </c>
      <c r="AQ182">
        <f>(Table2[[#This Row],[Sharpe Ratio]]-AVERAGE(Table2[Sharpe Ratio]))/_xlfn.STDEV.P(Table2[Sharpe Ratio])</f>
        <v>0.15650509773509072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-1.5160813883434858</v>
      </c>
      <c r="AS182">
        <f>_xlfn.RANK.AVG(Table2[[#This Row],[1Y Return vs Nifty Z-Score]],Table2[1Y Return vs Nifty Z-Score])</f>
        <v>100</v>
      </c>
      <c r="AT182">
        <f>_xlfn.RANK.AVG(Table2[[#This Row],[6M Return vs Nifty Z-Score]],Table2[6M Return vs Nifty Z-Score])</f>
        <v>285</v>
      </c>
      <c r="AU182">
        <f>_xlfn.RANK.AVG(Table2[[#This Row],[Sharpe Ratio Z-Score]],Table2[Sharpe Ratio Z-Score])</f>
        <v>289</v>
      </c>
      <c r="AV182">
        <f>(Table2[[#This Row],[Rank 1Y]]+Table2[[#This Row],[Rank 6M]]+Table2[[#This Row],[Rank Sharpe]])/3</f>
        <v>224.66666666666666</v>
      </c>
    </row>
    <row r="183" spans="1:48" x14ac:dyDescent="0.3">
      <c r="A183" t="s">
        <v>117</v>
      </c>
      <c r="B183" t="s">
        <v>118</v>
      </c>
      <c r="C183" t="s">
        <v>10155</v>
      </c>
      <c r="D183" t="s">
        <v>18</v>
      </c>
      <c r="E183">
        <v>254733.01919093699</v>
      </c>
      <c r="F183">
        <v>180.39</v>
      </c>
      <c r="G183">
        <v>65.998221362563896</v>
      </c>
      <c r="H183">
        <f>(Table2[[#This Row],[1Y Return vs Nifty]]-AVERAGE(Table2[1Y Return vs Nifty]))/_xlfn.STDEV.P(Table2[1Y Return vs Nifty])</f>
        <v>0.38306234834381392</v>
      </c>
      <c r="I183">
        <v>2.69358528056781</v>
      </c>
      <c r="J183">
        <f>(Table2[[#This Row],[1M Return vs Nifty]]-AVERAGE(Table2[1M Return vs Nifty]))/_xlfn.STDEV.P(Table2[1M Return vs Nifty])</f>
        <v>0.22768911684962681</v>
      </c>
      <c r="K183">
        <v>8.7111316849385094</v>
      </c>
      <c r="L183">
        <f>(Table2[[#This Row],[6M Return vs Nifty]]-AVERAGE(Table2[6M Return vs Nifty]))/_xlfn.STDEV.P(Table2[6M Return vs Nifty])</f>
        <v>3.0097709932476412E-2</v>
      </c>
      <c r="M183">
        <v>5.3689481514761397</v>
      </c>
      <c r="N183">
        <f>(Table2[[#This Row],[1W Return vs Nifty]]-AVERAGE(Table2[1W Return vs Nifty]))/_xlfn.STDEV.P(Table2[1W Return vs Nifty])</f>
        <v>0.47012168254177389</v>
      </c>
      <c r="O183">
        <v>170.94</v>
      </c>
      <c r="P183">
        <v>168.672042617697</v>
      </c>
      <c r="Q183">
        <v>149.72867044278399</v>
      </c>
      <c r="R183">
        <v>72.320644566941795</v>
      </c>
      <c r="S183" s="2">
        <f>(Table2[[#This Row],[Close Price]]-Table2[[#This Row],[20D EMA]])/Table2[[#This Row],[20D EMA]]</f>
        <v>5.5282555282555219E-2</v>
      </c>
      <c r="T183" s="2">
        <f>(Table2[[#This Row],[Close Price]]-Table2[[#This Row],[50D EMA]])/Table2[[#This Row],[50D EMA]]</f>
        <v>6.9471841334501877E-2</v>
      </c>
      <c r="U183" s="2">
        <f>(Table2[[#This Row],[Close Price]]-Table2[[#This Row],[200D EMA]])/Table2[[#This Row],[200D EMA]]</f>
        <v>0.20477928152666422</v>
      </c>
      <c r="V183">
        <v>1.1291266659321</v>
      </c>
      <c r="W183">
        <v>178.31</v>
      </c>
      <c r="X183">
        <v>185.97</v>
      </c>
      <c r="Y183">
        <v>178</v>
      </c>
      <c r="Z183">
        <v>181.7</v>
      </c>
      <c r="AA183">
        <v>160.66</v>
      </c>
      <c r="AB183">
        <v>181.7</v>
      </c>
      <c r="AC183" s="2">
        <f>(Table2[[#This Row],[Close Price]]/Table2[[#This Row],[Day Low]])-1</f>
        <v>1.1665077673714164E-2</v>
      </c>
      <c r="AD183" s="2">
        <f>(Table2[[#This Row],[Day High]]/Table2[[#This Row],[Close Price]])-1</f>
        <v>3.0932978546482692E-2</v>
      </c>
      <c r="AE183" s="2">
        <f>(Table2[[#This Row],[Close Price]]/Table2[[#This Row],[Current Week Low]])-1</f>
        <v>1.342696629213469E-2</v>
      </c>
      <c r="AF183" s="2">
        <f>(Table2[[#This Row],[Current Week High]]/Table2[[#This Row],[Close Price]])-1</f>
        <v>7.2620433505183879E-3</v>
      </c>
      <c r="AG183" s="2">
        <f>(Table2[[#This Row],[Close Price]]/Table2[[#This Row],[Current Month Low]])-1</f>
        <v>0.12280592555707703</v>
      </c>
      <c r="AH183" s="2">
        <f>(Table2[[#This Row],[Current Month High]]/Table2[[#This Row],[Close Price]])-1</f>
        <v>7.2620433505183879E-3</v>
      </c>
      <c r="AI183">
        <v>9.0969565940462491</v>
      </c>
      <c r="AJ183">
        <v>110.98245614035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0.02</v>
      </c>
      <c r="AM183" t="s">
        <v>10202</v>
      </c>
      <c r="AN183">
        <v>4.9400000000000004</v>
      </c>
      <c r="AO183" t="s">
        <v>10202</v>
      </c>
      <c r="AP183">
        <v>0.112198676725035</v>
      </c>
      <c r="AQ183">
        <f>(Table2[[#This Row],[Sharpe Ratio]]-AVERAGE(Table2[Sharpe Ratio]))/_xlfn.STDEV.P(Table2[Sharpe Ratio])</f>
        <v>0.64801744533050021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1.7589883029981914</v>
      </c>
      <c r="AS183">
        <f>_xlfn.RANK.AVG(Table2[[#This Row],[1Y Return vs Nifty Z-Score]],Table2[1Y Return vs Nifty Z-Score])</f>
        <v>183</v>
      </c>
      <c r="AT183">
        <f>_xlfn.RANK.AVG(Table2[[#This Row],[6M Return vs Nifty Z-Score]],Table2[6M Return vs Nifty Z-Score])</f>
        <v>304</v>
      </c>
      <c r="AU183">
        <f>_xlfn.RANK.AVG(Table2[[#This Row],[Sharpe Ratio Z-Score]],Table2[Sharpe Ratio Z-Score])</f>
        <v>188</v>
      </c>
      <c r="AV183">
        <f>(Table2[[#This Row],[Rank 1Y]]+Table2[[#This Row],[Rank 6M]]+Table2[[#This Row],[Rank Sharpe]])/3</f>
        <v>225</v>
      </c>
    </row>
    <row r="184" spans="1:48" x14ac:dyDescent="0.3">
      <c r="A184" t="s">
        <v>81</v>
      </c>
      <c r="B184" t="s">
        <v>82</v>
      </c>
      <c r="C184" t="s">
        <v>10167</v>
      </c>
      <c r="D184" t="s">
        <v>83</v>
      </c>
      <c r="E184">
        <v>334540.71841214999</v>
      </c>
      <c r="F184">
        <v>1548.7</v>
      </c>
      <c r="G184">
        <v>72.682304926233002</v>
      </c>
      <c r="H184">
        <f>(Table2[[#This Row],[1Y Return vs Nifty]]-AVERAGE(Table2[1Y Return vs Nifty]))/_xlfn.STDEV.P(Table2[1Y Return vs Nifty])</f>
        <v>0.47555829261276705</v>
      </c>
      <c r="I184">
        <v>0.60847029958497301</v>
      </c>
      <c r="J184">
        <f>(Table2[[#This Row],[1M Return vs Nifty]]-AVERAGE(Table2[1M Return vs Nifty]))/_xlfn.STDEV.P(Table2[1M Return vs Nifty])</f>
        <v>-8.526516897175017E-4</v>
      </c>
      <c r="K184">
        <v>15.1655263109723</v>
      </c>
      <c r="L184">
        <f>(Table2[[#This Row],[6M Return vs Nifty]]-AVERAGE(Table2[6M Return vs Nifty]))/_xlfn.STDEV.P(Table2[6M Return vs Nifty])</f>
        <v>0.24734263348834309</v>
      </c>
      <c r="M184">
        <v>4.3342300803121496</v>
      </c>
      <c r="N184">
        <f>(Table2[[#This Row],[1W Return vs Nifty]]-AVERAGE(Table2[1W Return vs Nifty]))/_xlfn.STDEV.P(Table2[1W Return vs Nifty])</f>
        <v>0.26232253204491918</v>
      </c>
      <c r="O184">
        <v>1491</v>
      </c>
      <c r="P184">
        <v>1447.5330942729399</v>
      </c>
      <c r="Q184">
        <v>1239.9303825562499</v>
      </c>
      <c r="R184">
        <v>71.681052097556005</v>
      </c>
      <c r="S184" s="2">
        <f>(Table2[[#This Row],[Close Price]]-Table2[[#This Row],[20D EMA]])/Table2[[#This Row],[20D EMA]]</f>
        <v>3.8698859825620421E-2</v>
      </c>
      <c r="T184" s="2">
        <f>(Table2[[#This Row],[Close Price]]-Table2[[#This Row],[50D EMA]])/Table2[[#This Row],[50D EMA]]</f>
        <v>6.9889183278309605E-2</v>
      </c>
      <c r="U184" s="2">
        <f>(Table2[[#This Row],[Close Price]]-Table2[[#This Row],[200D EMA]])/Table2[[#This Row],[200D EMA]]</f>
        <v>0.24902173685524853</v>
      </c>
      <c r="V184">
        <v>0.493108485536498</v>
      </c>
      <c r="W184">
        <v>1536</v>
      </c>
      <c r="X184">
        <v>1554.6</v>
      </c>
      <c r="Y184">
        <v>1540</v>
      </c>
      <c r="Z184">
        <v>1559</v>
      </c>
      <c r="AA184">
        <v>1419</v>
      </c>
      <c r="AB184">
        <v>1559</v>
      </c>
      <c r="AC184" s="2">
        <f>(Table2[[#This Row],[Close Price]]/Table2[[#This Row],[Day Low]])-1</f>
        <v>8.2682291666666963E-3</v>
      </c>
      <c r="AD184" s="2">
        <f>(Table2[[#This Row],[Day High]]/Table2[[#This Row],[Close Price]])-1</f>
        <v>3.80964680054241E-3</v>
      </c>
      <c r="AE184" s="2">
        <f>(Table2[[#This Row],[Close Price]]/Table2[[#This Row],[Current Week Low]])-1</f>
        <v>5.6493506493506818E-3</v>
      </c>
      <c r="AF184" s="2">
        <f>(Table2[[#This Row],[Current Week High]]/Table2[[#This Row],[Close Price]])-1</f>
        <v>6.6507393297603468E-3</v>
      </c>
      <c r="AG184" s="2">
        <f>(Table2[[#This Row],[Close Price]]/Table2[[#This Row],[Current Month Low]])-1</f>
        <v>9.1402396053558821E-2</v>
      </c>
      <c r="AH184" s="2">
        <f>(Table2[[#This Row],[Current Month High]]/Table2[[#This Row],[Close Price]])-1</f>
        <v>6.6507393297603468E-3</v>
      </c>
      <c r="AI184">
        <v>4.6942597016852803</v>
      </c>
      <c r="AJ184">
        <v>106.067460581465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0.08</v>
      </c>
      <c r="AM184" t="s">
        <v>10202</v>
      </c>
      <c r="AN184">
        <v>4.09</v>
      </c>
      <c r="AO184" t="s">
        <v>10202</v>
      </c>
      <c r="AP184">
        <v>7.6059929625868994E-2</v>
      </c>
      <c r="AQ184">
        <f>(Table2[[#This Row],[Sharpe Ratio]]-AVERAGE(Table2[Sharpe Ratio]))/_xlfn.STDEV.P(Table2[Sharpe Ratio])</f>
        <v>0.23324864947439422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1.2176194559307061</v>
      </c>
      <c r="AS184">
        <f>_xlfn.RANK.AVG(Table2[[#This Row],[1Y Return vs Nifty Z-Score]],Table2[1Y Return vs Nifty Z-Score])</f>
        <v>161</v>
      </c>
      <c r="AT184">
        <f>_xlfn.RANK.AVG(Table2[[#This Row],[6M Return vs Nifty Z-Score]],Table2[6M Return vs Nifty Z-Score])</f>
        <v>245</v>
      </c>
      <c r="AU184">
        <f>_xlfn.RANK.AVG(Table2[[#This Row],[Sharpe Ratio Z-Score]],Table2[Sharpe Ratio Z-Score])</f>
        <v>270</v>
      </c>
      <c r="AV184">
        <f>(Table2[[#This Row],[Rank 1Y]]+Table2[[#This Row],[Rank 6M]]+Table2[[#This Row],[Rank Sharpe]])/3</f>
        <v>225.33333333333334</v>
      </c>
    </row>
    <row r="185" spans="1:48" x14ac:dyDescent="0.3">
      <c r="A185" t="s">
        <v>684</v>
      </c>
      <c r="B185" t="s">
        <v>685</v>
      </c>
      <c r="C185" t="s">
        <v>10157</v>
      </c>
      <c r="D185" t="s">
        <v>587</v>
      </c>
      <c r="E185">
        <v>25560.7</v>
      </c>
      <c r="F185">
        <v>2446</v>
      </c>
      <c r="G185">
        <v>72.338975923161996</v>
      </c>
      <c r="H185">
        <f>(Table2[[#This Row],[1Y Return vs Nifty]]-AVERAGE(Table2[1Y Return vs Nifty]))/_xlfn.STDEV.P(Table2[1Y Return vs Nifty])</f>
        <v>0.47080722389385077</v>
      </c>
      <c r="I185">
        <v>-3.3091593240280699</v>
      </c>
      <c r="J185">
        <f>(Table2[[#This Row],[1M Return vs Nifty]]-AVERAGE(Table2[1M Return vs Nifty]))/_xlfn.STDEV.P(Table2[1M Return vs Nifty])</f>
        <v>-0.43024959662012296</v>
      </c>
      <c r="K185">
        <v>24.2980659911189</v>
      </c>
      <c r="L185">
        <f>(Table2[[#This Row],[6M Return vs Nifty]]-AVERAGE(Table2[6M Return vs Nifty]))/_xlfn.STDEV.P(Table2[6M Return vs Nifty])</f>
        <v>0.55472977041392169</v>
      </c>
      <c r="M185">
        <v>6.8983854122465704</v>
      </c>
      <c r="N185">
        <f>(Table2[[#This Row],[1W Return vs Nifty]]-AVERAGE(Table2[1W Return vs Nifty]))/_xlfn.STDEV.P(Table2[1W Return vs Nifty])</f>
        <v>0.77727371978106752</v>
      </c>
      <c r="O185">
        <v>2335.2199999999998</v>
      </c>
      <c r="P185">
        <v>2224.9571723016202</v>
      </c>
      <c r="Q185">
        <v>1909.06023644744</v>
      </c>
      <c r="R185">
        <v>69.825110974246002</v>
      </c>
      <c r="S185" s="2">
        <f>(Table2[[#This Row],[Close Price]]-Table2[[#This Row],[20D EMA]])/Table2[[#This Row],[20D EMA]]</f>
        <v>4.7438785210815342E-2</v>
      </c>
      <c r="T185" s="2">
        <f>(Table2[[#This Row],[Close Price]]-Table2[[#This Row],[50D EMA]])/Table2[[#This Row],[50D EMA]]</f>
        <v>9.9347003371629286E-2</v>
      </c>
      <c r="U185" s="2">
        <f>(Table2[[#This Row],[Close Price]]-Table2[[#This Row],[200D EMA]])/Table2[[#This Row],[200D EMA]]</f>
        <v>0.28125868073798882</v>
      </c>
      <c r="V185">
        <v>0.58892033914206598</v>
      </c>
      <c r="W185">
        <v>2445.9</v>
      </c>
      <c r="X185">
        <v>2512.4499999999998</v>
      </c>
      <c r="Y185">
        <v>2440</v>
      </c>
      <c r="Z185">
        <v>2507</v>
      </c>
      <c r="AA185">
        <v>2171</v>
      </c>
      <c r="AB185">
        <v>2538.65</v>
      </c>
      <c r="AC185" s="2">
        <f>(Table2[[#This Row],[Close Price]]/Table2[[#This Row],[Day Low]])-1</f>
        <v>4.0884745901248465E-5</v>
      </c>
      <c r="AD185" s="2">
        <f>(Table2[[#This Row],[Day High]]/Table2[[#This Row],[Close Price]])-1</f>
        <v>2.7166802943581203E-2</v>
      </c>
      <c r="AE185" s="2">
        <f>(Table2[[#This Row],[Close Price]]/Table2[[#This Row],[Current Week Low]])-1</f>
        <v>2.4590163934425924E-3</v>
      </c>
      <c r="AF185" s="2">
        <f>(Table2[[#This Row],[Current Week High]]/Table2[[#This Row],[Close Price]])-1</f>
        <v>2.493867538838912E-2</v>
      </c>
      <c r="AG185" s="2">
        <f>(Table2[[#This Row],[Close Price]]/Table2[[#This Row],[Current Month Low]])-1</f>
        <v>0.12666973744818066</v>
      </c>
      <c r="AH185" s="2">
        <f>(Table2[[#This Row],[Current Month High]]/Table2[[#This Row],[Close Price]])-1</f>
        <v>3.7878168438266524E-2</v>
      </c>
      <c r="AI185">
        <v>3.7878168438266502</v>
      </c>
      <c r="AJ185">
        <v>120.887704881022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7.0000000000000007E-2</v>
      </c>
      <c r="AM185" t="s">
        <v>10202</v>
      </c>
      <c r="AN185">
        <v>6.48</v>
      </c>
      <c r="AO185" t="s">
        <v>10202</v>
      </c>
      <c r="AP185">
        <v>5.2751099466801003E-2</v>
      </c>
      <c r="AQ185">
        <f>(Table2[[#This Row],[Sharpe Ratio]]-AVERAGE(Table2[Sharpe Ratio]))/_xlfn.STDEV.P(Table2[Sharpe Ratio])</f>
        <v>-3.4269629213087627E-2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1.3382914882556294</v>
      </c>
      <c r="AS185">
        <f>_xlfn.RANK.AVG(Table2[[#This Row],[1Y Return vs Nifty Z-Score]],Table2[1Y Return vs Nifty Z-Score])</f>
        <v>163</v>
      </c>
      <c r="AT185">
        <f>_xlfn.RANK.AVG(Table2[[#This Row],[6M Return vs Nifty Z-Score]],Table2[6M Return vs Nifty Z-Score])</f>
        <v>167</v>
      </c>
      <c r="AU185">
        <f>_xlfn.RANK.AVG(Table2[[#This Row],[Sharpe Ratio Z-Score]],Table2[Sharpe Ratio Z-Score])</f>
        <v>346</v>
      </c>
      <c r="AV185">
        <f>(Table2[[#This Row],[Rank 1Y]]+Table2[[#This Row],[Rank 6M]]+Table2[[#This Row],[Rank Sharpe]])/3</f>
        <v>225.33333333333334</v>
      </c>
    </row>
    <row r="186" spans="1:48" x14ac:dyDescent="0.3">
      <c r="A186" t="s">
        <v>515</v>
      </c>
      <c r="B186" t="s">
        <v>516</v>
      </c>
      <c r="C186" t="s">
        <v>10160</v>
      </c>
      <c r="D186" t="s">
        <v>46</v>
      </c>
      <c r="E186">
        <v>40322.402999999998</v>
      </c>
      <c r="F186">
        <v>66.77</v>
      </c>
      <c r="G186">
        <v>126.020784689596</v>
      </c>
      <c r="H186">
        <f>(Table2[[#This Row],[1Y Return vs Nifty]]-AVERAGE(Table2[1Y Return vs Nifty]))/_xlfn.STDEV.P(Table2[1Y Return vs Nifty])</f>
        <v>1.2136689108580159</v>
      </c>
      <c r="I186">
        <v>-0.27789836786938998</v>
      </c>
      <c r="J186">
        <f>(Table2[[#This Row],[1M Return vs Nifty]]-AVERAGE(Table2[1M Return vs Nifty]))/_xlfn.STDEV.P(Table2[1M Return vs Nifty])</f>
        <v>-9.8004254687839895E-2</v>
      </c>
      <c r="K186">
        <v>-2.8779566998948001</v>
      </c>
      <c r="L186">
        <f>(Table2[[#This Row],[6M Return vs Nifty]]-AVERAGE(Table2[6M Return vs Nifty]))/_xlfn.STDEV.P(Table2[6M Return vs Nifty])</f>
        <v>-0.35997305055221318</v>
      </c>
      <c r="M186">
        <v>-0.73225522846303703</v>
      </c>
      <c r="N186">
        <f>(Table2[[#This Row],[1W Return vs Nifty]]-AVERAGE(Table2[1W Return vs Nifty]))/_xlfn.STDEV.P(Table2[1W Return vs Nifty])</f>
        <v>-0.75516365333109792</v>
      </c>
      <c r="O186">
        <v>67.290000000000006</v>
      </c>
      <c r="P186">
        <v>67.053772623012094</v>
      </c>
      <c r="Q186">
        <v>57.094814360284801</v>
      </c>
      <c r="R186">
        <v>46.0877393810418</v>
      </c>
      <c r="S186" s="2">
        <f>(Table2[[#This Row],[Close Price]]-Table2[[#This Row],[20D EMA]])/Table2[[#This Row],[20D EMA]]</f>
        <v>-7.7277455788380177E-3</v>
      </c>
      <c r="T186" s="2">
        <f>(Table2[[#This Row],[Close Price]]-Table2[[#This Row],[50D EMA]])/Table2[[#This Row],[50D EMA]]</f>
        <v>-4.2320157675171622E-3</v>
      </c>
      <c r="U186" s="2">
        <f>(Table2[[#This Row],[Close Price]]-Table2[[#This Row],[200D EMA]])/Table2[[#This Row],[200D EMA]]</f>
        <v>0.16945822047273812</v>
      </c>
      <c r="V186">
        <v>0.90600118551143105</v>
      </c>
      <c r="W186">
        <v>66.5</v>
      </c>
      <c r="X186">
        <v>67.28</v>
      </c>
      <c r="Y186">
        <v>66.599999999999994</v>
      </c>
      <c r="Z186">
        <v>67.67</v>
      </c>
      <c r="AA186">
        <v>61.5</v>
      </c>
      <c r="AB186">
        <v>72</v>
      </c>
      <c r="AC186" s="2">
        <f>(Table2[[#This Row],[Close Price]]/Table2[[#This Row],[Day Low]])-1</f>
        <v>4.0601503759398749E-3</v>
      </c>
      <c r="AD186" s="2">
        <f>(Table2[[#This Row],[Day High]]/Table2[[#This Row],[Close Price]])-1</f>
        <v>7.6381608506814747E-3</v>
      </c>
      <c r="AE186" s="2">
        <f>(Table2[[#This Row],[Close Price]]/Table2[[#This Row],[Current Week Low]])-1</f>
        <v>2.5525525525524895E-3</v>
      </c>
      <c r="AF186" s="2">
        <f>(Table2[[#This Row],[Current Week High]]/Table2[[#This Row],[Close Price]])-1</f>
        <v>1.3479107383555622E-2</v>
      </c>
      <c r="AG186" s="2">
        <f>(Table2[[#This Row],[Close Price]]/Table2[[#This Row],[Current Month Low]])-1</f>
        <v>8.5691056910569108E-2</v>
      </c>
      <c r="AH186" s="2">
        <f>(Table2[[#This Row],[Current Month High]]/Table2[[#This Row],[Close Price]])-1</f>
        <v>7.8328590684439092E-2</v>
      </c>
      <c r="AI186">
        <v>17.043582447206798</v>
      </c>
      <c r="AJ186">
        <v>167.615230460921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-0.11</v>
      </c>
      <c r="AM186" t="s">
        <v>10201</v>
      </c>
      <c r="AN186">
        <v>-1.82</v>
      </c>
      <c r="AO186" t="s">
        <v>10201</v>
      </c>
      <c r="AP186">
        <v>0.12739641070142499</v>
      </c>
      <c r="AQ186">
        <f>(Table2[[#This Row],[Sharpe Ratio]]-AVERAGE(Table2[Sharpe Ratio]))/_xlfn.STDEV.P(Table2[Sharpe Ratio])</f>
        <v>0.82244368661195766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0.82297163889882263</v>
      </c>
      <c r="AS186">
        <f>_xlfn.RANK.AVG(Table2[[#This Row],[1Y Return vs Nifty Z-Score]],Table2[1Y Return vs Nifty Z-Score])</f>
        <v>77</v>
      </c>
      <c r="AT186">
        <f>_xlfn.RANK.AVG(Table2[[#This Row],[6M Return vs Nifty Z-Score]],Table2[6M Return vs Nifty Z-Score])</f>
        <v>446</v>
      </c>
      <c r="AU186">
        <f>_xlfn.RANK.AVG(Table2[[#This Row],[Sharpe Ratio Z-Score]],Table2[Sharpe Ratio Z-Score])</f>
        <v>154</v>
      </c>
      <c r="AV186">
        <f>(Table2[[#This Row],[Rank 1Y]]+Table2[[#This Row],[Rank 6M]]+Table2[[#This Row],[Rank Sharpe]])/3</f>
        <v>225.66666666666666</v>
      </c>
    </row>
    <row r="187" spans="1:48" x14ac:dyDescent="0.3">
      <c r="A187" t="s">
        <v>560</v>
      </c>
      <c r="B187" t="s">
        <v>561</v>
      </c>
      <c r="C187" t="s">
        <v>10164</v>
      </c>
      <c r="D187" t="s">
        <v>184</v>
      </c>
      <c r="E187">
        <v>35204.558093215899</v>
      </c>
      <c r="F187">
        <v>191.68</v>
      </c>
      <c r="G187">
        <v>74.8210665069209</v>
      </c>
      <c r="H187">
        <f>(Table2[[#This Row],[1Y Return vs Nifty]]-AVERAGE(Table2[1Y Return vs Nifty]))/_xlfn.STDEV.P(Table2[1Y Return vs Nifty])</f>
        <v>0.50515498602443543</v>
      </c>
      <c r="I187">
        <v>-2.58118050746473</v>
      </c>
      <c r="J187">
        <f>(Table2[[#This Row],[1M Return vs Nifty]]-AVERAGE(Table2[1M Return vs Nifty]))/_xlfn.STDEV.P(Table2[1M Return vs Nifty])</f>
        <v>-0.35045852144490985</v>
      </c>
      <c r="K187">
        <v>17.620681512834299</v>
      </c>
      <c r="L187">
        <f>(Table2[[#This Row],[6M Return vs Nifty]]-AVERAGE(Table2[6M Return vs Nifty]))/_xlfn.STDEV.P(Table2[6M Return vs Nifty])</f>
        <v>0.32997935390127714</v>
      </c>
      <c r="M187">
        <v>2.1391749462055998</v>
      </c>
      <c r="N187">
        <f>(Table2[[#This Row],[1W Return vs Nifty]]-AVERAGE(Table2[1W Return vs Nifty]))/_xlfn.STDEV.P(Table2[1W Return vs Nifty])</f>
        <v>-0.1785034328944807</v>
      </c>
      <c r="O187">
        <v>191.42</v>
      </c>
      <c r="P187">
        <v>188.71660975594699</v>
      </c>
      <c r="Q187">
        <v>157.10961033839101</v>
      </c>
      <c r="R187">
        <v>51.418220183648202</v>
      </c>
      <c r="S187" s="2">
        <f>(Table2[[#This Row],[Close Price]]-Table2[[#This Row],[20D EMA]])/Table2[[#This Row],[20D EMA]]</f>
        <v>1.3582697732735312E-3</v>
      </c>
      <c r="T187" s="2">
        <f>(Table2[[#This Row],[Close Price]]-Table2[[#This Row],[50D EMA]])/Table2[[#This Row],[50D EMA]]</f>
        <v>1.5702858629589343E-2</v>
      </c>
      <c r="U187" s="2">
        <f>(Table2[[#This Row],[Close Price]]-Table2[[#This Row],[200D EMA]])/Table2[[#This Row],[200D EMA]]</f>
        <v>0.22003994273265309</v>
      </c>
      <c r="V187">
        <v>0.76176252543975398</v>
      </c>
      <c r="W187">
        <v>189.08</v>
      </c>
      <c r="X187">
        <v>191.4</v>
      </c>
      <c r="Y187">
        <v>189.21</v>
      </c>
      <c r="Z187">
        <v>193.6</v>
      </c>
      <c r="AA187">
        <v>174.7</v>
      </c>
      <c r="AB187">
        <v>209</v>
      </c>
      <c r="AC187" s="2">
        <f>(Table2[[#This Row],[Close Price]]/Table2[[#This Row],[Day Low]])-1</f>
        <v>1.3750793314998955E-2</v>
      </c>
      <c r="AD187" s="2">
        <f>(Table2[[#This Row],[Day High]]/Table2[[#This Row],[Close Price]])-1</f>
        <v>-1.4607679465776791E-3</v>
      </c>
      <c r="AE187" s="2">
        <f>(Table2[[#This Row],[Close Price]]/Table2[[#This Row],[Current Week Low]])-1</f>
        <v>1.3054278315099532E-2</v>
      </c>
      <c r="AF187" s="2">
        <f>(Table2[[#This Row],[Current Week High]]/Table2[[#This Row],[Close Price]])-1</f>
        <v>1.001669449081799E-2</v>
      </c>
      <c r="AG187" s="2">
        <f>(Table2[[#This Row],[Close Price]]/Table2[[#This Row],[Current Month Low]])-1</f>
        <v>9.7195191757298405E-2</v>
      </c>
      <c r="AH187" s="2">
        <f>(Table2[[#This Row],[Current Month High]]/Table2[[#This Row],[Close Price]])-1</f>
        <v>9.0358931552587674E-2</v>
      </c>
      <c r="AI187">
        <v>9.0358931552587602</v>
      </c>
      <c r="AJ187">
        <v>122.366589327146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0.05</v>
      </c>
      <c r="AM187" t="s">
        <v>10202</v>
      </c>
      <c r="AN187">
        <v>-3.91</v>
      </c>
      <c r="AO187" t="s">
        <v>10201</v>
      </c>
      <c r="AP187">
        <v>6.4731524871953994E-2</v>
      </c>
      <c r="AQ187">
        <f>(Table2[[#This Row],[Sharpe Ratio]]-AVERAGE(Table2[Sharpe Ratio]))/_xlfn.STDEV.P(Table2[Sharpe Ratio])</f>
        <v>0.10323117028900361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0.40940355587532562</v>
      </c>
      <c r="AS187">
        <f>_xlfn.RANK.AVG(Table2[[#This Row],[1Y Return vs Nifty Z-Score]],Table2[1Y Return vs Nifty Z-Score])</f>
        <v>155</v>
      </c>
      <c r="AT187">
        <f>_xlfn.RANK.AVG(Table2[[#This Row],[6M Return vs Nifty Z-Score]],Table2[6M Return vs Nifty Z-Score])</f>
        <v>222</v>
      </c>
      <c r="AU187">
        <f>_xlfn.RANK.AVG(Table2[[#This Row],[Sharpe Ratio Z-Score]],Table2[Sharpe Ratio Z-Score])</f>
        <v>302</v>
      </c>
      <c r="AV187">
        <f>(Table2[[#This Row],[Rank 1Y]]+Table2[[#This Row],[Rank 6M]]+Table2[[#This Row],[Rank Sharpe]])/3</f>
        <v>226.33333333333334</v>
      </c>
    </row>
    <row r="188" spans="1:48" x14ac:dyDescent="0.3">
      <c r="A188" t="s">
        <v>705</v>
      </c>
      <c r="B188" t="s">
        <v>706</v>
      </c>
      <c r="C188" t="s">
        <v>10166</v>
      </c>
      <c r="D188" t="s">
        <v>525</v>
      </c>
      <c r="E188">
        <v>24175.886960874999</v>
      </c>
      <c r="F188">
        <v>1580.75</v>
      </c>
      <c r="G188">
        <v>21.0341648755285</v>
      </c>
      <c r="H188">
        <f>(Table2[[#This Row],[1Y Return vs Nifty]]-AVERAGE(Table2[1Y Return vs Nifty]))/_xlfn.STDEV.P(Table2[1Y Return vs Nifty])</f>
        <v>-0.23916100109735985</v>
      </c>
      <c r="I188">
        <v>-4.7030869925765897</v>
      </c>
      <c r="J188">
        <f>(Table2[[#This Row],[1M Return vs Nifty]]-AVERAGE(Table2[1M Return vs Nifty]))/_xlfn.STDEV.P(Table2[1M Return vs Nifty])</f>
        <v>-0.58303287115966063</v>
      </c>
      <c r="K188">
        <v>28.748429530835701</v>
      </c>
      <c r="L188">
        <f>(Table2[[#This Row],[6M Return vs Nifty]]-AVERAGE(Table2[6M Return vs Nifty]))/_xlfn.STDEV.P(Table2[6M Return vs Nifty])</f>
        <v>0.70452211237608342</v>
      </c>
      <c r="M188">
        <v>0.91979537089432495</v>
      </c>
      <c r="N188">
        <f>(Table2[[#This Row],[1W Return vs Nifty]]-AVERAGE(Table2[1W Return vs Nifty]))/_xlfn.STDEV.P(Table2[1W Return vs Nifty])</f>
        <v>-0.42338756794960319</v>
      </c>
      <c r="O188">
        <v>1567.42</v>
      </c>
      <c r="P188">
        <v>1478.64113301206</v>
      </c>
      <c r="Q188">
        <v>1186.335961169</v>
      </c>
      <c r="R188">
        <v>53.387959225092501</v>
      </c>
      <c r="S188" s="2">
        <f>(Table2[[#This Row],[Close Price]]-Table2[[#This Row],[20D EMA]])/Table2[[#This Row],[20D EMA]]</f>
        <v>8.5044212782789085E-3</v>
      </c>
      <c r="T188" s="2">
        <f>(Table2[[#This Row],[Close Price]]-Table2[[#This Row],[50D EMA]])/Table2[[#This Row],[50D EMA]]</f>
        <v>6.9055881584965492E-2</v>
      </c>
      <c r="U188" s="2">
        <f>(Table2[[#This Row],[Close Price]]-Table2[[#This Row],[200D EMA]])/Table2[[#This Row],[200D EMA]]</f>
        <v>0.33246403357978754</v>
      </c>
      <c r="V188">
        <v>0.29138230931787501</v>
      </c>
      <c r="W188">
        <v>1569.15</v>
      </c>
      <c r="X188">
        <v>1609.45</v>
      </c>
      <c r="Y188">
        <v>1569</v>
      </c>
      <c r="Z188">
        <v>1611</v>
      </c>
      <c r="AA188">
        <v>1441.15</v>
      </c>
      <c r="AB188">
        <v>1697.95</v>
      </c>
      <c r="AC188" s="2">
        <f>(Table2[[#This Row],[Close Price]]/Table2[[#This Row],[Day Low]])-1</f>
        <v>7.3925373609915468E-3</v>
      </c>
      <c r="AD188" s="2">
        <f>(Table2[[#This Row],[Day High]]/Table2[[#This Row],[Close Price]])-1</f>
        <v>1.8155938636723157E-2</v>
      </c>
      <c r="AE188" s="2">
        <f>(Table2[[#This Row],[Close Price]]/Table2[[#This Row],[Current Week Low]])-1</f>
        <v>7.4888463989801757E-3</v>
      </c>
      <c r="AF188" s="2">
        <f>(Table2[[#This Row],[Current Week High]]/Table2[[#This Row],[Close Price]])-1</f>
        <v>1.9136485845326678E-2</v>
      </c>
      <c r="AG188" s="2">
        <f>(Table2[[#This Row],[Close Price]]/Table2[[#This Row],[Current Month Low]])-1</f>
        <v>9.6867085313811829E-2</v>
      </c>
      <c r="AH188" s="2">
        <f>(Table2[[#This Row],[Current Month High]]/Table2[[#This Row],[Close Price]])-1</f>
        <v>7.414202119247193E-2</v>
      </c>
      <c r="AI188">
        <v>7.5438873952237797</v>
      </c>
      <c r="AJ188">
        <v>90.165413533834496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0.36</v>
      </c>
      <c r="AM188" t="s">
        <v>10202</v>
      </c>
      <c r="AN188">
        <v>-0.79</v>
      </c>
      <c r="AO188" t="s">
        <v>10201</v>
      </c>
      <c r="AP188">
        <v>0.119585216839615</v>
      </c>
      <c r="AQ188">
        <f>(Table2[[#This Row],[Sharpe Ratio]]-AVERAGE(Table2[Sharpe Ratio]))/_xlfn.STDEV.P(Table2[Sharpe Ratio])</f>
        <v>0.73279366461835349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0.19173433678781326</v>
      </c>
      <c r="AS188">
        <f>_xlfn.RANK.AVG(Table2[[#This Row],[1Y Return vs Nifty Z-Score]],Table2[1Y Return vs Nifty Z-Score])</f>
        <v>373</v>
      </c>
      <c r="AT188">
        <f>_xlfn.RANK.AVG(Table2[[#This Row],[6M Return vs Nifty Z-Score]],Table2[6M Return vs Nifty Z-Score])</f>
        <v>138</v>
      </c>
      <c r="AU188">
        <f>_xlfn.RANK.AVG(Table2[[#This Row],[Sharpe Ratio Z-Score]],Table2[Sharpe Ratio Z-Score])</f>
        <v>173</v>
      </c>
      <c r="AV188">
        <f>(Table2[[#This Row],[Rank 1Y]]+Table2[[#This Row],[Rank 6M]]+Table2[[#This Row],[Rank Sharpe]])/3</f>
        <v>228</v>
      </c>
    </row>
    <row r="189" spans="1:48" x14ac:dyDescent="0.3">
      <c r="A189" t="s">
        <v>366</v>
      </c>
      <c r="B189" t="s">
        <v>367</v>
      </c>
      <c r="C189" t="s">
        <v>10157</v>
      </c>
      <c r="D189" t="s">
        <v>143</v>
      </c>
      <c r="E189">
        <v>67721.597151449998</v>
      </c>
      <c r="F189">
        <v>1493.25</v>
      </c>
      <c r="G189">
        <v>77.703607460575</v>
      </c>
      <c r="H189">
        <f>(Table2[[#This Row],[1Y Return vs Nifty]]-AVERAGE(Table2[1Y Return vs Nifty]))/_xlfn.STDEV.P(Table2[1Y Return vs Nifty])</f>
        <v>0.54504427598654448</v>
      </c>
      <c r="I189">
        <v>3.05193550053799</v>
      </c>
      <c r="J189">
        <f>(Table2[[#This Row],[1M Return vs Nifty]]-AVERAGE(Table2[1M Return vs Nifty]))/_xlfn.STDEV.P(Table2[1M Return vs Nifty])</f>
        <v>0.26696656378919309</v>
      </c>
      <c r="K189">
        <v>51.644130040722203</v>
      </c>
      <c r="L189">
        <f>(Table2[[#This Row],[6M Return vs Nifty]]-AVERAGE(Table2[6M Return vs Nifty]))/_xlfn.STDEV.P(Table2[6M Return vs Nifty])</f>
        <v>1.475155920071354</v>
      </c>
      <c r="M189">
        <v>5.3079500885183704</v>
      </c>
      <c r="N189">
        <f>(Table2[[#This Row],[1W Return vs Nifty]]-AVERAGE(Table2[1W Return vs Nifty]))/_xlfn.STDEV.P(Table2[1W Return vs Nifty])</f>
        <v>0.45787163490288502</v>
      </c>
      <c r="O189">
        <v>1443.15</v>
      </c>
      <c r="P189">
        <v>1374.90576768351</v>
      </c>
      <c r="Q189">
        <v>1118.4236036878999</v>
      </c>
      <c r="R189">
        <v>60.0993101721484</v>
      </c>
      <c r="S189" s="2">
        <f>(Table2[[#This Row],[Close Price]]-Table2[[#This Row],[20D EMA]])/Table2[[#This Row],[20D EMA]]</f>
        <v>3.4715726016006587E-2</v>
      </c>
      <c r="T189" s="2">
        <f>(Table2[[#This Row],[Close Price]]-Table2[[#This Row],[50D EMA]])/Table2[[#This Row],[50D EMA]]</f>
        <v>8.6074431497862244E-2</v>
      </c>
      <c r="U189" s="2">
        <f>(Table2[[#This Row],[Close Price]]-Table2[[#This Row],[200D EMA]])/Table2[[#This Row],[200D EMA]]</f>
        <v>0.33513813109464446</v>
      </c>
      <c r="V189">
        <v>0.30558374745816502</v>
      </c>
      <c r="W189">
        <v>1460.4</v>
      </c>
      <c r="X189">
        <v>1497.35</v>
      </c>
      <c r="Y189">
        <v>1466.45</v>
      </c>
      <c r="Z189">
        <v>1521.7</v>
      </c>
      <c r="AA189">
        <v>1362.55</v>
      </c>
      <c r="AB189">
        <v>1543</v>
      </c>
      <c r="AC189" s="2">
        <f>(Table2[[#This Row],[Close Price]]/Table2[[#This Row],[Day Low]])-1</f>
        <v>2.2493837304847997E-2</v>
      </c>
      <c r="AD189" s="2">
        <f>(Table2[[#This Row],[Day High]]/Table2[[#This Row],[Close Price]])-1</f>
        <v>2.7456889335342183E-3</v>
      </c>
      <c r="AE189" s="2">
        <f>(Table2[[#This Row],[Close Price]]/Table2[[#This Row],[Current Week Low]])-1</f>
        <v>1.8275427051723581E-2</v>
      </c>
      <c r="AF189" s="2">
        <f>(Table2[[#This Row],[Current Week High]]/Table2[[#This Row],[Close Price]])-1</f>
        <v>1.9052402477816921E-2</v>
      </c>
      <c r="AG189" s="2">
        <f>(Table2[[#This Row],[Close Price]]/Table2[[#This Row],[Current Month Low]])-1</f>
        <v>9.592308539136174E-2</v>
      </c>
      <c r="AH189" s="2">
        <f>(Table2[[#This Row],[Current Month High]]/Table2[[#This Row],[Close Price]])-1</f>
        <v>3.3316591327640976E-2</v>
      </c>
      <c r="AI189">
        <v>3.3316591327640901</v>
      </c>
      <c r="AJ189">
        <v>125.805232118554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-0.02</v>
      </c>
      <c r="AM189" t="s">
        <v>10201</v>
      </c>
      <c r="AN189">
        <v>5.1100000000000003</v>
      </c>
      <c r="AO189" t="s">
        <v>10202</v>
      </c>
      <c r="AP189">
        <v>1.0179637987393001E-2</v>
      </c>
      <c r="AQ189">
        <f>(Table2[[#This Row],[Sharpe Ratio]]-AVERAGE(Table2[Sharpe Ratio]))/_xlfn.STDEV.P(Table2[Sharpe Ratio])</f>
        <v>-0.52286747039436487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2.2221709243556118</v>
      </c>
      <c r="AS189">
        <f>_xlfn.RANK.AVG(Table2[[#This Row],[1Y Return vs Nifty Z-Score]],Table2[1Y Return vs Nifty Z-Score])</f>
        <v>146</v>
      </c>
      <c r="AT189">
        <f>_xlfn.RANK.AVG(Table2[[#This Row],[6M Return vs Nifty Z-Score]],Table2[6M Return vs Nifty Z-Score])</f>
        <v>63</v>
      </c>
      <c r="AU189">
        <f>_xlfn.RANK.AVG(Table2[[#This Row],[Sharpe Ratio Z-Score]],Table2[Sharpe Ratio Z-Score])</f>
        <v>476</v>
      </c>
      <c r="AV189">
        <f>(Table2[[#This Row],[Rank 1Y]]+Table2[[#This Row],[Rank 6M]]+Table2[[#This Row],[Rank Sharpe]])/3</f>
        <v>228.33333333333334</v>
      </c>
    </row>
    <row r="190" spans="1:48" x14ac:dyDescent="0.3">
      <c r="A190" t="s">
        <v>640</v>
      </c>
      <c r="B190" t="s">
        <v>641</v>
      </c>
      <c r="C190" t="s">
        <v>10166</v>
      </c>
      <c r="D190" t="s">
        <v>231</v>
      </c>
      <c r="E190">
        <v>29407.507899550001</v>
      </c>
      <c r="F190">
        <v>4594.1499999999996</v>
      </c>
      <c r="G190">
        <v>126.905813212802</v>
      </c>
      <c r="H190">
        <f>(Table2[[#This Row],[1Y Return vs Nifty]]-AVERAGE(Table2[1Y Return vs Nifty]))/_xlfn.STDEV.P(Table2[1Y Return vs Nifty])</f>
        <v>1.2259161468746105</v>
      </c>
      <c r="I190">
        <v>6.2592959248165201</v>
      </c>
      <c r="J190">
        <f>(Table2[[#This Row],[1M Return vs Nifty]]-AVERAGE(Table2[1M Return vs Nifty]))/_xlfn.STDEV.P(Table2[1M Return vs Nifty])</f>
        <v>0.61851351942144495</v>
      </c>
      <c r="K190">
        <v>44.861679422484798</v>
      </c>
      <c r="L190">
        <f>(Table2[[#This Row],[6M Return vs Nifty]]-AVERAGE(Table2[6M Return vs Nifty]))/_xlfn.STDEV.P(Table2[6M Return vs Nifty])</f>
        <v>1.2468691400630081</v>
      </c>
      <c r="M190">
        <v>8.5055379689068804</v>
      </c>
      <c r="N190">
        <f>(Table2[[#This Row],[1W Return vs Nifty]]-AVERAGE(Table2[1W Return vs Nifty]))/_xlfn.STDEV.P(Table2[1W Return vs Nifty])</f>
        <v>1.1000330735605681</v>
      </c>
      <c r="O190">
        <v>4086.91</v>
      </c>
      <c r="P190">
        <v>3762.3460142132799</v>
      </c>
      <c r="Q190">
        <v>2937.7759100559601</v>
      </c>
      <c r="R190">
        <v>78.961491539664607</v>
      </c>
      <c r="S190" s="2">
        <f>(Table2[[#This Row],[Close Price]]-Table2[[#This Row],[20D EMA]])/Table2[[#This Row],[20D EMA]]</f>
        <v>0.12411332767298516</v>
      </c>
      <c r="T190" s="2">
        <f>(Table2[[#This Row],[Close Price]]-Table2[[#This Row],[50D EMA]])/Table2[[#This Row],[50D EMA]]</f>
        <v>0.22108651959292291</v>
      </c>
      <c r="U190" s="2">
        <f>(Table2[[#This Row],[Close Price]]-Table2[[#This Row],[200D EMA]])/Table2[[#This Row],[200D EMA]]</f>
        <v>0.56381907288241329</v>
      </c>
      <c r="V190">
        <v>1.0519871596761201</v>
      </c>
      <c r="W190">
        <v>4483.05</v>
      </c>
      <c r="X190">
        <v>4605</v>
      </c>
      <c r="Y190">
        <v>4350.05</v>
      </c>
      <c r="Z190">
        <v>4729</v>
      </c>
      <c r="AA190">
        <v>3726</v>
      </c>
      <c r="AB190">
        <v>4729</v>
      </c>
      <c r="AC190" s="2">
        <f>(Table2[[#This Row],[Close Price]]/Table2[[#This Row],[Day Low]])-1</f>
        <v>2.4782235308550948E-2</v>
      </c>
      <c r="AD190" s="2">
        <f>(Table2[[#This Row],[Day High]]/Table2[[#This Row],[Close Price]])-1</f>
        <v>2.3616991173558421E-3</v>
      </c>
      <c r="AE190" s="2">
        <f>(Table2[[#This Row],[Close Price]]/Table2[[#This Row],[Current Week Low]])-1</f>
        <v>5.6114297536809854E-2</v>
      </c>
      <c r="AF190" s="2">
        <f>(Table2[[#This Row],[Current Week High]]/Table2[[#This Row],[Close Price]])-1</f>
        <v>2.9352546172850325E-2</v>
      </c>
      <c r="AG190" s="2">
        <f>(Table2[[#This Row],[Close Price]]/Table2[[#This Row],[Current Month Low]])-1</f>
        <v>0.2329978529253891</v>
      </c>
      <c r="AH190" s="2">
        <f>(Table2[[#This Row],[Current Month High]]/Table2[[#This Row],[Close Price]])-1</f>
        <v>2.9352546172850325E-2</v>
      </c>
      <c r="AI190">
        <v>2.9352546172850298</v>
      </c>
      <c r="AJ190">
        <v>172.64985163204699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0.64</v>
      </c>
      <c r="AM190" t="s">
        <v>10202</v>
      </c>
      <c r="AN190">
        <v>12.4</v>
      </c>
      <c r="AO190" t="s">
        <v>10202</v>
      </c>
      <c r="AQ190">
        <f>(Table2[[#This Row],[Sharpe Ratio]]-AVERAGE(Table2[Sharpe Ratio]))/_xlfn.STDEV.P(Table2[Sharpe Ratio])</f>
        <v>-0.63970041368086605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3.5516314662387654</v>
      </c>
      <c r="AS190">
        <f>_xlfn.RANK.AVG(Table2[[#This Row],[1Y Return vs Nifty Z-Score]],Table2[1Y Return vs Nifty Z-Score])</f>
        <v>75</v>
      </c>
      <c r="AT190">
        <f>_xlfn.RANK.AVG(Table2[[#This Row],[6M Return vs Nifty Z-Score]],Table2[6M Return vs Nifty Z-Score])</f>
        <v>81</v>
      </c>
      <c r="AU190">
        <f>_xlfn.RANK.AVG(Table2[[#This Row],[Sharpe Ratio Z-Score]],Table2[Sharpe Ratio Z-Score])</f>
        <v>530.5</v>
      </c>
      <c r="AV190">
        <f>(Table2[[#This Row],[Rank 1Y]]+Table2[[#This Row],[Rank 6M]]+Table2[[#This Row],[Rank Sharpe]])/3</f>
        <v>228.83333333333334</v>
      </c>
    </row>
    <row r="191" spans="1:48" x14ac:dyDescent="0.3">
      <c r="A191" t="s">
        <v>378</v>
      </c>
      <c r="B191" t="s">
        <v>379</v>
      </c>
      <c r="C191" t="s">
        <v>10170</v>
      </c>
      <c r="D191" t="s">
        <v>136</v>
      </c>
      <c r="E191">
        <v>65226.605295430003</v>
      </c>
      <c r="F191">
        <v>1793.9</v>
      </c>
      <c r="G191">
        <v>33.816243960929398</v>
      </c>
      <c r="H191">
        <f>(Table2[[#This Row],[1Y Return vs Nifty]]-AVERAGE(Table2[1Y Return vs Nifty]))/_xlfn.STDEV.P(Table2[1Y Return vs Nifty])</f>
        <v>-6.2279538820189211E-2</v>
      </c>
      <c r="I191">
        <v>-3.1007967265272902</v>
      </c>
      <c r="J191">
        <f>(Table2[[#This Row],[1M Return vs Nifty]]-AVERAGE(Table2[1M Return vs Nifty]))/_xlfn.STDEV.P(Table2[1M Return vs Nifty])</f>
        <v>-0.40741174021191962</v>
      </c>
      <c r="K191">
        <v>22.899457427051502</v>
      </c>
      <c r="L191">
        <f>(Table2[[#This Row],[6M Return vs Nifty]]-AVERAGE(Table2[6M Return vs Nifty]))/_xlfn.STDEV.P(Table2[6M Return vs Nifty])</f>
        <v>0.50765477296027017</v>
      </c>
      <c r="M191">
        <v>3.1837975088783099</v>
      </c>
      <c r="N191">
        <f>(Table2[[#This Row],[1W Return vs Nifty]]-AVERAGE(Table2[1W Return vs Nifty]))/_xlfn.STDEV.P(Table2[1W Return vs Nifty])</f>
        <v>3.1284805237907491E-2</v>
      </c>
      <c r="O191">
        <v>1751.9</v>
      </c>
      <c r="P191">
        <v>1736.18712862855</v>
      </c>
      <c r="Q191">
        <v>1507.9271993104301</v>
      </c>
      <c r="R191">
        <v>61.4636934706717</v>
      </c>
      <c r="S191" s="2">
        <f>(Table2[[#This Row],[Close Price]]-Table2[[#This Row],[20D EMA]])/Table2[[#This Row],[20D EMA]]</f>
        <v>2.397397111707289E-2</v>
      </c>
      <c r="T191" s="2">
        <f>(Table2[[#This Row],[Close Price]]-Table2[[#This Row],[50D EMA]])/Table2[[#This Row],[50D EMA]]</f>
        <v>3.3241158409599937E-2</v>
      </c>
      <c r="U191" s="2">
        <f>(Table2[[#This Row],[Close Price]]-Table2[[#This Row],[200D EMA]])/Table2[[#This Row],[200D EMA]]</f>
        <v>0.18964629116070353</v>
      </c>
      <c r="V191">
        <v>1.4240461381035501</v>
      </c>
      <c r="W191">
        <v>1792.65</v>
      </c>
      <c r="X191">
        <v>1823.25</v>
      </c>
      <c r="Y191">
        <v>1783.1</v>
      </c>
      <c r="Z191">
        <v>1829.85</v>
      </c>
      <c r="AA191">
        <v>1644</v>
      </c>
      <c r="AB191">
        <v>1829.85</v>
      </c>
      <c r="AC191" s="2">
        <f>(Table2[[#This Row],[Close Price]]/Table2[[#This Row],[Day Low]])-1</f>
        <v>6.9729171896359965E-4</v>
      </c>
      <c r="AD191" s="2">
        <f>(Table2[[#This Row],[Day High]]/Table2[[#This Row],[Close Price]])-1</f>
        <v>1.636100117063366E-2</v>
      </c>
      <c r="AE191" s="2">
        <f>(Table2[[#This Row],[Close Price]]/Table2[[#This Row],[Current Week Low]])-1</f>
        <v>6.0568672536593926E-3</v>
      </c>
      <c r="AF191" s="2">
        <f>(Table2[[#This Row],[Current Week High]]/Table2[[#This Row],[Close Price]])-1</f>
        <v>2.0040136016500343E-2</v>
      </c>
      <c r="AG191" s="2">
        <f>(Table2[[#This Row],[Close Price]]/Table2[[#This Row],[Current Month Low]])-1</f>
        <v>9.1180048661800628E-2</v>
      </c>
      <c r="AH191" s="2">
        <f>(Table2[[#This Row],[Current Month High]]/Table2[[#This Row],[Close Price]])-1</f>
        <v>2.0040136016500343E-2</v>
      </c>
      <c r="AI191">
        <v>8.8717319806009094</v>
      </c>
      <c r="AJ191">
        <v>70.668823137665299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0.06</v>
      </c>
      <c r="AM191" t="s">
        <v>10202</v>
      </c>
      <c r="AN191">
        <v>4.08</v>
      </c>
      <c r="AO191" t="s">
        <v>10202</v>
      </c>
      <c r="AP191">
        <v>0.102103093391102</v>
      </c>
      <c r="AQ191">
        <f>(Table2[[#This Row],[Sharpe Ratio]]-AVERAGE(Table2[Sharpe Ratio]))/_xlfn.STDEV.P(Table2[Sharpe Ratio])</f>
        <v>0.53214920752496231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0.60139750669103109</v>
      </c>
      <c r="AS191">
        <f>_xlfn.RANK.AVG(Table2[[#This Row],[1Y Return vs Nifty Z-Score]],Table2[1Y Return vs Nifty Z-Score])</f>
        <v>303</v>
      </c>
      <c r="AT191">
        <f>_xlfn.RANK.AVG(Table2[[#This Row],[6M Return vs Nifty Z-Score]],Table2[6M Return vs Nifty Z-Score])</f>
        <v>182</v>
      </c>
      <c r="AU191">
        <f>_xlfn.RANK.AVG(Table2[[#This Row],[Sharpe Ratio Z-Score]],Table2[Sharpe Ratio Z-Score])</f>
        <v>204</v>
      </c>
      <c r="AV191">
        <f>(Table2[[#This Row],[Rank 1Y]]+Table2[[#This Row],[Rank 6M]]+Table2[[#This Row],[Rank Sharpe]])/3</f>
        <v>229.66666666666666</v>
      </c>
    </row>
    <row r="192" spans="1:48" x14ac:dyDescent="0.3">
      <c r="A192" t="s">
        <v>261</v>
      </c>
      <c r="B192" t="s">
        <v>262</v>
      </c>
      <c r="C192" t="s">
        <v>10157</v>
      </c>
      <c r="D192" t="s">
        <v>32</v>
      </c>
      <c r="E192">
        <v>105137.91875466</v>
      </c>
      <c r="F192">
        <v>115.91</v>
      </c>
      <c r="G192">
        <v>41.884820462317101</v>
      </c>
      <c r="H192">
        <f>(Table2[[#This Row],[1Y Return vs Nifty]]-AVERAGE(Table2[1Y Return vs Nifty]))/_xlfn.STDEV.P(Table2[1Y Return vs Nifty])</f>
        <v>4.9375349287234228E-2</v>
      </c>
      <c r="I192">
        <v>-8.0379810675086105</v>
      </c>
      <c r="J192">
        <f>(Table2[[#This Row],[1M Return vs Nifty]]-AVERAGE(Table2[1M Return vs Nifty]))/_xlfn.STDEV.P(Table2[1M Return vs Nifty])</f>
        <v>-0.94855832022486897</v>
      </c>
      <c r="K192">
        <v>7.8721213557039897</v>
      </c>
      <c r="L192">
        <f>(Table2[[#This Row],[6M Return vs Nifty]]-AVERAGE(Table2[6M Return vs Nifty]))/_xlfn.STDEV.P(Table2[6M Return vs Nifty])</f>
        <v>1.8579220983165608E-3</v>
      </c>
      <c r="M192">
        <v>0.78301378938518795</v>
      </c>
      <c r="N192">
        <f>(Table2[[#This Row],[1W Return vs Nifty]]-AVERAGE(Table2[1W Return vs Nifty]))/_xlfn.STDEV.P(Table2[1W Return vs Nifty])</f>
        <v>-0.45085697940894004</v>
      </c>
      <c r="O192">
        <v>115.14</v>
      </c>
      <c r="P192">
        <v>116.15979055533499</v>
      </c>
      <c r="Q192">
        <v>104.18186573009299</v>
      </c>
      <c r="R192">
        <v>56.390155959211299</v>
      </c>
      <c r="S192" s="2">
        <f>(Table2[[#This Row],[Close Price]]-Table2[[#This Row],[20D EMA]])/Table2[[#This Row],[20D EMA]]</f>
        <v>6.6875108563487582E-3</v>
      </c>
      <c r="T192" s="2">
        <f>(Table2[[#This Row],[Close Price]]-Table2[[#This Row],[50D EMA]])/Table2[[#This Row],[50D EMA]]</f>
        <v>-2.1504046636172608E-3</v>
      </c>
      <c r="U192" s="2">
        <f>(Table2[[#This Row],[Close Price]]-Table2[[#This Row],[200D EMA]])/Table2[[#This Row],[200D EMA]]</f>
        <v>0.11257366325432704</v>
      </c>
      <c r="V192">
        <v>1.00413418120583</v>
      </c>
      <c r="W192">
        <v>115.5</v>
      </c>
      <c r="X192">
        <v>116.45</v>
      </c>
      <c r="Y192">
        <v>115.01</v>
      </c>
      <c r="Z192">
        <v>117.82</v>
      </c>
      <c r="AA192">
        <v>109</v>
      </c>
      <c r="AB192">
        <v>120.19</v>
      </c>
      <c r="AC192" s="2">
        <f>(Table2[[#This Row],[Close Price]]/Table2[[#This Row],[Day Low]])-1</f>
        <v>3.5497835497835251E-3</v>
      </c>
      <c r="AD192" s="2">
        <f>(Table2[[#This Row],[Day High]]/Table2[[#This Row],[Close Price]])-1</f>
        <v>4.6587869899059609E-3</v>
      </c>
      <c r="AE192" s="2">
        <f>(Table2[[#This Row],[Close Price]]/Table2[[#This Row],[Current Week Low]])-1</f>
        <v>7.8254064863925166E-3</v>
      </c>
      <c r="AF192" s="2">
        <f>(Table2[[#This Row],[Current Week High]]/Table2[[#This Row],[Close Price]])-1</f>
        <v>1.6478302130963574E-2</v>
      </c>
      <c r="AG192" s="2">
        <f>(Table2[[#This Row],[Close Price]]/Table2[[#This Row],[Current Month Low]])-1</f>
        <v>6.3394495412844032E-2</v>
      </c>
      <c r="AH192" s="2">
        <f>(Table2[[#This Row],[Current Month High]]/Table2[[#This Row],[Close Price]])-1</f>
        <v>3.6925200586662044E-2</v>
      </c>
      <c r="AI192">
        <v>11.206970925718201</v>
      </c>
      <c r="AJ192">
        <v>81.534847298355501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-0.02</v>
      </c>
      <c r="AM192" t="s">
        <v>10201</v>
      </c>
      <c r="AN192">
        <v>1</v>
      </c>
      <c r="AO192" t="s">
        <v>10202</v>
      </c>
      <c r="AP192">
        <v>0.15386801219424101</v>
      </c>
      <c r="AQ192">
        <f>(Table2[[#This Row],[Sharpe Ratio]]-AVERAGE(Table2[Sharpe Ratio]))/_xlfn.STDEV.P(Table2[Sharpe Ratio])</f>
        <v>1.1262614765710175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272</v>
      </c>
      <c r="AT192">
        <f>_xlfn.RANK.AVG(Table2[[#This Row],[6M Return vs Nifty Z-Score]],Table2[6M Return vs Nifty Z-Score])</f>
        <v>319</v>
      </c>
      <c r="AU192">
        <f>_xlfn.RANK.AVG(Table2[[#This Row],[Sharpe Ratio Z-Score]],Table2[Sharpe Ratio Z-Score])</f>
        <v>99</v>
      </c>
      <c r="AV192">
        <f>(Table2[[#This Row],[Rank 1Y]]+Table2[[#This Row],[Rank 6M]]+Table2[[#This Row],[Rank Sharpe]])/3</f>
        <v>230</v>
      </c>
    </row>
    <row r="193" spans="1:48" x14ac:dyDescent="0.3">
      <c r="A193" t="s">
        <v>1236</v>
      </c>
      <c r="B193" t="s">
        <v>1237</v>
      </c>
      <c r="C193" t="s">
        <v>10161</v>
      </c>
      <c r="D193" t="s">
        <v>57</v>
      </c>
      <c r="E193">
        <v>9468.8002927100006</v>
      </c>
      <c r="F193">
        <v>1030.1500000000001</v>
      </c>
      <c r="G193">
        <v>91.765002258465699</v>
      </c>
      <c r="H193">
        <f>(Table2[[#This Row],[1Y Return vs Nifty]]-AVERAGE(Table2[1Y Return vs Nifty]))/_xlfn.STDEV.P(Table2[1Y Return vs Nifty])</f>
        <v>0.73962921454699149</v>
      </c>
      <c r="I193">
        <v>4.3256482254795898</v>
      </c>
      <c r="J193">
        <f>(Table2[[#This Row],[1M Return vs Nifty]]-AVERAGE(Table2[1M Return vs Nifty]))/_xlfn.STDEV.P(Table2[1M Return vs Nifty])</f>
        <v>0.40657352140263353</v>
      </c>
      <c r="K193">
        <v>36.573129307600396</v>
      </c>
      <c r="L193">
        <f>(Table2[[#This Row],[6M Return vs Nifty]]-AVERAGE(Table2[6M Return vs Nifty]))/_xlfn.STDEV.P(Table2[6M Return vs Nifty])</f>
        <v>0.96788938434213345</v>
      </c>
      <c r="M193">
        <v>6.4813128959079602</v>
      </c>
      <c r="N193">
        <f>(Table2[[#This Row],[1W Return vs Nifty]]-AVERAGE(Table2[1W Return vs Nifty]))/_xlfn.STDEV.P(Table2[1W Return vs Nifty])</f>
        <v>0.69351436831516178</v>
      </c>
      <c r="O193">
        <v>964.26</v>
      </c>
      <c r="P193">
        <v>927.82584881226603</v>
      </c>
      <c r="Q193">
        <v>767.28966508537405</v>
      </c>
      <c r="R193">
        <v>76.883056645095607</v>
      </c>
      <c r="S193" s="2">
        <f>(Table2[[#This Row],[Close Price]]-Table2[[#This Row],[20D EMA]])/Table2[[#This Row],[20D EMA]]</f>
        <v>6.8332192562172128E-2</v>
      </c>
      <c r="T193" s="2">
        <f>(Table2[[#This Row],[Close Price]]-Table2[[#This Row],[50D EMA]])/Table2[[#This Row],[50D EMA]]</f>
        <v>0.11028379013014335</v>
      </c>
      <c r="U193" s="2">
        <f>(Table2[[#This Row],[Close Price]]-Table2[[#This Row],[200D EMA]])/Table2[[#This Row],[200D EMA]]</f>
        <v>0.34258292125618339</v>
      </c>
      <c r="V193">
        <v>1.46574496733029</v>
      </c>
      <c r="W193">
        <v>1030.6500000000001</v>
      </c>
      <c r="X193">
        <v>1123</v>
      </c>
      <c r="Y193">
        <v>992.95</v>
      </c>
      <c r="Z193">
        <v>1079.9000000000001</v>
      </c>
      <c r="AA193">
        <v>900.55</v>
      </c>
      <c r="AB193">
        <v>1079.9000000000001</v>
      </c>
      <c r="AC193" s="2">
        <f>(Table2[[#This Row],[Close Price]]/Table2[[#This Row],[Day Low]])-1</f>
        <v>-4.8513074273515144E-4</v>
      </c>
      <c r="AD193" s="2">
        <f>(Table2[[#This Row],[Day High]]/Table2[[#This Row],[Close Price]])-1</f>
        <v>9.0132504975003469E-2</v>
      </c>
      <c r="AE193" s="2">
        <f>(Table2[[#This Row],[Close Price]]/Table2[[#This Row],[Current Week Low]])-1</f>
        <v>3.7464122060526739E-2</v>
      </c>
      <c r="AF193" s="2">
        <f>(Table2[[#This Row],[Current Week High]]/Table2[[#This Row],[Close Price]])-1</f>
        <v>4.8293937776052065E-2</v>
      </c>
      <c r="AG193" s="2">
        <f>(Table2[[#This Row],[Close Price]]/Table2[[#This Row],[Current Month Low]])-1</f>
        <v>0.14391205374493388</v>
      </c>
      <c r="AH193" s="2">
        <f>(Table2[[#This Row],[Current Month High]]/Table2[[#This Row],[Close Price]])-1</f>
        <v>4.8293937776052065E-2</v>
      </c>
      <c r="AI193">
        <v>4.8293937776052003</v>
      </c>
      <c r="AJ193">
        <v>149.975734045134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0.05</v>
      </c>
      <c r="AM193" t="s">
        <v>10202</v>
      </c>
      <c r="AN193">
        <v>9.85</v>
      </c>
      <c r="AO193" t="s">
        <v>10202</v>
      </c>
      <c r="AP193">
        <v>1.1321076059649E-2</v>
      </c>
      <c r="AQ193">
        <f>(Table2[[#This Row],[Sharpe Ratio]]-AVERAGE(Table2[Sharpe Ratio]))/_xlfn.STDEV.P(Table2[Sharpe Ratio])</f>
        <v>-0.50976704681092355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2.2978394417959969</v>
      </c>
      <c r="AS193">
        <f>_xlfn.RANK.AVG(Table2[[#This Row],[1Y Return vs Nifty Z-Score]],Table2[1Y Return vs Nifty Z-Score])</f>
        <v>116</v>
      </c>
      <c r="AT193">
        <f>_xlfn.RANK.AVG(Table2[[#This Row],[6M Return vs Nifty Z-Score]],Table2[6M Return vs Nifty Z-Score])</f>
        <v>101</v>
      </c>
      <c r="AU193">
        <f>_xlfn.RANK.AVG(Table2[[#This Row],[Sharpe Ratio Z-Score]],Table2[Sharpe Ratio Z-Score])</f>
        <v>474</v>
      </c>
      <c r="AV193">
        <f>(Table2[[#This Row],[Rank 1Y]]+Table2[[#This Row],[Rank 6M]]+Table2[[#This Row],[Rank Sharpe]])/3</f>
        <v>230.33333333333334</v>
      </c>
    </row>
    <row r="194" spans="1:48" x14ac:dyDescent="0.3">
      <c r="A194" t="s">
        <v>763</v>
      </c>
      <c r="B194" t="s">
        <v>764</v>
      </c>
      <c r="C194" t="s">
        <v>10157</v>
      </c>
      <c r="D194" t="s">
        <v>420</v>
      </c>
      <c r="E194">
        <v>21275.922268999999</v>
      </c>
      <c r="F194">
        <v>6010</v>
      </c>
      <c r="G194">
        <v>103.630068252516</v>
      </c>
      <c r="H194">
        <f>(Table2[[#This Row],[1Y Return vs Nifty]]-AVERAGE(Table2[1Y Return vs Nifty]))/_xlfn.STDEV.P(Table2[1Y Return vs Nifty])</f>
        <v>0.9038208307168365</v>
      </c>
      <c r="I194">
        <v>10.134032243902899</v>
      </c>
      <c r="J194">
        <f>(Table2[[#This Row],[1M Return vs Nifty]]-AVERAGE(Table2[1M Return vs Nifty]))/_xlfn.STDEV.P(Table2[1M Return vs Nifty])</f>
        <v>1.0432090873225606</v>
      </c>
      <c r="K194">
        <v>50.550174292700703</v>
      </c>
      <c r="L194">
        <f>(Table2[[#This Row],[6M Return vs Nifty]]-AVERAGE(Table2[6M Return vs Nifty]))/_xlfn.STDEV.P(Table2[6M Return vs Nifty])</f>
        <v>1.4383350644183939</v>
      </c>
      <c r="M194">
        <v>17.485367891821799</v>
      </c>
      <c r="N194">
        <f>(Table2[[#This Row],[1W Return vs Nifty]]-AVERAGE(Table2[1W Return vs Nifty]))/_xlfn.STDEV.P(Table2[1W Return vs Nifty])</f>
        <v>2.9034238537069199</v>
      </c>
      <c r="O194">
        <v>5137.4399999999996</v>
      </c>
      <c r="P194">
        <v>5002.3163603404</v>
      </c>
      <c r="Q194">
        <v>4072.2843493323198</v>
      </c>
      <c r="R194">
        <v>86.650685877042207</v>
      </c>
      <c r="S194" s="2">
        <f>(Table2[[#This Row],[Close Price]]-Table2[[#This Row],[20D EMA]])/Table2[[#This Row],[20D EMA]]</f>
        <v>0.169843346102339</v>
      </c>
      <c r="T194" s="2">
        <f>(Table2[[#This Row],[Close Price]]-Table2[[#This Row],[50D EMA]])/Table2[[#This Row],[50D EMA]]</f>
        <v>0.2014434048291637</v>
      </c>
      <c r="U194" s="2">
        <f>(Table2[[#This Row],[Close Price]]-Table2[[#This Row],[200D EMA]])/Table2[[#This Row],[200D EMA]]</f>
        <v>0.47583014456870687</v>
      </c>
      <c r="V194">
        <v>1.7344477146295001</v>
      </c>
      <c r="W194">
        <v>6022.45</v>
      </c>
      <c r="X194">
        <v>6439</v>
      </c>
      <c r="Y194">
        <v>5720</v>
      </c>
      <c r="Z194">
        <v>6137.95</v>
      </c>
      <c r="AA194">
        <v>4600</v>
      </c>
      <c r="AB194">
        <v>6137.95</v>
      </c>
      <c r="AC194" s="2">
        <f>(Table2[[#This Row],[Close Price]]/Table2[[#This Row],[Day Low]])-1</f>
        <v>-2.0672649835199453E-3</v>
      </c>
      <c r="AD194" s="2">
        <f>(Table2[[#This Row],[Day High]]/Table2[[#This Row],[Close Price]])-1</f>
        <v>7.1381031613976687E-2</v>
      </c>
      <c r="AE194" s="2">
        <f>(Table2[[#This Row],[Close Price]]/Table2[[#This Row],[Current Week Low]])-1</f>
        <v>5.069930069930062E-2</v>
      </c>
      <c r="AF194" s="2">
        <f>(Table2[[#This Row],[Current Week High]]/Table2[[#This Row],[Close Price]])-1</f>
        <v>2.1289517470881814E-2</v>
      </c>
      <c r="AG194" s="2">
        <f>(Table2[[#This Row],[Close Price]]/Table2[[#This Row],[Current Month Low]])-1</f>
        <v>0.30652173913043468</v>
      </c>
      <c r="AH194" s="2">
        <f>(Table2[[#This Row],[Current Month High]]/Table2[[#This Row],[Close Price]])-1</f>
        <v>2.1289517470881814E-2</v>
      </c>
      <c r="AI194">
        <v>2.12895174708818</v>
      </c>
      <c r="AJ194">
        <v>186.19047619047601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0.08</v>
      </c>
      <c r="AM194" t="s">
        <v>10202</v>
      </c>
      <c r="AN194">
        <v>23.76</v>
      </c>
      <c r="AO194" t="s">
        <v>10202</v>
      </c>
      <c r="AQ194">
        <f>(Table2[[#This Row],[Sharpe Ratio]]-AVERAGE(Table2[Sharpe Ratio]))/_xlfn.STDEV.P(Table2[Sharpe Ratio])</f>
        <v>-0.63970041368086605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5.6490884224838442</v>
      </c>
      <c r="AS194">
        <f>_xlfn.RANK.AVG(Table2[[#This Row],[1Y Return vs Nifty Z-Score]],Table2[1Y Return vs Nifty Z-Score])</f>
        <v>98</v>
      </c>
      <c r="AT194">
        <f>_xlfn.RANK.AVG(Table2[[#This Row],[6M Return vs Nifty Z-Score]],Table2[6M Return vs Nifty Z-Score])</f>
        <v>67</v>
      </c>
      <c r="AU194">
        <f>_xlfn.RANK.AVG(Table2[[#This Row],[Sharpe Ratio Z-Score]],Table2[Sharpe Ratio Z-Score])</f>
        <v>530.5</v>
      </c>
      <c r="AV194">
        <f>(Table2[[#This Row],[Rank 1Y]]+Table2[[#This Row],[Rank 6M]]+Table2[[#This Row],[Rank Sharpe]])/3</f>
        <v>231.83333333333334</v>
      </c>
    </row>
    <row r="195" spans="1:48" x14ac:dyDescent="0.3">
      <c r="A195" t="s">
        <v>583</v>
      </c>
      <c r="B195" t="s">
        <v>584</v>
      </c>
      <c r="C195" t="s">
        <v>10166</v>
      </c>
      <c r="D195" t="s">
        <v>265</v>
      </c>
      <c r="E195">
        <v>33319.097427920002</v>
      </c>
      <c r="F195">
        <v>1751.15</v>
      </c>
      <c r="G195">
        <v>18.2097403582693</v>
      </c>
      <c r="H195">
        <f>(Table2[[#This Row],[1Y Return vs Nifty]]-AVERAGE(Table2[1Y Return vs Nifty]))/_xlfn.STDEV.P(Table2[1Y Return vs Nifty])</f>
        <v>-0.2782460619365551</v>
      </c>
      <c r="I195">
        <v>0.18704303542658901</v>
      </c>
      <c r="J195">
        <f>(Table2[[#This Row],[1M Return vs Nifty]]-AVERAGE(Table2[1M Return vs Nifty]))/_xlfn.STDEV.P(Table2[1M Return vs Nifty])</f>
        <v>-4.7043740977300193E-2</v>
      </c>
      <c r="K195">
        <v>39.497158638512403</v>
      </c>
      <c r="L195">
        <f>(Table2[[#This Row],[6M Return vs Nifty]]-AVERAGE(Table2[6M Return vs Nifty]))/_xlfn.STDEV.P(Table2[6M Return vs Nifty])</f>
        <v>1.0663076815294312</v>
      </c>
      <c r="M195">
        <v>1.2111159971456</v>
      </c>
      <c r="N195">
        <f>(Table2[[#This Row],[1W Return vs Nifty]]-AVERAGE(Table2[1W Return vs Nifty]))/_xlfn.STDEV.P(Table2[1W Return vs Nifty])</f>
        <v>-0.36488256997549084</v>
      </c>
      <c r="O195">
        <v>1708.7</v>
      </c>
      <c r="P195">
        <v>1648.7019989401699</v>
      </c>
      <c r="Q195">
        <v>1384.45396350392</v>
      </c>
      <c r="R195">
        <v>65.865073414474693</v>
      </c>
      <c r="S195" s="2">
        <f>(Table2[[#This Row],[Close Price]]-Table2[[#This Row],[20D EMA]])/Table2[[#This Row],[20D EMA]]</f>
        <v>2.4843448235500699E-2</v>
      </c>
      <c r="T195" s="2">
        <f>(Table2[[#This Row],[Close Price]]-Table2[[#This Row],[50D EMA]])/Table2[[#This Row],[50D EMA]]</f>
        <v>6.2138580001532426E-2</v>
      </c>
      <c r="U195" s="2">
        <f>(Table2[[#This Row],[Close Price]]-Table2[[#This Row],[200D EMA]])/Table2[[#This Row],[200D EMA]]</f>
        <v>0.26486690504898236</v>
      </c>
      <c r="V195">
        <v>0.56950427547027505</v>
      </c>
      <c r="W195">
        <v>1737.3</v>
      </c>
      <c r="X195">
        <v>1752.9</v>
      </c>
      <c r="Y195">
        <v>1730</v>
      </c>
      <c r="Z195">
        <v>1771</v>
      </c>
      <c r="AA195">
        <v>1607.6</v>
      </c>
      <c r="AB195">
        <v>1790</v>
      </c>
      <c r="AC195" s="2">
        <f>(Table2[[#This Row],[Close Price]]/Table2[[#This Row],[Day Low]])-1</f>
        <v>7.9721406780637327E-3</v>
      </c>
      <c r="AD195" s="2">
        <f>(Table2[[#This Row],[Day High]]/Table2[[#This Row],[Close Price]])-1</f>
        <v>9.9934328869610844E-4</v>
      </c>
      <c r="AE195" s="2">
        <f>(Table2[[#This Row],[Close Price]]/Table2[[#This Row],[Current Week Low]])-1</f>
        <v>1.2225433526011686E-2</v>
      </c>
      <c r="AF195" s="2">
        <f>(Table2[[#This Row],[Current Week High]]/Table2[[#This Row],[Close Price]])-1</f>
        <v>1.1335408160351612E-2</v>
      </c>
      <c r="AG195" s="2">
        <f>(Table2[[#This Row],[Close Price]]/Table2[[#This Row],[Current Month Low]])-1</f>
        <v>8.9294600646927291E-2</v>
      </c>
      <c r="AH195" s="2">
        <f>(Table2[[#This Row],[Current Month High]]/Table2[[#This Row],[Close Price]])-1</f>
        <v>2.2185421009051076E-2</v>
      </c>
      <c r="AI195">
        <v>5.1394797704365596</v>
      </c>
      <c r="AJ195">
        <v>70.743954758190299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0.04</v>
      </c>
      <c r="AM195" t="s">
        <v>10202</v>
      </c>
      <c r="AN195">
        <v>4.5999999999999996</v>
      </c>
      <c r="AO195" t="s">
        <v>10202</v>
      </c>
      <c r="AP195">
        <v>9.8157500596482997E-2</v>
      </c>
      <c r="AQ195">
        <f>(Table2[[#This Row],[Sharpe Ratio]]-AVERAGE(Table2[Sharpe Ratio]))/_xlfn.STDEV.P(Table2[Sharpe Ratio])</f>
        <v>0.48686515913579109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0.86300046777587613</v>
      </c>
      <c r="AS195">
        <f>_xlfn.RANK.AVG(Table2[[#This Row],[1Y Return vs Nifty Z-Score]],Table2[1Y Return vs Nifty Z-Score])</f>
        <v>390</v>
      </c>
      <c r="AT195">
        <f>_xlfn.RANK.AVG(Table2[[#This Row],[6M Return vs Nifty Z-Score]],Table2[6M Return vs Nifty Z-Score])</f>
        <v>94</v>
      </c>
      <c r="AU195">
        <f>_xlfn.RANK.AVG(Table2[[#This Row],[Sharpe Ratio Z-Score]],Table2[Sharpe Ratio Z-Score])</f>
        <v>213</v>
      </c>
      <c r="AV195">
        <f>(Table2[[#This Row],[Rank 1Y]]+Table2[[#This Row],[Rank 6M]]+Table2[[#This Row],[Rank Sharpe]])/3</f>
        <v>232.33333333333334</v>
      </c>
    </row>
    <row r="196" spans="1:48" x14ac:dyDescent="0.3">
      <c r="A196" t="s">
        <v>491</v>
      </c>
      <c r="B196" t="s">
        <v>492</v>
      </c>
      <c r="C196" t="s">
        <v>10157</v>
      </c>
      <c r="D196" t="s">
        <v>493</v>
      </c>
      <c r="E196">
        <v>43540.236765000001</v>
      </c>
      <c r="F196">
        <v>791.55</v>
      </c>
      <c r="G196">
        <v>63.2204580659659</v>
      </c>
      <c r="H196">
        <f>(Table2[[#This Row],[1Y Return vs Nifty]]-AVERAGE(Table2[1Y Return vs Nifty]))/_xlfn.STDEV.P(Table2[1Y Return vs Nifty])</f>
        <v>0.34462299661712276</v>
      </c>
      <c r="I196">
        <v>-4.77222944321786</v>
      </c>
      <c r="J196">
        <f>(Table2[[#This Row],[1M Return vs Nifty]]-AVERAGE(Table2[1M Return vs Nifty]))/_xlfn.STDEV.P(Table2[1M Return vs Nifty])</f>
        <v>-0.59061132035542241</v>
      </c>
      <c r="K196">
        <v>17.6708965111143</v>
      </c>
      <c r="L196">
        <f>(Table2[[#This Row],[6M Return vs Nifty]]-AVERAGE(Table2[6M Return vs Nifty]))/_xlfn.STDEV.P(Table2[6M Return vs Nifty])</f>
        <v>0.33166951294713026</v>
      </c>
      <c r="M196">
        <v>1.6801561578209001</v>
      </c>
      <c r="N196">
        <f>(Table2[[#This Row],[1W Return vs Nifty]]-AVERAGE(Table2[1W Return vs Nifty]))/_xlfn.STDEV.P(Table2[1W Return vs Nifty])</f>
        <v>-0.27068672121874443</v>
      </c>
      <c r="O196">
        <v>778.07</v>
      </c>
      <c r="P196">
        <v>740.85312505041202</v>
      </c>
      <c r="Q196">
        <v>625.17819895175796</v>
      </c>
      <c r="R196">
        <v>54.502760210142199</v>
      </c>
      <c r="S196" s="2">
        <f>(Table2[[#This Row],[Close Price]]-Table2[[#This Row],[20D EMA]])/Table2[[#This Row],[20D EMA]]</f>
        <v>1.7324919351729154E-2</v>
      </c>
      <c r="T196" s="2">
        <f>(Table2[[#This Row],[Close Price]]-Table2[[#This Row],[50D EMA]])/Table2[[#This Row],[50D EMA]]</f>
        <v>6.8430399002687908E-2</v>
      </c>
      <c r="U196" s="2">
        <f>(Table2[[#This Row],[Close Price]]-Table2[[#This Row],[200D EMA]])/Table2[[#This Row],[200D EMA]]</f>
        <v>0.26611900627245016</v>
      </c>
      <c r="V196">
        <v>0.99439580405842198</v>
      </c>
      <c r="W196">
        <v>775.8</v>
      </c>
      <c r="X196">
        <v>794.85</v>
      </c>
      <c r="Y196">
        <v>789</v>
      </c>
      <c r="Z196">
        <v>809.55</v>
      </c>
      <c r="AA196">
        <v>750.2</v>
      </c>
      <c r="AB196">
        <v>826.75</v>
      </c>
      <c r="AC196" s="2">
        <f>(Table2[[#This Row],[Close Price]]/Table2[[#This Row],[Day Low]])-1</f>
        <v>2.0301624129930307E-2</v>
      </c>
      <c r="AD196" s="2">
        <f>(Table2[[#This Row],[Day High]]/Table2[[#This Row],[Close Price]])-1</f>
        <v>4.1690354368013605E-3</v>
      </c>
      <c r="AE196" s="2">
        <f>(Table2[[#This Row],[Close Price]]/Table2[[#This Row],[Current Week Low]])-1</f>
        <v>3.2319391634980654E-3</v>
      </c>
      <c r="AF196" s="2">
        <f>(Table2[[#This Row],[Current Week High]]/Table2[[#This Row],[Close Price]])-1</f>
        <v>2.2740193291642896E-2</v>
      </c>
      <c r="AG196" s="2">
        <f>(Table2[[#This Row],[Close Price]]/Table2[[#This Row],[Current Month Low]])-1</f>
        <v>5.5118635030658281E-2</v>
      </c>
      <c r="AH196" s="2">
        <f>(Table2[[#This Row],[Current Month High]]/Table2[[#This Row],[Close Price]])-1</f>
        <v>4.4469711325879624E-2</v>
      </c>
      <c r="AI196">
        <v>4.4469711325879597</v>
      </c>
      <c r="AJ196">
        <v>102.961538461538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0.15</v>
      </c>
      <c r="AM196" t="s">
        <v>10202</v>
      </c>
      <c r="AN196">
        <v>1.5</v>
      </c>
      <c r="AO196" t="s">
        <v>10202</v>
      </c>
      <c r="AP196">
        <v>6.9795193865646005E-2</v>
      </c>
      <c r="AQ196">
        <f>(Table2[[#This Row],[Sharpe Ratio]]-AVERAGE(Table2[Sharpe Ratio]))/_xlfn.STDEV.P(Table2[Sharpe Ratio])</f>
        <v>0.16134751520169163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-2.3658016808222215E-2</v>
      </c>
      <c r="AS196">
        <f>_xlfn.RANK.AVG(Table2[[#This Row],[1Y Return vs Nifty Z-Score]],Table2[1Y Return vs Nifty Z-Score])</f>
        <v>191</v>
      </c>
      <c r="AT196">
        <f>_xlfn.RANK.AVG(Table2[[#This Row],[6M Return vs Nifty Z-Score]],Table2[6M Return vs Nifty Z-Score])</f>
        <v>221</v>
      </c>
      <c r="AU196">
        <f>_xlfn.RANK.AVG(Table2[[#This Row],[Sharpe Ratio Z-Score]],Table2[Sharpe Ratio Z-Score])</f>
        <v>286</v>
      </c>
      <c r="AV196">
        <f>(Table2[[#This Row],[Rank 1Y]]+Table2[[#This Row],[Rank 6M]]+Table2[[#This Row],[Rank Sharpe]])/3</f>
        <v>232.66666666666666</v>
      </c>
    </row>
    <row r="197" spans="1:48" x14ac:dyDescent="0.3">
      <c r="A197" t="s">
        <v>1141</v>
      </c>
      <c r="B197" t="s">
        <v>1142</v>
      </c>
      <c r="C197" t="s">
        <v>10160</v>
      </c>
      <c r="D197" t="s">
        <v>915</v>
      </c>
      <c r="E197">
        <v>10702.58782805</v>
      </c>
      <c r="F197">
        <v>1455.55</v>
      </c>
      <c r="G197">
        <v>70.691030354371094</v>
      </c>
      <c r="H197">
        <f>(Table2[[#This Row],[1Y Return vs Nifty]]-AVERAGE(Table2[1Y Return vs Nifty]))/_xlfn.STDEV.P(Table2[1Y Return vs Nifty])</f>
        <v>0.44800255964374092</v>
      </c>
      <c r="I197">
        <v>10.403629323585999</v>
      </c>
      <c r="J197">
        <f>(Table2[[#This Row],[1M Return vs Nifty]]-AVERAGE(Table2[1M Return vs Nifty]))/_xlfn.STDEV.P(Table2[1M Return vs Nifty])</f>
        <v>1.0727586296479319</v>
      </c>
      <c r="K197">
        <v>23.276014147057101</v>
      </c>
      <c r="L197">
        <f>(Table2[[#This Row],[6M Return vs Nifty]]-AVERAGE(Table2[6M Return vs Nifty]))/_xlfn.STDEV.P(Table2[6M Return vs Nifty])</f>
        <v>0.5203290887701687</v>
      </c>
      <c r="M197">
        <v>1.8635021531048599</v>
      </c>
      <c r="N197">
        <f>(Table2[[#This Row],[1W Return vs Nifty]]-AVERAGE(Table2[1W Return vs Nifty]))/_xlfn.STDEV.P(Table2[1W Return vs Nifty])</f>
        <v>-0.23386592613574358</v>
      </c>
      <c r="O197">
        <v>1380.59</v>
      </c>
      <c r="P197">
        <v>1276.1051768975799</v>
      </c>
      <c r="Q197">
        <v>1028.69743511499</v>
      </c>
      <c r="R197">
        <v>65.519996258000205</v>
      </c>
      <c r="S197" s="2">
        <f>(Table2[[#This Row],[Close Price]]-Table2[[#This Row],[20D EMA]])/Table2[[#This Row],[20D EMA]]</f>
        <v>5.4295627231835696E-2</v>
      </c>
      <c r="T197" s="2">
        <f>(Table2[[#This Row],[Close Price]]-Table2[[#This Row],[50D EMA]])/Table2[[#This Row],[50D EMA]]</f>
        <v>0.14061914828892061</v>
      </c>
      <c r="U197" s="2">
        <f>(Table2[[#This Row],[Close Price]]-Table2[[#This Row],[200D EMA]])/Table2[[#This Row],[200D EMA]]</f>
        <v>0.41494471582627745</v>
      </c>
      <c r="V197">
        <v>0.50949038864785301</v>
      </c>
      <c r="W197">
        <v>1442.45</v>
      </c>
      <c r="X197">
        <v>1524.95</v>
      </c>
      <c r="Y197">
        <v>1406</v>
      </c>
      <c r="Z197">
        <v>1467</v>
      </c>
      <c r="AA197">
        <v>1215</v>
      </c>
      <c r="AB197">
        <v>1523.05</v>
      </c>
      <c r="AC197" s="2">
        <f>(Table2[[#This Row],[Close Price]]/Table2[[#This Row],[Day Low]])-1</f>
        <v>9.0817705986341313E-3</v>
      </c>
      <c r="AD197" s="2">
        <f>(Table2[[#This Row],[Day High]]/Table2[[#This Row],[Close Price]])-1</f>
        <v>4.7679571296073808E-2</v>
      </c>
      <c r="AE197" s="2">
        <f>(Table2[[#This Row],[Close Price]]/Table2[[#This Row],[Current Week Low]])-1</f>
        <v>3.5241820768136423E-2</v>
      </c>
      <c r="AF197" s="2">
        <f>(Table2[[#This Row],[Current Week High]]/Table2[[#This Row],[Close Price]])-1</f>
        <v>7.8664422383292187E-3</v>
      </c>
      <c r="AG197" s="2">
        <f>(Table2[[#This Row],[Close Price]]/Table2[[#This Row],[Current Month Low]])-1</f>
        <v>0.19798353909465027</v>
      </c>
      <c r="AH197" s="2">
        <f>(Table2[[#This Row],[Current Month High]]/Table2[[#This Row],[Close Price]])-1</f>
        <v>4.637422280237713E-2</v>
      </c>
      <c r="AI197">
        <v>4.6374222802377103</v>
      </c>
      <c r="AJ197">
        <v>121.88262195121899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0.31</v>
      </c>
      <c r="AM197" t="s">
        <v>10202</v>
      </c>
      <c r="AN197">
        <v>3.89</v>
      </c>
      <c r="AO197" t="s">
        <v>10202</v>
      </c>
      <c r="AP197">
        <v>4.9139294438790997E-2</v>
      </c>
      <c r="AQ197">
        <f>(Table2[[#This Row],[Sharpe Ratio]]-AVERAGE(Table2[Sharpe Ratio]))/_xlfn.STDEV.P(Table2[Sharpe Ratio])</f>
        <v>-7.5722754807729817E-2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1.731501597118368</v>
      </c>
      <c r="AS197">
        <f>_xlfn.RANK.AVG(Table2[[#This Row],[1Y Return vs Nifty Z-Score]],Table2[1Y Return vs Nifty Z-Score])</f>
        <v>165</v>
      </c>
      <c r="AT197">
        <f>_xlfn.RANK.AVG(Table2[[#This Row],[6M Return vs Nifty Z-Score]],Table2[6M Return vs Nifty Z-Score])</f>
        <v>177</v>
      </c>
      <c r="AU197">
        <f>_xlfn.RANK.AVG(Table2[[#This Row],[Sharpe Ratio Z-Score]],Table2[Sharpe Ratio Z-Score])</f>
        <v>361</v>
      </c>
      <c r="AV197">
        <f>(Table2[[#This Row],[Rank 1Y]]+Table2[[#This Row],[Rank 6M]]+Table2[[#This Row],[Rank Sharpe]])/3</f>
        <v>234.33333333333334</v>
      </c>
    </row>
    <row r="198" spans="1:48" x14ac:dyDescent="0.3">
      <c r="A198" t="s">
        <v>668</v>
      </c>
      <c r="B198" t="s">
        <v>669</v>
      </c>
      <c r="C198" t="s">
        <v>10155</v>
      </c>
      <c r="D198" t="s">
        <v>279</v>
      </c>
      <c r="E198">
        <v>26538.153562719999</v>
      </c>
      <c r="F198">
        <v>268.3</v>
      </c>
      <c r="G198">
        <v>58.9362800844983</v>
      </c>
      <c r="H198">
        <f>(Table2[[#This Row],[1Y Return vs Nifty]]-AVERAGE(Table2[1Y Return vs Nifty]))/_xlfn.STDEV.P(Table2[1Y Return vs Nifty])</f>
        <v>0.28533751880442787</v>
      </c>
      <c r="I198">
        <v>26.633814271025901</v>
      </c>
      <c r="J198">
        <f>(Table2[[#This Row],[1M Return vs Nifty]]-AVERAGE(Table2[1M Return vs Nifty]))/_xlfn.STDEV.P(Table2[1M Return vs Nifty])</f>
        <v>2.8516893866751354</v>
      </c>
      <c r="K198">
        <v>27.516041821550299</v>
      </c>
      <c r="L198">
        <f>(Table2[[#This Row],[6M Return vs Nifty]]-AVERAGE(Table2[6M Return vs Nifty]))/_xlfn.STDEV.P(Table2[6M Return vs Nifty])</f>
        <v>0.66304185137453131</v>
      </c>
      <c r="M198">
        <v>8.4382206479124093</v>
      </c>
      <c r="N198">
        <f>(Table2[[#This Row],[1W Return vs Nifty]]-AVERAGE(Table2[1W Return vs Nifty]))/_xlfn.STDEV.P(Table2[1W Return vs Nifty])</f>
        <v>1.0865139493602542</v>
      </c>
      <c r="O198">
        <v>250.5</v>
      </c>
      <c r="P198">
        <v>230.07670499774201</v>
      </c>
      <c r="Q198">
        <v>193.52948147796101</v>
      </c>
      <c r="R198">
        <v>63.852669339700903</v>
      </c>
      <c r="S198" s="2">
        <f>(Table2[[#This Row],[Close Price]]-Table2[[#This Row],[20D EMA]])/Table2[[#This Row],[20D EMA]]</f>
        <v>7.1057884231536972E-2</v>
      </c>
      <c r="T198" s="2">
        <f>(Table2[[#This Row],[Close Price]]-Table2[[#This Row],[50D EMA]])/Table2[[#This Row],[50D EMA]]</f>
        <v>0.16613283384179692</v>
      </c>
      <c r="U198" s="2">
        <f>(Table2[[#This Row],[Close Price]]-Table2[[#This Row],[200D EMA]])/Table2[[#This Row],[200D EMA]]</f>
        <v>0.38635208419423067</v>
      </c>
      <c r="V198">
        <v>1.5102604834279401</v>
      </c>
      <c r="W198">
        <v>266.51</v>
      </c>
      <c r="X198">
        <v>279.8</v>
      </c>
      <c r="Y198">
        <v>265.41000000000003</v>
      </c>
      <c r="Z198">
        <v>272</v>
      </c>
      <c r="AA198">
        <v>202.01</v>
      </c>
      <c r="AB198">
        <v>278.85000000000002</v>
      </c>
      <c r="AC198" s="2">
        <f>(Table2[[#This Row],[Close Price]]/Table2[[#This Row],[Day Low]])-1</f>
        <v>6.71644591197329E-3</v>
      </c>
      <c r="AD198" s="2">
        <f>(Table2[[#This Row],[Day High]]/Table2[[#This Row],[Close Price]])-1</f>
        <v>4.2862467387253078E-2</v>
      </c>
      <c r="AE198" s="2">
        <f>(Table2[[#This Row],[Close Price]]/Table2[[#This Row],[Current Week Low]])-1</f>
        <v>1.0888813533777908E-2</v>
      </c>
      <c r="AF198" s="2">
        <f>(Table2[[#This Row],[Current Week High]]/Table2[[#This Row],[Close Price]])-1</f>
        <v>1.3790532985463955E-2</v>
      </c>
      <c r="AG198" s="2">
        <f>(Table2[[#This Row],[Close Price]]/Table2[[#This Row],[Current Month Low]])-1</f>
        <v>0.32815207167962002</v>
      </c>
      <c r="AH198" s="2">
        <f>(Table2[[#This Row],[Current Month High]]/Table2[[#This Row],[Close Price]])-1</f>
        <v>3.9321654863958333E-2</v>
      </c>
      <c r="AI198">
        <v>3.9321654863958302</v>
      </c>
      <c r="AJ198">
        <v>102.643504531722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0.23</v>
      </c>
      <c r="AM198" t="s">
        <v>10202</v>
      </c>
      <c r="AN198">
        <v>6.63</v>
      </c>
      <c r="AO198" t="s">
        <v>10202</v>
      </c>
      <c r="AP198">
        <v>5.1993997357018998E-2</v>
      </c>
      <c r="AQ198">
        <f>(Table2[[#This Row],[Sharpe Ratio]]-AVERAGE(Table2[Sharpe Ratio]))/_xlfn.STDEV.P(Table2[Sharpe Ratio])</f>
        <v>-4.2958982210099708E-2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4.8436237240042495</v>
      </c>
      <c r="AS198">
        <f>_xlfn.RANK.AVG(Table2[[#This Row],[1Y Return vs Nifty Z-Score]],Table2[1Y Return vs Nifty Z-Score])</f>
        <v>206</v>
      </c>
      <c r="AT198">
        <f>_xlfn.RANK.AVG(Table2[[#This Row],[6M Return vs Nifty Z-Score]],Table2[6M Return vs Nifty Z-Score])</f>
        <v>147</v>
      </c>
      <c r="AU198">
        <f>_xlfn.RANK.AVG(Table2[[#This Row],[Sharpe Ratio Z-Score]],Table2[Sharpe Ratio Z-Score])</f>
        <v>353</v>
      </c>
      <c r="AV198">
        <f>(Table2[[#This Row],[Rank 1Y]]+Table2[[#This Row],[Rank 6M]]+Table2[[#This Row],[Rank Sharpe]])/3</f>
        <v>235.33333333333334</v>
      </c>
    </row>
    <row r="199" spans="1:48" x14ac:dyDescent="0.3">
      <c r="A199" t="s">
        <v>1083</v>
      </c>
      <c r="B199" t="s">
        <v>1084</v>
      </c>
      <c r="C199" t="s">
        <v>10165</v>
      </c>
      <c r="D199" t="s">
        <v>77</v>
      </c>
      <c r="E199">
        <v>11554.517139285001</v>
      </c>
      <c r="F199">
        <v>372.85</v>
      </c>
      <c r="G199">
        <v>43.484249159328598</v>
      </c>
      <c r="H199">
        <f>(Table2[[#This Row],[1Y Return vs Nifty]]-AVERAGE(Table2[1Y Return vs Nifty]))/_xlfn.STDEV.P(Table2[1Y Return vs Nifty])</f>
        <v>7.150862548160461E-2</v>
      </c>
      <c r="I199">
        <v>25.5891859214405</v>
      </c>
      <c r="J199">
        <f>(Table2[[#This Row],[1M Return vs Nifty]]-AVERAGE(Table2[1M Return vs Nifty]))/_xlfn.STDEV.P(Table2[1M Return vs Nifty])</f>
        <v>2.7371915231721586</v>
      </c>
      <c r="K199">
        <v>30.065617819417</v>
      </c>
      <c r="L199">
        <f>(Table2[[#This Row],[6M Return vs Nifty]]-AVERAGE(Table2[6M Return vs Nifty]))/_xlfn.STDEV.P(Table2[6M Return vs Nifty])</f>
        <v>0.74885662949831377</v>
      </c>
      <c r="M199">
        <v>9.3321023345068497</v>
      </c>
      <c r="N199">
        <f>(Table2[[#This Row],[1W Return vs Nifty]]-AVERAGE(Table2[1W Return vs Nifty]))/_xlfn.STDEV.P(Table2[1W Return vs Nifty])</f>
        <v>1.2660293751516163</v>
      </c>
      <c r="O199">
        <v>322.74</v>
      </c>
      <c r="P199">
        <v>280.604415588834</v>
      </c>
      <c r="Q199">
        <v>242.98087394136999</v>
      </c>
      <c r="R199">
        <v>88.070993155378304</v>
      </c>
      <c r="S199" s="2">
        <f>(Table2[[#This Row],[Close Price]]-Table2[[#This Row],[20D EMA]])/Table2[[#This Row],[20D EMA]]</f>
        <v>0.15526429943607861</v>
      </c>
      <c r="T199" s="2">
        <f>(Table2[[#This Row],[Close Price]]-Table2[[#This Row],[50D EMA]])/Table2[[#This Row],[50D EMA]]</f>
        <v>0.32873889107408871</v>
      </c>
      <c r="U199" s="2">
        <f>(Table2[[#This Row],[Close Price]]-Table2[[#This Row],[200D EMA]])/Table2[[#This Row],[200D EMA]]</f>
        <v>0.53448291609144005</v>
      </c>
      <c r="V199">
        <v>1.8318008577580001</v>
      </c>
      <c r="W199">
        <v>370.2</v>
      </c>
      <c r="X199">
        <v>375.8</v>
      </c>
      <c r="Y199">
        <v>370.55</v>
      </c>
      <c r="Z199">
        <v>385</v>
      </c>
      <c r="AA199">
        <v>272.5</v>
      </c>
      <c r="AB199">
        <v>385</v>
      </c>
      <c r="AC199" s="2">
        <f>(Table2[[#This Row],[Close Price]]/Table2[[#This Row],[Day Low]])-1</f>
        <v>7.1582928146949332E-3</v>
      </c>
      <c r="AD199" s="2">
        <f>(Table2[[#This Row],[Day High]]/Table2[[#This Row],[Close Price]])-1</f>
        <v>7.9120289660721266E-3</v>
      </c>
      <c r="AE199" s="2">
        <f>(Table2[[#This Row],[Close Price]]/Table2[[#This Row],[Current Week Low]])-1</f>
        <v>6.2069896100391819E-3</v>
      </c>
      <c r="AF199" s="2">
        <f>(Table2[[#This Row],[Current Week High]]/Table2[[#This Row],[Close Price]])-1</f>
        <v>3.2586831165347885E-2</v>
      </c>
      <c r="AG199" s="2">
        <f>(Table2[[#This Row],[Close Price]]/Table2[[#This Row],[Current Month Low]])-1</f>
        <v>0.36825688073394502</v>
      </c>
      <c r="AH199" s="2">
        <f>(Table2[[#This Row],[Current Month High]]/Table2[[#This Row],[Close Price]])-1</f>
        <v>3.2586831165347885E-2</v>
      </c>
      <c r="AI199">
        <v>3.25868311653478</v>
      </c>
      <c r="AJ199">
        <v>116.08229498695999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0.6</v>
      </c>
      <c r="AM199" t="s">
        <v>10202</v>
      </c>
      <c r="AN199">
        <v>26.03</v>
      </c>
      <c r="AO199" t="s">
        <v>10202</v>
      </c>
      <c r="AP199">
        <v>6.0974408602469998E-2</v>
      </c>
      <c r="AQ199">
        <f>(Table2[[#This Row],[Sharpe Ratio]]-AVERAGE(Table2[Sharpe Ratio]))/_xlfn.STDEV.P(Table2[Sharpe Ratio])</f>
        <v>6.0110289902388765E-2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4.8836964432060821</v>
      </c>
      <c r="AS199">
        <f>_xlfn.RANK.AVG(Table2[[#This Row],[1Y Return vs Nifty Z-Score]],Table2[1Y Return vs Nifty Z-Score])</f>
        <v>263</v>
      </c>
      <c r="AT199">
        <f>_xlfn.RANK.AVG(Table2[[#This Row],[6M Return vs Nifty Z-Score]],Table2[6M Return vs Nifty Z-Score])</f>
        <v>129</v>
      </c>
      <c r="AU199">
        <f>_xlfn.RANK.AVG(Table2[[#This Row],[Sharpe Ratio Z-Score]],Table2[Sharpe Ratio Z-Score])</f>
        <v>314</v>
      </c>
      <c r="AV199">
        <f>(Table2[[#This Row],[Rank 1Y]]+Table2[[#This Row],[Rank 6M]]+Table2[[#This Row],[Rank Sharpe]])/3</f>
        <v>235.33333333333334</v>
      </c>
    </row>
    <row r="200" spans="1:48" x14ac:dyDescent="0.3">
      <c r="A200" t="s">
        <v>1462</v>
      </c>
      <c r="B200" t="s">
        <v>1463</v>
      </c>
      <c r="C200" t="s">
        <v>10165</v>
      </c>
      <c r="D200" t="s">
        <v>77</v>
      </c>
      <c r="E200">
        <v>7046.4610001999999</v>
      </c>
      <c r="F200">
        <v>343.95</v>
      </c>
      <c r="G200">
        <v>107.323301892635</v>
      </c>
      <c r="H200">
        <f>(Table2[[#This Row],[1Y Return vs Nifty]]-AVERAGE(Table2[1Y Return vs Nifty]))/_xlfn.STDEV.P(Table2[1Y Return vs Nifty])</f>
        <v>0.95492867963803552</v>
      </c>
      <c r="I200">
        <v>18.267924256018599</v>
      </c>
      <c r="J200">
        <f>(Table2[[#This Row],[1M Return vs Nifty]]-AVERAGE(Table2[1M Return vs Nifty]))/_xlfn.STDEV.P(Table2[1M Return vs Nifty])</f>
        <v>1.93473501395551</v>
      </c>
      <c r="K200">
        <v>8.9592226798408703</v>
      </c>
      <c r="L200">
        <f>(Table2[[#This Row],[6M Return vs Nifty]]-AVERAGE(Table2[6M Return vs Nifty]))/_xlfn.STDEV.P(Table2[6M Return vs Nifty])</f>
        <v>3.8448068462627452E-2</v>
      </c>
      <c r="M200">
        <v>3.4313023485579</v>
      </c>
      <c r="N200">
        <f>(Table2[[#This Row],[1W Return vs Nifty]]-AVERAGE(Table2[1W Return vs Nifty]))/_xlfn.STDEV.P(Table2[1W Return vs Nifty])</f>
        <v>8.0990417677267126E-2</v>
      </c>
      <c r="O200">
        <v>310.92</v>
      </c>
      <c r="P200">
        <v>277.497190030696</v>
      </c>
      <c r="Q200">
        <v>234.244338584106</v>
      </c>
      <c r="R200">
        <v>74.294757303449103</v>
      </c>
      <c r="S200" s="2">
        <f>(Table2[[#This Row],[Close Price]]-Table2[[#This Row],[20D EMA]])/Table2[[#This Row],[20D EMA]]</f>
        <v>0.10623311462755683</v>
      </c>
      <c r="T200" s="2">
        <f>(Table2[[#This Row],[Close Price]]-Table2[[#This Row],[50D EMA]])/Table2[[#This Row],[50D EMA]]</f>
        <v>0.23947201037226054</v>
      </c>
      <c r="U200" s="2">
        <f>(Table2[[#This Row],[Close Price]]-Table2[[#This Row],[200D EMA]])/Table2[[#This Row],[200D EMA]]</f>
        <v>0.4683385821788128</v>
      </c>
      <c r="V200">
        <v>2.0492078006975598</v>
      </c>
      <c r="W200">
        <v>343.55</v>
      </c>
      <c r="X200">
        <v>351.7</v>
      </c>
      <c r="Y200">
        <v>338.95</v>
      </c>
      <c r="Z200">
        <v>363.45</v>
      </c>
      <c r="AA200">
        <v>267.39999999999998</v>
      </c>
      <c r="AB200">
        <v>363.45</v>
      </c>
      <c r="AC200" s="2">
        <f>(Table2[[#This Row],[Close Price]]/Table2[[#This Row],[Day Low]])-1</f>
        <v>1.1643137825643191E-3</v>
      </c>
      <c r="AD200" s="2">
        <f>(Table2[[#This Row],[Day High]]/Table2[[#This Row],[Close Price]])-1</f>
        <v>2.2532344817560723E-2</v>
      </c>
      <c r="AE200" s="2">
        <f>(Table2[[#This Row],[Close Price]]/Table2[[#This Row],[Current Week Low]])-1</f>
        <v>1.4751438265230954E-2</v>
      </c>
      <c r="AF200" s="2">
        <f>(Table2[[#This Row],[Current Week High]]/Table2[[#This Row],[Close Price]])-1</f>
        <v>5.6694286960313978E-2</v>
      </c>
      <c r="AG200" s="2">
        <f>(Table2[[#This Row],[Close Price]]/Table2[[#This Row],[Current Month Low]])-1</f>
        <v>0.28627524308152585</v>
      </c>
      <c r="AH200" s="2">
        <f>(Table2[[#This Row],[Current Month High]]/Table2[[#This Row],[Close Price]])-1</f>
        <v>5.6694286960313978E-2</v>
      </c>
      <c r="AI200">
        <v>5.6694286960313898</v>
      </c>
      <c r="AJ200">
        <v>148.160173160173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0.38</v>
      </c>
      <c r="AM200" t="s">
        <v>10202</v>
      </c>
      <c r="AN200">
        <v>11.42</v>
      </c>
      <c r="AO200" t="s">
        <v>10202</v>
      </c>
      <c r="AP200">
        <v>6.2113875083812997E-2</v>
      </c>
      <c r="AQ200">
        <f>(Table2[[#This Row],[Sharpe Ratio]]-AVERAGE(Table2[Sharpe Ratio]))/_xlfn.STDEV.P(Table2[Sharpe Ratio])</f>
        <v>7.3188085297125519E-2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3.0822902650305655</v>
      </c>
      <c r="AS200">
        <f>_xlfn.RANK.AVG(Table2[[#This Row],[1Y Return vs Nifty Z-Score]],Table2[1Y Return vs Nifty Z-Score])</f>
        <v>95</v>
      </c>
      <c r="AT200">
        <f>_xlfn.RANK.AVG(Table2[[#This Row],[6M Return vs Nifty Z-Score]],Table2[6M Return vs Nifty Z-Score])</f>
        <v>299</v>
      </c>
      <c r="AU200">
        <f>_xlfn.RANK.AVG(Table2[[#This Row],[Sharpe Ratio Z-Score]],Table2[Sharpe Ratio Z-Score])</f>
        <v>313</v>
      </c>
      <c r="AV200">
        <f>(Table2[[#This Row],[Rank 1Y]]+Table2[[#This Row],[Rank 6M]]+Table2[[#This Row],[Rank Sharpe]])/3</f>
        <v>235.66666666666666</v>
      </c>
    </row>
    <row r="201" spans="1:48" x14ac:dyDescent="0.3">
      <c r="A201" t="s">
        <v>320</v>
      </c>
      <c r="B201" t="s">
        <v>321</v>
      </c>
      <c r="C201" t="s">
        <v>10155</v>
      </c>
      <c r="D201" t="s">
        <v>18</v>
      </c>
      <c r="E201">
        <v>81080.677010284999</v>
      </c>
      <c r="F201">
        <v>381.05</v>
      </c>
      <c r="G201">
        <v>75.981300682677301</v>
      </c>
      <c r="H201">
        <f>(Table2[[#This Row],[1Y Return vs Nifty]]-AVERAGE(Table2[1Y Return vs Nifty]))/_xlfn.STDEV.P(Table2[1Y Return vs Nifty])</f>
        <v>0.52121058357007544</v>
      </c>
      <c r="I201">
        <v>10.1516787350544</v>
      </c>
      <c r="J201">
        <f>(Table2[[#This Row],[1M Return vs Nifty]]-AVERAGE(Table2[1M Return vs Nifty]))/_xlfn.STDEV.P(Table2[1M Return vs Nifty])</f>
        <v>1.0451432541829306</v>
      </c>
      <c r="K201">
        <v>12.116668122876501</v>
      </c>
      <c r="L201">
        <f>(Table2[[#This Row],[6M Return vs Nifty]]-AVERAGE(Table2[6M Return vs Nifty]))/_xlfn.STDEV.P(Table2[6M Return vs Nifty])</f>
        <v>0.14472279036100058</v>
      </c>
      <c r="M201">
        <v>8.8493040849819096</v>
      </c>
      <c r="N201">
        <f>(Table2[[#This Row],[1W Return vs Nifty]]-AVERAGE(Table2[1W Return vs Nifty]))/_xlfn.STDEV.P(Table2[1W Return vs Nifty])</f>
        <v>1.1690705330200664</v>
      </c>
      <c r="O201">
        <v>352.77</v>
      </c>
      <c r="P201">
        <v>345.628622211155</v>
      </c>
      <c r="Q201">
        <v>302.58396350498901</v>
      </c>
      <c r="R201">
        <v>78.008602361684595</v>
      </c>
      <c r="S201" s="2">
        <f>(Table2[[#This Row],[Close Price]]-Table2[[#This Row],[20D EMA]])/Table2[[#This Row],[20D EMA]]</f>
        <v>8.0165546956940864E-2</v>
      </c>
      <c r="T201" s="2">
        <f>(Table2[[#This Row],[Close Price]]-Table2[[#This Row],[50D EMA]])/Table2[[#This Row],[50D EMA]]</f>
        <v>0.10248392497773236</v>
      </c>
      <c r="U201" s="2">
        <f>(Table2[[#This Row],[Close Price]]-Table2[[#This Row],[200D EMA]])/Table2[[#This Row],[200D EMA]]</f>
        <v>0.2593198779806361</v>
      </c>
      <c r="V201">
        <v>1.1080677966174599</v>
      </c>
      <c r="W201">
        <v>370.1</v>
      </c>
      <c r="X201">
        <v>399.1</v>
      </c>
      <c r="Y201">
        <v>378.8</v>
      </c>
      <c r="Z201">
        <v>389.3</v>
      </c>
      <c r="AA201">
        <v>323</v>
      </c>
      <c r="AB201">
        <v>389.3</v>
      </c>
      <c r="AC201" s="2">
        <f>(Table2[[#This Row],[Close Price]]/Table2[[#This Row],[Day Low]])-1</f>
        <v>2.9586598216698068E-2</v>
      </c>
      <c r="AD201" s="2">
        <f>(Table2[[#This Row],[Day High]]/Table2[[#This Row],[Close Price]])-1</f>
        <v>4.7369111665135799E-2</v>
      </c>
      <c r="AE201" s="2">
        <f>(Table2[[#This Row],[Close Price]]/Table2[[#This Row],[Current Week Low]])-1</f>
        <v>5.93980992608234E-3</v>
      </c>
      <c r="AF201" s="2">
        <f>(Table2[[#This Row],[Current Week High]]/Table2[[#This Row],[Close Price]])-1</f>
        <v>2.1650702007610656E-2</v>
      </c>
      <c r="AG201" s="2">
        <f>(Table2[[#This Row],[Close Price]]/Table2[[#This Row],[Current Month Low]])-1</f>
        <v>0.17972136222910229</v>
      </c>
      <c r="AH201" s="2">
        <f>(Table2[[#This Row],[Current Month High]]/Table2[[#This Row],[Close Price]])-1</f>
        <v>2.1650702007610656E-2</v>
      </c>
      <c r="AI201">
        <v>4.06333377072123</v>
      </c>
      <c r="AJ201">
        <v>138.95275919732401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0.01</v>
      </c>
      <c r="AM201" t="s">
        <v>10202</v>
      </c>
      <c r="AN201">
        <v>13.7</v>
      </c>
      <c r="AO201" t="s">
        <v>10202</v>
      </c>
      <c r="AP201">
        <v>7.0836767159728004E-2</v>
      </c>
      <c r="AQ201">
        <f>(Table2[[#This Row],[Sharpe Ratio]]-AVERAGE(Table2[Sharpe Ratio]))/_xlfn.STDEV.P(Table2[Sharpe Ratio])</f>
        <v>0.17330177857991036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3.0534489397139835</v>
      </c>
      <c r="AS201">
        <f>_xlfn.RANK.AVG(Table2[[#This Row],[1Y Return vs Nifty Z-Score]],Table2[1Y Return vs Nifty Z-Score])</f>
        <v>152</v>
      </c>
      <c r="AT201">
        <f>_xlfn.RANK.AVG(Table2[[#This Row],[6M Return vs Nifty Z-Score]],Table2[6M Return vs Nifty Z-Score])</f>
        <v>273</v>
      </c>
      <c r="AU201">
        <f>_xlfn.RANK.AVG(Table2[[#This Row],[Sharpe Ratio Z-Score]],Table2[Sharpe Ratio Z-Score])</f>
        <v>283</v>
      </c>
      <c r="AV201">
        <f>(Table2[[#This Row],[Rank 1Y]]+Table2[[#This Row],[Rank 6M]]+Table2[[#This Row],[Rank Sharpe]])/3</f>
        <v>236</v>
      </c>
    </row>
    <row r="202" spans="1:48" x14ac:dyDescent="0.3">
      <c r="A202" t="s">
        <v>301</v>
      </c>
      <c r="B202" t="s">
        <v>302</v>
      </c>
      <c r="C202" t="s">
        <v>10161</v>
      </c>
      <c r="D202" t="s">
        <v>293</v>
      </c>
      <c r="E202">
        <v>90786.33803128</v>
      </c>
      <c r="F202">
        <v>934.1</v>
      </c>
      <c r="G202">
        <v>30.6002075787347</v>
      </c>
      <c r="H202">
        <f>(Table2[[#This Row],[1Y Return vs Nifty]]-AVERAGE(Table2[1Y Return vs Nifty]))/_xlfn.STDEV.P(Table2[1Y Return vs Nifty])</f>
        <v>-0.10678381814896463</v>
      </c>
      <c r="I202">
        <v>-1.4049323245687</v>
      </c>
      <c r="J202">
        <f>(Table2[[#This Row],[1M Return vs Nifty]]-AVERAGE(Table2[1M Return vs Nifty]))/_xlfn.STDEV.P(Table2[1M Return vs Nifty])</f>
        <v>-0.22153429308723083</v>
      </c>
      <c r="K202">
        <v>14.5606244984273</v>
      </c>
      <c r="L202">
        <f>(Table2[[#This Row],[6M Return vs Nifty]]-AVERAGE(Table2[6M Return vs Nifty]))/_xlfn.STDEV.P(Table2[6M Return vs Nifty])</f>
        <v>0.22698257563022978</v>
      </c>
      <c r="M202">
        <v>1.9382385087468801</v>
      </c>
      <c r="N202">
        <f>(Table2[[#This Row],[1W Return vs Nifty]]-AVERAGE(Table2[1W Return vs Nifty]))/_xlfn.STDEV.P(Table2[1W Return vs Nifty])</f>
        <v>-0.21885686072319868</v>
      </c>
      <c r="O202">
        <v>921.6</v>
      </c>
      <c r="P202">
        <v>888.72009906014796</v>
      </c>
      <c r="Q202">
        <v>775.62056204935402</v>
      </c>
      <c r="R202">
        <v>53.410453642609298</v>
      </c>
      <c r="S202" s="2">
        <f>(Table2[[#This Row],[Close Price]]-Table2[[#This Row],[20D EMA]])/Table2[[#This Row],[20D EMA]]</f>
        <v>1.3563368055555556E-2</v>
      </c>
      <c r="T202" s="2">
        <f>(Table2[[#This Row],[Close Price]]-Table2[[#This Row],[50D EMA]])/Table2[[#This Row],[50D EMA]]</f>
        <v>5.106208466292466E-2</v>
      </c>
      <c r="U202" s="2">
        <f>(Table2[[#This Row],[Close Price]]-Table2[[#This Row],[200D EMA]])/Table2[[#This Row],[200D EMA]]</f>
        <v>0.20432598838265675</v>
      </c>
      <c r="V202">
        <v>0.59546249212367697</v>
      </c>
      <c r="W202">
        <v>916</v>
      </c>
      <c r="X202">
        <v>939</v>
      </c>
      <c r="Y202">
        <v>928.4</v>
      </c>
      <c r="Z202">
        <v>960.95</v>
      </c>
      <c r="AA202">
        <v>886.15</v>
      </c>
      <c r="AB202">
        <v>965.6</v>
      </c>
      <c r="AC202" s="2">
        <f>(Table2[[#This Row],[Close Price]]/Table2[[#This Row],[Day Low]])-1</f>
        <v>1.975982532751086E-2</v>
      </c>
      <c r="AD202" s="2">
        <f>(Table2[[#This Row],[Day High]]/Table2[[#This Row],[Close Price]])-1</f>
        <v>5.2456910395033418E-3</v>
      </c>
      <c r="AE202" s="2">
        <f>(Table2[[#This Row],[Close Price]]/Table2[[#This Row],[Current Week Low]])-1</f>
        <v>6.13959500215433E-3</v>
      </c>
      <c r="AF202" s="2">
        <f>(Table2[[#This Row],[Current Week High]]/Table2[[#This Row],[Close Price]])-1</f>
        <v>2.8744245798094425E-2</v>
      </c>
      <c r="AG202" s="2">
        <f>(Table2[[#This Row],[Close Price]]/Table2[[#This Row],[Current Month Low]])-1</f>
        <v>5.4110477910060517E-2</v>
      </c>
      <c r="AH202" s="2">
        <f>(Table2[[#This Row],[Current Month High]]/Table2[[#This Row],[Close Price]])-1</f>
        <v>3.3722299539663769E-2</v>
      </c>
      <c r="AI202">
        <v>4.9031152981479504</v>
      </c>
      <c r="AJ202">
        <v>83.697148475909501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</v>
      </c>
      <c r="AM202" t="s">
        <v>10203</v>
      </c>
      <c r="AN202">
        <v>2.93</v>
      </c>
      <c r="AO202" t="s">
        <v>10202</v>
      </c>
      <c r="AP202">
        <v>0.13351158282886699</v>
      </c>
      <c r="AQ202">
        <f>(Table2[[#This Row],[Sharpe Ratio]]-AVERAGE(Table2[Sharpe Ratio]))/_xlfn.STDEV.P(Table2[Sharpe Ratio])</f>
        <v>0.89262826088045732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0.57243586455129303</v>
      </c>
      <c r="AS202">
        <f>_xlfn.RANK.AVG(Table2[[#This Row],[1Y Return vs Nifty Z-Score]],Table2[1Y Return vs Nifty Z-Score])</f>
        <v>320</v>
      </c>
      <c r="AT202">
        <f>_xlfn.RANK.AVG(Table2[[#This Row],[6M Return vs Nifty Z-Score]],Table2[6M Return vs Nifty Z-Score])</f>
        <v>247</v>
      </c>
      <c r="AU202">
        <f>_xlfn.RANK.AVG(Table2[[#This Row],[Sharpe Ratio Z-Score]],Table2[Sharpe Ratio Z-Score])</f>
        <v>142</v>
      </c>
      <c r="AV202">
        <f>(Table2[[#This Row],[Rank 1Y]]+Table2[[#This Row],[Rank 6M]]+Table2[[#This Row],[Rank Sharpe]])/3</f>
        <v>236.33333333333334</v>
      </c>
    </row>
    <row r="203" spans="1:48" x14ac:dyDescent="0.3">
      <c r="A203" t="s">
        <v>1181</v>
      </c>
      <c r="B203" t="s">
        <v>1182</v>
      </c>
      <c r="C203" t="s">
        <v>10160</v>
      </c>
      <c r="D203" t="s">
        <v>46</v>
      </c>
      <c r="E203">
        <v>10096.50476874</v>
      </c>
      <c r="F203">
        <v>6386.9</v>
      </c>
      <c r="G203">
        <v>11.987084136555501</v>
      </c>
      <c r="H203">
        <f>(Table2[[#This Row],[1Y Return vs Nifty]]-AVERAGE(Table2[1Y Return vs Nifty]))/_xlfn.STDEV.P(Table2[1Y Return vs Nifty])</f>
        <v>-0.36435666447554327</v>
      </c>
      <c r="I203">
        <v>22.089040566394999</v>
      </c>
      <c r="J203">
        <f>(Table2[[#This Row],[1M Return vs Nifty]]-AVERAGE(Table2[1M Return vs Nifty]))/_xlfn.STDEV.P(Table2[1M Return vs Nifty])</f>
        <v>2.3535534903142219</v>
      </c>
      <c r="K203">
        <v>12.311895361757401</v>
      </c>
      <c r="L203">
        <f>(Table2[[#This Row],[6M Return vs Nifty]]-AVERAGE(Table2[6M Return vs Nifty]))/_xlfn.STDEV.P(Table2[6M Return vs Nifty])</f>
        <v>0.15129383676334401</v>
      </c>
      <c r="M203">
        <v>3.9533346128119198</v>
      </c>
      <c r="N203">
        <f>(Table2[[#This Row],[1W Return vs Nifty]]-AVERAGE(Table2[1W Return vs Nifty]))/_xlfn.STDEV.P(Table2[1W Return vs Nifty])</f>
        <v>0.18582850262721334</v>
      </c>
      <c r="O203">
        <v>5807.92</v>
      </c>
      <c r="P203">
        <v>5407.15807446287</v>
      </c>
      <c r="Q203">
        <v>4765.3367007946599</v>
      </c>
      <c r="R203">
        <v>77.566947336119796</v>
      </c>
      <c r="S203" s="2">
        <f>(Table2[[#This Row],[Close Price]]-Table2[[#This Row],[20D EMA]])/Table2[[#This Row],[20D EMA]]</f>
        <v>9.9688012231573364E-2</v>
      </c>
      <c r="T203" s="2">
        <f>(Table2[[#This Row],[Close Price]]-Table2[[#This Row],[50D EMA]])/Table2[[#This Row],[50D EMA]]</f>
        <v>0.18119350535807188</v>
      </c>
      <c r="U203" s="2">
        <f>(Table2[[#This Row],[Close Price]]-Table2[[#This Row],[200D EMA]])/Table2[[#This Row],[200D EMA]]</f>
        <v>0.34028304840137119</v>
      </c>
      <c r="V203">
        <v>1.46504175693512</v>
      </c>
      <c r="W203">
        <v>6294.65</v>
      </c>
      <c r="X203">
        <v>6429.2</v>
      </c>
      <c r="Y203">
        <v>6265.1</v>
      </c>
      <c r="Z203">
        <v>6480</v>
      </c>
      <c r="AA203">
        <v>4830</v>
      </c>
      <c r="AB203">
        <v>6501</v>
      </c>
      <c r="AC203" s="2">
        <f>(Table2[[#This Row],[Close Price]]/Table2[[#This Row],[Day Low]])-1</f>
        <v>1.4655302518805646E-2</v>
      </c>
      <c r="AD203" s="2">
        <f>(Table2[[#This Row],[Day High]]/Table2[[#This Row],[Close Price]])-1</f>
        <v>6.6229313125303335E-3</v>
      </c>
      <c r="AE203" s="2">
        <f>(Table2[[#This Row],[Close Price]]/Table2[[#This Row],[Current Week Low]])-1</f>
        <v>1.9441030470383369E-2</v>
      </c>
      <c r="AF203" s="2">
        <f>(Table2[[#This Row],[Current Week High]]/Table2[[#This Row],[Close Price]])-1</f>
        <v>1.457671170677477E-2</v>
      </c>
      <c r="AG203" s="2">
        <f>(Table2[[#This Row],[Close Price]]/Table2[[#This Row],[Current Month Low]])-1</f>
        <v>0.32233954451345759</v>
      </c>
      <c r="AH203" s="2">
        <f>(Table2[[#This Row],[Current Month High]]/Table2[[#This Row],[Close Price]])-1</f>
        <v>1.786469179100969E-2</v>
      </c>
      <c r="AI203">
        <v>1.7864691791009599</v>
      </c>
      <c r="AJ203">
        <v>89.806683605997094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0.17</v>
      </c>
      <c r="AM203" t="s">
        <v>10202</v>
      </c>
      <c r="AN203">
        <v>21.58</v>
      </c>
      <c r="AO203" t="s">
        <v>10202</v>
      </c>
      <c r="AP203">
        <v>0.22013719618014199</v>
      </c>
      <c r="AQ203">
        <f>(Table2[[#This Row],[Sharpe Ratio]]-AVERAGE(Table2[Sharpe Ratio]))/_xlfn.STDEV.P(Table2[Sharpe Ratio])</f>
        <v>1.8868409612104617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4.2131601264396981</v>
      </c>
      <c r="AS203">
        <f>_xlfn.RANK.AVG(Table2[[#This Row],[1Y Return vs Nifty Z-Score]],Table2[1Y Return vs Nifty Z-Score])</f>
        <v>419</v>
      </c>
      <c r="AT203">
        <f>_xlfn.RANK.AVG(Table2[[#This Row],[6M Return vs Nifty Z-Score]],Table2[6M Return vs Nifty Z-Score])</f>
        <v>270</v>
      </c>
      <c r="AU203">
        <f>_xlfn.RANK.AVG(Table2[[#This Row],[Sharpe Ratio Z-Score]],Table2[Sharpe Ratio Z-Score])</f>
        <v>20</v>
      </c>
      <c r="AV203">
        <f>(Table2[[#This Row],[Rank 1Y]]+Table2[[#This Row],[Rank 6M]]+Table2[[#This Row],[Rank Sharpe]])/3</f>
        <v>236.33333333333334</v>
      </c>
    </row>
    <row r="204" spans="1:48" x14ac:dyDescent="0.3">
      <c r="A204" t="s">
        <v>1589</v>
      </c>
      <c r="B204" t="s">
        <v>1590</v>
      </c>
      <c r="C204" t="s">
        <v>10159</v>
      </c>
      <c r="D204" t="s">
        <v>1591</v>
      </c>
      <c r="E204">
        <v>5742.9627967799997</v>
      </c>
      <c r="F204">
        <v>1123.05</v>
      </c>
      <c r="G204">
        <v>66.297794078136604</v>
      </c>
      <c r="H204">
        <f>(Table2[[#This Row],[1Y Return vs Nifty]]-AVERAGE(Table2[1Y Return vs Nifty]))/_xlfn.STDEV.P(Table2[1Y Return vs Nifty])</f>
        <v>0.38720790710892627</v>
      </c>
      <c r="I204">
        <v>9.6510799523059099</v>
      </c>
      <c r="J204">
        <f>(Table2[[#This Row],[1M Return vs Nifty]]-AVERAGE(Table2[1M Return vs Nifty]))/_xlfn.STDEV.P(Table2[1M Return vs Nifty])</f>
        <v>0.99027446652305007</v>
      </c>
      <c r="K204">
        <v>53.202841266202697</v>
      </c>
      <c r="L204">
        <f>(Table2[[#This Row],[6M Return vs Nifty]]-AVERAGE(Table2[6M Return vs Nifty]))/_xlfn.STDEV.P(Table2[6M Return vs Nifty])</f>
        <v>1.5276197250669998</v>
      </c>
      <c r="M204">
        <v>9.0254229017167802</v>
      </c>
      <c r="N204">
        <f>(Table2[[#This Row],[1W Return vs Nifty]]-AVERAGE(Table2[1W Return vs Nifty]))/_xlfn.STDEV.P(Table2[1W Return vs Nifty])</f>
        <v>1.2044399167429656</v>
      </c>
      <c r="O204">
        <v>1005.45</v>
      </c>
      <c r="P204">
        <v>943.47909950828205</v>
      </c>
      <c r="Q204">
        <v>772.78493360981702</v>
      </c>
      <c r="R204">
        <v>78.661911561757705</v>
      </c>
      <c r="S204" s="2">
        <f>(Table2[[#This Row],[Close Price]]-Table2[[#This Row],[20D EMA]])/Table2[[#This Row],[20D EMA]]</f>
        <v>0.11696255408026247</v>
      </c>
      <c r="T204" s="2">
        <f>(Table2[[#This Row],[Close Price]]-Table2[[#This Row],[50D EMA]])/Table2[[#This Row],[50D EMA]]</f>
        <v>0.19032843502872063</v>
      </c>
      <c r="U204" s="2">
        <f>(Table2[[#This Row],[Close Price]]-Table2[[#This Row],[200D EMA]])/Table2[[#This Row],[200D EMA]]</f>
        <v>0.45325038203582979</v>
      </c>
      <c r="V204">
        <v>2.45266143305424</v>
      </c>
      <c r="W204">
        <v>1117.45</v>
      </c>
      <c r="X204">
        <v>1146.0999999999999</v>
      </c>
      <c r="Y204">
        <v>1061.05</v>
      </c>
      <c r="Z204">
        <v>1157.95</v>
      </c>
      <c r="AA204">
        <v>921.45</v>
      </c>
      <c r="AB204">
        <v>1157.95</v>
      </c>
      <c r="AC204" s="2">
        <f>(Table2[[#This Row],[Close Price]]/Table2[[#This Row],[Day Low]])-1</f>
        <v>5.0114099064835216E-3</v>
      </c>
      <c r="AD204" s="2">
        <f>(Table2[[#This Row],[Day High]]/Table2[[#This Row],[Close Price]])-1</f>
        <v>2.0524464627576622E-2</v>
      </c>
      <c r="AE204" s="2">
        <f>(Table2[[#This Row],[Close Price]]/Table2[[#This Row],[Current Week Low]])-1</f>
        <v>5.8432684604872609E-2</v>
      </c>
      <c r="AF204" s="2">
        <f>(Table2[[#This Row],[Current Week High]]/Table2[[#This Row],[Close Price]])-1</f>
        <v>3.1076087440452316E-2</v>
      </c>
      <c r="AG204" s="2">
        <f>(Table2[[#This Row],[Close Price]]/Table2[[#This Row],[Current Month Low]])-1</f>
        <v>0.21878560963698512</v>
      </c>
      <c r="AH204" s="2">
        <f>(Table2[[#This Row],[Current Month High]]/Table2[[#This Row],[Close Price]])-1</f>
        <v>3.1076087440452316E-2</v>
      </c>
      <c r="AI204">
        <v>3.1076087440452298</v>
      </c>
      <c r="AJ204">
        <v>109.915887850467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0.18</v>
      </c>
      <c r="AM204" t="s">
        <v>10202</v>
      </c>
      <c r="AN204">
        <v>12.26</v>
      </c>
      <c r="AO204" t="s">
        <v>10202</v>
      </c>
      <c r="AP204">
        <v>1.2508866320698E-2</v>
      </c>
      <c r="AQ204">
        <f>(Table2[[#This Row],[Sharpe Ratio]]-AVERAGE(Table2[Sharpe Ratio]))/_xlfn.STDEV.P(Table2[Sharpe Ratio])</f>
        <v>-0.49613463351908949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3.613407381922852</v>
      </c>
      <c r="AS204">
        <f>_xlfn.RANK.AVG(Table2[[#This Row],[1Y Return vs Nifty Z-Score]],Table2[1Y Return vs Nifty Z-Score])</f>
        <v>181</v>
      </c>
      <c r="AT204">
        <f>_xlfn.RANK.AVG(Table2[[#This Row],[6M Return vs Nifty Z-Score]],Table2[6M Return vs Nifty Z-Score])</f>
        <v>56</v>
      </c>
      <c r="AU204">
        <f>_xlfn.RANK.AVG(Table2[[#This Row],[Sharpe Ratio Z-Score]],Table2[Sharpe Ratio Z-Score])</f>
        <v>472</v>
      </c>
      <c r="AV204">
        <f>(Table2[[#This Row],[Rank 1Y]]+Table2[[#This Row],[Rank 6M]]+Table2[[#This Row],[Rank Sharpe]])/3</f>
        <v>236.33333333333334</v>
      </c>
    </row>
    <row r="205" spans="1:48" x14ac:dyDescent="0.3">
      <c r="A205" t="s">
        <v>451</v>
      </c>
      <c r="B205" t="s">
        <v>452</v>
      </c>
      <c r="C205" t="s">
        <v>10171</v>
      </c>
      <c r="D205" t="s">
        <v>377</v>
      </c>
      <c r="E205">
        <v>49477.569774894997</v>
      </c>
      <c r="F205">
        <v>1680.05</v>
      </c>
      <c r="G205">
        <v>36.781016835874901</v>
      </c>
      <c r="H205">
        <f>(Table2[[#This Row],[1Y Return vs Nifty]]-AVERAGE(Table2[1Y Return vs Nifty]))/_xlfn.STDEV.P(Table2[1Y Return vs Nifty])</f>
        <v>-2.1252303897271816E-2</v>
      </c>
      <c r="I205">
        <v>-1.3391520161295001</v>
      </c>
      <c r="J205">
        <f>(Table2[[#This Row],[1M Return vs Nifty]]-AVERAGE(Table2[1M Return vs Nifty]))/_xlfn.STDEV.P(Table2[1M Return vs Nifty])</f>
        <v>-0.21432435590732904</v>
      </c>
      <c r="K205">
        <v>33.436107930392602</v>
      </c>
      <c r="L205">
        <f>(Table2[[#This Row],[6M Return vs Nifty]]-AVERAGE(Table2[6M Return vs Nifty]))/_xlfn.STDEV.P(Table2[6M Return vs Nifty])</f>
        <v>0.86230210485727055</v>
      </c>
      <c r="M205">
        <v>3.2126076337926102</v>
      </c>
      <c r="N205">
        <f>(Table2[[#This Row],[1W Return vs Nifty]]-AVERAGE(Table2[1W Return vs Nifty]))/_xlfn.STDEV.P(Table2[1W Return vs Nifty])</f>
        <v>3.7070651305295868E-2</v>
      </c>
      <c r="O205">
        <v>1596.52</v>
      </c>
      <c r="P205">
        <v>1496.65161975162</v>
      </c>
      <c r="Q205">
        <v>1264.61527900595</v>
      </c>
      <c r="R205">
        <v>76.181296189861698</v>
      </c>
      <c r="S205" s="2">
        <f>(Table2[[#This Row],[Close Price]]-Table2[[#This Row],[20D EMA]])/Table2[[#This Row],[20D EMA]]</f>
        <v>5.2320046100268067E-2</v>
      </c>
      <c r="T205" s="2">
        <f>(Table2[[#This Row],[Close Price]]-Table2[[#This Row],[50D EMA]])/Table2[[#This Row],[50D EMA]]</f>
        <v>0.12253912522328755</v>
      </c>
      <c r="U205" s="2">
        <f>(Table2[[#This Row],[Close Price]]-Table2[[#This Row],[200D EMA]])/Table2[[#This Row],[200D EMA]]</f>
        <v>0.32850680194264464</v>
      </c>
      <c r="V205">
        <v>1.1846103072662599</v>
      </c>
      <c r="W205">
        <v>1660</v>
      </c>
      <c r="X205">
        <v>1694.4</v>
      </c>
      <c r="Y205">
        <v>1632.2</v>
      </c>
      <c r="Z205">
        <v>1688.7</v>
      </c>
      <c r="AA205">
        <v>1499.7</v>
      </c>
      <c r="AB205">
        <v>1688.7</v>
      </c>
      <c r="AC205" s="2">
        <f>(Table2[[#This Row],[Close Price]]/Table2[[#This Row],[Day Low]])-1</f>
        <v>1.2078313253012007E-2</v>
      </c>
      <c r="AD205" s="2">
        <f>(Table2[[#This Row],[Day High]]/Table2[[#This Row],[Close Price]])-1</f>
        <v>8.5414124579625827E-3</v>
      </c>
      <c r="AE205" s="2">
        <f>(Table2[[#This Row],[Close Price]]/Table2[[#This Row],[Current Week Low]])-1</f>
        <v>2.9316260262222782E-2</v>
      </c>
      <c r="AF205" s="2">
        <f>(Table2[[#This Row],[Current Week High]]/Table2[[#This Row],[Close Price]])-1</f>
        <v>5.1486562899913935E-3</v>
      </c>
      <c r="AG205" s="2">
        <f>(Table2[[#This Row],[Close Price]]/Table2[[#This Row],[Current Month Low]])-1</f>
        <v>0.12025738481029524</v>
      </c>
      <c r="AH205" s="2">
        <f>(Table2[[#This Row],[Current Month High]]/Table2[[#This Row],[Close Price]])-1</f>
        <v>5.1486562899913935E-3</v>
      </c>
      <c r="AI205">
        <v>0.51486562899913901</v>
      </c>
      <c r="AJ205">
        <v>71.215286624203799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0.26</v>
      </c>
      <c r="AM205" t="s">
        <v>10202</v>
      </c>
      <c r="AN205">
        <v>4.2300000000000004</v>
      </c>
      <c r="AO205" t="s">
        <v>10202</v>
      </c>
      <c r="AP205">
        <v>6.4166482410185993E-2</v>
      </c>
      <c r="AQ205">
        <f>(Table2[[#This Row],[Sharpe Ratio]]-AVERAGE(Table2[Sharpe Ratio]))/_xlfn.STDEV.P(Table2[Sharpe Ratio])</f>
        <v>9.6746109231629768E-2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0.76054220558959529</v>
      </c>
      <c r="AS205">
        <f>_xlfn.RANK.AVG(Table2[[#This Row],[1Y Return vs Nifty Z-Score]],Table2[1Y Return vs Nifty Z-Score])</f>
        <v>295</v>
      </c>
      <c r="AT205">
        <f>_xlfn.RANK.AVG(Table2[[#This Row],[6M Return vs Nifty Z-Score]],Table2[6M Return vs Nifty Z-Score])</f>
        <v>116</v>
      </c>
      <c r="AU205">
        <f>_xlfn.RANK.AVG(Table2[[#This Row],[Sharpe Ratio Z-Score]],Table2[Sharpe Ratio Z-Score])</f>
        <v>305</v>
      </c>
      <c r="AV205">
        <f>(Table2[[#This Row],[Rank 1Y]]+Table2[[#This Row],[Rank 6M]]+Table2[[#This Row],[Rank Sharpe]])/3</f>
        <v>238.66666666666666</v>
      </c>
    </row>
    <row r="206" spans="1:48" x14ac:dyDescent="0.3">
      <c r="A206" t="s">
        <v>782</v>
      </c>
      <c r="B206" t="s">
        <v>783</v>
      </c>
      <c r="C206" t="s">
        <v>10166</v>
      </c>
      <c r="D206" t="s">
        <v>411</v>
      </c>
      <c r="E206">
        <v>20305.4286402</v>
      </c>
      <c r="F206">
        <v>328.4</v>
      </c>
      <c r="G206">
        <v>38.028891367571397</v>
      </c>
      <c r="H206">
        <f>(Table2[[#This Row],[1Y Return vs Nifty]]-AVERAGE(Table2[1Y Return vs Nifty]))/_xlfn.STDEV.P(Table2[1Y Return vs Nifty])</f>
        <v>-3.9839181808183268E-3</v>
      </c>
      <c r="I206">
        <v>-6.0720617919020397</v>
      </c>
      <c r="J206">
        <f>(Table2[[#This Row],[1M Return vs Nifty]]-AVERAGE(Table2[1M Return vs Nifty]))/_xlfn.STDEV.P(Table2[1M Return vs Nifty])</f>
        <v>-0.73308115366548166</v>
      </c>
      <c r="K206">
        <v>36.977763883898099</v>
      </c>
      <c r="L206">
        <f>(Table2[[#This Row],[6M Return vs Nifty]]-AVERAGE(Table2[6M Return vs Nifty]))/_xlfn.STDEV.P(Table2[6M Return vs Nifty])</f>
        <v>0.98150875729483322</v>
      </c>
      <c r="M206">
        <v>-0.46097778982579202</v>
      </c>
      <c r="N206">
        <f>(Table2[[#This Row],[1W Return vs Nifty]]-AVERAGE(Table2[1W Return vs Nifty]))/_xlfn.STDEV.P(Table2[1W Return vs Nifty])</f>
        <v>-0.70068386519482984</v>
      </c>
      <c r="O206">
        <v>322.39999999999998</v>
      </c>
      <c r="P206">
        <v>315.049300873319</v>
      </c>
      <c r="Q206">
        <v>264.03639341151199</v>
      </c>
      <c r="R206">
        <v>60.699790124331699</v>
      </c>
      <c r="S206" s="2">
        <f>(Table2[[#This Row],[Close Price]]-Table2[[#This Row],[20D EMA]])/Table2[[#This Row],[20D EMA]]</f>
        <v>1.861042183622829E-2</v>
      </c>
      <c r="T206" s="2">
        <f>(Table2[[#This Row],[Close Price]]-Table2[[#This Row],[50D EMA]])/Table2[[#This Row],[50D EMA]]</f>
        <v>4.2376539448501366E-2</v>
      </c>
      <c r="U206" s="2">
        <f>(Table2[[#This Row],[Close Price]]-Table2[[#This Row],[200D EMA]])/Table2[[#This Row],[200D EMA]]</f>
        <v>0.24376793576397082</v>
      </c>
      <c r="V206">
        <v>0.94481334544975804</v>
      </c>
      <c r="W206">
        <v>321.75</v>
      </c>
      <c r="X206">
        <v>326.5</v>
      </c>
      <c r="Y206">
        <v>322.5</v>
      </c>
      <c r="Z206">
        <v>334.35</v>
      </c>
      <c r="AA206">
        <v>298.5</v>
      </c>
      <c r="AB206">
        <v>334.35</v>
      </c>
      <c r="AC206" s="2">
        <f>(Table2[[#This Row],[Close Price]]/Table2[[#This Row],[Day Low]])-1</f>
        <v>2.0668220668220494E-2</v>
      </c>
      <c r="AD206" s="2">
        <f>(Table2[[#This Row],[Day High]]/Table2[[#This Row],[Close Price]])-1</f>
        <v>-5.7856272838001654E-3</v>
      </c>
      <c r="AE206" s="2">
        <f>(Table2[[#This Row],[Close Price]]/Table2[[#This Row],[Current Week Low]])-1</f>
        <v>1.8294573643410805E-2</v>
      </c>
      <c r="AF206" s="2">
        <f>(Table2[[#This Row],[Current Week High]]/Table2[[#This Row],[Close Price]])-1</f>
        <v>1.8118148599269412E-2</v>
      </c>
      <c r="AG206" s="2">
        <f>(Table2[[#This Row],[Close Price]]/Table2[[#This Row],[Current Month Low]])-1</f>
        <v>0.10016750418760467</v>
      </c>
      <c r="AH206" s="2">
        <f>(Table2[[#This Row],[Current Month High]]/Table2[[#This Row],[Close Price]])-1</f>
        <v>1.8118148599269412E-2</v>
      </c>
      <c r="AI206">
        <v>8.3739342265529899</v>
      </c>
      <c r="AJ206">
        <v>76.749192680301306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7.0000000000000007E-2</v>
      </c>
      <c r="AM206" t="s">
        <v>10202</v>
      </c>
      <c r="AN206">
        <v>3.56</v>
      </c>
      <c r="AO206" t="s">
        <v>10202</v>
      </c>
      <c r="AP206">
        <v>5.6188947520257999E-2</v>
      </c>
      <c r="AQ206">
        <f>(Table2[[#This Row],[Sharpe Ratio]]-AVERAGE(Table2[Sharpe Ratio]))/_xlfn.STDEV.P(Table2[Sharpe Ratio])</f>
        <v>5.1869710269777719E-3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-0.45105320871931887</v>
      </c>
      <c r="AS206">
        <f>_xlfn.RANK.AVG(Table2[[#This Row],[1Y Return vs Nifty Z-Score]],Table2[1Y Return vs Nifty Z-Score])</f>
        <v>290</v>
      </c>
      <c r="AT206">
        <f>_xlfn.RANK.AVG(Table2[[#This Row],[6M Return vs Nifty Z-Score]],Table2[6M Return vs Nifty Z-Score])</f>
        <v>100</v>
      </c>
      <c r="AU206">
        <f>_xlfn.RANK.AVG(Table2[[#This Row],[Sharpe Ratio Z-Score]],Table2[Sharpe Ratio Z-Score])</f>
        <v>326</v>
      </c>
      <c r="AV206">
        <f>(Table2[[#This Row],[Rank 1Y]]+Table2[[#This Row],[Rank 6M]]+Table2[[#This Row],[Rank Sharpe]])/3</f>
        <v>238.66666666666666</v>
      </c>
    </row>
    <row r="207" spans="1:48" x14ac:dyDescent="0.3">
      <c r="A207" t="s">
        <v>897</v>
      </c>
      <c r="B207" t="s">
        <v>898</v>
      </c>
      <c r="C207" t="s">
        <v>10164</v>
      </c>
      <c r="D207" t="s">
        <v>133</v>
      </c>
      <c r="E207">
        <v>16918.615020779998</v>
      </c>
      <c r="F207">
        <v>927.3</v>
      </c>
      <c r="G207">
        <v>464.40732489872101</v>
      </c>
      <c r="H207">
        <f>(Table2[[#This Row],[1Y Return vs Nifty]]-AVERAGE(Table2[1Y Return vs Nifty]))/_xlfn.STDEV.P(Table2[1Y Return vs Nifty])</f>
        <v>5.8963426486121087</v>
      </c>
      <c r="I207">
        <v>1.9962820501954299</v>
      </c>
      <c r="J207">
        <f>(Table2[[#This Row],[1M Return vs Nifty]]-AVERAGE(Table2[1M Return vs Nifty]))/_xlfn.STDEV.P(Table2[1M Return vs Nifty])</f>
        <v>0.15126027962436048</v>
      </c>
      <c r="K207">
        <v>-29.2547909631053</v>
      </c>
      <c r="L207">
        <f>(Table2[[#This Row],[6M Return vs Nifty]]-AVERAGE(Table2[6M Return vs Nifty]))/_xlfn.STDEV.P(Table2[6M Return vs Nifty])</f>
        <v>-1.247776427191758</v>
      </c>
      <c r="M207">
        <v>12.320742848788299</v>
      </c>
      <c r="N207">
        <f>(Table2[[#This Row],[1W Return vs Nifty]]-AVERAGE(Table2[1W Return vs Nifty]))/_xlfn.STDEV.P(Table2[1W Return vs Nifty])</f>
        <v>1.8662285765722915</v>
      </c>
      <c r="O207">
        <v>879.75</v>
      </c>
      <c r="P207">
        <v>900.93773275771605</v>
      </c>
      <c r="Q207">
        <v>811.91320152025003</v>
      </c>
      <c r="R207">
        <v>71.645845425462497</v>
      </c>
      <c r="S207" s="2">
        <f>(Table2[[#This Row],[Close Price]]-Table2[[#This Row],[20D EMA]])/Table2[[#This Row],[20D EMA]]</f>
        <v>5.4049445865302588E-2</v>
      </c>
      <c r="T207" s="2">
        <f>(Table2[[#This Row],[Close Price]]-Table2[[#This Row],[50D EMA]])/Table2[[#This Row],[50D EMA]]</f>
        <v>2.9260920354163208E-2</v>
      </c>
      <c r="U207" s="2">
        <f>(Table2[[#This Row],[Close Price]]-Table2[[#This Row],[200D EMA]])/Table2[[#This Row],[200D EMA]]</f>
        <v>0.14211716013940445</v>
      </c>
      <c r="V207">
        <v>1.02820072012627</v>
      </c>
      <c r="W207">
        <v>885.1</v>
      </c>
      <c r="X207">
        <v>964.9</v>
      </c>
      <c r="Y207">
        <v>919</v>
      </c>
      <c r="Z207">
        <v>950</v>
      </c>
      <c r="AA207">
        <v>783.1</v>
      </c>
      <c r="AB207">
        <v>962.6</v>
      </c>
      <c r="AC207" s="2">
        <f>(Table2[[#This Row],[Close Price]]/Table2[[#This Row],[Day Low]])-1</f>
        <v>4.7678228448762683E-2</v>
      </c>
      <c r="AD207" s="2">
        <f>(Table2[[#This Row],[Day High]]/Table2[[#This Row],[Close Price]])-1</f>
        <v>4.0547827024695282E-2</v>
      </c>
      <c r="AE207" s="2">
        <f>(Table2[[#This Row],[Close Price]]/Table2[[#This Row],[Current Week Low]])-1</f>
        <v>9.0315560391729388E-3</v>
      </c>
      <c r="AF207" s="2">
        <f>(Table2[[#This Row],[Current Week High]]/Table2[[#This Row],[Close Price]])-1</f>
        <v>2.447967216650504E-2</v>
      </c>
      <c r="AG207" s="2">
        <f>(Table2[[#This Row],[Close Price]]/Table2[[#This Row],[Current Month Low]])-1</f>
        <v>0.1841399565828119</v>
      </c>
      <c r="AH207" s="2">
        <f>(Table2[[#This Row],[Current Month High]]/Table2[[#This Row],[Close Price]])-1</f>
        <v>3.8067507818397628E-2</v>
      </c>
      <c r="AI207">
        <v>41.701714655451298</v>
      </c>
      <c r="AJ207">
        <v>547.10397766922495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-0.06</v>
      </c>
      <c r="AM207" t="s">
        <v>10201</v>
      </c>
      <c r="AN207">
        <v>4.97</v>
      </c>
      <c r="AO207" t="s">
        <v>10202</v>
      </c>
      <c r="AP207">
        <v>0.20734316662785299</v>
      </c>
      <c r="AQ207">
        <f>(Table2[[#This Row],[Sharpe Ratio]]-AVERAGE(Table2[Sharpe Ratio]))/_xlfn.STDEV.P(Table2[Sharpe Ratio])</f>
        <v>1.7400023279565489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3</v>
      </c>
      <c r="AT207">
        <f>_xlfn.RANK.AVG(Table2[[#This Row],[6M Return vs Nifty Z-Score]],Table2[6M Return vs Nifty Z-Score])</f>
        <v>685</v>
      </c>
      <c r="AU207">
        <f>_xlfn.RANK.AVG(Table2[[#This Row],[Sharpe Ratio Z-Score]],Table2[Sharpe Ratio Z-Score])</f>
        <v>28</v>
      </c>
      <c r="AV207">
        <f>(Table2[[#This Row],[Rank 1Y]]+Table2[[#This Row],[Rank 6M]]+Table2[[#This Row],[Rank Sharpe]])/3</f>
        <v>238.66666666666666</v>
      </c>
    </row>
    <row r="208" spans="1:48" x14ac:dyDescent="0.3">
      <c r="A208" t="s">
        <v>1744</v>
      </c>
      <c r="B208" t="s">
        <v>1745</v>
      </c>
      <c r="C208" t="s">
        <v>10155</v>
      </c>
      <c r="D208" t="s">
        <v>279</v>
      </c>
      <c r="E208">
        <v>4485.4533997999997</v>
      </c>
      <c r="F208">
        <v>2639.3</v>
      </c>
      <c r="G208">
        <v>109.655566621955</v>
      </c>
      <c r="H208">
        <f>(Table2[[#This Row],[1Y Return vs Nifty]]-AVERAGE(Table2[1Y Return vs Nifty]))/_xlfn.STDEV.P(Table2[1Y Return vs Nifty])</f>
        <v>0.98720311582195563</v>
      </c>
      <c r="I208">
        <v>9.4501272332795594</v>
      </c>
      <c r="J208">
        <f>(Table2[[#This Row],[1M Return vs Nifty]]-AVERAGE(Table2[1M Return vs Nifty]))/_xlfn.STDEV.P(Table2[1M Return vs Nifty])</f>
        <v>0.96824877958590838</v>
      </c>
      <c r="K208">
        <v>75.126300486287406</v>
      </c>
      <c r="L208">
        <f>(Table2[[#This Row],[6M Return vs Nifty]]-AVERAGE(Table2[6M Return vs Nifty]))/_xlfn.STDEV.P(Table2[6M Return vs Nifty])</f>
        <v>2.2655293972052477</v>
      </c>
      <c r="M208">
        <v>17.051556996269198</v>
      </c>
      <c r="N208">
        <f>(Table2[[#This Row],[1W Return vs Nifty]]-AVERAGE(Table2[1W Return vs Nifty]))/_xlfn.STDEV.P(Table2[1W Return vs Nifty])</f>
        <v>2.8163029865989335</v>
      </c>
      <c r="O208">
        <v>2364.46</v>
      </c>
      <c r="P208">
        <v>2159.7409135850498</v>
      </c>
      <c r="Q208">
        <v>1708.99369609991</v>
      </c>
      <c r="R208">
        <v>79.263241475342696</v>
      </c>
      <c r="S208" s="2">
        <f>(Table2[[#This Row],[Close Price]]-Table2[[#This Row],[20D EMA]])/Table2[[#This Row],[20D EMA]]</f>
        <v>0.11623795708110948</v>
      </c>
      <c r="T208" s="2">
        <f>(Table2[[#This Row],[Close Price]]-Table2[[#This Row],[50D EMA]])/Table2[[#This Row],[50D EMA]]</f>
        <v>0.22204472925361632</v>
      </c>
      <c r="U208" s="2">
        <f>(Table2[[#This Row],[Close Price]]-Table2[[#This Row],[200D EMA]])/Table2[[#This Row],[200D EMA]]</f>
        <v>0.54435911965219042</v>
      </c>
      <c r="V208">
        <v>0.85268458705345596</v>
      </c>
      <c r="W208">
        <v>2650.3</v>
      </c>
      <c r="X208">
        <v>2761</v>
      </c>
      <c r="Y208">
        <v>2591.4</v>
      </c>
      <c r="Z208">
        <v>2783.9</v>
      </c>
      <c r="AA208">
        <v>2151.6</v>
      </c>
      <c r="AB208">
        <v>2783.9</v>
      </c>
      <c r="AC208" s="2">
        <f>(Table2[[#This Row],[Close Price]]/Table2[[#This Row],[Day Low]])-1</f>
        <v>-4.150473531298382E-3</v>
      </c>
      <c r="AD208" s="2">
        <f>(Table2[[#This Row],[Day High]]/Table2[[#This Row],[Close Price]])-1</f>
        <v>4.611071117341714E-2</v>
      </c>
      <c r="AE208" s="2">
        <f>(Table2[[#This Row],[Close Price]]/Table2[[#This Row],[Current Week Low]])-1</f>
        <v>1.8484217025546146E-2</v>
      </c>
      <c r="AF208" s="2">
        <f>(Table2[[#This Row],[Current Week High]]/Table2[[#This Row],[Close Price]])-1</f>
        <v>5.478725419618824E-2</v>
      </c>
      <c r="AG208" s="2">
        <f>(Table2[[#This Row],[Close Price]]/Table2[[#This Row],[Current Month Low]])-1</f>
        <v>0.22666852574828056</v>
      </c>
      <c r="AH208" s="2">
        <f>(Table2[[#This Row],[Current Month High]]/Table2[[#This Row],[Close Price]])-1</f>
        <v>5.478725419618824E-2</v>
      </c>
      <c r="AI208">
        <v>5.4787254196188204</v>
      </c>
      <c r="AJ208">
        <v>144.37962962962899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0.27</v>
      </c>
      <c r="AM208" t="s">
        <v>10202</v>
      </c>
      <c r="AN208">
        <v>13.85</v>
      </c>
      <c r="AO208" t="s">
        <v>10202</v>
      </c>
      <c r="AP208">
        <v>-2.6741166461564998E-2</v>
      </c>
      <c r="AQ208">
        <f>(Table2[[#This Row],[Sharpe Ratio]]-AVERAGE(Table2[Sharpe Ratio]))/_xlfn.STDEV.P(Table2[Sharpe Ratio])</f>
        <v>-0.94661203357227508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6.0906722456397704</v>
      </c>
      <c r="AS208">
        <f>_xlfn.RANK.AVG(Table2[[#This Row],[1Y Return vs Nifty Z-Score]],Table2[1Y Return vs Nifty Z-Score])</f>
        <v>93</v>
      </c>
      <c r="AT208">
        <f>_xlfn.RANK.AVG(Table2[[#This Row],[6M Return vs Nifty Z-Score]],Table2[6M Return vs Nifty Z-Score])</f>
        <v>22</v>
      </c>
      <c r="AU208">
        <f>_xlfn.RANK.AVG(Table2[[#This Row],[Sharpe Ratio Z-Score]],Table2[Sharpe Ratio Z-Score])</f>
        <v>603</v>
      </c>
      <c r="AV208">
        <f>(Table2[[#This Row],[Rank 1Y]]+Table2[[#This Row],[Rank 6M]]+Table2[[#This Row],[Rank Sharpe]])/3</f>
        <v>239.33333333333334</v>
      </c>
    </row>
    <row r="209" spans="1:48" x14ac:dyDescent="0.3">
      <c r="A209" t="s">
        <v>352</v>
      </c>
      <c r="B209" t="s">
        <v>353</v>
      </c>
      <c r="C209" t="s">
        <v>10167</v>
      </c>
      <c r="D209" t="s">
        <v>83</v>
      </c>
      <c r="E209">
        <v>70633.191748334997</v>
      </c>
      <c r="F209">
        <v>342.15</v>
      </c>
      <c r="G209">
        <v>91.096525240504107</v>
      </c>
      <c r="H209">
        <f>(Table2[[#This Row],[1Y Return vs Nifty]]-AVERAGE(Table2[1Y Return vs Nifty]))/_xlfn.STDEV.P(Table2[1Y Return vs Nifty])</f>
        <v>0.73037866996455503</v>
      </c>
      <c r="I209">
        <v>0.39821365308909801</v>
      </c>
      <c r="J209">
        <f>(Table2[[#This Row],[1M Return vs Nifty]]-AVERAGE(Table2[1M Return vs Nifty]))/_xlfn.STDEV.P(Table2[1M Return vs Nifty])</f>
        <v>-2.3898107827905659E-2</v>
      </c>
      <c r="K209">
        <v>47.251678904317103</v>
      </c>
      <c r="L209">
        <f>(Table2[[#This Row],[6M Return vs Nifty]]-AVERAGE(Table2[6M Return vs Nifty]))/_xlfn.STDEV.P(Table2[6M Return vs Nifty])</f>
        <v>1.3273128198831055</v>
      </c>
      <c r="M209">
        <v>6.1050841521170298</v>
      </c>
      <c r="N209">
        <f>(Table2[[#This Row],[1W Return vs Nifty]]-AVERAGE(Table2[1W Return vs Nifty]))/_xlfn.STDEV.P(Table2[1W Return vs Nifty])</f>
        <v>0.61795754222792942</v>
      </c>
      <c r="O209">
        <v>334.16</v>
      </c>
      <c r="P209">
        <v>314.013736687434</v>
      </c>
      <c r="Q209">
        <v>245.392028391705</v>
      </c>
      <c r="R209">
        <v>56.380618905482301</v>
      </c>
      <c r="S209" s="2">
        <f>(Table2[[#This Row],[Close Price]]-Table2[[#This Row],[20D EMA]])/Table2[[#This Row],[20D EMA]]</f>
        <v>2.3910701460378117E-2</v>
      </c>
      <c r="T209" s="2">
        <f>(Table2[[#This Row],[Close Price]]-Table2[[#This Row],[50D EMA]])/Table2[[#This Row],[50D EMA]]</f>
        <v>8.9602014260199439E-2</v>
      </c>
      <c r="U209" s="2">
        <f>(Table2[[#This Row],[Close Price]]-Table2[[#This Row],[200D EMA]])/Table2[[#This Row],[200D EMA]]</f>
        <v>0.39429957135301014</v>
      </c>
      <c r="V209">
        <v>0.65547735628012405</v>
      </c>
      <c r="W209">
        <v>339.45</v>
      </c>
      <c r="X209">
        <v>345.4</v>
      </c>
      <c r="Y209">
        <v>341</v>
      </c>
      <c r="Z209">
        <v>349.3</v>
      </c>
      <c r="AA209">
        <v>308.05</v>
      </c>
      <c r="AB209">
        <v>360.95</v>
      </c>
      <c r="AC209" s="2">
        <f>(Table2[[#This Row],[Close Price]]/Table2[[#This Row],[Day Low]])-1</f>
        <v>7.9540433053468806E-3</v>
      </c>
      <c r="AD209" s="2">
        <f>(Table2[[#This Row],[Day High]]/Table2[[#This Row],[Close Price]])-1</f>
        <v>9.4987578547420792E-3</v>
      </c>
      <c r="AE209" s="2">
        <f>(Table2[[#This Row],[Close Price]]/Table2[[#This Row],[Current Week Low]])-1</f>
        <v>3.3724340175953493E-3</v>
      </c>
      <c r="AF209" s="2">
        <f>(Table2[[#This Row],[Current Week High]]/Table2[[#This Row],[Close Price]])-1</f>
        <v>2.0897267280432619E-2</v>
      </c>
      <c r="AG209" s="2">
        <f>(Table2[[#This Row],[Close Price]]/Table2[[#This Row],[Current Month Low]])-1</f>
        <v>0.11069631553319259</v>
      </c>
      <c r="AH209" s="2">
        <f>(Table2[[#This Row],[Current Month High]]/Table2[[#This Row],[Close Price]])-1</f>
        <v>5.4946660821277193E-2</v>
      </c>
      <c r="AI209">
        <v>5.4946660821277096</v>
      </c>
      <c r="AJ209">
        <v>140.61181434599101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0.22</v>
      </c>
      <c r="AM209" t="s">
        <v>10202</v>
      </c>
      <c r="AN209">
        <v>-0.61</v>
      </c>
      <c r="AO209" t="s">
        <v>10201</v>
      </c>
      <c r="AQ209">
        <f>(Table2[[#This Row],[Sharpe Ratio]]-AVERAGE(Table2[Sharpe Ratio]))/_xlfn.STDEV.P(Table2[Sharpe Ratio])</f>
        <v>-0.63970041368086605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2.0120505105668181</v>
      </c>
      <c r="AS209">
        <f>_xlfn.RANK.AVG(Table2[[#This Row],[1Y Return vs Nifty Z-Score]],Table2[1Y Return vs Nifty Z-Score])</f>
        <v>118</v>
      </c>
      <c r="AT209">
        <f>_xlfn.RANK.AVG(Table2[[#This Row],[6M Return vs Nifty Z-Score]],Table2[6M Return vs Nifty Z-Score])</f>
        <v>71</v>
      </c>
      <c r="AU209">
        <f>_xlfn.RANK.AVG(Table2[[#This Row],[Sharpe Ratio Z-Score]],Table2[Sharpe Ratio Z-Score])</f>
        <v>530.5</v>
      </c>
      <c r="AV209">
        <f>(Table2[[#This Row],[Rank 1Y]]+Table2[[#This Row],[Rank 6M]]+Table2[[#This Row],[Rank Sharpe]])/3</f>
        <v>239.83333333333334</v>
      </c>
    </row>
    <row r="210" spans="1:48" x14ac:dyDescent="0.3">
      <c r="A210" t="s">
        <v>1336</v>
      </c>
      <c r="B210" t="s">
        <v>1337</v>
      </c>
      <c r="C210" t="s">
        <v>628</v>
      </c>
      <c r="D210" t="s">
        <v>628</v>
      </c>
      <c r="E210">
        <v>8281.6422270999992</v>
      </c>
      <c r="F210">
        <v>418.15</v>
      </c>
      <c r="G210">
        <v>62.833183118617299</v>
      </c>
      <c r="H210">
        <f>(Table2[[#This Row],[1Y Return vs Nifty]]-AVERAGE(Table2[1Y Return vs Nifty]))/_xlfn.STDEV.P(Table2[1Y Return vs Nifty])</f>
        <v>0.33926379342860752</v>
      </c>
      <c r="I210">
        <v>0.45003985466537799</v>
      </c>
      <c r="J210">
        <f>(Table2[[#This Row],[1M Return vs Nifty]]-AVERAGE(Table2[1M Return vs Nifty]))/_xlfn.STDEV.P(Table2[1M Return vs Nifty])</f>
        <v>-1.8217628874492454E-2</v>
      </c>
      <c r="K210">
        <v>33.685043866500898</v>
      </c>
      <c r="L210">
        <f>(Table2[[#This Row],[6M Return vs Nifty]]-AVERAGE(Table2[6M Return vs Nifty]))/_xlfn.STDEV.P(Table2[6M Return vs Nifty])</f>
        <v>0.87068090279937704</v>
      </c>
      <c r="M210">
        <v>6.9451432734652103</v>
      </c>
      <c r="N210">
        <f>(Table2[[#This Row],[1W Return vs Nifty]]-AVERAGE(Table2[1W Return vs Nifty]))/_xlfn.STDEV.P(Table2[1W Return vs Nifty])</f>
        <v>0.78666395284170509</v>
      </c>
      <c r="O210">
        <v>396.46</v>
      </c>
      <c r="P210">
        <v>385.74800188043599</v>
      </c>
      <c r="Q210">
        <v>329.84114034766498</v>
      </c>
      <c r="R210">
        <v>68.159669242830802</v>
      </c>
      <c r="S210" s="2">
        <f>(Table2[[#This Row],[Close Price]]-Table2[[#This Row],[20D EMA]])/Table2[[#This Row],[20D EMA]]</f>
        <v>5.4709176209453661E-2</v>
      </c>
      <c r="T210" s="2">
        <f>(Table2[[#This Row],[Close Price]]-Table2[[#This Row],[50D EMA]])/Table2[[#This Row],[50D EMA]]</f>
        <v>8.3997837867238273E-2</v>
      </c>
      <c r="U210" s="2">
        <f>(Table2[[#This Row],[Close Price]]-Table2[[#This Row],[200D EMA]])/Table2[[#This Row],[200D EMA]]</f>
        <v>0.2677314890412219</v>
      </c>
      <c r="V210">
        <v>0.79390388865251804</v>
      </c>
      <c r="W210">
        <v>403.25</v>
      </c>
      <c r="X210">
        <v>419</v>
      </c>
      <c r="Y210">
        <v>406.4</v>
      </c>
      <c r="Z210">
        <v>419.9</v>
      </c>
      <c r="AA210">
        <v>364.2</v>
      </c>
      <c r="AB210">
        <v>450.65</v>
      </c>
      <c r="AC210" s="2">
        <f>(Table2[[#This Row],[Close Price]]/Table2[[#This Row],[Day Low]])-1</f>
        <v>3.6949783013019211E-2</v>
      </c>
      <c r="AD210" s="2">
        <f>(Table2[[#This Row],[Day High]]/Table2[[#This Row],[Close Price]])-1</f>
        <v>2.0327633624297459E-3</v>
      </c>
      <c r="AE210" s="2">
        <f>(Table2[[#This Row],[Close Price]]/Table2[[#This Row],[Current Week Low]])-1</f>
        <v>2.8912401574803237E-2</v>
      </c>
      <c r="AF210" s="2">
        <f>(Table2[[#This Row],[Current Week High]]/Table2[[#This Row],[Close Price]])-1</f>
        <v>4.1851010402964572E-3</v>
      </c>
      <c r="AG210" s="2">
        <f>(Table2[[#This Row],[Close Price]]/Table2[[#This Row],[Current Month Low]])-1</f>
        <v>0.14813289401427787</v>
      </c>
      <c r="AH210" s="2">
        <f>(Table2[[#This Row],[Current Month High]]/Table2[[#This Row],[Close Price]])-1</f>
        <v>7.7723305034078649E-2</v>
      </c>
      <c r="AI210">
        <v>7.7723305034078596</v>
      </c>
      <c r="AJ210">
        <v>105.985221674876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-0.03</v>
      </c>
      <c r="AM210" t="s">
        <v>10201</v>
      </c>
      <c r="AN210">
        <v>3.97</v>
      </c>
      <c r="AO210" t="s">
        <v>10202</v>
      </c>
      <c r="AP210">
        <v>2.8352181718173001E-2</v>
      </c>
      <c r="AQ210">
        <f>(Table2[[#This Row],[Sharpe Ratio]]-AVERAGE(Table2[Sharpe Ratio]))/_xlfn.STDEV.P(Table2[Sharpe Ratio])</f>
        <v>-0.31429897574857257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1.6640920444466247</v>
      </c>
      <c r="AS210">
        <f>_xlfn.RANK.AVG(Table2[[#This Row],[1Y Return vs Nifty Z-Score]],Table2[1Y Return vs Nifty Z-Score])</f>
        <v>193</v>
      </c>
      <c r="AT210">
        <f>_xlfn.RANK.AVG(Table2[[#This Row],[6M Return vs Nifty Z-Score]],Table2[6M Return vs Nifty Z-Score])</f>
        <v>114</v>
      </c>
      <c r="AU210">
        <f>_xlfn.RANK.AVG(Table2[[#This Row],[Sharpe Ratio Z-Score]],Table2[Sharpe Ratio Z-Score])</f>
        <v>414</v>
      </c>
      <c r="AV210">
        <f>(Table2[[#This Row],[Rank 1Y]]+Table2[[#This Row],[Rank 6M]]+Table2[[#This Row],[Rank Sharpe]])/3</f>
        <v>240.33333333333334</v>
      </c>
    </row>
    <row r="211" spans="1:48" x14ac:dyDescent="0.3">
      <c r="A211" t="s">
        <v>899</v>
      </c>
      <c r="B211" t="s">
        <v>900</v>
      </c>
      <c r="C211" t="s">
        <v>10166</v>
      </c>
      <c r="D211" t="s">
        <v>133</v>
      </c>
      <c r="E211">
        <v>16901.187314769999</v>
      </c>
      <c r="F211">
        <v>644.65</v>
      </c>
      <c r="G211">
        <v>73.753002297201405</v>
      </c>
      <c r="H211">
        <f>(Table2[[#This Row],[1Y Return vs Nifty]]-AVERAGE(Table2[1Y Return vs Nifty]))/_xlfn.STDEV.P(Table2[1Y Return vs Nifty])</f>
        <v>0.49037485847563378</v>
      </c>
      <c r="I211">
        <v>13.9774094914331</v>
      </c>
      <c r="J211">
        <f>(Table2[[#This Row],[1M Return vs Nifty]]-AVERAGE(Table2[1M Return vs Nifty]))/_xlfn.STDEV.P(Table2[1M Return vs Nifty])</f>
        <v>1.4644675029617793</v>
      </c>
      <c r="K211">
        <v>-3.0308460699760298</v>
      </c>
      <c r="L211">
        <f>(Table2[[#This Row],[6M Return vs Nifty]]-AVERAGE(Table2[6M Return vs Nifty]))/_xlfn.STDEV.P(Table2[6M Return vs Nifty])</f>
        <v>-0.3651190698832642</v>
      </c>
      <c r="M211">
        <v>0.37953467395478602</v>
      </c>
      <c r="N211">
        <f>(Table2[[#This Row],[1W Return vs Nifty]]-AVERAGE(Table2[1W Return vs Nifty]))/_xlfn.STDEV.P(Table2[1W Return vs Nifty])</f>
        <v>-0.5318864112573104</v>
      </c>
      <c r="O211">
        <v>628.34</v>
      </c>
      <c r="P211">
        <v>599.94455833053098</v>
      </c>
      <c r="Q211">
        <v>526.91544439991105</v>
      </c>
      <c r="R211">
        <v>53.726114188036298</v>
      </c>
      <c r="S211" s="2">
        <f>(Table2[[#This Row],[Close Price]]-Table2[[#This Row],[20D EMA]])/Table2[[#This Row],[20D EMA]]</f>
        <v>2.5957284272845823E-2</v>
      </c>
      <c r="T211" s="2">
        <f>(Table2[[#This Row],[Close Price]]-Table2[[#This Row],[50D EMA]])/Table2[[#This Row],[50D EMA]]</f>
        <v>7.4515954930687384E-2</v>
      </c>
      <c r="U211" s="2">
        <f>(Table2[[#This Row],[Close Price]]-Table2[[#This Row],[200D EMA]])/Table2[[#This Row],[200D EMA]]</f>
        <v>0.22344107930670631</v>
      </c>
      <c r="V211">
        <v>0.58702683401373101</v>
      </c>
      <c r="W211">
        <v>643</v>
      </c>
      <c r="X211">
        <v>652</v>
      </c>
      <c r="Y211">
        <v>641.04999999999995</v>
      </c>
      <c r="Z211">
        <v>659.9</v>
      </c>
      <c r="AA211">
        <v>544.85</v>
      </c>
      <c r="AB211">
        <v>678.5</v>
      </c>
      <c r="AC211" s="2">
        <f>(Table2[[#This Row],[Close Price]]/Table2[[#This Row],[Day Low]])-1</f>
        <v>2.5660964230169725E-3</v>
      </c>
      <c r="AD211" s="2">
        <f>(Table2[[#This Row],[Day High]]/Table2[[#This Row],[Close Price]])-1</f>
        <v>1.1401535717055822E-2</v>
      </c>
      <c r="AE211" s="2">
        <f>(Table2[[#This Row],[Close Price]]/Table2[[#This Row],[Current Week Low]])-1</f>
        <v>5.6157866001091961E-3</v>
      </c>
      <c r="AF211" s="2">
        <f>(Table2[[#This Row],[Current Week High]]/Table2[[#This Row],[Close Price]])-1</f>
        <v>2.3656247576204104E-2</v>
      </c>
      <c r="AG211" s="2">
        <f>(Table2[[#This Row],[Close Price]]/Table2[[#This Row],[Current Month Low]])-1</f>
        <v>0.18316967972836551</v>
      </c>
      <c r="AH211" s="2">
        <f>(Table2[[#This Row],[Current Month High]]/Table2[[#This Row],[Close Price]])-1</f>
        <v>5.2509113472426927E-2</v>
      </c>
      <c r="AI211">
        <v>5.25091134724269</v>
      </c>
      <c r="AJ211">
        <v>107.951612903225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0.05</v>
      </c>
      <c r="AM211" t="s">
        <v>10202</v>
      </c>
      <c r="AN211">
        <v>-0.78</v>
      </c>
      <c r="AO211" t="s">
        <v>10201</v>
      </c>
      <c r="AP211">
        <v>0.14591090935019199</v>
      </c>
      <c r="AQ211">
        <f>(Table2[[#This Row],[Sharpe Ratio]]-AVERAGE(Table2[Sharpe Ratio]))/_xlfn.STDEV.P(Table2[Sharpe Ratio])</f>
        <v>1.0349368394419796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2.0927737197388181</v>
      </c>
      <c r="AS211">
        <f>_xlfn.RANK.AVG(Table2[[#This Row],[1Y Return vs Nifty Z-Score]],Table2[1Y Return vs Nifty Z-Score])</f>
        <v>157</v>
      </c>
      <c r="AT211">
        <f>_xlfn.RANK.AVG(Table2[[#This Row],[6M Return vs Nifty Z-Score]],Table2[6M Return vs Nifty Z-Score])</f>
        <v>450</v>
      </c>
      <c r="AU211">
        <f>_xlfn.RANK.AVG(Table2[[#This Row],[Sharpe Ratio Z-Score]],Table2[Sharpe Ratio Z-Score])</f>
        <v>116</v>
      </c>
      <c r="AV211">
        <f>(Table2[[#This Row],[Rank 1Y]]+Table2[[#This Row],[Rank 6M]]+Table2[[#This Row],[Rank Sharpe]])/3</f>
        <v>241</v>
      </c>
    </row>
    <row r="212" spans="1:48" x14ac:dyDescent="0.3">
      <c r="A212" t="s">
        <v>189</v>
      </c>
      <c r="B212" t="s">
        <v>190</v>
      </c>
      <c r="C212" t="s">
        <v>10163</v>
      </c>
      <c r="D212" t="s">
        <v>89</v>
      </c>
      <c r="E212">
        <v>141313.891466075</v>
      </c>
      <c r="F212">
        <v>442.25</v>
      </c>
      <c r="G212">
        <v>60.422103069365797</v>
      </c>
      <c r="H212">
        <f>(Table2[[#This Row],[1Y Return vs Nifty]]-AVERAGE(Table2[1Y Return vs Nifty]))/_xlfn.STDEV.P(Table2[1Y Return vs Nifty])</f>
        <v>0.30589869202925701</v>
      </c>
      <c r="I212">
        <v>-2.62192339016867</v>
      </c>
      <c r="J212">
        <f>(Table2[[#This Row],[1M Return vs Nifty]]-AVERAGE(Table2[1M Return vs Nifty]))/_xlfn.STDEV.P(Table2[1M Return vs Nifty])</f>
        <v>-0.35492419866342012</v>
      </c>
      <c r="K212">
        <v>1.54846262789888</v>
      </c>
      <c r="L212">
        <f>(Table2[[#This Row],[6M Return vs Nifty]]-AVERAGE(Table2[6M Return vs Nifty]))/_xlfn.STDEV.P(Table2[6M Return vs Nifty])</f>
        <v>-0.21098663366749601</v>
      </c>
      <c r="M212">
        <v>5.7069802917514698</v>
      </c>
      <c r="N212">
        <f>(Table2[[#This Row],[1W Return vs Nifty]]-AVERAGE(Table2[1W Return vs Nifty]))/_xlfn.STDEV.P(Table2[1W Return vs Nifty])</f>
        <v>0.53800760581634155</v>
      </c>
      <c r="O212">
        <v>432.58</v>
      </c>
      <c r="P212">
        <v>432.19133600261301</v>
      </c>
      <c r="Q212">
        <v>378.75600920421698</v>
      </c>
      <c r="R212">
        <v>61.093135656113802</v>
      </c>
      <c r="S212" s="2">
        <f>(Table2[[#This Row],[Close Price]]-Table2[[#This Row],[20D EMA]])/Table2[[#This Row],[20D EMA]]</f>
        <v>2.2354246613343235E-2</v>
      </c>
      <c r="T212" s="2">
        <f>(Table2[[#This Row],[Close Price]]-Table2[[#This Row],[50D EMA]])/Table2[[#This Row],[50D EMA]]</f>
        <v>2.3273636372308427E-2</v>
      </c>
      <c r="U212" s="2">
        <f>(Table2[[#This Row],[Close Price]]-Table2[[#This Row],[200D EMA]])/Table2[[#This Row],[200D EMA]]</f>
        <v>0.1676382400616869</v>
      </c>
      <c r="V212">
        <v>1.04238730764208</v>
      </c>
      <c r="W212">
        <v>440</v>
      </c>
      <c r="X212">
        <v>449.2</v>
      </c>
      <c r="Y212">
        <v>441</v>
      </c>
      <c r="Z212">
        <v>450</v>
      </c>
      <c r="AA212">
        <v>400</v>
      </c>
      <c r="AB212">
        <v>450</v>
      </c>
      <c r="AC212" s="2">
        <f>(Table2[[#This Row],[Close Price]]/Table2[[#This Row],[Day Low]])-1</f>
        <v>5.1136363636363757E-3</v>
      </c>
      <c r="AD212" s="2">
        <f>(Table2[[#This Row],[Day High]]/Table2[[#This Row],[Close Price]])-1</f>
        <v>1.5715093273035663E-2</v>
      </c>
      <c r="AE212" s="2">
        <f>(Table2[[#This Row],[Close Price]]/Table2[[#This Row],[Current Week Low]])-1</f>
        <v>2.8344671201814275E-3</v>
      </c>
      <c r="AF212" s="2">
        <f>(Table2[[#This Row],[Current Week High]]/Table2[[#This Row],[Close Price]])-1</f>
        <v>1.7524024872809463E-2</v>
      </c>
      <c r="AG212" s="2">
        <f>(Table2[[#This Row],[Close Price]]/Table2[[#This Row],[Current Month Low]])-1</f>
        <v>0.10562500000000008</v>
      </c>
      <c r="AH212" s="2">
        <f>(Table2[[#This Row],[Current Month High]]/Table2[[#This Row],[Close Price]])-1</f>
        <v>1.7524024872809463E-2</v>
      </c>
      <c r="AI212">
        <v>4.9632560768795901</v>
      </c>
      <c r="AJ212">
        <v>93.926770445077807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-0.05</v>
      </c>
      <c r="AM212" t="s">
        <v>10201</v>
      </c>
      <c r="AN212">
        <v>1.1200000000000001</v>
      </c>
      <c r="AO212" t="s">
        <v>10202</v>
      </c>
      <c r="AP212">
        <v>0.14088063864703901</v>
      </c>
      <c r="AQ212">
        <f>(Table2[[#This Row],[Sharpe Ratio]]-AVERAGE(Table2[Sharpe Ratio]))/_xlfn.STDEV.P(Table2[Sharpe Ratio])</f>
        <v>0.97720381077189711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1.2551992762865793</v>
      </c>
      <c r="AS212">
        <f>_xlfn.RANK.AVG(Table2[[#This Row],[1Y Return vs Nifty Z-Score]],Table2[1Y Return vs Nifty Z-Score])</f>
        <v>201</v>
      </c>
      <c r="AT212">
        <f>_xlfn.RANK.AVG(Table2[[#This Row],[6M Return vs Nifty Z-Score]],Table2[6M Return vs Nifty Z-Score])</f>
        <v>398</v>
      </c>
      <c r="AU212">
        <f>_xlfn.RANK.AVG(Table2[[#This Row],[Sharpe Ratio Z-Score]],Table2[Sharpe Ratio Z-Score])</f>
        <v>126</v>
      </c>
      <c r="AV212">
        <f>(Table2[[#This Row],[Rank 1Y]]+Table2[[#This Row],[Rank 6M]]+Table2[[#This Row],[Rank Sharpe]])/3</f>
        <v>241.66666666666666</v>
      </c>
    </row>
    <row r="213" spans="1:48" x14ac:dyDescent="0.3">
      <c r="A213" t="s">
        <v>1622</v>
      </c>
      <c r="B213" t="s">
        <v>1623</v>
      </c>
      <c r="C213" t="s">
        <v>10162</v>
      </c>
      <c r="D213" t="s">
        <v>200</v>
      </c>
      <c r="E213">
        <v>5435.7749932500001</v>
      </c>
      <c r="F213">
        <v>760.05</v>
      </c>
      <c r="G213">
        <v>88.285611193072398</v>
      </c>
      <c r="H213">
        <f>(Table2[[#This Row],[1Y Return vs Nifty]]-AVERAGE(Table2[1Y Return vs Nifty]))/_xlfn.STDEV.P(Table2[1Y Return vs Nifty])</f>
        <v>0.69148057023263909</v>
      </c>
      <c r="I213">
        <v>5.5108496684891399</v>
      </c>
      <c r="J213">
        <f>(Table2[[#This Row],[1M Return vs Nifty]]-AVERAGE(Table2[1M Return vs Nifty]))/_xlfn.STDEV.P(Table2[1M Return vs Nifty])</f>
        <v>0.53647908360482421</v>
      </c>
      <c r="K213">
        <v>-8.2425266704185098</v>
      </c>
      <c r="L213">
        <f>(Table2[[#This Row],[6M Return vs Nifty]]-AVERAGE(Table2[6M Return vs Nifty]))/_xlfn.STDEV.P(Table2[6M Return vs Nifty])</f>
        <v>-0.5405361646289043</v>
      </c>
      <c r="M213">
        <v>12.492307032179699</v>
      </c>
      <c r="N213">
        <f>(Table2[[#This Row],[1W Return vs Nifty]]-AVERAGE(Table2[1W Return vs Nifty]))/_xlfn.STDEV.P(Table2[1W Return vs Nifty])</f>
        <v>1.9006832677175949</v>
      </c>
      <c r="O213">
        <v>693.34</v>
      </c>
      <c r="P213">
        <v>663.99866998392804</v>
      </c>
      <c r="Q213">
        <v>592.49435859091898</v>
      </c>
      <c r="R213">
        <v>75.436178923361496</v>
      </c>
      <c r="S213" s="2">
        <f>(Table2[[#This Row],[Close Price]]-Table2[[#This Row],[20D EMA]])/Table2[[#This Row],[20D EMA]]</f>
        <v>9.6215421005567139E-2</v>
      </c>
      <c r="T213" s="2">
        <f>(Table2[[#This Row],[Close Price]]-Table2[[#This Row],[50D EMA]])/Table2[[#This Row],[50D EMA]]</f>
        <v>0.14465590724511063</v>
      </c>
      <c r="U213" s="2">
        <f>(Table2[[#This Row],[Close Price]]-Table2[[#This Row],[200D EMA]])/Table2[[#This Row],[200D EMA]]</f>
        <v>0.28279702410595925</v>
      </c>
      <c r="V213">
        <v>2.3204410940497899</v>
      </c>
      <c r="W213">
        <v>745.65</v>
      </c>
      <c r="X213">
        <v>778.6</v>
      </c>
      <c r="Y213">
        <v>755</v>
      </c>
      <c r="Z213">
        <v>799.15</v>
      </c>
      <c r="AA213">
        <v>650</v>
      </c>
      <c r="AB213">
        <v>799.15</v>
      </c>
      <c r="AC213" s="2">
        <f>(Table2[[#This Row],[Close Price]]/Table2[[#This Row],[Day Low]])-1</f>
        <v>1.931200965600488E-2</v>
      </c>
      <c r="AD213" s="2">
        <f>(Table2[[#This Row],[Day High]]/Table2[[#This Row],[Close Price]])-1</f>
        <v>2.4406289059930364E-2</v>
      </c>
      <c r="AE213" s="2">
        <f>(Table2[[#This Row],[Close Price]]/Table2[[#This Row],[Current Week Low]])-1</f>
        <v>6.6887417218541856E-3</v>
      </c>
      <c r="AF213" s="2">
        <f>(Table2[[#This Row],[Current Week High]]/Table2[[#This Row],[Close Price]])-1</f>
        <v>5.1443983948424421E-2</v>
      </c>
      <c r="AG213" s="2">
        <f>(Table2[[#This Row],[Close Price]]/Table2[[#This Row],[Current Month Low]])-1</f>
        <v>0.16930769230769216</v>
      </c>
      <c r="AH213" s="2">
        <f>(Table2[[#This Row],[Current Month High]]/Table2[[#This Row],[Close Price]])-1</f>
        <v>5.1443983948424421E-2</v>
      </c>
      <c r="AI213">
        <v>5.1443983948424403</v>
      </c>
      <c r="AJ213">
        <v>132.25362872421599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0.12</v>
      </c>
      <c r="AM213" t="s">
        <v>10202</v>
      </c>
      <c r="AN213">
        <v>14.64</v>
      </c>
      <c r="AO213" t="s">
        <v>10202</v>
      </c>
      <c r="AP213">
        <v>0.154319181868212</v>
      </c>
      <c r="AQ213">
        <f>(Table2[[#This Row],[Sharpe Ratio]]-AVERAGE(Table2[Sharpe Ratio]))/_xlfn.STDEV.P(Table2[Sharpe Ratio])</f>
        <v>1.1314396057929921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3.7195463627191465</v>
      </c>
      <c r="AS213">
        <f>_xlfn.RANK.AVG(Table2[[#This Row],[1Y Return vs Nifty Z-Score]],Table2[1Y Return vs Nifty Z-Score])</f>
        <v>125</v>
      </c>
      <c r="AT213">
        <f>_xlfn.RANK.AVG(Table2[[#This Row],[6M Return vs Nifty Z-Score]],Table2[6M Return vs Nifty Z-Score])</f>
        <v>507</v>
      </c>
      <c r="AU213">
        <f>_xlfn.RANK.AVG(Table2[[#This Row],[Sharpe Ratio Z-Score]],Table2[Sharpe Ratio Z-Score])</f>
        <v>98</v>
      </c>
      <c r="AV213">
        <f>(Table2[[#This Row],[Rank 1Y]]+Table2[[#This Row],[Rank 6M]]+Table2[[#This Row],[Rank Sharpe]])/3</f>
        <v>243.33333333333334</v>
      </c>
    </row>
    <row r="214" spans="1:48" x14ac:dyDescent="0.3">
      <c r="A214" t="s">
        <v>739</v>
      </c>
      <c r="B214" t="s">
        <v>740</v>
      </c>
      <c r="C214" t="s">
        <v>10163</v>
      </c>
      <c r="D214" t="s">
        <v>65</v>
      </c>
      <c r="E214">
        <v>22130.398328849999</v>
      </c>
      <c r="F214">
        <v>166.95</v>
      </c>
      <c r="G214">
        <v>86.800612167161603</v>
      </c>
      <c r="H214">
        <f>(Table2[[#This Row],[1Y Return vs Nifty]]-AVERAGE(Table2[1Y Return vs Nifty]))/_xlfn.STDEV.P(Table2[1Y Return vs Nifty])</f>
        <v>0.67093079914858411</v>
      </c>
      <c r="I214">
        <v>-0.47021145800872999</v>
      </c>
      <c r="J214">
        <f>(Table2[[#This Row],[1M Return vs Nifty]]-AVERAGE(Table2[1M Return vs Nifty]))/_xlfn.STDEV.P(Table2[1M Return vs Nifty])</f>
        <v>-0.11908298374334461</v>
      </c>
      <c r="K214">
        <v>5.7674637289432802</v>
      </c>
      <c r="L214">
        <f>(Table2[[#This Row],[6M Return vs Nifty]]-AVERAGE(Table2[6M Return vs Nifty]))/_xlfn.STDEV.P(Table2[6M Return vs Nifty])</f>
        <v>-6.8981592949722337E-2</v>
      </c>
      <c r="M214">
        <v>-0.499741280859892</v>
      </c>
      <c r="N214">
        <f>(Table2[[#This Row],[1W Return vs Nifty]]-AVERAGE(Table2[1W Return vs Nifty]))/_xlfn.STDEV.P(Table2[1W Return vs Nifty])</f>
        <v>-0.70846861423097751</v>
      </c>
      <c r="O214">
        <v>168.77</v>
      </c>
      <c r="P214">
        <v>160.314508031103</v>
      </c>
      <c r="Q214">
        <v>133.52430103112499</v>
      </c>
      <c r="R214">
        <v>41.891774399453098</v>
      </c>
      <c r="S214" s="2">
        <f>(Table2[[#This Row],[Close Price]]-Table2[[#This Row],[20D EMA]])/Table2[[#This Row],[20D EMA]]</f>
        <v>-1.0783907092492868E-2</v>
      </c>
      <c r="T214" s="2">
        <f>(Table2[[#This Row],[Close Price]]-Table2[[#This Row],[50D EMA]])/Table2[[#This Row],[50D EMA]]</f>
        <v>4.1390464596065241E-2</v>
      </c>
      <c r="U214" s="2">
        <f>(Table2[[#This Row],[Close Price]]-Table2[[#This Row],[200D EMA]])/Table2[[#This Row],[200D EMA]]</f>
        <v>0.25033419917385186</v>
      </c>
      <c r="V214">
        <v>0.72446799348191904</v>
      </c>
      <c r="W214">
        <v>168.95</v>
      </c>
      <c r="X214">
        <v>177.6</v>
      </c>
      <c r="Y214">
        <v>166.33</v>
      </c>
      <c r="Z214">
        <v>170.64</v>
      </c>
      <c r="AA214">
        <v>153.62</v>
      </c>
      <c r="AB214">
        <v>192.7</v>
      </c>
      <c r="AC214" s="2">
        <f>(Table2[[#This Row],[Close Price]]/Table2[[#This Row],[Day Low]])-1</f>
        <v>-1.1837821840781304E-2</v>
      </c>
      <c r="AD214" s="2">
        <f>(Table2[[#This Row],[Day High]]/Table2[[#This Row],[Close Price]])-1</f>
        <v>6.3791554357592206E-2</v>
      </c>
      <c r="AE214" s="2">
        <f>(Table2[[#This Row],[Close Price]]/Table2[[#This Row],[Current Week Low]])-1</f>
        <v>3.7275296098115973E-3</v>
      </c>
      <c r="AF214" s="2">
        <f>(Table2[[#This Row],[Current Week High]]/Table2[[#This Row],[Close Price]])-1</f>
        <v>2.2102425876010745E-2</v>
      </c>
      <c r="AG214" s="2">
        <f>(Table2[[#This Row],[Close Price]]/Table2[[#This Row],[Current Month Low]])-1</f>
        <v>8.677255565681552E-2</v>
      </c>
      <c r="AH214" s="2">
        <f>(Table2[[#This Row],[Current Month High]]/Table2[[#This Row],[Close Price]])-1</f>
        <v>0.15423779574722962</v>
      </c>
      <c r="AI214">
        <v>15.4237795747229</v>
      </c>
      <c r="AJ214">
        <v>121.12582781456901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0.06</v>
      </c>
      <c r="AM214" t="s">
        <v>10202</v>
      </c>
      <c r="AN214">
        <v>-10.27</v>
      </c>
      <c r="AO214" t="s">
        <v>10201</v>
      </c>
      <c r="AP214">
        <v>7.9527343853839E-2</v>
      </c>
      <c r="AQ214">
        <f>(Table2[[#This Row],[Sharpe Ratio]]-AVERAGE(Table2[Sharpe Ratio]))/_xlfn.STDEV.P(Table2[Sharpe Ratio])</f>
        <v>0.27304458429535094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4.744219251989068E-2</v>
      </c>
      <c r="AS214">
        <f>_xlfn.RANK.AVG(Table2[[#This Row],[1Y Return vs Nifty Z-Score]],Table2[1Y Return vs Nifty Z-Score])</f>
        <v>128</v>
      </c>
      <c r="AT214">
        <f>_xlfn.RANK.AVG(Table2[[#This Row],[6M Return vs Nifty Z-Score]],Table2[6M Return vs Nifty Z-Score])</f>
        <v>347</v>
      </c>
      <c r="AU214">
        <f>_xlfn.RANK.AVG(Table2[[#This Row],[Sharpe Ratio Z-Score]],Table2[Sharpe Ratio Z-Score])</f>
        <v>259</v>
      </c>
      <c r="AV214">
        <f>(Table2[[#This Row],[Rank 1Y]]+Table2[[#This Row],[Rank 6M]]+Table2[[#This Row],[Rank Sharpe]])/3</f>
        <v>244.66666666666666</v>
      </c>
    </row>
    <row r="215" spans="1:48" x14ac:dyDescent="0.3">
      <c r="A215" t="s">
        <v>1079</v>
      </c>
      <c r="B215" t="s">
        <v>1080</v>
      </c>
      <c r="C215" t="s">
        <v>10171</v>
      </c>
      <c r="D215" t="s">
        <v>377</v>
      </c>
      <c r="E215">
        <v>11604.412063125001</v>
      </c>
      <c r="F215">
        <v>919.25</v>
      </c>
      <c r="G215">
        <v>42.530944023839403</v>
      </c>
      <c r="H215">
        <f>(Table2[[#This Row],[1Y Return vs Nifty]]-AVERAGE(Table2[1Y Return vs Nifty]))/_xlfn.STDEV.P(Table2[1Y Return vs Nifty])</f>
        <v>5.8316561402275188E-2</v>
      </c>
      <c r="I215">
        <v>23.1865037626836</v>
      </c>
      <c r="J215">
        <f>(Table2[[#This Row],[1M Return vs Nifty]]-AVERAGE(Table2[1M Return vs Nifty]))/_xlfn.STDEV.P(Table2[1M Return vs Nifty])</f>
        <v>2.4738423866456913</v>
      </c>
      <c r="K215">
        <v>32.099980255741002</v>
      </c>
      <c r="L215">
        <f>(Table2[[#This Row],[6M Return vs Nifty]]-AVERAGE(Table2[6M Return vs Nifty]))/_xlfn.STDEV.P(Table2[6M Return vs Nifty])</f>
        <v>0.81733011734200878</v>
      </c>
      <c r="M215">
        <v>14.716219976881</v>
      </c>
      <c r="N215">
        <f>(Table2[[#This Row],[1W Return vs Nifty]]-AVERAGE(Table2[1W Return vs Nifty]))/_xlfn.STDEV.P(Table2[1W Return vs Nifty])</f>
        <v>2.3473046552884393</v>
      </c>
      <c r="O215">
        <v>781.67</v>
      </c>
      <c r="P215">
        <v>702.98038115797101</v>
      </c>
      <c r="Q215">
        <v>623.83361157446802</v>
      </c>
      <c r="R215">
        <v>88.588997837993503</v>
      </c>
      <c r="S215" s="2">
        <f>(Table2[[#This Row],[Close Price]]-Table2[[#This Row],[20D EMA]])/Table2[[#This Row],[20D EMA]]</f>
        <v>0.17600777821842983</v>
      </c>
      <c r="T215" s="2">
        <f>(Table2[[#This Row],[Close Price]]-Table2[[#This Row],[50D EMA]])/Table2[[#This Row],[50D EMA]]</f>
        <v>0.30764673472932913</v>
      </c>
      <c r="U215" s="2">
        <f>(Table2[[#This Row],[Close Price]]-Table2[[#This Row],[200D EMA]])/Table2[[#This Row],[200D EMA]]</f>
        <v>0.47354997060825671</v>
      </c>
      <c r="V215">
        <v>1.1935370286601401</v>
      </c>
      <c r="W215">
        <v>910.15</v>
      </c>
      <c r="X215">
        <v>935.65</v>
      </c>
      <c r="Y215">
        <v>865.35</v>
      </c>
      <c r="Z215">
        <v>932.5</v>
      </c>
      <c r="AA215">
        <v>677.2</v>
      </c>
      <c r="AB215">
        <v>932.5</v>
      </c>
      <c r="AC215" s="2">
        <f>(Table2[[#This Row],[Close Price]]/Table2[[#This Row],[Day Low]])-1</f>
        <v>9.9983519200133042E-3</v>
      </c>
      <c r="AD215" s="2">
        <f>(Table2[[#This Row],[Day High]]/Table2[[#This Row],[Close Price]])-1</f>
        <v>1.7840630949143232E-2</v>
      </c>
      <c r="AE215" s="2">
        <f>(Table2[[#This Row],[Close Price]]/Table2[[#This Row],[Current Week Low]])-1</f>
        <v>6.2286935921881392E-2</v>
      </c>
      <c r="AF215" s="2">
        <f>(Table2[[#This Row],[Current Week High]]/Table2[[#This Row],[Close Price]])-1</f>
        <v>1.441392439488709E-2</v>
      </c>
      <c r="AG215" s="2">
        <f>(Table2[[#This Row],[Close Price]]/Table2[[#This Row],[Current Month Low]])-1</f>
        <v>0.3574276432368575</v>
      </c>
      <c r="AH215" s="2">
        <f>(Table2[[#This Row],[Current Month High]]/Table2[[#This Row],[Close Price]])-1</f>
        <v>1.441392439488709E-2</v>
      </c>
      <c r="AI215">
        <v>1.4413924394887001</v>
      </c>
      <c r="AJ215">
        <v>104.277777777777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0.51</v>
      </c>
      <c r="AM215" t="s">
        <v>10202</v>
      </c>
      <c r="AN215">
        <v>20.86</v>
      </c>
      <c r="AO215" t="s">
        <v>10202</v>
      </c>
      <c r="AP215">
        <v>5.3637714351613998E-2</v>
      </c>
      <c r="AQ215">
        <f>(Table2[[#This Row],[Sharpe Ratio]]-AVERAGE(Table2[Sharpe Ratio]))/_xlfn.STDEV.P(Table2[Sharpe Ratio])</f>
        <v>-2.4093842344968107E-2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5.6726998783334466</v>
      </c>
      <c r="AS215">
        <f>_xlfn.RANK.AVG(Table2[[#This Row],[1Y Return vs Nifty Z-Score]],Table2[1Y Return vs Nifty Z-Score])</f>
        <v>270</v>
      </c>
      <c r="AT215">
        <f>_xlfn.RANK.AVG(Table2[[#This Row],[6M Return vs Nifty Z-Score]],Table2[6M Return vs Nifty Z-Score])</f>
        <v>120</v>
      </c>
      <c r="AU215">
        <f>_xlfn.RANK.AVG(Table2[[#This Row],[Sharpe Ratio Z-Score]],Table2[Sharpe Ratio Z-Score])</f>
        <v>344</v>
      </c>
      <c r="AV215">
        <f>(Table2[[#This Row],[Rank 1Y]]+Table2[[#This Row],[Rank 6M]]+Table2[[#This Row],[Rank Sharpe]])/3</f>
        <v>244.66666666666666</v>
      </c>
    </row>
    <row r="216" spans="1:48" x14ac:dyDescent="0.3">
      <c r="A216" t="s">
        <v>1577</v>
      </c>
      <c r="B216" t="s">
        <v>1578</v>
      </c>
      <c r="C216" t="s">
        <v>10169</v>
      </c>
      <c r="D216" t="s">
        <v>356</v>
      </c>
      <c r="E216">
        <v>5868.3365848800004</v>
      </c>
      <c r="F216">
        <v>2158.1999999999998</v>
      </c>
      <c r="G216">
        <v>99.512606078606893</v>
      </c>
      <c r="H216">
        <f>(Table2[[#This Row],[1Y Return vs Nifty]]-AVERAGE(Table2[1Y Return vs Nifty]))/_xlfn.STDEV.P(Table2[1Y Return vs Nifty])</f>
        <v>0.84684240605477867</v>
      </c>
      <c r="I216">
        <v>7.5266042648108504</v>
      </c>
      <c r="J216">
        <f>(Table2[[#This Row],[1M Return vs Nifty]]-AVERAGE(Table2[1M Return vs Nifty]))/_xlfn.STDEV.P(Table2[1M Return vs Nifty])</f>
        <v>0.75741851600366883</v>
      </c>
      <c r="K216">
        <v>71.301738657103499</v>
      </c>
      <c r="L216">
        <f>(Table2[[#This Row],[6M Return vs Nifty]]-AVERAGE(Table2[6M Return vs Nifty]))/_xlfn.STDEV.P(Table2[6M Return vs Nifty])</f>
        <v>2.1368005712880276</v>
      </c>
      <c r="M216">
        <v>11.8879898331584</v>
      </c>
      <c r="N216">
        <f>(Table2[[#This Row],[1W Return vs Nifty]]-AVERAGE(Table2[1W Return vs Nifty]))/_xlfn.STDEV.P(Table2[1W Return vs Nifty])</f>
        <v>1.7793201601360302</v>
      </c>
      <c r="O216">
        <v>2029.59</v>
      </c>
      <c r="P216">
        <v>1841.2709935421699</v>
      </c>
      <c r="Q216">
        <v>1437.7791879678</v>
      </c>
      <c r="R216">
        <v>65.590779348130795</v>
      </c>
      <c r="S216" s="2">
        <f>(Table2[[#This Row],[Close Price]]-Table2[[#This Row],[20D EMA]])/Table2[[#This Row],[20D EMA]]</f>
        <v>6.336747816061368E-2</v>
      </c>
      <c r="T216" s="2">
        <f>(Table2[[#This Row],[Close Price]]-Table2[[#This Row],[50D EMA]])/Table2[[#This Row],[50D EMA]]</f>
        <v>0.17212512854945566</v>
      </c>
      <c r="U216" s="2">
        <f>(Table2[[#This Row],[Close Price]]-Table2[[#This Row],[200D EMA]])/Table2[[#This Row],[200D EMA]]</f>
        <v>0.50106498832443391</v>
      </c>
      <c r="V216">
        <v>0.75755158186105098</v>
      </c>
      <c r="W216">
        <v>2126</v>
      </c>
      <c r="X216">
        <v>2199.15</v>
      </c>
      <c r="Y216">
        <v>2102</v>
      </c>
      <c r="Z216">
        <v>2269.0500000000002</v>
      </c>
      <c r="AA216">
        <v>1875</v>
      </c>
      <c r="AB216">
        <v>2269.0500000000002</v>
      </c>
      <c r="AC216" s="2">
        <f>(Table2[[#This Row],[Close Price]]/Table2[[#This Row],[Day Low]])-1</f>
        <v>1.514581373471291E-2</v>
      </c>
      <c r="AD216" s="2">
        <f>(Table2[[#This Row],[Day High]]/Table2[[#This Row],[Close Price]])-1</f>
        <v>1.8974145120934205E-2</v>
      </c>
      <c r="AE216" s="2">
        <f>(Table2[[#This Row],[Close Price]]/Table2[[#This Row],[Current Week Low]])-1</f>
        <v>2.6736441484300544E-2</v>
      </c>
      <c r="AF216" s="2">
        <f>(Table2[[#This Row],[Current Week High]]/Table2[[#This Row],[Close Price]])-1</f>
        <v>5.1362246316374982E-2</v>
      </c>
      <c r="AG216" s="2">
        <f>(Table2[[#This Row],[Close Price]]/Table2[[#This Row],[Current Month Low]])-1</f>
        <v>0.15103999999999984</v>
      </c>
      <c r="AH216" s="2">
        <f>(Table2[[#This Row],[Current Month High]]/Table2[[#This Row],[Close Price]])-1</f>
        <v>5.1362246316374982E-2</v>
      </c>
      <c r="AI216">
        <v>5.1362246316374902</v>
      </c>
      <c r="AJ216">
        <v>130.08528784648101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0.6</v>
      </c>
      <c r="AM216" t="s">
        <v>10202</v>
      </c>
      <c r="AN216">
        <v>12.09</v>
      </c>
      <c r="AO216" t="s">
        <v>10202</v>
      </c>
      <c r="AP216">
        <v>-2.6458498440594998E-2</v>
      </c>
      <c r="AQ216">
        <f>(Table2[[#This Row],[Sharpe Ratio]]-AVERAGE(Table2[Sharpe Ratio]))/_xlfn.STDEV.P(Table2[Sharpe Ratio])</f>
        <v>-0.94336781831591776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4.5770138351665874</v>
      </c>
      <c r="AS216">
        <f>_xlfn.RANK.AVG(Table2[[#This Row],[1Y Return vs Nifty Z-Score]],Table2[1Y Return vs Nifty Z-Score])</f>
        <v>106</v>
      </c>
      <c r="AT216">
        <f>_xlfn.RANK.AVG(Table2[[#This Row],[6M Return vs Nifty Z-Score]],Table2[6M Return vs Nifty Z-Score])</f>
        <v>27</v>
      </c>
      <c r="AU216">
        <f>_xlfn.RANK.AVG(Table2[[#This Row],[Sharpe Ratio Z-Score]],Table2[Sharpe Ratio Z-Score])</f>
        <v>601</v>
      </c>
      <c r="AV216">
        <f>(Table2[[#This Row],[Rank 1Y]]+Table2[[#This Row],[Rank 6M]]+Table2[[#This Row],[Rank Sharpe]])/3</f>
        <v>244.66666666666666</v>
      </c>
    </row>
    <row r="217" spans="1:48" x14ac:dyDescent="0.3">
      <c r="A217" t="s">
        <v>798</v>
      </c>
      <c r="B217" t="s">
        <v>799</v>
      </c>
      <c r="C217" t="s">
        <v>10169</v>
      </c>
      <c r="D217" t="s">
        <v>231</v>
      </c>
      <c r="E217">
        <v>20005.565616054999</v>
      </c>
      <c r="F217">
        <v>459.85</v>
      </c>
      <c r="G217">
        <v>35.701029753186198</v>
      </c>
      <c r="H217">
        <f>(Table2[[#This Row],[1Y Return vs Nifty]]-AVERAGE(Table2[1Y Return vs Nifty]))/_xlfn.STDEV.P(Table2[1Y Return vs Nifty])</f>
        <v>-3.6197423008967715E-2</v>
      </c>
      <c r="I217">
        <v>0.78144171667351603</v>
      </c>
      <c r="J217">
        <f>(Table2[[#This Row],[1M Return vs Nifty]]-AVERAGE(Table2[1M Return vs Nifty]))/_xlfn.STDEV.P(Table2[1M Return vs Nifty])</f>
        <v>1.8106107864894118E-2</v>
      </c>
      <c r="K217">
        <v>43.797108059490398</v>
      </c>
      <c r="L217">
        <f>(Table2[[#This Row],[6M Return vs Nifty]]-AVERAGE(Table2[6M Return vs Nifty]))/_xlfn.STDEV.P(Table2[6M Return vs Nifty])</f>
        <v>1.2110373172859121</v>
      </c>
      <c r="M217">
        <v>5.7180048662104299E-2</v>
      </c>
      <c r="N217">
        <f>(Table2[[#This Row],[1W Return vs Nifty]]-AVERAGE(Table2[1W Return vs Nifty]))/_xlfn.STDEV.P(Table2[1W Return vs Nifty])</f>
        <v>-0.59662386889076746</v>
      </c>
      <c r="O217">
        <v>452.78</v>
      </c>
      <c r="P217">
        <v>424.18205365072203</v>
      </c>
      <c r="Q217">
        <v>354.38392107436403</v>
      </c>
      <c r="R217">
        <v>53.533694849451102</v>
      </c>
      <c r="S217" s="2">
        <f>(Table2[[#This Row],[Close Price]]-Table2[[#This Row],[20D EMA]])/Table2[[#This Row],[20D EMA]]</f>
        <v>1.5614647290074762E-2</v>
      </c>
      <c r="T217" s="2">
        <f>(Table2[[#This Row],[Close Price]]-Table2[[#This Row],[50D EMA]])/Table2[[#This Row],[50D EMA]]</f>
        <v>8.408641063972859E-2</v>
      </c>
      <c r="U217" s="2">
        <f>(Table2[[#This Row],[Close Price]]-Table2[[#This Row],[200D EMA]])/Table2[[#This Row],[200D EMA]]</f>
        <v>0.29760401828023392</v>
      </c>
      <c r="V217">
        <v>0.620745918579786</v>
      </c>
      <c r="W217">
        <v>462.2</v>
      </c>
      <c r="X217">
        <v>470</v>
      </c>
      <c r="Y217">
        <v>452</v>
      </c>
      <c r="Z217">
        <v>471</v>
      </c>
      <c r="AA217">
        <v>431</v>
      </c>
      <c r="AB217">
        <v>527.54999999999995</v>
      </c>
      <c r="AC217" s="2">
        <f>(Table2[[#This Row],[Close Price]]/Table2[[#This Row],[Day Low]])-1</f>
        <v>-5.0843790566853508E-3</v>
      </c>
      <c r="AD217" s="2">
        <f>(Table2[[#This Row],[Day High]]/Table2[[#This Row],[Close Price]])-1</f>
        <v>2.2072414917907901E-2</v>
      </c>
      <c r="AE217" s="2">
        <f>(Table2[[#This Row],[Close Price]]/Table2[[#This Row],[Current Week Low]])-1</f>
        <v>1.7367256637168094E-2</v>
      </c>
      <c r="AF217" s="2">
        <f>(Table2[[#This Row],[Current Week High]]/Table2[[#This Row],[Close Price]])-1</f>
        <v>2.4247037077307798E-2</v>
      </c>
      <c r="AG217" s="2">
        <f>(Table2[[#This Row],[Close Price]]/Table2[[#This Row],[Current Month Low]])-1</f>
        <v>6.6937354988399145E-2</v>
      </c>
      <c r="AH217" s="2">
        <f>(Table2[[#This Row],[Current Month High]]/Table2[[#This Row],[Close Price]])-1</f>
        <v>0.14722192019136648</v>
      </c>
      <c r="AI217">
        <v>14.7221920191366</v>
      </c>
      <c r="AJ217">
        <v>66.461538461538396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0.17</v>
      </c>
      <c r="AM217" t="s">
        <v>10202</v>
      </c>
      <c r="AN217">
        <v>-2.71</v>
      </c>
      <c r="AO217" t="s">
        <v>10201</v>
      </c>
      <c r="AP217">
        <v>5.2241991490886E-2</v>
      </c>
      <c r="AQ217">
        <f>(Table2[[#This Row],[Sharpe Ratio]]-AVERAGE(Table2[Sharpe Ratio]))/_xlfn.STDEV.P(Table2[Sharpe Ratio])</f>
        <v>-4.0112723373257844E-2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0.5562094098778132</v>
      </c>
      <c r="AS217">
        <f>_xlfn.RANK.AVG(Table2[[#This Row],[1Y Return vs Nifty Z-Score]],Table2[1Y Return vs Nifty Z-Score])</f>
        <v>299</v>
      </c>
      <c r="AT217">
        <f>_xlfn.RANK.AVG(Table2[[#This Row],[6M Return vs Nifty Z-Score]],Table2[6M Return vs Nifty Z-Score])</f>
        <v>85</v>
      </c>
      <c r="AU217">
        <f>_xlfn.RANK.AVG(Table2[[#This Row],[Sharpe Ratio Z-Score]],Table2[Sharpe Ratio Z-Score])</f>
        <v>351</v>
      </c>
      <c r="AV217">
        <f>(Table2[[#This Row],[Rank 1Y]]+Table2[[#This Row],[Rank 6M]]+Table2[[#This Row],[Rank Sharpe]])/3</f>
        <v>245</v>
      </c>
    </row>
    <row r="218" spans="1:48" x14ac:dyDescent="0.3">
      <c r="A218" t="s">
        <v>427</v>
      </c>
      <c r="B218" t="s">
        <v>428</v>
      </c>
      <c r="C218" t="s">
        <v>10157</v>
      </c>
      <c r="D218" t="s">
        <v>32</v>
      </c>
      <c r="E218">
        <v>55870.526184351998</v>
      </c>
      <c r="F218">
        <v>64.36</v>
      </c>
      <c r="G218">
        <v>86.342551941076294</v>
      </c>
      <c r="H218">
        <f>(Table2[[#This Row],[1Y Return vs Nifty]]-AVERAGE(Table2[1Y Return vs Nifty]))/_xlfn.STDEV.P(Table2[1Y Return vs Nifty])</f>
        <v>0.66459205237197239</v>
      </c>
      <c r="I218">
        <v>-1.72649591649582</v>
      </c>
      <c r="J218">
        <f>(Table2[[#This Row],[1M Return vs Nifty]]-AVERAGE(Table2[1M Return vs Nifty]))/_xlfn.STDEV.P(Table2[1M Return vs Nifty])</f>
        <v>-0.25677969330120248</v>
      </c>
      <c r="K218">
        <v>0.67446793968580998</v>
      </c>
      <c r="L218">
        <f>(Table2[[#This Row],[6M Return vs Nifty]]-AVERAGE(Table2[6M Return vs Nifty]))/_xlfn.STDEV.P(Table2[6M Return vs Nifty])</f>
        <v>-0.240403940824892</v>
      </c>
      <c r="M218">
        <v>1.28874357523705</v>
      </c>
      <c r="N218">
        <f>(Table2[[#This Row],[1W Return vs Nifty]]-AVERAGE(Table2[1W Return vs Nifty]))/_xlfn.STDEV.P(Table2[1W Return vs Nifty])</f>
        <v>-0.34929286952270444</v>
      </c>
      <c r="O218">
        <v>63.53</v>
      </c>
      <c r="P218">
        <v>63.509336232768803</v>
      </c>
      <c r="Q218">
        <v>56.902699316436099</v>
      </c>
      <c r="R218">
        <v>58.233196649031598</v>
      </c>
      <c r="S218" s="2">
        <f>(Table2[[#This Row],[Close Price]]-Table2[[#This Row],[20D EMA]])/Table2[[#This Row],[20D EMA]]</f>
        <v>1.3064693845427329E-2</v>
      </c>
      <c r="T218" s="2">
        <f>(Table2[[#This Row],[Close Price]]-Table2[[#This Row],[50D EMA]])/Table2[[#This Row],[50D EMA]]</f>
        <v>1.3394310469777532E-2</v>
      </c>
      <c r="U218" s="2">
        <f>(Table2[[#This Row],[Close Price]]-Table2[[#This Row],[200D EMA]])/Table2[[#This Row],[200D EMA]]</f>
        <v>0.13105354883243459</v>
      </c>
      <c r="V218">
        <v>1.1058915961195299</v>
      </c>
      <c r="W218">
        <v>63.78</v>
      </c>
      <c r="X218">
        <v>64.72</v>
      </c>
      <c r="Y218">
        <v>64.25</v>
      </c>
      <c r="Z218">
        <v>67.069999999999993</v>
      </c>
      <c r="AA218">
        <v>59.34</v>
      </c>
      <c r="AB218">
        <v>67.64</v>
      </c>
      <c r="AC218" s="2">
        <f>(Table2[[#This Row],[Close Price]]/Table2[[#This Row],[Day Low]])-1</f>
        <v>9.0937597993101527E-3</v>
      </c>
      <c r="AD218" s="2">
        <f>(Table2[[#This Row],[Day High]]/Table2[[#This Row],[Close Price]])-1</f>
        <v>5.5935363579864283E-3</v>
      </c>
      <c r="AE218" s="2">
        <f>(Table2[[#This Row],[Close Price]]/Table2[[#This Row],[Current Week Low]])-1</f>
        <v>1.7120622568094213E-3</v>
      </c>
      <c r="AF218" s="2">
        <f>(Table2[[#This Row],[Current Week High]]/Table2[[#This Row],[Close Price]])-1</f>
        <v>4.210689869484141E-2</v>
      </c>
      <c r="AG218" s="2">
        <f>(Table2[[#This Row],[Close Price]]/Table2[[#This Row],[Current Month Low]])-1</f>
        <v>8.4597236265588016E-2</v>
      </c>
      <c r="AH218" s="2">
        <f>(Table2[[#This Row],[Current Month High]]/Table2[[#This Row],[Close Price]])-1</f>
        <v>5.0963331261653311E-2</v>
      </c>
      <c r="AI218">
        <v>19.484151646985701</v>
      </c>
      <c r="AJ218">
        <v>117.43243243243199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-0.02</v>
      </c>
      <c r="AM218" t="s">
        <v>10201</v>
      </c>
      <c r="AN218">
        <v>0.77</v>
      </c>
      <c r="AO218" t="s">
        <v>10202</v>
      </c>
      <c r="AP218">
        <v>0.104724926784921</v>
      </c>
      <c r="AQ218">
        <f>(Table2[[#This Row],[Sharpe Ratio]]-AVERAGE(Table2[Sharpe Ratio]))/_xlfn.STDEV.P(Table2[Sharpe Ratio])</f>
        <v>0.5622403082680405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0.38035585699121388</v>
      </c>
      <c r="AS218">
        <f>_xlfn.RANK.AVG(Table2[[#This Row],[1Y Return vs Nifty Z-Score]],Table2[1Y Return vs Nifty Z-Score])</f>
        <v>129</v>
      </c>
      <c r="AT218">
        <f>_xlfn.RANK.AVG(Table2[[#This Row],[6M Return vs Nifty Z-Score]],Table2[6M Return vs Nifty Z-Score])</f>
        <v>409</v>
      </c>
      <c r="AU218">
        <f>_xlfn.RANK.AVG(Table2[[#This Row],[Sharpe Ratio Z-Score]],Table2[Sharpe Ratio Z-Score])</f>
        <v>200</v>
      </c>
      <c r="AV218">
        <f>(Table2[[#This Row],[Rank 1Y]]+Table2[[#This Row],[Rank 6M]]+Table2[[#This Row],[Rank Sharpe]])/3</f>
        <v>246</v>
      </c>
    </row>
    <row r="219" spans="1:48" x14ac:dyDescent="0.3">
      <c r="A219" t="s">
        <v>826</v>
      </c>
      <c r="B219" t="s">
        <v>827</v>
      </c>
      <c r="C219" t="s">
        <v>10166</v>
      </c>
      <c r="D219" t="s">
        <v>411</v>
      </c>
      <c r="E219">
        <v>19152.211303324999</v>
      </c>
      <c r="F219">
        <v>601.75</v>
      </c>
      <c r="G219">
        <v>59.107117308301497</v>
      </c>
      <c r="H219">
        <f>(Table2[[#This Row],[1Y Return vs Nifty]]-AVERAGE(Table2[1Y Return vs Nifty]))/_xlfn.STDEV.P(Table2[1Y Return vs Nifty])</f>
        <v>0.28770160509710269</v>
      </c>
      <c r="I219">
        <v>2.5892320217420699</v>
      </c>
      <c r="J219">
        <f>(Table2[[#This Row],[1M Return vs Nifty]]-AVERAGE(Table2[1M Return vs Nifty]))/_xlfn.STDEV.P(Table2[1M Return vs Nifty])</f>
        <v>0.21625134073541125</v>
      </c>
      <c r="K219">
        <v>1.7570783117698501</v>
      </c>
      <c r="L219">
        <f>(Table2[[#This Row],[6M Return vs Nifty]]-AVERAGE(Table2[6M Return vs Nifty]))/_xlfn.STDEV.P(Table2[6M Return vs Nifty])</f>
        <v>-0.20396495294901273</v>
      </c>
      <c r="M219">
        <v>5.6739100741321202</v>
      </c>
      <c r="N219">
        <f>(Table2[[#This Row],[1W Return vs Nifty]]-AVERAGE(Table2[1W Return vs Nifty]))/_xlfn.STDEV.P(Table2[1W Return vs Nifty])</f>
        <v>0.53136621883416923</v>
      </c>
      <c r="O219">
        <v>561.61</v>
      </c>
      <c r="P219">
        <v>550.65696135252495</v>
      </c>
      <c r="Q219">
        <v>479.20071534165601</v>
      </c>
      <c r="R219">
        <v>77.949865392643602</v>
      </c>
      <c r="S219" s="2">
        <f>(Table2[[#This Row],[Close Price]]-Table2[[#This Row],[20D EMA]])/Table2[[#This Row],[20D EMA]]</f>
        <v>7.1473086305443259E-2</v>
      </c>
      <c r="T219" s="2">
        <f>(Table2[[#This Row],[Close Price]]-Table2[[#This Row],[50D EMA]])/Table2[[#This Row],[50D EMA]]</f>
        <v>9.2785603803101316E-2</v>
      </c>
      <c r="U219" s="2">
        <f>(Table2[[#This Row],[Close Price]]-Table2[[#This Row],[200D EMA]])/Table2[[#This Row],[200D EMA]]</f>
        <v>0.25573685667595458</v>
      </c>
      <c r="V219">
        <v>1.1975515678659101</v>
      </c>
      <c r="W219">
        <v>612.75</v>
      </c>
      <c r="X219">
        <v>654.54999999999995</v>
      </c>
      <c r="Y219">
        <v>581</v>
      </c>
      <c r="Z219">
        <v>617.20000000000005</v>
      </c>
      <c r="AA219">
        <v>526.85</v>
      </c>
      <c r="AB219">
        <v>617.20000000000005</v>
      </c>
      <c r="AC219" s="2">
        <f>(Table2[[#This Row],[Close Price]]/Table2[[#This Row],[Day Low]])-1</f>
        <v>-1.7951856385148957E-2</v>
      </c>
      <c r="AD219" s="2">
        <f>(Table2[[#This Row],[Day High]]/Table2[[#This Row],[Close Price]])-1</f>
        <v>8.7744079767345218E-2</v>
      </c>
      <c r="AE219" s="2">
        <f>(Table2[[#This Row],[Close Price]]/Table2[[#This Row],[Current Week Low]])-1</f>
        <v>3.5714285714285809E-2</v>
      </c>
      <c r="AF219" s="2">
        <f>(Table2[[#This Row],[Current Week High]]/Table2[[#This Row],[Close Price]])-1</f>
        <v>2.5675114250103936E-2</v>
      </c>
      <c r="AG219" s="2">
        <f>(Table2[[#This Row],[Close Price]]/Table2[[#This Row],[Current Month Low]])-1</f>
        <v>0.14216570181266008</v>
      </c>
      <c r="AH219" s="2">
        <f>(Table2[[#This Row],[Current Month High]]/Table2[[#This Row],[Close Price]])-1</f>
        <v>2.5675114250103936E-2</v>
      </c>
      <c r="AI219">
        <v>2.5675114250103901</v>
      </c>
      <c r="AJ219">
        <v>100.38295038295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0.08</v>
      </c>
      <c r="AM219" t="s">
        <v>10202</v>
      </c>
      <c r="AN219">
        <v>7.6</v>
      </c>
      <c r="AO219" t="s">
        <v>10202</v>
      </c>
      <c r="AP219">
        <v>0.13484390030268201</v>
      </c>
      <c r="AQ219">
        <f>(Table2[[#This Row],[Sharpe Ratio]]-AVERAGE(Table2[Sharpe Ratio]))/_xlfn.STDEV.P(Table2[Sharpe Ratio])</f>
        <v>0.90791943057142466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1.7392736422890951</v>
      </c>
      <c r="AS219">
        <f>_xlfn.RANK.AVG(Table2[[#This Row],[1Y Return vs Nifty Z-Score]],Table2[1Y Return vs Nifty Z-Score])</f>
        <v>204</v>
      </c>
      <c r="AT219">
        <f>_xlfn.RANK.AVG(Table2[[#This Row],[6M Return vs Nifty Z-Score]],Table2[6M Return vs Nifty Z-Score])</f>
        <v>397</v>
      </c>
      <c r="AU219">
        <f>_xlfn.RANK.AVG(Table2[[#This Row],[Sharpe Ratio Z-Score]],Table2[Sharpe Ratio Z-Score])</f>
        <v>140</v>
      </c>
      <c r="AV219">
        <f>(Table2[[#This Row],[Rank 1Y]]+Table2[[#This Row],[Rank 6M]]+Table2[[#This Row],[Rank Sharpe]])/3</f>
        <v>247</v>
      </c>
    </row>
    <row r="220" spans="1:48" x14ac:dyDescent="0.3">
      <c r="A220" t="s">
        <v>765</v>
      </c>
      <c r="B220" t="s">
        <v>766</v>
      </c>
      <c r="C220" t="s">
        <v>10170</v>
      </c>
      <c r="D220" t="s">
        <v>136</v>
      </c>
      <c r="E220">
        <v>21098.382807104899</v>
      </c>
      <c r="F220">
        <v>1501.55</v>
      </c>
      <c r="G220">
        <v>201.03833301887099</v>
      </c>
      <c r="H220">
        <f>(Table2[[#This Row],[1Y Return vs Nifty]]-AVERAGE(Table2[1Y Return vs Nifty]))/_xlfn.STDEV.P(Table2[1Y Return vs Nifty])</f>
        <v>2.2517796560877152</v>
      </c>
      <c r="I220">
        <v>0.84962532511718303</v>
      </c>
      <c r="J220">
        <f>(Table2[[#This Row],[1M Return vs Nifty]]-AVERAGE(Table2[1M Return vs Nifty]))/_xlfn.STDEV.P(Table2[1M Return vs Nifty])</f>
        <v>2.5579461901113616E-2</v>
      </c>
      <c r="K220">
        <v>20.941502687677598</v>
      </c>
      <c r="L220">
        <f>(Table2[[#This Row],[6M Return vs Nifty]]-AVERAGE(Table2[6M Return vs Nifty]))/_xlfn.STDEV.P(Table2[6M Return vs Nifty])</f>
        <v>0.4417530498202783</v>
      </c>
      <c r="M220">
        <v>1.2549452802979799</v>
      </c>
      <c r="N220">
        <f>(Table2[[#This Row],[1W Return vs Nifty]]-AVERAGE(Table2[1W Return vs Nifty]))/_xlfn.STDEV.P(Table2[1W Return vs Nifty])</f>
        <v>-0.35608047396521719</v>
      </c>
      <c r="O220">
        <v>1471.4</v>
      </c>
      <c r="P220">
        <v>1408.38229834449</v>
      </c>
      <c r="Q220">
        <v>1114.6730954698</v>
      </c>
      <c r="R220">
        <v>58.069842921251897</v>
      </c>
      <c r="S220" s="2">
        <f>(Table2[[#This Row],[Close Price]]-Table2[[#This Row],[20D EMA]])/Table2[[#This Row],[20D EMA]]</f>
        <v>2.0490689139594849E-2</v>
      </c>
      <c r="T220" s="2">
        <f>(Table2[[#This Row],[Close Price]]-Table2[[#This Row],[50D EMA]])/Table2[[#This Row],[50D EMA]]</f>
        <v>6.6152281071003044E-2</v>
      </c>
      <c r="U220" s="2">
        <f>(Table2[[#This Row],[Close Price]]-Table2[[#This Row],[200D EMA]])/Table2[[#This Row],[200D EMA]]</f>
        <v>0.34707656092402889</v>
      </c>
      <c r="V220">
        <v>0.89431140593296898</v>
      </c>
      <c r="W220">
        <v>1503.6</v>
      </c>
      <c r="X220">
        <v>1575</v>
      </c>
      <c r="Y220">
        <v>1499.35</v>
      </c>
      <c r="Z220">
        <v>1536.8</v>
      </c>
      <c r="AA220">
        <v>1402.3</v>
      </c>
      <c r="AB220">
        <v>1564</v>
      </c>
      <c r="AC220" s="2">
        <f>(Table2[[#This Row],[Close Price]]/Table2[[#This Row],[Day Low]])-1</f>
        <v>-1.3633945198190389E-3</v>
      </c>
      <c r="AD220" s="2">
        <f>(Table2[[#This Row],[Day High]]/Table2[[#This Row],[Close Price]])-1</f>
        <v>4.8916120009323771E-2</v>
      </c>
      <c r="AE220" s="2">
        <f>(Table2[[#This Row],[Close Price]]/Table2[[#This Row],[Current Week Low]])-1</f>
        <v>1.4673024977489568E-3</v>
      </c>
      <c r="AF220" s="2">
        <f>(Table2[[#This Row],[Current Week High]]/Table2[[#This Row],[Close Price]])-1</f>
        <v>2.3475741733542055E-2</v>
      </c>
      <c r="AG220" s="2">
        <f>(Table2[[#This Row],[Close Price]]/Table2[[#This Row],[Current Month Low]])-1</f>
        <v>7.0776581330671107E-2</v>
      </c>
      <c r="AH220" s="2">
        <f>(Table2[[#This Row],[Current Month High]]/Table2[[#This Row],[Close Price]])-1</f>
        <v>4.1590356631480807E-2</v>
      </c>
      <c r="AI220">
        <v>4.1590356631480798</v>
      </c>
      <c r="AJ220">
        <v>238.18693693693601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0.04</v>
      </c>
      <c r="AM220" t="s">
        <v>10202</v>
      </c>
      <c r="AN220">
        <v>-0.78</v>
      </c>
      <c r="AO220" t="s">
        <v>10201</v>
      </c>
      <c r="AQ220">
        <f>(Table2[[#This Row],[Sharpe Ratio]]-AVERAGE(Table2[Sharpe Ratio]))/_xlfn.STDEV.P(Table2[Sharpe Ratio])</f>
        <v>-0.63970041368086605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1.7233312801630238</v>
      </c>
      <c r="AS220">
        <f>_xlfn.RANK.AVG(Table2[[#This Row],[1Y Return vs Nifty Z-Score]],Table2[1Y Return vs Nifty Z-Score])</f>
        <v>20</v>
      </c>
      <c r="AT220">
        <f>_xlfn.RANK.AVG(Table2[[#This Row],[6M Return vs Nifty Z-Score]],Table2[6M Return vs Nifty Z-Score])</f>
        <v>191</v>
      </c>
      <c r="AU220">
        <f>_xlfn.RANK.AVG(Table2[[#This Row],[Sharpe Ratio Z-Score]],Table2[Sharpe Ratio Z-Score])</f>
        <v>530.5</v>
      </c>
      <c r="AV220">
        <f>(Table2[[#This Row],[Rank 1Y]]+Table2[[#This Row],[Rank 6M]]+Table2[[#This Row],[Rank Sharpe]])/3</f>
        <v>247.16666666666666</v>
      </c>
    </row>
    <row r="221" spans="1:48" x14ac:dyDescent="0.3">
      <c r="A221" t="s">
        <v>1846</v>
      </c>
      <c r="B221" t="s">
        <v>1847</v>
      </c>
      <c r="C221" t="s">
        <v>10164</v>
      </c>
      <c r="D221" t="s">
        <v>133</v>
      </c>
      <c r="E221">
        <v>3905.73773334</v>
      </c>
      <c r="F221">
        <v>723.9</v>
      </c>
      <c r="G221">
        <v>74.136314727295897</v>
      </c>
      <c r="H221">
        <f>(Table2[[#This Row],[1Y Return vs Nifty]]-AVERAGE(Table2[1Y Return vs Nifty]))/_xlfn.STDEV.P(Table2[1Y Return vs Nifty])</f>
        <v>0.49567922740428233</v>
      </c>
      <c r="I221">
        <v>-2.9737310727241599</v>
      </c>
      <c r="J221">
        <f>(Table2[[#This Row],[1M Return vs Nifty]]-AVERAGE(Table2[1M Return vs Nifty]))/_xlfn.STDEV.P(Table2[1M Return vs Nifty])</f>
        <v>-0.39348454218896578</v>
      </c>
      <c r="K221">
        <v>17.220651324045701</v>
      </c>
      <c r="L221">
        <f>(Table2[[#This Row],[6M Return vs Nifty]]-AVERAGE(Table2[6M Return vs Nifty]))/_xlfn.STDEV.P(Table2[6M Return vs Nifty])</f>
        <v>0.31651495749872549</v>
      </c>
      <c r="M221">
        <v>5.9303965701439898</v>
      </c>
      <c r="N221">
        <f>(Table2[[#This Row],[1W Return vs Nifty]]-AVERAGE(Table2[1W Return vs Nifty]))/_xlfn.STDEV.P(Table2[1W Return vs Nifty])</f>
        <v>0.5828755888456788</v>
      </c>
      <c r="O221">
        <v>731.45</v>
      </c>
      <c r="P221">
        <v>728.24941879541996</v>
      </c>
      <c r="Q221">
        <v>619.94988967031395</v>
      </c>
      <c r="R221">
        <v>46.874366574109203</v>
      </c>
      <c r="S221" s="2">
        <f>(Table2[[#This Row],[Close Price]]-Table2[[#This Row],[20D EMA]])/Table2[[#This Row],[20D EMA]]</f>
        <v>-1.0321963223733773E-2</v>
      </c>
      <c r="T221" s="2">
        <f>(Table2[[#This Row],[Close Price]]-Table2[[#This Row],[50D EMA]])/Table2[[#This Row],[50D EMA]]</f>
        <v>-5.9724301635753433E-3</v>
      </c>
      <c r="U221" s="2">
        <f>(Table2[[#This Row],[Close Price]]-Table2[[#This Row],[200D EMA]])/Table2[[#This Row],[200D EMA]]</f>
        <v>0.16767502029069825</v>
      </c>
      <c r="V221">
        <v>0.38194385787479002</v>
      </c>
      <c r="W221">
        <v>695</v>
      </c>
      <c r="X221">
        <v>722.45</v>
      </c>
      <c r="Y221">
        <v>719.45</v>
      </c>
      <c r="Z221">
        <v>753.45</v>
      </c>
      <c r="AA221">
        <v>670.05</v>
      </c>
      <c r="AB221">
        <v>760</v>
      </c>
      <c r="AC221" s="2">
        <f>(Table2[[#This Row],[Close Price]]/Table2[[#This Row],[Day Low]])-1</f>
        <v>4.1582733812949524E-2</v>
      </c>
      <c r="AD221" s="2">
        <f>(Table2[[#This Row],[Day High]]/Table2[[#This Row],[Close Price]])-1</f>
        <v>-2.0030390937973985E-3</v>
      </c>
      <c r="AE221" s="2">
        <f>(Table2[[#This Row],[Close Price]]/Table2[[#This Row],[Current Week Low]])-1</f>
        <v>6.1852804225448477E-3</v>
      </c>
      <c r="AF221" s="2">
        <f>(Table2[[#This Row],[Current Week High]]/Table2[[#This Row],[Close Price]])-1</f>
        <v>4.0820555325321362E-2</v>
      </c>
      <c r="AG221" s="2">
        <f>(Table2[[#This Row],[Close Price]]/Table2[[#This Row],[Current Month Low]])-1</f>
        <v>8.03671367808374E-2</v>
      </c>
      <c r="AH221" s="2">
        <f>(Table2[[#This Row],[Current Month High]]/Table2[[#This Row],[Close Price]])-1</f>
        <v>4.986876640419946E-2</v>
      </c>
      <c r="AI221">
        <v>21.563751899433601</v>
      </c>
      <c r="AJ221">
        <v>120.164233576642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0.02</v>
      </c>
      <c r="AM221" t="s">
        <v>10202</v>
      </c>
      <c r="AN221">
        <v>-0.64</v>
      </c>
      <c r="AO221" t="s">
        <v>10201</v>
      </c>
      <c r="AP221">
        <v>4.6717464778984003E-2</v>
      </c>
      <c r="AQ221">
        <f>(Table2[[#This Row],[Sharpe Ratio]]-AVERAGE(Table2[Sharpe Ratio]))/_xlfn.STDEV.P(Table2[Sharpe Ratio])</f>
        <v>-0.10351838836996616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0.89806684318975472</v>
      </c>
      <c r="AS221">
        <f>_xlfn.RANK.AVG(Table2[[#This Row],[1Y Return vs Nifty Z-Score]],Table2[1Y Return vs Nifty Z-Score])</f>
        <v>156</v>
      </c>
      <c r="AT221">
        <f>_xlfn.RANK.AVG(Table2[[#This Row],[6M Return vs Nifty Z-Score]],Table2[6M Return vs Nifty Z-Score])</f>
        <v>229</v>
      </c>
      <c r="AU221">
        <f>_xlfn.RANK.AVG(Table2[[#This Row],[Sharpe Ratio Z-Score]],Table2[Sharpe Ratio Z-Score])</f>
        <v>368</v>
      </c>
      <c r="AV221">
        <f>(Table2[[#This Row],[Rank 1Y]]+Table2[[#This Row],[Rank 6M]]+Table2[[#This Row],[Rank Sharpe]])/3</f>
        <v>251</v>
      </c>
    </row>
    <row r="222" spans="1:48" x14ac:dyDescent="0.3">
      <c r="A222" t="s">
        <v>453</v>
      </c>
      <c r="B222" t="s">
        <v>454</v>
      </c>
      <c r="C222" t="s">
        <v>10157</v>
      </c>
      <c r="D222" t="s">
        <v>24</v>
      </c>
      <c r="E222">
        <v>49220.981485623997</v>
      </c>
      <c r="F222">
        <v>201.01</v>
      </c>
      <c r="G222">
        <v>21.7650448052473</v>
      </c>
      <c r="H222">
        <f>(Table2[[#This Row],[1Y Return vs Nifty]]-AVERAGE(Table2[1Y Return vs Nifty]))/_xlfn.STDEV.P(Table2[1Y Return vs Nifty])</f>
        <v>-0.22904691012249229</v>
      </c>
      <c r="I222">
        <v>7.7978902014905902</v>
      </c>
      <c r="J222">
        <f>(Table2[[#This Row],[1M Return vs Nifty]]-AVERAGE(Table2[1M Return vs Nifty]))/_xlfn.STDEV.P(Table2[1M Return vs Nifty])</f>
        <v>0.78715316772029309</v>
      </c>
      <c r="K222">
        <v>23.944590220292699</v>
      </c>
      <c r="L222">
        <f>(Table2[[#This Row],[6M Return vs Nifty]]-AVERAGE(Table2[6M Return vs Nifty]))/_xlfn.STDEV.P(Table2[6M Return vs Nifty])</f>
        <v>0.54283232359493516</v>
      </c>
      <c r="M222">
        <v>2.2012472114791701</v>
      </c>
      <c r="N222">
        <f>(Table2[[#This Row],[1W Return vs Nifty]]-AVERAGE(Table2[1W Return vs Nifty]))/_xlfn.STDEV.P(Table2[1W Return vs Nifty])</f>
        <v>-0.16603765660939729</v>
      </c>
      <c r="O222">
        <v>192.06</v>
      </c>
      <c r="P222">
        <v>180.87164667611</v>
      </c>
      <c r="Q222">
        <v>160.47332030331901</v>
      </c>
      <c r="R222">
        <v>64.096661121788102</v>
      </c>
      <c r="S222" s="2">
        <f>(Table2[[#This Row],[Close Price]]-Table2[[#This Row],[20D EMA]])/Table2[[#This Row],[20D EMA]]</f>
        <v>4.6600020826824892E-2</v>
      </c>
      <c r="T222" s="2">
        <f>(Table2[[#This Row],[Close Price]]-Table2[[#This Row],[50D EMA]])/Table2[[#This Row],[50D EMA]]</f>
        <v>0.11134057600499478</v>
      </c>
      <c r="U222" s="2">
        <f>(Table2[[#This Row],[Close Price]]-Table2[[#This Row],[200D EMA]])/Table2[[#This Row],[200D EMA]]</f>
        <v>0.25260697304736063</v>
      </c>
      <c r="V222">
        <v>1.4081255125324701</v>
      </c>
      <c r="W222">
        <v>199.5</v>
      </c>
      <c r="X222">
        <v>202.7</v>
      </c>
      <c r="Y222">
        <v>198.14</v>
      </c>
      <c r="Z222">
        <v>202.19</v>
      </c>
      <c r="AA222">
        <v>173.91</v>
      </c>
      <c r="AB222">
        <v>205.15</v>
      </c>
      <c r="AC222" s="2">
        <f>(Table2[[#This Row],[Close Price]]/Table2[[#This Row],[Day Low]])-1</f>
        <v>7.5689223057644472E-3</v>
      </c>
      <c r="AD222" s="2">
        <f>(Table2[[#This Row],[Day High]]/Table2[[#This Row],[Close Price]])-1</f>
        <v>8.4075419133375906E-3</v>
      </c>
      <c r="AE222" s="2">
        <f>(Table2[[#This Row],[Close Price]]/Table2[[#This Row],[Current Week Low]])-1</f>
        <v>1.4484707782376205E-2</v>
      </c>
      <c r="AF222" s="2">
        <f>(Table2[[#This Row],[Current Week High]]/Table2[[#This Row],[Close Price]])-1</f>
        <v>5.8703547087211039E-3</v>
      </c>
      <c r="AG222" s="2">
        <f>(Table2[[#This Row],[Close Price]]/Table2[[#This Row],[Current Month Low]])-1</f>
        <v>0.15582772698522218</v>
      </c>
      <c r="AH222" s="2">
        <f>(Table2[[#This Row],[Current Month High]]/Table2[[#This Row],[Close Price]])-1</f>
        <v>2.0595990249241414E-2</v>
      </c>
      <c r="AI222">
        <v>2.05959902492414</v>
      </c>
      <c r="AJ222">
        <v>54.030651340996101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0.18</v>
      </c>
      <c r="AM222" t="s">
        <v>10202</v>
      </c>
      <c r="AN222">
        <v>6.55</v>
      </c>
      <c r="AO222" t="s">
        <v>10202</v>
      </c>
      <c r="AP222">
        <v>9.5844309380286999E-2</v>
      </c>
      <c r="AQ222">
        <f>(Table2[[#This Row],[Sharpe Ratio]]-AVERAGE(Table2[Sharpe Ratio]))/_xlfn.STDEV.P(Table2[Sharpe Ratio])</f>
        <v>0.46031638220410059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1.3952173067874392</v>
      </c>
      <c r="AS222">
        <f>_xlfn.RANK.AVG(Table2[[#This Row],[1Y Return vs Nifty Z-Score]],Table2[1Y Return vs Nifty Z-Score])</f>
        <v>368</v>
      </c>
      <c r="AT222">
        <f>_xlfn.RANK.AVG(Table2[[#This Row],[6M Return vs Nifty Z-Score]],Table2[6M Return vs Nifty Z-Score])</f>
        <v>172</v>
      </c>
      <c r="AU222">
        <f>_xlfn.RANK.AVG(Table2[[#This Row],[Sharpe Ratio Z-Score]],Table2[Sharpe Ratio Z-Score])</f>
        <v>220</v>
      </c>
      <c r="AV222">
        <f>(Table2[[#This Row],[Rank 1Y]]+Table2[[#This Row],[Rank 6M]]+Table2[[#This Row],[Rank Sharpe]])/3</f>
        <v>253.33333333333334</v>
      </c>
    </row>
    <row r="223" spans="1:48" x14ac:dyDescent="0.3">
      <c r="A223" t="s">
        <v>240</v>
      </c>
      <c r="B223" t="s">
        <v>241</v>
      </c>
      <c r="C223" t="s">
        <v>10157</v>
      </c>
      <c r="D223" t="s">
        <v>242</v>
      </c>
      <c r="E223">
        <v>111900.24943522501</v>
      </c>
      <c r="F223">
        <v>104.07</v>
      </c>
      <c r="G223">
        <v>53.168071233142001</v>
      </c>
      <c r="H223">
        <f>(Table2[[#This Row],[1Y Return vs Nifty]]-AVERAGE(Table2[1Y Return vs Nifty]))/_xlfn.STDEV.P(Table2[1Y Return vs Nifty])</f>
        <v>0.20551566748187203</v>
      </c>
      <c r="I223">
        <v>20.353359304949699</v>
      </c>
      <c r="J223">
        <f>(Table2[[#This Row],[1M Return vs Nifty]]-AVERAGE(Table2[1M Return vs Nifty]))/_xlfn.STDEV.P(Table2[1M Return vs Nifty])</f>
        <v>2.1633118639630782</v>
      </c>
      <c r="K223">
        <v>8.6148457436999593</v>
      </c>
      <c r="L223">
        <f>(Table2[[#This Row],[6M Return vs Nifty]]-AVERAGE(Table2[6M Return vs Nifty]))/_xlfn.STDEV.P(Table2[6M Return vs Nifty])</f>
        <v>2.6856874322657598E-2</v>
      </c>
      <c r="M223">
        <v>16.1768514473331</v>
      </c>
      <c r="N223">
        <f>(Table2[[#This Row],[1W Return vs Nifty]]-AVERAGE(Table2[1W Return vs Nifty]))/_xlfn.STDEV.P(Table2[1W Return vs Nifty])</f>
        <v>2.6406386437510938</v>
      </c>
      <c r="O223">
        <v>91.97</v>
      </c>
      <c r="P223">
        <v>88.467309250160895</v>
      </c>
      <c r="Q223">
        <v>79.864251674897901</v>
      </c>
      <c r="R223">
        <v>77.273101924801395</v>
      </c>
      <c r="S223" s="2">
        <f>(Table2[[#This Row],[Close Price]]-Table2[[#This Row],[20D EMA]])/Table2[[#This Row],[20D EMA]]</f>
        <v>0.13156464064368809</v>
      </c>
      <c r="T223" s="2">
        <f>(Table2[[#This Row],[Close Price]]-Table2[[#This Row],[50D EMA]])/Table2[[#This Row],[50D EMA]]</f>
        <v>0.17636673797457814</v>
      </c>
      <c r="U223" s="2">
        <f>(Table2[[#This Row],[Close Price]]-Table2[[#This Row],[200D EMA]])/Table2[[#This Row],[200D EMA]]</f>
        <v>0.30308614702402814</v>
      </c>
      <c r="V223">
        <v>3.6571711213983602</v>
      </c>
      <c r="W223">
        <v>102.56</v>
      </c>
      <c r="X223">
        <v>105</v>
      </c>
      <c r="Y223">
        <v>103.4</v>
      </c>
      <c r="Z223">
        <v>107.9</v>
      </c>
      <c r="AA223">
        <v>83.31</v>
      </c>
      <c r="AB223">
        <v>107.9</v>
      </c>
      <c r="AC223" s="2">
        <f>(Table2[[#This Row],[Close Price]]/Table2[[#This Row],[Day Low]])-1</f>
        <v>1.4723088923556782E-2</v>
      </c>
      <c r="AD223" s="2">
        <f>(Table2[[#This Row],[Day High]]/Table2[[#This Row],[Close Price]])-1</f>
        <v>8.9362928797924734E-3</v>
      </c>
      <c r="AE223" s="2">
        <f>(Table2[[#This Row],[Close Price]]/Table2[[#This Row],[Current Week Low]])-1</f>
        <v>6.4796905222435086E-3</v>
      </c>
      <c r="AF223" s="2">
        <f>(Table2[[#This Row],[Current Week High]]/Table2[[#This Row],[Close Price]])-1</f>
        <v>3.6802152397424903E-2</v>
      </c>
      <c r="AG223" s="2">
        <f>(Table2[[#This Row],[Close Price]]/Table2[[#This Row],[Current Month Low]])-1</f>
        <v>0.24918977313647805</v>
      </c>
      <c r="AH223" s="2">
        <f>(Table2[[#This Row],[Current Month High]]/Table2[[#This Row],[Close Price]])-1</f>
        <v>3.6802152397424903E-2</v>
      </c>
      <c r="AI223">
        <v>3.6802152397424899</v>
      </c>
      <c r="AJ223">
        <v>80.207792207792195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0.15</v>
      </c>
      <c r="AM223" t="s">
        <v>10202</v>
      </c>
      <c r="AN223">
        <v>21.17</v>
      </c>
      <c r="AO223" t="s">
        <v>10202</v>
      </c>
      <c r="AP223">
        <v>9.4643075382954994E-2</v>
      </c>
      <c r="AQ223">
        <f>(Table2[[#This Row],[Sharpe Ratio]]-AVERAGE(Table2[Sharpe Ratio]))/_xlfn.STDEV.P(Table2[Sharpe Ratio])</f>
        <v>0.44652967351584305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5.4828527230345454</v>
      </c>
      <c r="AS223">
        <f>_xlfn.RANK.AVG(Table2[[#This Row],[1Y Return vs Nifty Z-Score]],Table2[1Y Return vs Nifty Z-Score])</f>
        <v>229</v>
      </c>
      <c r="AT223">
        <f>_xlfn.RANK.AVG(Table2[[#This Row],[6M Return vs Nifty Z-Score]],Table2[6M Return vs Nifty Z-Score])</f>
        <v>306</v>
      </c>
      <c r="AU223">
        <f>_xlfn.RANK.AVG(Table2[[#This Row],[Sharpe Ratio Z-Score]],Table2[Sharpe Ratio Z-Score])</f>
        <v>227</v>
      </c>
      <c r="AV223">
        <f>(Table2[[#This Row],[Rank 1Y]]+Table2[[#This Row],[Rank 6M]]+Table2[[#This Row],[Rank Sharpe]])/3</f>
        <v>254</v>
      </c>
    </row>
    <row r="224" spans="1:48" x14ac:dyDescent="0.3">
      <c r="A224" t="s">
        <v>341</v>
      </c>
      <c r="B224" t="s">
        <v>342</v>
      </c>
      <c r="C224" t="s">
        <v>10156</v>
      </c>
      <c r="D224" t="s">
        <v>286</v>
      </c>
      <c r="E224">
        <v>73110.00481246</v>
      </c>
      <c r="F224">
        <v>4778.6000000000004</v>
      </c>
      <c r="G224">
        <v>75.038782739446603</v>
      </c>
      <c r="H224">
        <f>(Table2[[#This Row],[1Y Return vs Nifty]]-AVERAGE(Table2[1Y Return vs Nifty]))/_xlfn.STDEV.P(Table2[1Y Return vs Nifty])</f>
        <v>0.50816779523280642</v>
      </c>
      <c r="I224">
        <v>9.4723723141223193</v>
      </c>
      <c r="J224">
        <f>(Table2[[#This Row],[1M Return vs Nifty]]-AVERAGE(Table2[1M Return vs Nifty]))/_xlfn.STDEV.P(Table2[1M Return vs Nifty])</f>
        <v>0.97068698091459904</v>
      </c>
      <c r="K224">
        <v>-3.6076276159579499</v>
      </c>
      <c r="L224">
        <f>(Table2[[#This Row],[6M Return vs Nifty]]-AVERAGE(Table2[6M Return vs Nifty]))/_xlfn.STDEV.P(Table2[6M Return vs Nifty])</f>
        <v>-0.38453264313455998</v>
      </c>
      <c r="M224">
        <v>2.89182010764838</v>
      </c>
      <c r="N224">
        <f>(Table2[[#This Row],[1W Return vs Nifty]]-AVERAGE(Table2[1W Return vs Nifty]))/_xlfn.STDEV.P(Table2[1W Return vs Nifty])</f>
        <v>-2.7352090773395347E-2</v>
      </c>
      <c r="O224">
        <v>4618.7700000000004</v>
      </c>
      <c r="P224">
        <v>4288.4231905880897</v>
      </c>
      <c r="Q224">
        <v>3742.50227112321</v>
      </c>
      <c r="R224">
        <v>57.458645542053603</v>
      </c>
      <c r="S224" s="2">
        <f>(Table2[[#This Row],[Close Price]]-Table2[[#This Row],[20D EMA]])/Table2[[#This Row],[20D EMA]]</f>
        <v>3.4604450968547883E-2</v>
      </c>
      <c r="T224" s="2">
        <f>(Table2[[#This Row],[Close Price]]-Table2[[#This Row],[50D EMA]])/Table2[[#This Row],[50D EMA]]</f>
        <v>0.11430234089017008</v>
      </c>
      <c r="U224" s="2">
        <f>(Table2[[#This Row],[Close Price]]-Table2[[#This Row],[200D EMA]])/Table2[[#This Row],[200D EMA]]</f>
        <v>0.27684625253836759</v>
      </c>
      <c r="V224">
        <v>1.0821682840225899</v>
      </c>
      <c r="W224">
        <v>4727.8999999999996</v>
      </c>
      <c r="X224">
        <v>4798.95</v>
      </c>
      <c r="Y224">
        <v>4755</v>
      </c>
      <c r="Z224">
        <v>4845</v>
      </c>
      <c r="AA224">
        <v>4227.2</v>
      </c>
      <c r="AB224">
        <v>4928.95</v>
      </c>
      <c r="AC224" s="2">
        <f>(Table2[[#This Row],[Close Price]]/Table2[[#This Row],[Day Low]])-1</f>
        <v>1.0723577063812773E-2</v>
      </c>
      <c r="AD224" s="2">
        <f>(Table2[[#This Row],[Day High]]/Table2[[#This Row],[Close Price]])-1</f>
        <v>4.2585694554888587E-3</v>
      </c>
      <c r="AE224" s="2">
        <f>(Table2[[#This Row],[Close Price]]/Table2[[#This Row],[Current Week Low]])-1</f>
        <v>4.9631966351209034E-3</v>
      </c>
      <c r="AF224" s="2">
        <f>(Table2[[#This Row],[Current Week High]]/Table2[[#This Row],[Close Price]])-1</f>
        <v>1.3895283137320469E-2</v>
      </c>
      <c r="AG224" s="2">
        <f>(Table2[[#This Row],[Close Price]]/Table2[[#This Row],[Current Month Low]])-1</f>
        <v>0.13044095382286169</v>
      </c>
      <c r="AH224" s="2">
        <f>(Table2[[#This Row],[Current Month High]]/Table2[[#This Row],[Close Price]])-1</f>
        <v>3.146319005566478E-2</v>
      </c>
      <c r="AI224">
        <v>3.14631900556647</v>
      </c>
      <c r="AJ224">
        <v>106.225252732314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0.16</v>
      </c>
      <c r="AM224" t="s">
        <v>10202</v>
      </c>
      <c r="AN224">
        <v>4.83</v>
      </c>
      <c r="AO224" t="s">
        <v>10202</v>
      </c>
      <c r="AP224">
        <v>0.130719999596704</v>
      </c>
      <c r="AQ224">
        <f>(Table2[[#This Row],[Sharpe Ratio]]-AVERAGE(Table2[Sharpe Ratio]))/_xlfn.STDEV.P(Table2[Sharpe Ratio])</f>
        <v>0.86058892059676872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1.9275589628362189</v>
      </c>
      <c r="AS224">
        <f>_xlfn.RANK.AVG(Table2[[#This Row],[1Y Return vs Nifty Z-Score]],Table2[1Y Return vs Nifty Z-Score])</f>
        <v>154</v>
      </c>
      <c r="AT224">
        <f>_xlfn.RANK.AVG(Table2[[#This Row],[6M Return vs Nifty Z-Score]],Table2[6M Return vs Nifty Z-Score])</f>
        <v>461</v>
      </c>
      <c r="AU224">
        <f>_xlfn.RANK.AVG(Table2[[#This Row],[Sharpe Ratio Z-Score]],Table2[Sharpe Ratio Z-Score])</f>
        <v>148</v>
      </c>
      <c r="AV224">
        <f>(Table2[[#This Row],[Rank 1Y]]+Table2[[#This Row],[Rank 6M]]+Table2[[#This Row],[Rank Sharpe]])/3</f>
        <v>254.33333333333334</v>
      </c>
    </row>
    <row r="225" spans="1:48" x14ac:dyDescent="0.3">
      <c r="A225" t="s">
        <v>1561</v>
      </c>
      <c r="B225" t="s">
        <v>1562</v>
      </c>
      <c r="C225" t="s">
        <v>10157</v>
      </c>
      <c r="D225" t="s">
        <v>420</v>
      </c>
      <c r="E225">
        <v>6082.2894415359997</v>
      </c>
      <c r="F225">
        <v>197.12</v>
      </c>
      <c r="G225">
        <v>172.929222121865</v>
      </c>
      <c r="H225">
        <f>(Table2[[#This Row],[1Y Return vs Nifty]]-AVERAGE(Table2[1Y Return vs Nifty]))/_xlfn.STDEV.P(Table2[1Y Return vs Nifty])</f>
        <v>1.8627990680664488</v>
      </c>
      <c r="I225">
        <v>-12.5823995984597</v>
      </c>
      <c r="J225">
        <f>(Table2[[#This Row],[1M Return vs Nifty]]-AVERAGE(Table2[1M Return vs Nifty]))/_xlfn.STDEV.P(Table2[1M Return vs Nifty])</f>
        <v>-1.4466552873077025</v>
      </c>
      <c r="K225">
        <v>2.87007951765032</v>
      </c>
      <c r="L225">
        <f>(Table2[[#This Row],[6M Return vs Nifty]]-AVERAGE(Table2[6M Return vs Nifty]))/_xlfn.STDEV.P(Table2[6M Return vs Nifty])</f>
        <v>-0.16650305669094773</v>
      </c>
      <c r="M225">
        <v>4.8477405424527404</v>
      </c>
      <c r="N225">
        <f>(Table2[[#This Row],[1W Return vs Nifty]]-AVERAGE(Table2[1W Return vs Nifty]))/_xlfn.STDEV.P(Table2[1W Return vs Nifty])</f>
        <v>0.3654492104878922</v>
      </c>
      <c r="O225">
        <v>194.54</v>
      </c>
      <c r="P225">
        <v>190.84720768155699</v>
      </c>
      <c r="Q225">
        <v>153.043294974453</v>
      </c>
      <c r="R225">
        <v>58.508693218321199</v>
      </c>
      <c r="S225" s="2">
        <f>(Table2[[#This Row],[Close Price]]-Table2[[#This Row],[20D EMA]])/Table2[[#This Row],[20D EMA]]</f>
        <v>1.3262054076282578E-2</v>
      </c>
      <c r="T225" s="2">
        <f>(Table2[[#This Row],[Close Price]]-Table2[[#This Row],[50D EMA]])/Table2[[#This Row],[50D EMA]]</f>
        <v>3.2868137787531261E-2</v>
      </c>
      <c r="U225" s="2">
        <f>(Table2[[#This Row],[Close Price]]-Table2[[#This Row],[200D EMA]])/Table2[[#This Row],[200D EMA]]</f>
        <v>0.28800154252366672</v>
      </c>
      <c r="V225">
        <v>0.35664427393922599</v>
      </c>
      <c r="W225">
        <v>198.5</v>
      </c>
      <c r="X225">
        <v>209.88</v>
      </c>
      <c r="Y225">
        <v>194.99</v>
      </c>
      <c r="Z225">
        <v>200.85</v>
      </c>
      <c r="AA225">
        <v>178.56</v>
      </c>
      <c r="AB225">
        <v>218.75</v>
      </c>
      <c r="AC225" s="2">
        <f>(Table2[[#This Row],[Close Price]]/Table2[[#This Row],[Day Low]])-1</f>
        <v>-6.9521410579345133E-3</v>
      </c>
      <c r="AD225" s="2">
        <f>(Table2[[#This Row],[Day High]]/Table2[[#This Row],[Close Price]])-1</f>
        <v>6.4732142857142794E-2</v>
      </c>
      <c r="AE225" s="2">
        <f>(Table2[[#This Row],[Close Price]]/Table2[[#This Row],[Current Week Low]])-1</f>
        <v>1.0923637109595319E-2</v>
      </c>
      <c r="AF225" s="2">
        <f>(Table2[[#This Row],[Current Week High]]/Table2[[#This Row],[Close Price]])-1</f>
        <v>1.8922483766233622E-2</v>
      </c>
      <c r="AG225" s="2">
        <f>(Table2[[#This Row],[Close Price]]/Table2[[#This Row],[Current Month Low]])-1</f>
        <v>0.10394265232974909</v>
      </c>
      <c r="AH225" s="2">
        <f>(Table2[[#This Row],[Current Month High]]/Table2[[#This Row],[Close Price]])-1</f>
        <v>0.10973011363636354</v>
      </c>
      <c r="AI225">
        <v>21.7025162337662</v>
      </c>
      <c r="AJ225">
        <v>211.65217391304299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0.33</v>
      </c>
      <c r="AM225" t="s">
        <v>10202</v>
      </c>
      <c r="AN225">
        <v>4.04</v>
      </c>
      <c r="AO225" t="s">
        <v>10202</v>
      </c>
      <c r="AP225">
        <v>5.2814798380731998E-2</v>
      </c>
      <c r="AQ225">
        <f>(Table2[[#This Row],[Sharpe Ratio]]-AVERAGE(Table2[Sharpe Ratio]))/_xlfn.STDEV.P(Table2[Sharpe Ratio])</f>
        <v>-3.3538549030479141E-2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0.58155138552521157</v>
      </c>
      <c r="AS225">
        <f>_xlfn.RANK.AVG(Table2[[#This Row],[1Y Return vs Nifty Z-Score]],Table2[1Y Return vs Nifty Z-Score])</f>
        <v>39</v>
      </c>
      <c r="AT225">
        <f>_xlfn.RANK.AVG(Table2[[#This Row],[6M Return vs Nifty Z-Score]],Table2[6M Return vs Nifty Z-Score])</f>
        <v>379</v>
      </c>
      <c r="AU225">
        <f>_xlfn.RANK.AVG(Table2[[#This Row],[Sharpe Ratio Z-Score]],Table2[Sharpe Ratio Z-Score])</f>
        <v>345</v>
      </c>
      <c r="AV225">
        <f>(Table2[[#This Row],[Rank 1Y]]+Table2[[#This Row],[Rank 6M]]+Table2[[#This Row],[Rank Sharpe]])/3</f>
        <v>254.33333333333334</v>
      </c>
    </row>
    <row r="226" spans="1:48" x14ac:dyDescent="0.3">
      <c r="A226" t="s">
        <v>846</v>
      </c>
      <c r="B226" t="s">
        <v>847</v>
      </c>
      <c r="C226" t="s">
        <v>10156</v>
      </c>
      <c r="D226" t="s">
        <v>21</v>
      </c>
      <c r="E226">
        <v>18421.596055800001</v>
      </c>
      <c r="F226">
        <v>812.7</v>
      </c>
      <c r="G226">
        <v>36.971847418052498</v>
      </c>
      <c r="H226">
        <f>(Table2[[#This Row],[1Y Return vs Nifty]]-AVERAGE(Table2[1Y Return vs Nifty]))/_xlfn.STDEV.P(Table2[1Y Return vs Nifty])</f>
        <v>-1.8611544737728684E-2</v>
      </c>
      <c r="I226">
        <v>5.2783329947731801</v>
      </c>
      <c r="J226">
        <f>(Table2[[#This Row],[1M Return vs Nifty]]-AVERAGE(Table2[1M Return vs Nifty]))/_xlfn.STDEV.P(Table2[1M Return vs Nifty])</f>
        <v>0.51099378792061056</v>
      </c>
      <c r="K226">
        <v>28.174918593133299</v>
      </c>
      <c r="L226">
        <f>(Table2[[#This Row],[6M Return vs Nifty]]-AVERAGE(Table2[6M Return vs Nifty]))/_xlfn.STDEV.P(Table2[6M Return vs Nifty])</f>
        <v>0.68521862273244294</v>
      </c>
      <c r="M226">
        <v>7.8303330562214501</v>
      </c>
      <c r="N226">
        <f>(Table2[[#This Row],[1W Return vs Nifty]]-AVERAGE(Table2[1W Return vs Nifty]))/_xlfn.STDEV.P(Table2[1W Return vs Nifty])</f>
        <v>0.96443381113587767</v>
      </c>
      <c r="O226">
        <v>760.92</v>
      </c>
      <c r="P226">
        <v>713.95448986210602</v>
      </c>
      <c r="Q226">
        <v>600.94502752180199</v>
      </c>
      <c r="R226">
        <v>72.609846966190801</v>
      </c>
      <c r="S226" s="2">
        <f>(Table2[[#This Row],[Close Price]]-Table2[[#This Row],[20D EMA]])/Table2[[#This Row],[20D EMA]]</f>
        <v>6.8049203595647492E-2</v>
      </c>
      <c r="T226" s="2">
        <f>(Table2[[#This Row],[Close Price]]-Table2[[#This Row],[50D EMA]])/Table2[[#This Row],[50D EMA]]</f>
        <v>0.13830784950587796</v>
      </c>
      <c r="U226" s="2">
        <f>(Table2[[#This Row],[Close Price]]-Table2[[#This Row],[200D EMA]])/Table2[[#This Row],[200D EMA]]</f>
        <v>0.35236995528765847</v>
      </c>
      <c r="V226">
        <v>1.7117512082897499</v>
      </c>
      <c r="W226">
        <v>799.15</v>
      </c>
      <c r="X226">
        <v>812.65</v>
      </c>
      <c r="Y226">
        <v>803.1</v>
      </c>
      <c r="Z226">
        <v>817.25</v>
      </c>
      <c r="AA226">
        <v>701.15</v>
      </c>
      <c r="AB226">
        <v>839.5</v>
      </c>
      <c r="AC226" s="2">
        <f>(Table2[[#This Row],[Close Price]]/Table2[[#This Row],[Day Low]])-1</f>
        <v>1.6955515234937213E-2</v>
      </c>
      <c r="AD226" s="2">
        <f>(Table2[[#This Row],[Day High]]/Table2[[#This Row],[Close Price]])-1</f>
        <v>-6.1523317337330852E-5</v>
      </c>
      <c r="AE226" s="2">
        <f>(Table2[[#This Row],[Close Price]]/Table2[[#This Row],[Current Week Low]])-1</f>
        <v>1.1953679491968572E-2</v>
      </c>
      <c r="AF226" s="2">
        <f>(Table2[[#This Row],[Current Week High]]/Table2[[#This Row],[Close Price]])-1</f>
        <v>5.5986218776915564E-3</v>
      </c>
      <c r="AG226" s="2">
        <f>(Table2[[#This Row],[Close Price]]/Table2[[#This Row],[Current Month Low]])-1</f>
        <v>0.15909577123297458</v>
      </c>
      <c r="AH226" s="2">
        <f>(Table2[[#This Row],[Current Month High]]/Table2[[#This Row],[Close Price]])-1</f>
        <v>3.297649809277714E-2</v>
      </c>
      <c r="AI226">
        <v>3.29764980927771</v>
      </c>
      <c r="AJ226">
        <v>78.106508875739607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0.14000000000000001</v>
      </c>
      <c r="AM226" t="s">
        <v>10202</v>
      </c>
      <c r="AN226">
        <v>10.62</v>
      </c>
      <c r="AO226" t="s">
        <v>10202</v>
      </c>
      <c r="AP226">
        <v>5.5435954309263E-2</v>
      </c>
      <c r="AQ226">
        <f>(Table2[[#This Row],[Sharpe Ratio]]-AVERAGE(Table2[Sharpe Ratio]))/_xlfn.STDEV.P(Table2[Sharpe Ratio])</f>
        <v>-3.455223638908315E-3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2.1385794534122944</v>
      </c>
      <c r="AS226">
        <f>_xlfn.RANK.AVG(Table2[[#This Row],[1Y Return vs Nifty Z-Score]],Table2[1Y Return vs Nifty Z-Score])</f>
        <v>293</v>
      </c>
      <c r="AT226">
        <f>_xlfn.RANK.AVG(Table2[[#This Row],[6M Return vs Nifty Z-Score]],Table2[6M Return vs Nifty Z-Score])</f>
        <v>143</v>
      </c>
      <c r="AU226">
        <f>_xlfn.RANK.AVG(Table2[[#This Row],[Sharpe Ratio Z-Score]],Table2[Sharpe Ratio Z-Score])</f>
        <v>331</v>
      </c>
      <c r="AV226">
        <f>(Table2[[#This Row],[Rank 1Y]]+Table2[[#This Row],[Rank 6M]]+Table2[[#This Row],[Rank Sharpe]])/3</f>
        <v>255.66666666666666</v>
      </c>
    </row>
    <row r="227" spans="1:48" x14ac:dyDescent="0.3">
      <c r="A227" t="s">
        <v>449</v>
      </c>
      <c r="B227" t="s">
        <v>450</v>
      </c>
      <c r="C227" t="s">
        <v>10169</v>
      </c>
      <c r="D227" t="s">
        <v>356</v>
      </c>
      <c r="E227">
        <v>50168.744278799997</v>
      </c>
      <c r="F227">
        <v>1516.2</v>
      </c>
      <c r="G227">
        <v>67.941918837246703</v>
      </c>
      <c r="H227">
        <f>(Table2[[#This Row],[1Y Return vs Nifty]]-AVERAGE(Table2[1Y Return vs Nifty]))/_xlfn.STDEV.P(Table2[1Y Return vs Nifty])</f>
        <v>0.40995969808240346</v>
      </c>
      <c r="I227">
        <v>-2.4692629848338199</v>
      </c>
      <c r="J227">
        <f>(Table2[[#This Row],[1M Return vs Nifty]]-AVERAGE(Table2[1M Return vs Nifty]))/_xlfn.STDEV.P(Table2[1M Return vs Nifty])</f>
        <v>-0.33819165425250497</v>
      </c>
      <c r="K227">
        <v>31.4783071224177</v>
      </c>
      <c r="L227">
        <f>(Table2[[#This Row],[6M Return vs Nifty]]-AVERAGE(Table2[6M Return vs Nifty]))/_xlfn.STDEV.P(Table2[6M Return vs Nifty])</f>
        <v>0.79640556280968877</v>
      </c>
      <c r="M227">
        <v>0.60554634813816499</v>
      </c>
      <c r="N227">
        <f>(Table2[[#This Row],[1W Return vs Nifty]]-AVERAGE(Table2[1W Return vs Nifty]))/_xlfn.STDEV.P(Table2[1W Return vs Nifty])</f>
        <v>-0.48649720311789391</v>
      </c>
      <c r="O227">
        <v>1485.74</v>
      </c>
      <c r="P227">
        <v>1439.12015442037</v>
      </c>
      <c r="Q227">
        <v>1205.26262301975</v>
      </c>
      <c r="R227">
        <v>60.661605406341501</v>
      </c>
      <c r="S227" s="2">
        <f>(Table2[[#This Row],[Close Price]]-Table2[[#This Row],[20D EMA]])/Table2[[#This Row],[20D EMA]]</f>
        <v>2.0501568242088142E-2</v>
      </c>
      <c r="T227" s="2">
        <f>(Table2[[#This Row],[Close Price]]-Table2[[#This Row],[50D EMA]])/Table2[[#This Row],[50D EMA]]</f>
        <v>5.3560396150990786E-2</v>
      </c>
      <c r="U227" s="2">
        <f>(Table2[[#This Row],[Close Price]]-Table2[[#This Row],[200D EMA]])/Table2[[#This Row],[200D EMA]]</f>
        <v>0.25798309102227501</v>
      </c>
      <c r="V227">
        <v>0.67723548174773796</v>
      </c>
      <c r="W227">
        <v>1516.2</v>
      </c>
      <c r="X227">
        <v>1559.85</v>
      </c>
      <c r="Y227">
        <v>1492.7</v>
      </c>
      <c r="Z227">
        <v>1533.4</v>
      </c>
      <c r="AA227">
        <v>1416.5</v>
      </c>
      <c r="AB227">
        <v>1539.8</v>
      </c>
      <c r="AC227" s="2">
        <f>(Table2[[#This Row],[Close Price]]/Table2[[#This Row],[Day Low]])-1</f>
        <v>0</v>
      </c>
      <c r="AD227" s="2">
        <f>(Table2[[#This Row],[Day High]]/Table2[[#This Row],[Close Price]])-1</f>
        <v>2.8789077958052856E-2</v>
      </c>
      <c r="AE227" s="2">
        <f>(Table2[[#This Row],[Close Price]]/Table2[[#This Row],[Current Week Low]])-1</f>
        <v>1.5743283982045941E-2</v>
      </c>
      <c r="AF227" s="2">
        <f>(Table2[[#This Row],[Current Week High]]/Table2[[#This Row],[Close Price]])-1</f>
        <v>1.1344149848304896E-2</v>
      </c>
      <c r="AG227" s="2">
        <f>(Table2[[#This Row],[Close Price]]/Table2[[#This Row],[Current Month Low]])-1</f>
        <v>7.038475114719378E-2</v>
      </c>
      <c r="AH227" s="2">
        <f>(Table2[[#This Row],[Current Month High]]/Table2[[#This Row],[Close Price]])-1</f>
        <v>1.55652288616277E-2</v>
      </c>
      <c r="AI227">
        <v>2.88880094974277</v>
      </c>
      <c r="AJ227">
        <v>99.107025607353904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0.04</v>
      </c>
      <c r="AM227" t="s">
        <v>10202</v>
      </c>
      <c r="AN227">
        <v>2.1</v>
      </c>
      <c r="AO227" t="s">
        <v>10202</v>
      </c>
      <c r="AP227">
        <v>1.2157507860753E-2</v>
      </c>
      <c r="AQ227">
        <f>(Table2[[#This Row],[Sharpe Ratio]]-AVERAGE(Table2[Sharpe Ratio]))/_xlfn.STDEV.P(Table2[Sharpe Ratio])</f>
        <v>-0.50016721729808289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-0.11849081377638954</v>
      </c>
      <c r="AS227">
        <f>_xlfn.RANK.AVG(Table2[[#This Row],[1Y Return vs Nifty Z-Score]],Table2[1Y Return vs Nifty Z-Score])</f>
        <v>174</v>
      </c>
      <c r="AT227">
        <f>_xlfn.RANK.AVG(Table2[[#This Row],[6M Return vs Nifty Z-Score]],Table2[6M Return vs Nifty Z-Score])</f>
        <v>124</v>
      </c>
      <c r="AU227">
        <f>_xlfn.RANK.AVG(Table2[[#This Row],[Sharpe Ratio Z-Score]],Table2[Sharpe Ratio Z-Score])</f>
        <v>473</v>
      </c>
      <c r="AV227">
        <f>(Table2[[#This Row],[Rank 1Y]]+Table2[[#This Row],[Rank 6M]]+Table2[[#This Row],[Rank Sharpe]])/3</f>
        <v>257</v>
      </c>
    </row>
    <row r="228" spans="1:48" x14ac:dyDescent="0.3">
      <c r="A228" t="s">
        <v>644</v>
      </c>
      <c r="B228" t="s">
        <v>645</v>
      </c>
      <c r="C228" t="s">
        <v>10157</v>
      </c>
      <c r="D228" t="s">
        <v>420</v>
      </c>
      <c r="E228">
        <v>28550.624209789999</v>
      </c>
      <c r="F228">
        <v>1520.45</v>
      </c>
      <c r="G228">
        <v>29.5578060978943</v>
      </c>
      <c r="H228">
        <f>(Table2[[#This Row],[1Y Return vs Nifty]]-AVERAGE(Table2[1Y Return vs Nifty]))/_xlfn.STDEV.P(Table2[1Y Return vs Nifty])</f>
        <v>-0.12120881872821548</v>
      </c>
      <c r="I228">
        <v>0.75209885562217405</v>
      </c>
      <c r="J228">
        <f>(Table2[[#This Row],[1M Return vs Nifty]]-AVERAGE(Table2[1M Return vs Nifty]))/_xlfn.STDEV.P(Table2[1M Return vs Nifty])</f>
        <v>1.4889945005847862E-2</v>
      </c>
      <c r="K228">
        <v>19.447092430917401</v>
      </c>
      <c r="L228">
        <f>(Table2[[#This Row],[6M Return vs Nifty]]-AVERAGE(Table2[6M Return vs Nifty]))/_xlfn.STDEV.P(Table2[6M Return vs Nifty])</f>
        <v>0.39145351581262949</v>
      </c>
      <c r="M228">
        <v>1.5763229515030299</v>
      </c>
      <c r="N228">
        <f>(Table2[[#This Row],[1W Return vs Nifty]]-AVERAGE(Table2[1W Return vs Nifty]))/_xlfn.STDEV.P(Table2[1W Return vs Nifty])</f>
        <v>-0.2915392149245381</v>
      </c>
      <c r="O228">
        <v>1462.98</v>
      </c>
      <c r="P228">
        <v>1355.3406908131899</v>
      </c>
      <c r="Q228">
        <v>1150.5642464119501</v>
      </c>
      <c r="R228">
        <v>65.716601040257999</v>
      </c>
      <c r="S228" s="2">
        <f>(Table2[[#This Row],[Close Price]]-Table2[[#This Row],[20D EMA]])/Table2[[#This Row],[20D EMA]]</f>
        <v>3.9282833668266161E-2</v>
      </c>
      <c r="T228" s="2">
        <f>(Table2[[#This Row],[Close Price]]-Table2[[#This Row],[50D EMA]])/Table2[[#This Row],[50D EMA]]</f>
        <v>0.1218212588952423</v>
      </c>
      <c r="U228" s="2">
        <f>(Table2[[#This Row],[Close Price]]-Table2[[#This Row],[200D EMA]])/Table2[[#This Row],[200D EMA]]</f>
        <v>0.32148205086464632</v>
      </c>
      <c r="V228">
        <v>0.87353515686973804</v>
      </c>
      <c r="W228">
        <v>1510.85</v>
      </c>
      <c r="X228">
        <v>1532.8</v>
      </c>
      <c r="Y228">
        <v>1506.1</v>
      </c>
      <c r="Z228">
        <v>1575</v>
      </c>
      <c r="AA228">
        <v>1430</v>
      </c>
      <c r="AB228">
        <v>1649.8</v>
      </c>
      <c r="AC228" s="2">
        <f>(Table2[[#This Row],[Close Price]]/Table2[[#This Row],[Day Low]])-1</f>
        <v>6.354039117053345E-3</v>
      </c>
      <c r="AD228" s="2">
        <f>(Table2[[#This Row],[Day High]]/Table2[[#This Row],[Close Price]])-1</f>
        <v>8.1225952842907123E-3</v>
      </c>
      <c r="AE228" s="2">
        <f>(Table2[[#This Row],[Close Price]]/Table2[[#This Row],[Current Week Low]])-1</f>
        <v>9.5279197928426207E-3</v>
      </c>
      <c r="AF228" s="2">
        <f>(Table2[[#This Row],[Current Week High]]/Table2[[#This Row],[Close Price]])-1</f>
        <v>3.5877536255713771E-2</v>
      </c>
      <c r="AG228" s="2">
        <f>(Table2[[#This Row],[Close Price]]/Table2[[#This Row],[Current Month Low]])-1</f>
        <v>6.3251748251748285E-2</v>
      </c>
      <c r="AH228" s="2">
        <f>(Table2[[#This Row],[Current Month High]]/Table2[[#This Row],[Close Price]])-1</f>
        <v>8.5073497977572465E-2</v>
      </c>
      <c r="AI228">
        <v>8.5073497977572394</v>
      </c>
      <c r="AJ228">
        <v>71.782849395548496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0.27</v>
      </c>
      <c r="AM228" t="s">
        <v>10202</v>
      </c>
      <c r="AN228">
        <v>3.71</v>
      </c>
      <c r="AO228" t="s">
        <v>10202</v>
      </c>
      <c r="AP228">
        <v>8.7376706876574006E-2</v>
      </c>
      <c r="AQ228">
        <f>(Table2[[#This Row],[Sharpe Ratio]]-AVERAGE(Table2[Sharpe Ratio]))/_xlfn.STDEV.P(Table2[Sharpe Ratio])</f>
        <v>0.36313267839124103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0.35672810555696471</v>
      </c>
      <c r="AS228">
        <f>_xlfn.RANK.AVG(Table2[[#This Row],[1Y Return vs Nifty Z-Score]],Table2[1Y Return vs Nifty Z-Score])</f>
        <v>325</v>
      </c>
      <c r="AT228">
        <f>_xlfn.RANK.AVG(Table2[[#This Row],[6M Return vs Nifty Z-Score]],Table2[6M Return vs Nifty Z-Score])</f>
        <v>207</v>
      </c>
      <c r="AU228">
        <f>_xlfn.RANK.AVG(Table2[[#This Row],[Sharpe Ratio Z-Score]],Table2[Sharpe Ratio Z-Score])</f>
        <v>240</v>
      </c>
      <c r="AV228">
        <f>(Table2[[#This Row],[Rank 1Y]]+Table2[[#This Row],[Rank 6M]]+Table2[[#This Row],[Rank Sharpe]])/3</f>
        <v>257.33333333333331</v>
      </c>
    </row>
    <row r="229" spans="1:48" x14ac:dyDescent="0.3">
      <c r="A229" t="s">
        <v>836</v>
      </c>
      <c r="B229" t="s">
        <v>837</v>
      </c>
      <c r="C229" t="s">
        <v>10161</v>
      </c>
      <c r="D229" t="s">
        <v>838</v>
      </c>
      <c r="E229">
        <v>18871.81943888</v>
      </c>
      <c r="F229">
        <v>1966.4</v>
      </c>
      <c r="G229">
        <v>32.656767331904199</v>
      </c>
      <c r="H229">
        <f>(Table2[[#This Row],[1Y Return vs Nifty]]-AVERAGE(Table2[1Y Return vs Nifty]))/_xlfn.STDEV.P(Table2[1Y Return vs Nifty])</f>
        <v>-7.832465325328844E-2</v>
      </c>
      <c r="I229">
        <v>-0.87785098943457296</v>
      </c>
      <c r="J229">
        <f>(Table2[[#This Row],[1M Return vs Nifty]]-AVERAGE(Table2[1M Return vs Nifty]))/_xlfn.STDEV.P(Table2[1M Return vs Nifty])</f>
        <v>-0.1637628504597109</v>
      </c>
      <c r="K229">
        <v>26.565146009825298</v>
      </c>
      <c r="L229">
        <f>(Table2[[#This Row],[6M Return vs Nifty]]-AVERAGE(Table2[6M Return vs Nifty]))/_xlfn.STDEV.P(Table2[6M Return vs Nifty])</f>
        <v>0.63103617153980873</v>
      </c>
      <c r="M229">
        <v>-3.2847736761819299</v>
      </c>
      <c r="N229">
        <f>(Table2[[#This Row],[1W Return vs Nifty]]-AVERAGE(Table2[1W Return vs Nifty]))/_xlfn.STDEV.P(Table2[1W Return vs Nifty])</f>
        <v>-1.2677778424955517</v>
      </c>
      <c r="O229">
        <v>2032.23</v>
      </c>
      <c r="P229">
        <v>1941.04111365061</v>
      </c>
      <c r="Q229">
        <v>1648.60223618243</v>
      </c>
      <c r="R229">
        <v>24.720145005224101</v>
      </c>
      <c r="S229" s="2">
        <f>(Table2[[#This Row],[Close Price]]-Table2[[#This Row],[20D EMA]])/Table2[[#This Row],[20D EMA]]</f>
        <v>-3.239298701426508E-2</v>
      </c>
      <c r="T229" s="2">
        <f>(Table2[[#This Row],[Close Price]]-Table2[[#This Row],[50D EMA]])/Table2[[#This Row],[50D EMA]]</f>
        <v>1.3064579709852935E-2</v>
      </c>
      <c r="U229" s="2">
        <f>(Table2[[#This Row],[Close Price]]-Table2[[#This Row],[200D EMA]])/Table2[[#This Row],[200D EMA]]</f>
        <v>0.19276800482418088</v>
      </c>
      <c r="V229">
        <v>0.47301935186190402</v>
      </c>
      <c r="W229">
        <v>1959</v>
      </c>
      <c r="X229">
        <v>1988.7</v>
      </c>
      <c r="Y229">
        <v>1961.1</v>
      </c>
      <c r="Z229">
        <v>2070</v>
      </c>
      <c r="AA229">
        <v>1935.05</v>
      </c>
      <c r="AB229">
        <v>2236.6</v>
      </c>
      <c r="AC229" s="2">
        <f>(Table2[[#This Row],[Close Price]]/Table2[[#This Row],[Day Low]])-1</f>
        <v>3.777437468096112E-3</v>
      </c>
      <c r="AD229" s="2">
        <f>(Table2[[#This Row],[Day High]]/Table2[[#This Row],[Close Price]])-1</f>
        <v>1.1340520748575944E-2</v>
      </c>
      <c r="AE229" s="2">
        <f>(Table2[[#This Row],[Close Price]]/Table2[[#This Row],[Current Week Low]])-1</f>
        <v>2.7025648870533381E-3</v>
      </c>
      <c r="AF229" s="2">
        <f>(Table2[[#This Row],[Current Week High]]/Table2[[#This Row],[Close Price]])-1</f>
        <v>5.2685109845402645E-2</v>
      </c>
      <c r="AG229" s="2">
        <f>(Table2[[#This Row],[Close Price]]/Table2[[#This Row],[Current Month Low]])-1</f>
        <v>1.6201131753701636E-2</v>
      </c>
      <c r="AH229" s="2">
        <f>(Table2[[#This Row],[Current Month High]]/Table2[[#This Row],[Close Price]])-1</f>
        <v>0.1374084621643612</v>
      </c>
      <c r="AI229">
        <v>13.7408462164361</v>
      </c>
      <c r="AJ229">
        <v>63.641659385012197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0.05</v>
      </c>
      <c r="AM229" t="s">
        <v>10202</v>
      </c>
      <c r="AN229">
        <v>-8.01</v>
      </c>
      <c r="AO229" t="s">
        <v>10201</v>
      </c>
      <c r="AP229">
        <v>6.2681763557692005E-2</v>
      </c>
      <c r="AQ229">
        <f>(Table2[[#This Row],[Sharpe Ratio]]-AVERAGE(Table2[Sharpe Ratio]))/_xlfn.STDEV.P(Table2[Sharpe Ratio])</f>
        <v>7.9705810381645509E-2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-0.79912336428709674</v>
      </c>
      <c r="AS229">
        <f>_xlfn.RANK.AVG(Table2[[#This Row],[1Y Return vs Nifty Z-Score]],Table2[1Y Return vs Nifty Z-Score])</f>
        <v>309</v>
      </c>
      <c r="AT229">
        <f>_xlfn.RANK.AVG(Table2[[#This Row],[6M Return vs Nifty Z-Score]],Table2[6M Return vs Nifty Z-Score])</f>
        <v>152</v>
      </c>
      <c r="AU229">
        <f>_xlfn.RANK.AVG(Table2[[#This Row],[Sharpe Ratio Z-Score]],Table2[Sharpe Ratio Z-Score])</f>
        <v>311</v>
      </c>
      <c r="AV229">
        <f>(Table2[[#This Row],[Rank 1Y]]+Table2[[#This Row],[Rank 6M]]+Table2[[#This Row],[Rank Sharpe]])/3</f>
        <v>257.33333333333331</v>
      </c>
    </row>
    <row r="230" spans="1:48" x14ac:dyDescent="0.3">
      <c r="A230" t="s">
        <v>1704</v>
      </c>
      <c r="B230" t="s">
        <v>1705</v>
      </c>
      <c r="C230" t="s">
        <v>10164</v>
      </c>
      <c r="D230" t="s">
        <v>108</v>
      </c>
      <c r="E230">
        <v>4670.22</v>
      </c>
      <c r="F230">
        <v>7783.7</v>
      </c>
      <c r="G230">
        <v>70.473426178793403</v>
      </c>
      <c r="H230">
        <f>(Table2[[#This Row],[1Y Return vs Nifty]]-AVERAGE(Table2[1Y Return vs Nifty]))/_xlfn.STDEV.P(Table2[1Y Return vs Nifty])</f>
        <v>0.44499130110617158</v>
      </c>
      <c r="I230">
        <v>6.1787856127966103</v>
      </c>
      <c r="J230">
        <f>(Table2[[#This Row],[1M Return vs Nifty]]-AVERAGE(Table2[1M Return vs Nifty]))/_xlfn.STDEV.P(Table2[1M Return vs Nifty])</f>
        <v>0.60968908083532358</v>
      </c>
      <c r="K230">
        <v>2.7306866998843602</v>
      </c>
      <c r="L230">
        <f>(Table2[[#This Row],[6M Return vs Nifty]]-AVERAGE(Table2[6M Return vs Nifty]))/_xlfn.STDEV.P(Table2[6M Return vs Nifty])</f>
        <v>-0.17119480298077927</v>
      </c>
      <c r="M230">
        <v>10.5898503019988</v>
      </c>
      <c r="N230">
        <f>(Table2[[#This Row],[1W Return vs Nifty]]-AVERAGE(Table2[1W Return vs Nifty]))/_xlfn.STDEV.P(Table2[1W Return vs Nifty])</f>
        <v>1.5186189127924936</v>
      </c>
      <c r="O230">
        <v>7465.02</v>
      </c>
      <c r="P230">
        <v>7100.1407922431999</v>
      </c>
      <c r="Q230">
        <v>6375.1658049825701</v>
      </c>
      <c r="R230">
        <v>55.889968689917502</v>
      </c>
      <c r="S230" s="2">
        <f>(Table2[[#This Row],[Close Price]]-Table2[[#This Row],[20D EMA]])/Table2[[#This Row],[20D EMA]]</f>
        <v>4.2689771762165318E-2</v>
      </c>
      <c r="T230" s="2">
        <f>(Table2[[#This Row],[Close Price]]-Table2[[#This Row],[50D EMA]])/Table2[[#This Row],[50D EMA]]</f>
        <v>9.6274035650613904E-2</v>
      </c>
      <c r="U230" s="2">
        <f>(Table2[[#This Row],[Close Price]]-Table2[[#This Row],[200D EMA]])/Table2[[#This Row],[200D EMA]]</f>
        <v>0.2209407940286944</v>
      </c>
      <c r="V230">
        <v>1.62270062697082</v>
      </c>
      <c r="W230">
        <v>7776.95</v>
      </c>
      <c r="X230">
        <v>7969</v>
      </c>
      <c r="Y230">
        <v>7738.9</v>
      </c>
      <c r="Z230">
        <v>7990.6</v>
      </c>
      <c r="AA230">
        <v>6834.05</v>
      </c>
      <c r="AB230">
        <v>8661.5</v>
      </c>
      <c r="AC230" s="2">
        <f>(Table2[[#This Row],[Close Price]]/Table2[[#This Row],[Day Low]])-1</f>
        <v>8.6794951748436766E-4</v>
      </c>
      <c r="AD230" s="2">
        <f>(Table2[[#This Row],[Day High]]/Table2[[#This Row],[Close Price]])-1</f>
        <v>2.3806159024628348E-2</v>
      </c>
      <c r="AE230" s="2">
        <f>(Table2[[#This Row],[Close Price]]/Table2[[#This Row],[Current Week Low]])-1</f>
        <v>5.7889364121517239E-3</v>
      </c>
      <c r="AF230" s="2">
        <f>(Table2[[#This Row],[Current Week High]]/Table2[[#This Row],[Close Price]])-1</f>
        <v>2.6581188894741592E-2</v>
      </c>
      <c r="AG230" s="2">
        <f>(Table2[[#This Row],[Close Price]]/Table2[[#This Row],[Current Month Low]])-1</f>
        <v>0.13895859702519009</v>
      </c>
      <c r="AH230" s="2">
        <f>(Table2[[#This Row],[Current Month High]]/Table2[[#This Row],[Close Price]])-1</f>
        <v>0.11277413055487751</v>
      </c>
      <c r="AI230">
        <v>11.277413055487701</v>
      </c>
      <c r="AJ230">
        <v>101.618919338962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0.18</v>
      </c>
      <c r="AM230" t="s">
        <v>10202</v>
      </c>
      <c r="AN230">
        <v>12.15</v>
      </c>
      <c r="AO230" t="s">
        <v>10202</v>
      </c>
      <c r="AP230">
        <v>9.5343261491700998E-2</v>
      </c>
      <c r="AQ230">
        <f>(Table2[[#This Row],[Sharpe Ratio]]-AVERAGE(Table2[Sharpe Ratio]))/_xlfn.STDEV.P(Table2[Sharpe Ratio])</f>
        <v>0.45456579464651875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2.8566702863997282</v>
      </c>
      <c r="AS230">
        <f>_xlfn.RANK.AVG(Table2[[#This Row],[1Y Return vs Nifty Z-Score]],Table2[1Y Return vs Nifty Z-Score])</f>
        <v>166</v>
      </c>
      <c r="AT230">
        <f>_xlfn.RANK.AVG(Table2[[#This Row],[6M Return vs Nifty Z-Score]],Table2[6M Return vs Nifty Z-Score])</f>
        <v>383</v>
      </c>
      <c r="AU230">
        <f>_xlfn.RANK.AVG(Table2[[#This Row],[Sharpe Ratio Z-Score]],Table2[Sharpe Ratio Z-Score])</f>
        <v>224</v>
      </c>
      <c r="AV230">
        <f>(Table2[[#This Row],[Rank 1Y]]+Table2[[#This Row],[Rank 6M]]+Table2[[#This Row],[Rank Sharpe]])/3</f>
        <v>257.66666666666669</v>
      </c>
    </row>
    <row r="231" spans="1:48" x14ac:dyDescent="0.3">
      <c r="A231" t="s">
        <v>1928</v>
      </c>
      <c r="B231" t="s">
        <v>1929</v>
      </c>
      <c r="C231" t="s">
        <v>10171</v>
      </c>
      <c r="D231" t="s">
        <v>279</v>
      </c>
      <c r="E231">
        <v>3543.6528331999998</v>
      </c>
      <c r="F231">
        <v>346.1</v>
      </c>
      <c r="G231">
        <v>44.622498110772497</v>
      </c>
      <c r="H231">
        <f>(Table2[[#This Row],[1Y Return vs Nifty]]-AVERAGE(Table2[1Y Return vs Nifty]))/_xlfn.STDEV.P(Table2[1Y Return vs Nifty])</f>
        <v>8.7259986243940116E-2</v>
      </c>
      <c r="I231">
        <v>10.334792048514901</v>
      </c>
      <c r="J231">
        <f>(Table2[[#This Row],[1M Return vs Nifty]]-AVERAGE(Table2[1M Return vs Nifty]))/_xlfn.STDEV.P(Table2[1M Return vs Nifty])</f>
        <v>1.0652136296217163</v>
      </c>
      <c r="K231">
        <v>28.4381249176285</v>
      </c>
      <c r="L231">
        <f>(Table2[[#This Row],[6M Return vs Nifty]]-AVERAGE(Table2[6M Return vs Nifty]))/_xlfn.STDEV.P(Table2[6M Return vs Nifty])</f>
        <v>0.69407773983906429</v>
      </c>
      <c r="M231">
        <v>15.0556444456544</v>
      </c>
      <c r="N231">
        <f>(Table2[[#This Row],[1W Return vs Nifty]]-AVERAGE(Table2[1W Return vs Nifty]))/_xlfn.STDEV.P(Table2[1W Return vs Nifty])</f>
        <v>2.4154701954820252</v>
      </c>
      <c r="O231">
        <v>314.7</v>
      </c>
      <c r="P231">
        <v>298.06589953825898</v>
      </c>
      <c r="Q231">
        <v>256.845086143652</v>
      </c>
      <c r="R231">
        <v>77.577081571034299</v>
      </c>
      <c r="S231" s="2">
        <f>(Table2[[#This Row],[Close Price]]-Table2[[#This Row],[20D EMA]])/Table2[[#This Row],[20D EMA]]</f>
        <v>9.9777565935811996E-2</v>
      </c>
      <c r="T231" s="2">
        <f>(Table2[[#This Row],[Close Price]]-Table2[[#This Row],[50D EMA]])/Table2[[#This Row],[50D EMA]]</f>
        <v>0.16115261939105352</v>
      </c>
      <c r="U231" s="2">
        <f>(Table2[[#This Row],[Close Price]]-Table2[[#This Row],[200D EMA]])/Table2[[#This Row],[200D EMA]]</f>
        <v>0.34750485281399646</v>
      </c>
      <c r="V231">
        <v>1.1764365345110199</v>
      </c>
      <c r="W231">
        <v>343.5</v>
      </c>
      <c r="X231">
        <v>353.35</v>
      </c>
      <c r="Y231">
        <v>341</v>
      </c>
      <c r="Z231">
        <v>350.4</v>
      </c>
      <c r="AA231">
        <v>288</v>
      </c>
      <c r="AB231">
        <v>350.4</v>
      </c>
      <c r="AC231" s="2">
        <f>(Table2[[#This Row],[Close Price]]/Table2[[#This Row],[Day Low]])-1</f>
        <v>7.5691411935954189E-3</v>
      </c>
      <c r="AD231" s="2">
        <f>(Table2[[#This Row],[Day High]]/Table2[[#This Row],[Close Price]])-1</f>
        <v>2.0947702976018556E-2</v>
      </c>
      <c r="AE231" s="2">
        <f>(Table2[[#This Row],[Close Price]]/Table2[[#This Row],[Current Week Low]])-1</f>
        <v>1.4956011730205443E-2</v>
      </c>
      <c r="AF231" s="2">
        <f>(Table2[[#This Row],[Current Week High]]/Table2[[#This Row],[Close Price]])-1</f>
        <v>1.2424154868534876E-2</v>
      </c>
      <c r="AG231" s="2">
        <f>(Table2[[#This Row],[Close Price]]/Table2[[#This Row],[Current Month Low]])-1</f>
        <v>0.20173611111111112</v>
      </c>
      <c r="AH231" s="2">
        <f>(Table2[[#This Row],[Current Month High]]/Table2[[#This Row],[Close Price]])-1</f>
        <v>1.2424154868534876E-2</v>
      </c>
      <c r="AI231">
        <v>1.24241548685348</v>
      </c>
      <c r="AJ231">
        <v>83.461436522661003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0.21</v>
      </c>
      <c r="AM231" t="s">
        <v>10202</v>
      </c>
      <c r="AN231">
        <v>13.27</v>
      </c>
      <c r="AO231" t="s">
        <v>10202</v>
      </c>
      <c r="AP231">
        <v>4.1814377860671999E-2</v>
      </c>
      <c r="AQ231">
        <f>(Table2[[#This Row],[Sharpe Ratio]]-AVERAGE(Table2[Sharpe Ratio]))/_xlfn.STDEV.P(Table2[Sharpe Ratio])</f>
        <v>-0.15979171327261688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4.1022298379141287</v>
      </c>
      <c r="AS231">
        <f>_xlfn.RANK.AVG(Table2[[#This Row],[1Y Return vs Nifty Z-Score]],Table2[1Y Return vs Nifty Z-Score])</f>
        <v>260</v>
      </c>
      <c r="AT231">
        <f>_xlfn.RANK.AVG(Table2[[#This Row],[6M Return vs Nifty Z-Score]],Table2[6M Return vs Nifty Z-Score])</f>
        <v>140</v>
      </c>
      <c r="AU231">
        <f>_xlfn.RANK.AVG(Table2[[#This Row],[Sharpe Ratio Z-Score]],Table2[Sharpe Ratio Z-Score])</f>
        <v>376</v>
      </c>
      <c r="AV231">
        <f>(Table2[[#This Row],[Rank 1Y]]+Table2[[#This Row],[Rank 6M]]+Table2[[#This Row],[Rank Sharpe]])/3</f>
        <v>258.66666666666669</v>
      </c>
    </row>
    <row r="232" spans="1:48" x14ac:dyDescent="0.3">
      <c r="A232" t="s">
        <v>312</v>
      </c>
      <c r="B232" t="s">
        <v>313</v>
      </c>
      <c r="C232" t="s">
        <v>10170</v>
      </c>
      <c r="D232" t="s">
        <v>136</v>
      </c>
      <c r="E232">
        <v>87027.659190524995</v>
      </c>
      <c r="F232">
        <v>3129.85</v>
      </c>
      <c r="G232">
        <v>53.406984361702101</v>
      </c>
      <c r="H232">
        <f>(Table2[[#This Row],[1Y Return vs Nifty]]-AVERAGE(Table2[1Y Return vs Nifty]))/_xlfn.STDEV.P(Table2[1Y Return vs Nifty])</f>
        <v>0.20882180439861123</v>
      </c>
      <c r="I232">
        <v>-7.9839354346690401</v>
      </c>
      <c r="J232">
        <f>(Table2[[#This Row],[1M Return vs Nifty]]-AVERAGE(Table2[1M Return vs Nifty]))/_xlfn.STDEV.P(Table2[1M Return vs Nifty])</f>
        <v>-0.94263457759022462</v>
      </c>
      <c r="K232">
        <v>14.525109809336801</v>
      </c>
      <c r="L232">
        <f>(Table2[[#This Row],[6M Return vs Nifty]]-AVERAGE(Table2[6M Return vs Nifty]))/_xlfn.STDEV.P(Table2[6M Return vs Nifty])</f>
        <v>0.2257872062170464</v>
      </c>
      <c r="M232">
        <v>-5.0080905386134802</v>
      </c>
      <c r="N232">
        <f>(Table2[[#This Row],[1W Return vs Nifty]]-AVERAGE(Table2[1W Return vs Nifty]))/_xlfn.STDEV.P(Table2[1W Return vs Nifty])</f>
        <v>-1.6138661055983095</v>
      </c>
      <c r="O232">
        <v>3185.91</v>
      </c>
      <c r="P232">
        <v>3051.3410205054802</v>
      </c>
      <c r="Q232">
        <v>2495.5377009741301</v>
      </c>
      <c r="R232">
        <v>37.355642087843997</v>
      </c>
      <c r="S232" s="2">
        <f>(Table2[[#This Row],[Close Price]]-Table2[[#This Row],[20D EMA]])/Table2[[#This Row],[20D EMA]]</f>
        <v>-1.7596228393143544E-2</v>
      </c>
      <c r="T232" s="2">
        <f>(Table2[[#This Row],[Close Price]]-Table2[[#This Row],[50D EMA]])/Table2[[#This Row],[50D EMA]]</f>
        <v>2.5729336369460946E-2</v>
      </c>
      <c r="U232" s="2">
        <f>(Table2[[#This Row],[Close Price]]-Table2[[#This Row],[200D EMA]])/Table2[[#This Row],[200D EMA]]</f>
        <v>0.25417860799228431</v>
      </c>
      <c r="V232">
        <v>0.87345265971862796</v>
      </c>
      <c r="W232">
        <v>3100.4</v>
      </c>
      <c r="X232">
        <v>3203.85</v>
      </c>
      <c r="Y232">
        <v>3121.4</v>
      </c>
      <c r="Z232">
        <v>3187.65</v>
      </c>
      <c r="AA232">
        <v>3063.25</v>
      </c>
      <c r="AB232">
        <v>3402.7</v>
      </c>
      <c r="AC232" s="2">
        <f>(Table2[[#This Row],[Close Price]]/Table2[[#This Row],[Day Low]])-1</f>
        <v>9.4987743516965484E-3</v>
      </c>
      <c r="AD232" s="2">
        <f>(Table2[[#This Row],[Day High]]/Table2[[#This Row],[Close Price]])-1</f>
        <v>2.3643305589724717E-2</v>
      </c>
      <c r="AE232" s="2">
        <f>(Table2[[#This Row],[Close Price]]/Table2[[#This Row],[Current Week Low]])-1</f>
        <v>2.7071186006277781E-3</v>
      </c>
      <c r="AF232" s="2">
        <f>(Table2[[#This Row],[Current Week High]]/Table2[[#This Row],[Close Price]])-1</f>
        <v>1.8467338690352664E-2</v>
      </c>
      <c r="AG232" s="2">
        <f>(Table2[[#This Row],[Close Price]]/Table2[[#This Row],[Current Month Low]])-1</f>
        <v>2.1741614298539158E-2</v>
      </c>
      <c r="AH232" s="2">
        <f>(Table2[[#This Row],[Current Month High]]/Table2[[#This Row],[Close Price]])-1</f>
        <v>8.7176701758870268E-2</v>
      </c>
      <c r="AI232">
        <v>8.7176701758870205</v>
      </c>
      <c r="AJ232">
        <v>109.312512539289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10201</v>
      </c>
      <c r="AN232">
        <v>-5.55</v>
      </c>
      <c r="AO232" t="s">
        <v>10201</v>
      </c>
      <c r="AP232">
        <v>6.3847248733595999E-2</v>
      </c>
      <c r="AQ232">
        <f>(Table2[[#This Row],[Sharpe Ratio]]-AVERAGE(Table2[Sharpe Ratio]))/_xlfn.STDEV.P(Table2[Sharpe Ratio])</f>
        <v>9.3082225498399701E-2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-2.0288094470744769</v>
      </c>
      <c r="AS232">
        <f>_xlfn.RANK.AVG(Table2[[#This Row],[1Y Return vs Nifty Z-Score]],Table2[1Y Return vs Nifty Z-Score])</f>
        <v>227</v>
      </c>
      <c r="AT232">
        <f>_xlfn.RANK.AVG(Table2[[#This Row],[6M Return vs Nifty Z-Score]],Table2[6M Return vs Nifty Z-Score])</f>
        <v>248</v>
      </c>
      <c r="AU232">
        <f>_xlfn.RANK.AVG(Table2[[#This Row],[Sharpe Ratio Z-Score]],Table2[Sharpe Ratio Z-Score])</f>
        <v>308</v>
      </c>
      <c r="AV232">
        <f>(Table2[[#This Row],[Rank 1Y]]+Table2[[#This Row],[Rank 6M]]+Table2[[#This Row],[Rank Sharpe]])/3</f>
        <v>261</v>
      </c>
    </row>
    <row r="233" spans="1:48" x14ac:dyDescent="0.3">
      <c r="A233" t="s">
        <v>1513</v>
      </c>
      <c r="B233" t="s">
        <v>1514</v>
      </c>
      <c r="C233" t="s">
        <v>10161</v>
      </c>
      <c r="D233" t="s">
        <v>57</v>
      </c>
      <c r="E233">
        <v>6574.9716993800002</v>
      </c>
      <c r="F233">
        <v>672.35</v>
      </c>
      <c r="G233">
        <v>62.736814132292501</v>
      </c>
      <c r="H233">
        <f>(Table2[[#This Row],[1Y Return vs Nifty]]-AVERAGE(Table2[1Y Return vs Nifty]))/_xlfn.STDEV.P(Table2[1Y Return vs Nifty])</f>
        <v>0.3379302163864526</v>
      </c>
      <c r="I233">
        <v>12.713767606043801</v>
      </c>
      <c r="J233">
        <f>(Table2[[#This Row],[1M Return vs Nifty]]-AVERAGE(Table2[1M Return vs Nifty]))/_xlfn.STDEV.P(Table2[1M Return vs Nifty])</f>
        <v>1.3259643729563846</v>
      </c>
      <c r="K233">
        <v>95.855271511114296</v>
      </c>
      <c r="L233">
        <f>(Table2[[#This Row],[6M Return vs Nifty]]-AVERAGE(Table2[6M Return vs Nifty]))/_xlfn.STDEV.P(Table2[6M Return vs Nifty])</f>
        <v>2.9632344472677872</v>
      </c>
      <c r="M233">
        <v>4.2925129577853802</v>
      </c>
      <c r="N233">
        <f>(Table2[[#This Row],[1W Return vs Nifty]]-AVERAGE(Table2[1W Return vs Nifty]))/_xlfn.STDEV.P(Table2[1W Return vs Nifty])</f>
        <v>0.2539446145581935</v>
      </c>
      <c r="O233">
        <v>637.19000000000005</v>
      </c>
      <c r="P233">
        <v>589.17365889765301</v>
      </c>
      <c r="Q233">
        <v>472.58523058263501</v>
      </c>
      <c r="R233">
        <v>66.921747629002098</v>
      </c>
      <c r="S233" s="2">
        <f>(Table2[[#This Row],[Close Price]]-Table2[[#This Row],[20D EMA]])/Table2[[#This Row],[20D EMA]]</f>
        <v>5.5179773693874612E-2</v>
      </c>
      <c r="T233" s="2">
        <f>(Table2[[#This Row],[Close Price]]-Table2[[#This Row],[50D EMA]])/Table2[[#This Row],[50D EMA]]</f>
        <v>0.14117457535011049</v>
      </c>
      <c r="U233" s="2">
        <f>(Table2[[#This Row],[Close Price]]-Table2[[#This Row],[200D EMA]])/Table2[[#This Row],[200D EMA]]</f>
        <v>0.42270633208549813</v>
      </c>
      <c r="V233">
        <v>0.62429720891989504</v>
      </c>
      <c r="W233">
        <v>667</v>
      </c>
      <c r="X233">
        <v>696</v>
      </c>
      <c r="Y233">
        <v>660</v>
      </c>
      <c r="Z233">
        <v>684.9</v>
      </c>
      <c r="AA233">
        <v>559</v>
      </c>
      <c r="AB233">
        <v>685</v>
      </c>
      <c r="AC233" s="2">
        <f>(Table2[[#This Row],[Close Price]]/Table2[[#This Row],[Day Low]])-1</f>
        <v>8.0209895052474334E-3</v>
      </c>
      <c r="AD233" s="2">
        <f>(Table2[[#This Row],[Day High]]/Table2[[#This Row],[Close Price]])-1</f>
        <v>3.5175131999702458E-2</v>
      </c>
      <c r="AE233" s="2">
        <f>(Table2[[#This Row],[Close Price]]/Table2[[#This Row],[Current Week Low]])-1</f>
        <v>1.8712121212121291E-2</v>
      </c>
      <c r="AF233" s="2">
        <f>(Table2[[#This Row],[Current Week High]]/Table2[[#This Row],[Close Price]])-1</f>
        <v>1.8665873429017488E-2</v>
      </c>
      <c r="AG233" s="2">
        <f>(Table2[[#This Row],[Close Price]]/Table2[[#This Row],[Current Month Low]])-1</f>
        <v>0.20277280858676217</v>
      </c>
      <c r="AH233" s="2">
        <f>(Table2[[#This Row],[Current Month High]]/Table2[[#This Row],[Close Price]])-1</f>
        <v>1.881460548821301E-2</v>
      </c>
      <c r="AI233">
        <v>1.8814605488213001</v>
      </c>
      <c r="AJ233">
        <v>126.533018867924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0.14000000000000001</v>
      </c>
      <c r="AM233" t="s">
        <v>10202</v>
      </c>
      <c r="AN233">
        <v>3.35</v>
      </c>
      <c r="AO233" t="s">
        <v>10202</v>
      </c>
      <c r="AP233">
        <v>-1.7795546816676E-2</v>
      </c>
      <c r="AQ233">
        <f>(Table2[[#This Row],[Sharpe Ratio]]-AVERAGE(Table2[Sharpe Ratio]))/_xlfn.STDEV.P(Table2[Sharpe Ratio])</f>
        <v>-0.84394206889098822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4.03713158227783</v>
      </c>
      <c r="AS233">
        <f>_xlfn.RANK.AVG(Table2[[#This Row],[1Y Return vs Nifty Z-Score]],Table2[1Y Return vs Nifty Z-Score])</f>
        <v>194</v>
      </c>
      <c r="AT233">
        <f>_xlfn.RANK.AVG(Table2[[#This Row],[6M Return vs Nifty Z-Score]],Table2[6M Return vs Nifty Z-Score])</f>
        <v>8</v>
      </c>
      <c r="AU233">
        <f>_xlfn.RANK.AVG(Table2[[#This Row],[Sharpe Ratio Z-Score]],Table2[Sharpe Ratio Z-Score])</f>
        <v>583</v>
      </c>
      <c r="AV233">
        <f>(Table2[[#This Row],[Rank 1Y]]+Table2[[#This Row],[Rank 6M]]+Table2[[#This Row],[Rank Sharpe]])/3</f>
        <v>261.66666666666669</v>
      </c>
    </row>
    <row r="234" spans="1:48" x14ac:dyDescent="0.3">
      <c r="A234" t="s">
        <v>959</v>
      </c>
      <c r="B234" t="s">
        <v>960</v>
      </c>
      <c r="C234" t="s">
        <v>10171</v>
      </c>
      <c r="D234" t="s">
        <v>961</v>
      </c>
      <c r="E234">
        <v>14966.50809721</v>
      </c>
      <c r="F234">
        <v>843.1</v>
      </c>
      <c r="G234">
        <v>43.699251225356498</v>
      </c>
      <c r="H234">
        <f>(Table2[[#This Row],[1Y Return vs Nifty]]-AVERAGE(Table2[1Y Return vs Nifty]))/_xlfn.STDEV.P(Table2[1Y Return vs Nifty])</f>
        <v>7.448387540593529E-2</v>
      </c>
      <c r="I234">
        <v>-1.29090591255771</v>
      </c>
      <c r="J234">
        <f>(Table2[[#This Row],[1M Return vs Nifty]]-AVERAGE(Table2[1M Return vs Nifty]))/_xlfn.STDEV.P(Table2[1M Return vs Nifty])</f>
        <v>-0.20903627830202023</v>
      </c>
      <c r="K234">
        <v>20.125877384560301</v>
      </c>
      <c r="L234">
        <f>(Table2[[#This Row],[6M Return vs Nifty]]-AVERAGE(Table2[6M Return vs Nifty]))/_xlfn.STDEV.P(Table2[6M Return vs Nifty])</f>
        <v>0.41430036573566242</v>
      </c>
      <c r="M234">
        <v>3.0589718740927099E-2</v>
      </c>
      <c r="N234">
        <f>(Table2[[#This Row],[1W Return vs Nifty]]-AVERAGE(Table2[1W Return vs Nifty]))/_xlfn.STDEV.P(Table2[1W Return vs Nifty])</f>
        <v>-0.60196392056574788</v>
      </c>
      <c r="O234">
        <v>778.25</v>
      </c>
      <c r="P234">
        <v>738.37417440216495</v>
      </c>
      <c r="Q234">
        <v>634.54051621326903</v>
      </c>
      <c r="R234">
        <v>71.798279783988704</v>
      </c>
      <c r="S234" s="2">
        <f>(Table2[[#This Row],[Close Price]]-Table2[[#This Row],[20D EMA]])/Table2[[#This Row],[20D EMA]]</f>
        <v>8.3327979441053676E-2</v>
      </c>
      <c r="T234" s="2">
        <f>(Table2[[#This Row],[Close Price]]-Table2[[#This Row],[50D EMA]])/Table2[[#This Row],[50D EMA]]</f>
        <v>0.14183300178751215</v>
      </c>
      <c r="U234" s="2">
        <f>(Table2[[#This Row],[Close Price]]-Table2[[#This Row],[200D EMA]])/Table2[[#This Row],[200D EMA]]</f>
        <v>0.32867796217544315</v>
      </c>
      <c r="V234">
        <v>0.81364965343170503</v>
      </c>
      <c r="W234">
        <v>825.05</v>
      </c>
      <c r="X234">
        <v>849.05</v>
      </c>
      <c r="Y234">
        <v>789.3</v>
      </c>
      <c r="Z234">
        <v>859.95</v>
      </c>
      <c r="AA234">
        <v>743</v>
      </c>
      <c r="AB234">
        <v>859.95</v>
      </c>
      <c r="AC234" s="2">
        <f>(Table2[[#This Row],[Close Price]]/Table2[[#This Row],[Day Low]])-1</f>
        <v>2.1877461972001688E-2</v>
      </c>
      <c r="AD234" s="2">
        <f>(Table2[[#This Row],[Day High]]/Table2[[#This Row],[Close Price]])-1</f>
        <v>7.0572885778672489E-3</v>
      </c>
      <c r="AE234" s="2">
        <f>(Table2[[#This Row],[Close Price]]/Table2[[#This Row],[Current Week Low]])-1</f>
        <v>6.8161662232357978E-2</v>
      </c>
      <c r="AF234" s="2">
        <f>(Table2[[#This Row],[Current Week High]]/Table2[[#This Row],[Close Price]])-1</f>
        <v>1.9985766812952166E-2</v>
      </c>
      <c r="AG234" s="2">
        <f>(Table2[[#This Row],[Close Price]]/Table2[[#This Row],[Current Month Low]])-1</f>
        <v>0.1347240915208614</v>
      </c>
      <c r="AH234" s="2">
        <f>(Table2[[#This Row],[Current Month High]]/Table2[[#This Row],[Close Price]])-1</f>
        <v>1.9985766812952166E-2</v>
      </c>
      <c r="AI234">
        <v>1.9985766812952099</v>
      </c>
      <c r="AJ234">
        <v>86.238126794786794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0.21</v>
      </c>
      <c r="AM234" t="s">
        <v>10202</v>
      </c>
      <c r="AN234">
        <v>9.75</v>
      </c>
      <c r="AO234" t="s">
        <v>10202</v>
      </c>
      <c r="AP234">
        <v>5.6119188470350002E-2</v>
      </c>
      <c r="AQ234">
        <f>(Table2[[#This Row],[Sharpe Ratio]]-AVERAGE(Table2[Sharpe Ratio]))/_xlfn.STDEV.P(Table2[Sharpe Ratio])</f>
        <v>4.3863379266931846E-3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-0.31782961979947721</v>
      </c>
      <c r="AS234">
        <f>_xlfn.RANK.AVG(Table2[[#This Row],[1Y Return vs Nifty Z-Score]],Table2[1Y Return vs Nifty Z-Score])</f>
        <v>262</v>
      </c>
      <c r="AT234">
        <f>_xlfn.RANK.AVG(Table2[[#This Row],[6M Return vs Nifty Z-Score]],Table2[6M Return vs Nifty Z-Score])</f>
        <v>200</v>
      </c>
      <c r="AU234">
        <f>_xlfn.RANK.AVG(Table2[[#This Row],[Sharpe Ratio Z-Score]],Table2[Sharpe Ratio Z-Score])</f>
        <v>327</v>
      </c>
      <c r="AV234">
        <f>(Table2[[#This Row],[Rank 1Y]]+Table2[[#This Row],[Rank 6M]]+Table2[[#This Row],[Rank Sharpe]])/3</f>
        <v>263</v>
      </c>
    </row>
    <row r="235" spans="1:48" x14ac:dyDescent="0.3">
      <c r="A235" t="s">
        <v>867</v>
      </c>
      <c r="B235" t="s">
        <v>868</v>
      </c>
      <c r="C235" t="s">
        <v>10168</v>
      </c>
      <c r="D235" t="s">
        <v>298</v>
      </c>
      <c r="E235">
        <v>18021.625392729999</v>
      </c>
      <c r="F235">
        <v>826.3</v>
      </c>
      <c r="G235">
        <v>42.559726475038303</v>
      </c>
      <c r="H235">
        <f>(Table2[[#This Row],[1Y Return vs Nifty]]-AVERAGE(Table2[1Y Return vs Nifty]))/_xlfn.STDEV.P(Table2[1Y Return vs Nifty])</f>
        <v>5.8714859834163122E-2</v>
      </c>
      <c r="I235">
        <v>0.12716331991399499</v>
      </c>
      <c r="J235">
        <f>(Table2[[#This Row],[1M Return vs Nifty]]-AVERAGE(Table2[1M Return vs Nifty]))/_xlfn.STDEV.P(Table2[1M Return vs Nifty])</f>
        <v>-5.3606935912684762E-2</v>
      </c>
      <c r="K235">
        <v>-5.1283771286109303</v>
      </c>
      <c r="L235">
        <f>(Table2[[#This Row],[6M Return vs Nifty]]-AVERAGE(Table2[6M Return vs Nifty]))/_xlfn.STDEV.P(Table2[6M Return vs Nifty])</f>
        <v>-0.43571871568911852</v>
      </c>
      <c r="M235">
        <v>8.5473507473915493</v>
      </c>
      <c r="N235">
        <f>(Table2[[#This Row],[1W Return vs Nifty]]-AVERAGE(Table2[1W Return vs Nifty]))/_xlfn.STDEV.P(Table2[1W Return vs Nifty])</f>
        <v>1.108430201330119</v>
      </c>
      <c r="O235">
        <v>820.32</v>
      </c>
      <c r="P235">
        <v>818.89061809396503</v>
      </c>
      <c r="Q235">
        <v>742.21345403964301</v>
      </c>
      <c r="R235">
        <v>52.532304772828297</v>
      </c>
      <c r="S235" s="2">
        <f>(Table2[[#This Row],[Close Price]]-Table2[[#This Row],[20D EMA]])/Table2[[#This Row],[20D EMA]]</f>
        <v>7.2898381119561925E-3</v>
      </c>
      <c r="T235" s="2">
        <f>(Table2[[#This Row],[Close Price]]-Table2[[#This Row],[50D EMA]])/Table2[[#This Row],[50D EMA]]</f>
        <v>9.0480727734808669E-3</v>
      </c>
      <c r="U235" s="2">
        <f>(Table2[[#This Row],[Close Price]]-Table2[[#This Row],[200D EMA]])/Table2[[#This Row],[200D EMA]]</f>
        <v>0.11329159489456751</v>
      </c>
      <c r="V235">
        <v>1.0280505079875799</v>
      </c>
      <c r="W235">
        <v>831</v>
      </c>
      <c r="X235">
        <v>869.4</v>
      </c>
      <c r="Y235">
        <v>823.15</v>
      </c>
      <c r="Z235">
        <v>856</v>
      </c>
      <c r="AA235">
        <v>753.65</v>
      </c>
      <c r="AB235">
        <v>909.9</v>
      </c>
      <c r="AC235" s="2">
        <f>(Table2[[#This Row],[Close Price]]/Table2[[#This Row],[Day Low]])-1</f>
        <v>-5.6558363417569257E-3</v>
      </c>
      <c r="AD235" s="2">
        <f>(Table2[[#This Row],[Day High]]/Table2[[#This Row],[Close Price]])-1</f>
        <v>5.2160232361127878E-2</v>
      </c>
      <c r="AE235" s="2">
        <f>(Table2[[#This Row],[Close Price]]/Table2[[#This Row],[Current Week Low]])-1</f>
        <v>3.826763044402659E-3</v>
      </c>
      <c r="AF235" s="2">
        <f>(Table2[[#This Row],[Current Week High]]/Table2[[#This Row],[Close Price]])-1</f>
        <v>3.5943361975069754E-2</v>
      </c>
      <c r="AG235" s="2">
        <f>(Table2[[#This Row],[Close Price]]/Table2[[#This Row],[Current Month Low]])-1</f>
        <v>9.6397532010880305E-2</v>
      </c>
      <c r="AH235" s="2">
        <f>(Table2[[#This Row],[Current Month High]]/Table2[[#This Row],[Close Price]])-1</f>
        <v>0.10117390778167734</v>
      </c>
      <c r="AI235">
        <v>15.938521118237899</v>
      </c>
      <c r="AJ235">
        <v>76.635314236853304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-0.12</v>
      </c>
      <c r="AM235" t="s">
        <v>10201</v>
      </c>
      <c r="AN235">
        <v>-1.8</v>
      </c>
      <c r="AO235" t="s">
        <v>10201</v>
      </c>
      <c r="AP235">
        <v>0.19212745463313699</v>
      </c>
      <c r="AQ235">
        <f>(Table2[[#This Row],[Sharpe Ratio]]-AVERAGE(Table2[Sharpe Ratio]))/_xlfn.STDEV.P(Table2[Sharpe Ratio])</f>
        <v>1.5653697507721753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2.2431891603346541</v>
      </c>
      <c r="AS235">
        <f>_xlfn.RANK.AVG(Table2[[#This Row],[1Y Return vs Nifty Z-Score]],Table2[1Y Return vs Nifty Z-Score])</f>
        <v>268</v>
      </c>
      <c r="AT235">
        <f>_xlfn.RANK.AVG(Table2[[#This Row],[6M Return vs Nifty Z-Score]],Table2[6M Return vs Nifty Z-Score])</f>
        <v>481</v>
      </c>
      <c r="AU235">
        <f>_xlfn.RANK.AVG(Table2[[#This Row],[Sharpe Ratio Z-Score]],Table2[Sharpe Ratio Z-Score])</f>
        <v>42</v>
      </c>
      <c r="AV235">
        <f>(Table2[[#This Row],[Rank 1Y]]+Table2[[#This Row],[Rank 6M]]+Table2[[#This Row],[Rank Sharpe]])/3</f>
        <v>263.66666666666669</v>
      </c>
    </row>
    <row r="236" spans="1:48" x14ac:dyDescent="0.3">
      <c r="A236" t="s">
        <v>1840</v>
      </c>
      <c r="B236" t="s">
        <v>1841</v>
      </c>
      <c r="C236" t="s">
        <v>10169</v>
      </c>
      <c r="D236" t="s">
        <v>942</v>
      </c>
      <c r="E236">
        <v>3924.386983675</v>
      </c>
      <c r="F236">
        <v>317.14999999999998</v>
      </c>
      <c r="G236">
        <v>61.467292452611296</v>
      </c>
      <c r="H236">
        <f>(Table2[[#This Row],[1Y Return vs Nifty]]-AVERAGE(Table2[1Y Return vs Nifty]))/_xlfn.STDEV.P(Table2[1Y Return vs Nifty])</f>
        <v>0.3203622722676388</v>
      </c>
      <c r="I236">
        <v>-1.2175924137442899</v>
      </c>
      <c r="J236">
        <f>(Table2[[#This Row],[1M Return vs Nifty]]-AVERAGE(Table2[1M Return vs Nifty]))/_xlfn.STDEV.P(Table2[1M Return vs Nifty])</f>
        <v>-0.20100065588817692</v>
      </c>
      <c r="K236">
        <v>17.891729844447699</v>
      </c>
      <c r="L236">
        <f>(Table2[[#This Row],[6M Return vs Nifty]]-AVERAGE(Table2[6M Return vs Nifty]))/_xlfn.STDEV.P(Table2[6M Return vs Nifty])</f>
        <v>0.33910242081816355</v>
      </c>
      <c r="M236">
        <v>6.5082560528602702</v>
      </c>
      <c r="N236">
        <f>(Table2[[#This Row],[1W Return vs Nifty]]-AVERAGE(Table2[1W Return vs Nifty]))/_xlfn.STDEV.P(Table2[1W Return vs Nifty])</f>
        <v>0.6989252771244524</v>
      </c>
      <c r="O236">
        <v>316.13</v>
      </c>
      <c r="P236">
        <v>300.91544191841001</v>
      </c>
      <c r="Q236">
        <v>251.847827615889</v>
      </c>
      <c r="R236">
        <v>49.7191725658259</v>
      </c>
      <c r="S236" s="2">
        <f>(Table2[[#This Row],[Close Price]]-Table2[[#This Row],[20D EMA]])/Table2[[#This Row],[20D EMA]]</f>
        <v>3.2265207351405492E-3</v>
      </c>
      <c r="T236" s="2">
        <f>(Table2[[#This Row],[Close Price]]-Table2[[#This Row],[50D EMA]])/Table2[[#This Row],[50D EMA]]</f>
        <v>5.3950564909832022E-2</v>
      </c>
      <c r="U236" s="2">
        <f>(Table2[[#This Row],[Close Price]]-Table2[[#This Row],[200D EMA]])/Table2[[#This Row],[200D EMA]]</f>
        <v>0.25929218052937886</v>
      </c>
      <c r="V236">
        <v>0.78964894578754796</v>
      </c>
      <c r="W236">
        <v>317.3</v>
      </c>
      <c r="X236">
        <v>322.8</v>
      </c>
      <c r="Y236">
        <v>311.55</v>
      </c>
      <c r="Z236">
        <v>327.8</v>
      </c>
      <c r="AA236">
        <v>296</v>
      </c>
      <c r="AB236">
        <v>347</v>
      </c>
      <c r="AC236" s="2">
        <f>(Table2[[#This Row],[Close Price]]/Table2[[#This Row],[Day Low]])-1</f>
        <v>-4.7273873306030723E-4</v>
      </c>
      <c r="AD236" s="2">
        <f>(Table2[[#This Row],[Day High]]/Table2[[#This Row],[Close Price]])-1</f>
        <v>1.7814914078511768E-2</v>
      </c>
      <c r="AE236" s="2">
        <f>(Table2[[#This Row],[Close Price]]/Table2[[#This Row],[Current Week Low]])-1</f>
        <v>1.7974642914459826E-2</v>
      </c>
      <c r="AF236" s="2">
        <f>(Table2[[#This Row],[Current Week High]]/Table2[[#This Row],[Close Price]])-1</f>
        <v>3.3580324767460201E-2</v>
      </c>
      <c r="AG236" s="2">
        <f>(Table2[[#This Row],[Close Price]]/Table2[[#This Row],[Current Month Low]])-1</f>
        <v>7.1452702702702542E-2</v>
      </c>
      <c r="AH236" s="2">
        <f>(Table2[[#This Row],[Current Month High]]/Table2[[#This Row],[Close Price]])-1</f>
        <v>9.411950181302231E-2</v>
      </c>
      <c r="AI236">
        <v>9.4119501813022293</v>
      </c>
      <c r="AJ236">
        <v>113.06684581793699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0.15</v>
      </c>
      <c r="AM236" t="s">
        <v>10202</v>
      </c>
      <c r="AN236">
        <v>0</v>
      </c>
      <c r="AO236" t="s">
        <v>10203</v>
      </c>
      <c r="AP236">
        <v>4.2541735590349003E-2</v>
      </c>
      <c r="AQ236">
        <f>(Table2[[#This Row],[Sharpe Ratio]]-AVERAGE(Table2[Sharpe Ratio]))/_xlfn.STDEV.P(Table2[Sharpe Ratio])</f>
        <v>-0.15144374014374978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1.0059455741783281</v>
      </c>
      <c r="AS236">
        <f>_xlfn.RANK.AVG(Table2[[#This Row],[1Y Return vs Nifty Z-Score]],Table2[1Y Return vs Nifty Z-Score])</f>
        <v>199</v>
      </c>
      <c r="AT236">
        <f>_xlfn.RANK.AVG(Table2[[#This Row],[6M Return vs Nifty Z-Score]],Table2[6M Return vs Nifty Z-Score])</f>
        <v>219</v>
      </c>
      <c r="AU236">
        <f>_xlfn.RANK.AVG(Table2[[#This Row],[Sharpe Ratio Z-Score]],Table2[Sharpe Ratio Z-Score])</f>
        <v>373</v>
      </c>
      <c r="AV236">
        <f>(Table2[[#This Row],[Rank 1Y]]+Table2[[#This Row],[Rank 6M]]+Table2[[#This Row],[Rank Sharpe]])/3</f>
        <v>263.66666666666669</v>
      </c>
    </row>
    <row r="237" spans="1:48" x14ac:dyDescent="0.3">
      <c r="A237" t="s">
        <v>841</v>
      </c>
      <c r="B237" t="s">
        <v>842</v>
      </c>
      <c r="C237" t="s">
        <v>10158</v>
      </c>
      <c r="D237" t="s">
        <v>637</v>
      </c>
      <c r="E237">
        <v>18717.259516784001</v>
      </c>
      <c r="F237">
        <v>129.82</v>
      </c>
      <c r="G237">
        <v>77.061845187015393</v>
      </c>
      <c r="H237">
        <f>(Table2[[#This Row],[1Y Return vs Nifty]]-AVERAGE(Table2[1Y Return vs Nifty]))/_xlfn.STDEV.P(Table2[1Y Return vs Nifty])</f>
        <v>0.53616341641564758</v>
      </c>
      <c r="I237">
        <v>4.6759702330301103</v>
      </c>
      <c r="J237">
        <f>(Table2[[#This Row],[1M Return vs Nifty]]-AVERAGE(Table2[1M Return vs Nifty]))/_xlfn.STDEV.P(Table2[1M Return vs Nifty])</f>
        <v>0.44497102556622214</v>
      </c>
      <c r="K237">
        <v>11.4795526854485</v>
      </c>
      <c r="L237">
        <f>(Table2[[#This Row],[6M Return vs Nifty]]-AVERAGE(Table2[6M Return vs Nifty]))/_xlfn.STDEV.P(Table2[6M Return vs Nifty])</f>
        <v>0.1232784717967108</v>
      </c>
      <c r="M237">
        <v>6.4683985951496297</v>
      </c>
      <c r="N237">
        <f>(Table2[[#This Row],[1W Return vs Nifty]]-AVERAGE(Table2[1W Return vs Nifty]))/_xlfn.STDEV.P(Table2[1W Return vs Nifty])</f>
        <v>0.69092083022818984</v>
      </c>
      <c r="O237">
        <v>119.82</v>
      </c>
      <c r="P237">
        <v>114.075348557889</v>
      </c>
      <c r="Q237">
        <v>97.310456072009899</v>
      </c>
      <c r="R237">
        <v>67.987745757762795</v>
      </c>
      <c r="S237" s="2">
        <f>(Table2[[#This Row],[Close Price]]-Table2[[#This Row],[20D EMA]])/Table2[[#This Row],[20D EMA]]</f>
        <v>8.3458521115005846E-2</v>
      </c>
      <c r="T237" s="2">
        <f>(Table2[[#This Row],[Close Price]]-Table2[[#This Row],[50D EMA]])/Table2[[#This Row],[50D EMA]]</f>
        <v>0.13801975309434331</v>
      </c>
      <c r="U237" s="2">
        <f>(Table2[[#This Row],[Close Price]]-Table2[[#This Row],[200D EMA]])/Table2[[#This Row],[200D EMA]]</f>
        <v>0.33408068608714542</v>
      </c>
      <c r="V237">
        <v>0.87492261448254405</v>
      </c>
      <c r="W237">
        <v>128.16</v>
      </c>
      <c r="X237">
        <v>133.75</v>
      </c>
      <c r="Y237">
        <v>123.5</v>
      </c>
      <c r="Z237">
        <v>131</v>
      </c>
      <c r="AA237">
        <v>105.4</v>
      </c>
      <c r="AB237">
        <v>135.4</v>
      </c>
      <c r="AC237" s="2">
        <f>(Table2[[#This Row],[Close Price]]/Table2[[#This Row],[Day Low]])-1</f>
        <v>1.2952559300873911E-2</v>
      </c>
      <c r="AD237" s="2">
        <f>(Table2[[#This Row],[Day High]]/Table2[[#This Row],[Close Price]])-1</f>
        <v>3.0272685256509169E-2</v>
      </c>
      <c r="AE237" s="2">
        <f>(Table2[[#This Row],[Close Price]]/Table2[[#This Row],[Current Week Low]])-1</f>
        <v>5.1174089068825923E-2</v>
      </c>
      <c r="AF237" s="2">
        <f>(Table2[[#This Row],[Current Week High]]/Table2[[#This Row],[Close Price]])-1</f>
        <v>9.0895085503004402E-3</v>
      </c>
      <c r="AG237" s="2">
        <f>(Table2[[#This Row],[Close Price]]/Table2[[#This Row],[Current Month Low]])-1</f>
        <v>0.23168880455407947</v>
      </c>
      <c r="AH237" s="2">
        <f>(Table2[[#This Row],[Current Month High]]/Table2[[#This Row],[Close Price]])-1</f>
        <v>4.2982591280234184E-2</v>
      </c>
      <c r="AI237">
        <v>4.2982591280234104</v>
      </c>
      <c r="AJ237">
        <v>111.08943089430799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0.23</v>
      </c>
      <c r="AM237" t="s">
        <v>10202</v>
      </c>
      <c r="AN237">
        <v>5.62</v>
      </c>
      <c r="AO237" t="s">
        <v>10202</v>
      </c>
      <c r="AP237">
        <v>4.5208271833091E-2</v>
      </c>
      <c r="AQ237">
        <f>(Table2[[#This Row],[Sharpe Ratio]]-AVERAGE(Table2[Sharpe Ratio]))/_xlfn.STDEV.P(Table2[Sharpe Ratio])</f>
        <v>-0.12083957936656868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1.6744941646402016</v>
      </c>
      <c r="AS237">
        <f>_xlfn.RANK.AVG(Table2[[#This Row],[1Y Return vs Nifty Z-Score]],Table2[1Y Return vs Nifty Z-Score])</f>
        <v>148</v>
      </c>
      <c r="AT237">
        <f>_xlfn.RANK.AVG(Table2[[#This Row],[6M Return vs Nifty Z-Score]],Table2[6M Return vs Nifty Z-Score])</f>
        <v>279</v>
      </c>
      <c r="AU237">
        <f>_xlfn.RANK.AVG(Table2[[#This Row],[Sharpe Ratio Z-Score]],Table2[Sharpe Ratio Z-Score])</f>
        <v>372</v>
      </c>
      <c r="AV237">
        <f>(Table2[[#This Row],[Rank 1Y]]+Table2[[#This Row],[Rank 6M]]+Table2[[#This Row],[Rank Sharpe]])/3</f>
        <v>266.33333333333331</v>
      </c>
    </row>
    <row r="238" spans="1:48" x14ac:dyDescent="0.3">
      <c r="A238" t="s">
        <v>151</v>
      </c>
      <c r="B238" t="s">
        <v>152</v>
      </c>
      <c r="C238" t="s">
        <v>10164</v>
      </c>
      <c r="D238" t="s">
        <v>153</v>
      </c>
      <c r="E238">
        <v>175261.27860461999</v>
      </c>
      <c r="F238">
        <v>448.95</v>
      </c>
      <c r="G238">
        <v>36.245264840824802</v>
      </c>
      <c r="H238">
        <f>(Table2[[#This Row],[1Y Return vs Nifty]]-AVERAGE(Table2[1Y Return vs Nifty]))/_xlfn.STDEV.P(Table2[1Y Return vs Nifty])</f>
        <v>-2.8666167922773638E-2</v>
      </c>
      <c r="I238">
        <v>-6.1200571918539302</v>
      </c>
      <c r="J238">
        <f>(Table2[[#This Row],[1M Return vs Nifty]]-AVERAGE(Table2[1M Return vs Nifty]))/_xlfn.STDEV.P(Table2[1M Return vs Nifty])</f>
        <v>-0.73834175257096157</v>
      </c>
      <c r="K238">
        <v>53.3896605141016</v>
      </c>
      <c r="L238">
        <f>(Table2[[#This Row],[6M Return vs Nifty]]-AVERAGE(Table2[6M Return vs Nifty]))/_xlfn.STDEV.P(Table2[6M Return vs Nifty])</f>
        <v>1.5339077715190803</v>
      </c>
      <c r="M238">
        <v>-0.972322776481641</v>
      </c>
      <c r="N238">
        <f>(Table2[[#This Row],[1W Return vs Nifty]]-AVERAGE(Table2[1W Return vs Nifty]))/_xlfn.STDEV.P(Table2[1W Return vs Nifty])</f>
        <v>-0.80337565806008715</v>
      </c>
      <c r="O238">
        <v>448.09</v>
      </c>
      <c r="P238">
        <v>437.24726340439503</v>
      </c>
      <c r="Q238">
        <v>354.56854715820702</v>
      </c>
      <c r="R238">
        <v>52.709386116352597</v>
      </c>
      <c r="S238" s="2">
        <f>(Table2[[#This Row],[Close Price]]-Table2[[#This Row],[20D EMA]])/Table2[[#This Row],[20D EMA]]</f>
        <v>1.9192572920618931E-3</v>
      </c>
      <c r="T238" s="2">
        <f>(Table2[[#This Row],[Close Price]]-Table2[[#This Row],[50D EMA]])/Table2[[#This Row],[50D EMA]]</f>
        <v>2.6764573675059231E-2</v>
      </c>
      <c r="U238" s="2">
        <f>(Table2[[#This Row],[Close Price]]-Table2[[#This Row],[200D EMA]])/Table2[[#This Row],[200D EMA]]</f>
        <v>0.2661867602139012</v>
      </c>
      <c r="V238">
        <v>1.3306832497715</v>
      </c>
      <c r="W238">
        <v>440.2</v>
      </c>
      <c r="X238">
        <v>447.55</v>
      </c>
      <c r="Y238">
        <v>438</v>
      </c>
      <c r="Z238">
        <v>455.5</v>
      </c>
      <c r="AA238">
        <v>410.55</v>
      </c>
      <c r="AB238">
        <v>479.6</v>
      </c>
      <c r="AC238" s="2">
        <f>(Table2[[#This Row],[Close Price]]/Table2[[#This Row],[Day Low]])-1</f>
        <v>1.987732848705126E-2</v>
      </c>
      <c r="AD238" s="2">
        <f>(Table2[[#This Row],[Day High]]/Table2[[#This Row],[Close Price]])-1</f>
        <v>-3.1183873482569791E-3</v>
      </c>
      <c r="AE238" s="2">
        <f>(Table2[[#This Row],[Close Price]]/Table2[[#This Row],[Current Week Low]])-1</f>
        <v>2.4999999999999911E-2</v>
      </c>
      <c r="AF238" s="2">
        <f>(Table2[[#This Row],[Current Week High]]/Table2[[#This Row],[Close Price]])-1</f>
        <v>1.4589597950773969E-2</v>
      </c>
      <c r="AG238" s="2">
        <f>(Table2[[#This Row],[Close Price]]/Table2[[#This Row],[Current Month Low]])-1</f>
        <v>9.3533065400073001E-2</v>
      </c>
      <c r="AH238" s="2">
        <f>(Table2[[#This Row],[Current Month High]]/Table2[[#This Row],[Close Price]])-1</f>
        <v>6.8270408731484711E-2</v>
      </c>
      <c r="AI238">
        <v>12.874484909232599</v>
      </c>
      <c r="AJ238">
        <v>115.841346153846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0.06</v>
      </c>
      <c r="AM238" t="s">
        <v>10202</v>
      </c>
      <c r="AN238">
        <v>-1.7</v>
      </c>
      <c r="AO238" t="s">
        <v>10201</v>
      </c>
      <c r="AP238">
        <v>1.8731282895719001E-2</v>
      </c>
      <c r="AQ238">
        <f>(Table2[[#This Row],[Sharpe Ratio]]-AVERAGE(Table2[Sharpe Ratio]))/_xlfn.STDEV.P(Table2[Sharpe Ratio])</f>
        <v>-0.42471920168204891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-0.46119500871679098</v>
      </c>
      <c r="AS238">
        <f>_xlfn.RANK.AVG(Table2[[#This Row],[1Y Return vs Nifty Z-Score]],Table2[1Y Return vs Nifty Z-Score])</f>
        <v>297</v>
      </c>
      <c r="AT238">
        <f>_xlfn.RANK.AVG(Table2[[#This Row],[6M Return vs Nifty Z-Score]],Table2[6M Return vs Nifty Z-Score])</f>
        <v>54</v>
      </c>
      <c r="AU238">
        <f>_xlfn.RANK.AVG(Table2[[#This Row],[Sharpe Ratio Z-Score]],Table2[Sharpe Ratio Z-Score])</f>
        <v>450</v>
      </c>
      <c r="AV238">
        <f>(Table2[[#This Row],[Rank 1Y]]+Table2[[#This Row],[Rank 6M]]+Table2[[#This Row],[Rank Sharpe]])/3</f>
        <v>267</v>
      </c>
    </row>
    <row r="239" spans="1:48" x14ac:dyDescent="0.3">
      <c r="A239" t="s">
        <v>251</v>
      </c>
      <c r="B239" t="s">
        <v>252</v>
      </c>
      <c r="C239" t="s">
        <v>10161</v>
      </c>
      <c r="D239" t="s">
        <v>57</v>
      </c>
      <c r="E239">
        <v>108248.3895296</v>
      </c>
      <c r="F239">
        <v>3198.4</v>
      </c>
      <c r="G239">
        <v>33.274659638021397</v>
      </c>
      <c r="H239">
        <f>(Table2[[#This Row],[1Y Return vs Nifty]]-AVERAGE(Table2[1Y Return vs Nifty]))/_xlfn.STDEV.P(Table2[1Y Return vs Nifty])</f>
        <v>-6.9774111991135451E-2</v>
      </c>
      <c r="I239">
        <v>10.8246582238845</v>
      </c>
      <c r="J239">
        <f>(Table2[[#This Row],[1M Return vs Nifty]]-AVERAGE(Table2[1M Return vs Nifty]))/_xlfn.STDEV.P(Table2[1M Return vs Nifty])</f>
        <v>1.1189060557409714</v>
      </c>
      <c r="K239">
        <v>16.940777351181602</v>
      </c>
      <c r="L239">
        <f>(Table2[[#This Row],[6M Return vs Nifty]]-AVERAGE(Table2[6M Return vs Nifty]))/_xlfn.STDEV.P(Table2[6M Return vs Nifty])</f>
        <v>0.30709483317058228</v>
      </c>
      <c r="M239">
        <v>6.7757188749230801</v>
      </c>
      <c r="N239">
        <f>(Table2[[#This Row],[1W Return vs Nifty]]-AVERAGE(Table2[1W Return vs Nifty]))/_xlfn.STDEV.P(Table2[1W Return vs Nifty])</f>
        <v>0.75263898790522676</v>
      </c>
      <c r="O239">
        <v>3010.93</v>
      </c>
      <c r="P239">
        <v>2882.34313672083</v>
      </c>
      <c r="Q239">
        <v>2531.52218227197</v>
      </c>
      <c r="R239">
        <v>72.542789631945496</v>
      </c>
      <c r="S239" s="2">
        <f>(Table2[[#This Row],[Close Price]]-Table2[[#This Row],[20D EMA]])/Table2[[#This Row],[20D EMA]]</f>
        <v>6.2263154573503954E-2</v>
      </c>
      <c r="T239" s="2">
        <f>(Table2[[#This Row],[Close Price]]-Table2[[#This Row],[50D EMA]])/Table2[[#This Row],[50D EMA]]</f>
        <v>0.1096527541265403</v>
      </c>
      <c r="U239" s="2">
        <f>(Table2[[#This Row],[Close Price]]-Table2[[#This Row],[200D EMA]])/Table2[[#This Row],[200D EMA]]</f>
        <v>0.26342957703397485</v>
      </c>
      <c r="V239">
        <v>1.48978747605123</v>
      </c>
      <c r="W239">
        <v>3175.5</v>
      </c>
      <c r="X239">
        <v>3239.95</v>
      </c>
      <c r="Y239">
        <v>3136.7</v>
      </c>
      <c r="Z239">
        <v>3227</v>
      </c>
      <c r="AA239">
        <v>2757.9</v>
      </c>
      <c r="AB239">
        <v>3257.15</v>
      </c>
      <c r="AC239" s="2">
        <f>(Table2[[#This Row],[Close Price]]/Table2[[#This Row],[Day Low]])-1</f>
        <v>7.2114627617698712E-3</v>
      </c>
      <c r="AD239" s="2">
        <f>(Table2[[#This Row],[Day High]]/Table2[[#This Row],[Close Price]])-1</f>
        <v>1.2990870435217516E-2</v>
      </c>
      <c r="AE239" s="2">
        <f>(Table2[[#This Row],[Close Price]]/Table2[[#This Row],[Current Week Low]])-1</f>
        <v>1.9670354193898065E-2</v>
      </c>
      <c r="AF239" s="2">
        <f>(Table2[[#This Row],[Current Week High]]/Table2[[#This Row],[Close Price]])-1</f>
        <v>8.9419709854927643E-3</v>
      </c>
      <c r="AG239" s="2">
        <f>(Table2[[#This Row],[Close Price]]/Table2[[#This Row],[Current Month Low]])-1</f>
        <v>0.15972297762790522</v>
      </c>
      <c r="AH239" s="2">
        <f>(Table2[[#This Row],[Current Month High]]/Table2[[#This Row],[Close Price]])-1</f>
        <v>1.8368559279639873E-2</v>
      </c>
      <c r="AI239">
        <v>1.83685592796398</v>
      </c>
      <c r="AJ239">
        <v>80.491521119607199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0.08</v>
      </c>
      <c r="AM239" t="s">
        <v>10202</v>
      </c>
      <c r="AN239">
        <v>8.36</v>
      </c>
      <c r="AO239" t="s">
        <v>10202</v>
      </c>
      <c r="AP239">
        <v>7.7222473015271006E-2</v>
      </c>
      <c r="AQ239">
        <f>(Table2[[#This Row],[Sharpe Ratio]]-AVERAGE(Table2[Sharpe Ratio]))/_xlfn.STDEV.P(Table2[Sharpe Ratio])</f>
        <v>0.24659130134966845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2.3554570661753136</v>
      </c>
      <c r="AS239">
        <f>_xlfn.RANK.AVG(Table2[[#This Row],[1Y Return vs Nifty Z-Score]],Table2[1Y Return vs Nifty Z-Score])</f>
        <v>307</v>
      </c>
      <c r="AT239">
        <f>_xlfn.RANK.AVG(Table2[[#This Row],[6M Return vs Nifty Z-Score]],Table2[6M Return vs Nifty Z-Score])</f>
        <v>231</v>
      </c>
      <c r="AU239">
        <f>_xlfn.RANK.AVG(Table2[[#This Row],[Sharpe Ratio Z-Score]],Table2[Sharpe Ratio Z-Score])</f>
        <v>268</v>
      </c>
      <c r="AV239">
        <f>(Table2[[#This Row],[Rank 1Y]]+Table2[[#This Row],[Rank 6M]]+Table2[[#This Row],[Rank Sharpe]])/3</f>
        <v>268.66666666666669</v>
      </c>
    </row>
    <row r="240" spans="1:48" x14ac:dyDescent="0.3">
      <c r="A240" t="s">
        <v>1024</v>
      </c>
      <c r="B240" t="s">
        <v>1025</v>
      </c>
      <c r="C240" t="s">
        <v>10166</v>
      </c>
      <c r="D240" t="s">
        <v>46</v>
      </c>
      <c r="E240">
        <v>12934.92700256</v>
      </c>
      <c r="F240">
        <v>703.7</v>
      </c>
      <c r="G240">
        <v>38.074974985752299</v>
      </c>
      <c r="H240">
        <f>(Table2[[#This Row],[1Y Return vs Nifty]]-AVERAGE(Table2[1Y Return vs Nifty]))/_xlfn.STDEV.P(Table2[1Y Return vs Nifty])</f>
        <v>-3.3462020693470133E-3</v>
      </c>
      <c r="I240">
        <v>-8.3497496372978706</v>
      </c>
      <c r="J240">
        <f>(Table2[[#This Row],[1M Return vs Nifty]]-AVERAGE(Table2[1M Return vs Nifty]))/_xlfn.STDEV.P(Table2[1M Return vs Nifty])</f>
        <v>-0.98273012416108851</v>
      </c>
      <c r="K240">
        <v>23.039819055256402</v>
      </c>
      <c r="L240">
        <f>(Table2[[#This Row],[6M Return vs Nifty]]-AVERAGE(Table2[6M Return vs Nifty]))/_xlfn.STDEV.P(Table2[6M Return vs Nifty])</f>
        <v>0.51237912790853402</v>
      </c>
      <c r="M240">
        <v>0.61849411694293499</v>
      </c>
      <c r="N240">
        <f>(Table2[[#This Row],[1W Return vs Nifty]]-AVERAGE(Table2[1W Return vs Nifty]))/_xlfn.STDEV.P(Table2[1W Return vs Nifty])</f>
        <v>-0.48389694374923875</v>
      </c>
      <c r="O240">
        <v>704.27</v>
      </c>
      <c r="P240">
        <v>660.31343537259897</v>
      </c>
      <c r="Q240">
        <v>565.70937537940301</v>
      </c>
      <c r="R240">
        <v>46.118789860642998</v>
      </c>
      <c r="S240" s="2">
        <f>(Table2[[#This Row],[Close Price]]-Table2[[#This Row],[20D EMA]])/Table2[[#This Row],[20D EMA]]</f>
        <v>-8.0934868729313526E-4</v>
      </c>
      <c r="T240" s="2">
        <f>(Table2[[#This Row],[Close Price]]-Table2[[#This Row],[50D EMA]])/Table2[[#This Row],[50D EMA]]</f>
        <v>6.5706015209154534E-2</v>
      </c>
      <c r="U240" s="2">
        <f>(Table2[[#This Row],[Close Price]]-Table2[[#This Row],[200D EMA]])/Table2[[#This Row],[200D EMA]]</f>
        <v>0.24392493853942437</v>
      </c>
      <c r="V240">
        <v>0.54653745057747405</v>
      </c>
      <c r="W240">
        <v>705.05</v>
      </c>
      <c r="X240">
        <v>720</v>
      </c>
      <c r="Y240">
        <v>700.6</v>
      </c>
      <c r="Z240">
        <v>731.8</v>
      </c>
      <c r="AA240">
        <v>658</v>
      </c>
      <c r="AB240">
        <v>757.95</v>
      </c>
      <c r="AC240" s="2">
        <f>(Table2[[#This Row],[Close Price]]/Table2[[#This Row],[Day Low]])-1</f>
        <v>-1.9147578185942926E-3</v>
      </c>
      <c r="AD240" s="2">
        <f>(Table2[[#This Row],[Day High]]/Table2[[#This Row],[Close Price]])-1</f>
        <v>2.3163279806735826E-2</v>
      </c>
      <c r="AE240" s="2">
        <f>(Table2[[#This Row],[Close Price]]/Table2[[#This Row],[Current Week Low]])-1</f>
        <v>4.4247787610620648E-3</v>
      </c>
      <c r="AF240" s="2">
        <f>(Table2[[#This Row],[Current Week High]]/Table2[[#This Row],[Close Price]])-1</f>
        <v>3.9931789114679317E-2</v>
      </c>
      <c r="AG240" s="2">
        <f>(Table2[[#This Row],[Close Price]]/Table2[[#This Row],[Current Month Low]])-1</f>
        <v>6.9452887537994057E-2</v>
      </c>
      <c r="AH240" s="2">
        <f>(Table2[[#This Row],[Current Month High]]/Table2[[#This Row],[Close Price]])-1</f>
        <v>7.7092511013215903E-2</v>
      </c>
      <c r="AI240">
        <v>7.7092511013215903</v>
      </c>
      <c r="AJ240">
        <v>69.016452503902897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0.18</v>
      </c>
      <c r="AM240" t="s">
        <v>10202</v>
      </c>
      <c r="AN240">
        <v>-3.65</v>
      </c>
      <c r="AO240" t="s">
        <v>10201</v>
      </c>
      <c r="AP240">
        <v>5.4686097450683001E-2</v>
      </c>
      <c r="AQ240">
        <f>(Table2[[#This Row],[Sharpe Ratio]]-AVERAGE(Table2[Sharpe Ratio]))/_xlfn.STDEV.P(Table2[Sharpe Ratio])</f>
        <v>-1.2061422006666505E-2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-0.96965556407780673</v>
      </c>
      <c r="AS240">
        <f>_xlfn.RANK.AVG(Table2[[#This Row],[1Y Return vs Nifty Z-Score]],Table2[1Y Return vs Nifty Z-Score])</f>
        <v>288</v>
      </c>
      <c r="AT240">
        <f>_xlfn.RANK.AVG(Table2[[#This Row],[6M Return vs Nifty Z-Score]],Table2[6M Return vs Nifty Z-Score])</f>
        <v>180</v>
      </c>
      <c r="AU240">
        <f>_xlfn.RANK.AVG(Table2[[#This Row],[Sharpe Ratio Z-Score]],Table2[Sharpe Ratio Z-Score])</f>
        <v>338</v>
      </c>
      <c r="AV240">
        <f>(Table2[[#This Row],[Rank 1Y]]+Table2[[#This Row],[Rank 6M]]+Table2[[#This Row],[Rank Sharpe]])/3</f>
        <v>268.66666666666669</v>
      </c>
    </row>
    <row r="241" spans="1:48" x14ac:dyDescent="0.3">
      <c r="A241" t="s">
        <v>998</v>
      </c>
      <c r="B241" t="s">
        <v>999</v>
      </c>
      <c r="C241" t="s">
        <v>10157</v>
      </c>
      <c r="D241" t="s">
        <v>604</v>
      </c>
      <c r="E241">
        <v>13684.214083979999</v>
      </c>
      <c r="F241">
        <v>798.6</v>
      </c>
      <c r="G241">
        <v>80.580666152610604</v>
      </c>
      <c r="H241">
        <f>(Table2[[#This Row],[1Y Return vs Nifty]]-AVERAGE(Table2[1Y Return vs Nifty]))/_xlfn.STDEV.P(Table2[1Y Return vs Nifty])</f>
        <v>0.58485770110341317</v>
      </c>
      <c r="I241">
        <v>5.7200894249867602</v>
      </c>
      <c r="J241">
        <f>(Table2[[#This Row],[1M Return vs Nifty]]-AVERAGE(Table2[1M Return vs Nifty]))/_xlfn.STDEV.P(Table2[1M Return vs Nifty])</f>
        <v>0.55941308217797125</v>
      </c>
      <c r="K241">
        <v>28.544287212947101</v>
      </c>
      <c r="L241">
        <f>(Table2[[#This Row],[6M Return vs Nifty]]-AVERAGE(Table2[6M Return vs Nifty]))/_xlfn.STDEV.P(Table2[6M Return vs Nifty])</f>
        <v>0.69765099822614507</v>
      </c>
      <c r="M241">
        <v>6.2108416279302903</v>
      </c>
      <c r="N241">
        <f>(Table2[[#This Row],[1W Return vs Nifty]]-AVERAGE(Table2[1W Return vs Nifty]))/_xlfn.STDEV.P(Table2[1W Return vs Nifty])</f>
        <v>0.63919648087714542</v>
      </c>
      <c r="O241">
        <v>750.49</v>
      </c>
      <c r="P241">
        <v>731.18219093718005</v>
      </c>
      <c r="Q241">
        <v>624.26818588802701</v>
      </c>
      <c r="R241">
        <v>73.017703243021401</v>
      </c>
      <c r="S241" s="2">
        <f>(Table2[[#This Row],[Close Price]]-Table2[[#This Row],[20D EMA]])/Table2[[#This Row],[20D EMA]]</f>
        <v>6.4104784873882409E-2</v>
      </c>
      <c r="T241" s="2">
        <f>(Table2[[#This Row],[Close Price]]-Table2[[#This Row],[50D EMA]])/Table2[[#This Row],[50D EMA]]</f>
        <v>9.2203844538949128E-2</v>
      </c>
      <c r="U241" s="2">
        <f>(Table2[[#This Row],[Close Price]]-Table2[[#This Row],[200D EMA]])/Table2[[#This Row],[200D EMA]]</f>
        <v>0.27925788635854393</v>
      </c>
      <c r="V241">
        <v>0.83373109629675801</v>
      </c>
      <c r="W241">
        <v>790.4</v>
      </c>
      <c r="X241">
        <v>843.95</v>
      </c>
      <c r="Y241">
        <v>785.55</v>
      </c>
      <c r="Z241">
        <v>833</v>
      </c>
      <c r="AA241">
        <v>699</v>
      </c>
      <c r="AB241">
        <v>833</v>
      </c>
      <c r="AC241" s="2">
        <f>(Table2[[#This Row],[Close Price]]/Table2[[#This Row],[Day Low]])-1</f>
        <v>1.0374493927125528E-2</v>
      </c>
      <c r="AD241" s="2">
        <f>(Table2[[#This Row],[Day High]]/Table2[[#This Row],[Close Price]])-1</f>
        <v>5.6786877034811001E-2</v>
      </c>
      <c r="AE241" s="2">
        <f>(Table2[[#This Row],[Close Price]]/Table2[[#This Row],[Current Week Low]])-1</f>
        <v>1.6612564445293243E-2</v>
      </c>
      <c r="AF241" s="2">
        <f>(Table2[[#This Row],[Current Week High]]/Table2[[#This Row],[Close Price]])-1</f>
        <v>4.3075381918357136E-2</v>
      </c>
      <c r="AG241" s="2">
        <f>(Table2[[#This Row],[Close Price]]/Table2[[#This Row],[Current Month Low]])-1</f>
        <v>0.14248927038626613</v>
      </c>
      <c r="AH241" s="2">
        <f>(Table2[[#This Row],[Current Month High]]/Table2[[#This Row],[Close Price]])-1</f>
        <v>4.3075381918357136E-2</v>
      </c>
      <c r="AI241">
        <v>4.3075381918357101</v>
      </c>
      <c r="AJ241">
        <v>116.92245008827901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-0.03</v>
      </c>
      <c r="AM241" t="s">
        <v>10201</v>
      </c>
      <c r="AN241">
        <v>5.04</v>
      </c>
      <c r="AO241" t="s">
        <v>10202</v>
      </c>
      <c r="AQ241">
        <f>(Table2[[#This Row],[Sharpe Ratio]]-AVERAGE(Table2[Sharpe Ratio]))/_xlfn.STDEV.P(Table2[Sharpe Ratio])</f>
        <v>-0.63970041368086605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1.8414178487038089</v>
      </c>
      <c r="AS241">
        <f>_xlfn.RANK.AVG(Table2[[#This Row],[1Y Return vs Nifty Z-Score]],Table2[1Y Return vs Nifty Z-Score])</f>
        <v>138</v>
      </c>
      <c r="AT241">
        <f>_xlfn.RANK.AVG(Table2[[#This Row],[6M Return vs Nifty Z-Score]],Table2[6M Return vs Nifty Z-Score])</f>
        <v>139</v>
      </c>
      <c r="AU241">
        <f>_xlfn.RANK.AVG(Table2[[#This Row],[Sharpe Ratio Z-Score]],Table2[Sharpe Ratio Z-Score])</f>
        <v>530.5</v>
      </c>
      <c r="AV241">
        <f>(Table2[[#This Row],[Rank 1Y]]+Table2[[#This Row],[Rank 6M]]+Table2[[#This Row],[Rank Sharpe]])/3</f>
        <v>269.16666666666669</v>
      </c>
    </row>
    <row r="242" spans="1:48" x14ac:dyDescent="0.3">
      <c r="A242" t="s">
        <v>1434</v>
      </c>
      <c r="B242" t="s">
        <v>1435</v>
      </c>
      <c r="C242" t="s">
        <v>10171</v>
      </c>
      <c r="D242" t="s">
        <v>377</v>
      </c>
      <c r="E242">
        <v>7207.0872743999998</v>
      </c>
      <c r="F242">
        <v>146.91</v>
      </c>
      <c r="G242">
        <v>79.194537667672407</v>
      </c>
      <c r="H242">
        <f>(Table2[[#This Row],[1Y Return vs Nifty]]-AVERAGE(Table2[1Y Return vs Nifty]))/_xlfn.STDEV.P(Table2[1Y Return vs Nifty])</f>
        <v>0.56567612417200919</v>
      </c>
      <c r="I242">
        <v>8.5631581998896404</v>
      </c>
      <c r="J242">
        <f>(Table2[[#This Row],[1M Return vs Nifty]]-AVERAGE(Table2[1M Return vs Nifty]))/_xlfn.STDEV.P(Table2[1M Return vs Nifty])</f>
        <v>0.87103137269019093</v>
      </c>
      <c r="K242">
        <v>1.2865964717907299</v>
      </c>
      <c r="L242">
        <f>(Table2[[#This Row],[6M Return vs Nifty]]-AVERAGE(Table2[6M Return vs Nifty]))/_xlfn.STDEV.P(Table2[6M Return vs Nifty])</f>
        <v>-0.21980064278248282</v>
      </c>
      <c r="M242">
        <v>0.579199213850211</v>
      </c>
      <c r="N242">
        <f>(Table2[[#This Row],[1W Return vs Nifty]]-AVERAGE(Table2[1W Return vs Nifty]))/_xlfn.STDEV.P(Table2[1W Return vs Nifty])</f>
        <v>-0.49178841458470868</v>
      </c>
      <c r="O242">
        <v>144.16</v>
      </c>
      <c r="P242">
        <v>131.09466725375799</v>
      </c>
      <c r="Q242">
        <v>105.092261235946</v>
      </c>
      <c r="R242">
        <v>50.3605882170285</v>
      </c>
      <c r="S242" s="2">
        <f>(Table2[[#This Row],[Close Price]]-Table2[[#This Row],[20D EMA]])/Table2[[#This Row],[20D EMA]]</f>
        <v>1.9076026637069924E-2</v>
      </c>
      <c r="T242" s="2">
        <f>(Table2[[#This Row],[Close Price]]-Table2[[#This Row],[50D EMA]])/Table2[[#This Row],[50D EMA]]</f>
        <v>0.12064054989840664</v>
      </c>
      <c r="U242" s="2">
        <f>(Table2[[#This Row],[Close Price]]-Table2[[#This Row],[200D EMA]])/Table2[[#This Row],[200D EMA]]</f>
        <v>0.39791453977917229</v>
      </c>
      <c r="V242">
        <v>1.4726995971841901</v>
      </c>
      <c r="W242">
        <v>145.41</v>
      </c>
      <c r="X242">
        <v>148.69999999999999</v>
      </c>
      <c r="Y242">
        <v>144.88999999999999</v>
      </c>
      <c r="Z242">
        <v>150.5</v>
      </c>
      <c r="AA242">
        <v>129.25</v>
      </c>
      <c r="AB242">
        <v>169.95</v>
      </c>
      <c r="AC242" s="2">
        <f>(Table2[[#This Row],[Close Price]]/Table2[[#This Row],[Day Low]])-1</f>
        <v>1.031565917062105E-2</v>
      </c>
      <c r="AD242" s="2">
        <f>(Table2[[#This Row],[Day High]]/Table2[[#This Row],[Close Price]])-1</f>
        <v>1.2184330542508892E-2</v>
      </c>
      <c r="AE242" s="2">
        <f>(Table2[[#This Row],[Close Price]]/Table2[[#This Row],[Current Week Low]])-1</f>
        <v>1.3941610877217236E-2</v>
      </c>
      <c r="AF242" s="2">
        <f>(Table2[[#This Row],[Current Week High]]/Table2[[#This Row],[Close Price]])-1</f>
        <v>2.4436729970730431E-2</v>
      </c>
      <c r="AG242" s="2">
        <f>(Table2[[#This Row],[Close Price]]/Table2[[#This Row],[Current Month Low]])-1</f>
        <v>0.13663442940038673</v>
      </c>
      <c r="AH242" s="2">
        <f>(Table2[[#This Row],[Current Month High]]/Table2[[#This Row],[Close Price]])-1</f>
        <v>0.15683071268123339</v>
      </c>
      <c r="AI242">
        <v>15.6830712681233</v>
      </c>
      <c r="AJ242">
        <v>125.841660261337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0.35</v>
      </c>
      <c r="AM242" t="s">
        <v>10202</v>
      </c>
      <c r="AN242">
        <v>0.17</v>
      </c>
      <c r="AO242" t="s">
        <v>10202</v>
      </c>
      <c r="AP242">
        <v>7.7955606868348001E-2</v>
      </c>
      <c r="AQ242">
        <f>(Table2[[#This Row],[Sharpe Ratio]]-AVERAGE(Table2[Sharpe Ratio]))/_xlfn.STDEV.P(Table2[Sharpe Ratio])</f>
        <v>0.25500556774932209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0.98012400724433091</v>
      </c>
      <c r="AS242">
        <f>_xlfn.RANK.AVG(Table2[[#This Row],[1Y Return vs Nifty Z-Score]],Table2[1Y Return vs Nifty Z-Score])</f>
        <v>140</v>
      </c>
      <c r="AT242">
        <f>_xlfn.RANK.AVG(Table2[[#This Row],[6M Return vs Nifty Z-Score]],Table2[6M Return vs Nifty Z-Score])</f>
        <v>404</v>
      </c>
      <c r="AU242">
        <f>_xlfn.RANK.AVG(Table2[[#This Row],[Sharpe Ratio Z-Score]],Table2[Sharpe Ratio Z-Score])</f>
        <v>266</v>
      </c>
      <c r="AV242">
        <f>(Table2[[#This Row],[Rank 1Y]]+Table2[[#This Row],[Rank 6M]]+Table2[[#This Row],[Rank Sharpe]])/3</f>
        <v>270</v>
      </c>
    </row>
    <row r="243" spans="1:48" x14ac:dyDescent="0.3">
      <c r="A243" t="s">
        <v>1898</v>
      </c>
      <c r="B243" t="s">
        <v>1899</v>
      </c>
      <c r="C243" t="s">
        <v>10171</v>
      </c>
      <c r="D243" t="s">
        <v>279</v>
      </c>
      <c r="E243">
        <v>3689.9915700000001</v>
      </c>
      <c r="F243">
        <v>1191.8</v>
      </c>
      <c r="G243">
        <v>67.150517610736699</v>
      </c>
      <c r="H243">
        <f>(Table2[[#This Row],[1Y Return vs Nifty]]-AVERAGE(Table2[1Y Return vs Nifty]))/_xlfn.STDEV.P(Table2[1Y Return vs Nifty])</f>
        <v>0.39900809895226513</v>
      </c>
      <c r="I243">
        <v>22.831493201857601</v>
      </c>
      <c r="J243">
        <f>(Table2[[#This Row],[1M Return vs Nifty]]-AVERAGE(Table2[1M Return vs Nifty]))/_xlfn.STDEV.P(Table2[1M Return vs Nifty])</f>
        <v>2.4349309874368696</v>
      </c>
      <c r="K243">
        <v>15.4656244022708</v>
      </c>
      <c r="L243">
        <f>(Table2[[#This Row],[6M Return vs Nifty]]-AVERAGE(Table2[6M Return vs Nifty]))/_xlfn.STDEV.P(Table2[6M Return vs Nifty])</f>
        <v>0.25744347031050469</v>
      </c>
      <c r="M243">
        <v>9.8097484292214308</v>
      </c>
      <c r="N243">
        <f>(Table2[[#This Row],[1W Return vs Nifty]]-AVERAGE(Table2[1W Return vs Nifty]))/_xlfn.STDEV.P(Table2[1W Return vs Nifty])</f>
        <v>1.3619535263633327</v>
      </c>
      <c r="O243">
        <v>1025.78</v>
      </c>
      <c r="P243">
        <v>940.98825285963596</v>
      </c>
      <c r="Q243">
        <v>835.09888678802804</v>
      </c>
      <c r="R243">
        <v>86.082223929745297</v>
      </c>
      <c r="S243" s="2">
        <f>(Table2[[#This Row],[Close Price]]-Table2[[#This Row],[20D EMA]])/Table2[[#This Row],[20D EMA]]</f>
        <v>0.16184756965431182</v>
      </c>
      <c r="T243" s="2">
        <f>(Table2[[#This Row],[Close Price]]-Table2[[#This Row],[50D EMA]])/Table2[[#This Row],[50D EMA]]</f>
        <v>0.26654078451899305</v>
      </c>
      <c r="U243" s="2">
        <f>(Table2[[#This Row],[Close Price]]-Table2[[#This Row],[200D EMA]])/Table2[[#This Row],[200D EMA]]</f>
        <v>0.42713637732642895</v>
      </c>
      <c r="V243">
        <v>2.7830875134185802</v>
      </c>
      <c r="W243">
        <v>1162.8499999999999</v>
      </c>
      <c r="X243">
        <v>1217.95</v>
      </c>
      <c r="Y243">
        <v>1160.05</v>
      </c>
      <c r="Z243">
        <v>1224</v>
      </c>
      <c r="AA243">
        <v>904.05</v>
      </c>
      <c r="AB243">
        <v>1224</v>
      </c>
      <c r="AC243" s="2">
        <f>(Table2[[#This Row],[Close Price]]/Table2[[#This Row],[Day Low]])-1</f>
        <v>2.4895730317753939E-2</v>
      </c>
      <c r="AD243" s="2">
        <f>(Table2[[#This Row],[Day High]]/Table2[[#This Row],[Close Price]])-1</f>
        <v>2.1941600939755057E-2</v>
      </c>
      <c r="AE243" s="2">
        <f>(Table2[[#This Row],[Close Price]]/Table2[[#This Row],[Current Week Low]])-1</f>
        <v>2.7369509934916492E-2</v>
      </c>
      <c r="AF243" s="2">
        <f>(Table2[[#This Row],[Current Week High]]/Table2[[#This Row],[Close Price]])-1</f>
        <v>2.7017956032891366E-2</v>
      </c>
      <c r="AG243" s="2">
        <f>(Table2[[#This Row],[Close Price]]/Table2[[#This Row],[Current Month Low]])-1</f>
        <v>0.31828991759305358</v>
      </c>
      <c r="AH243" s="2">
        <f>(Table2[[#This Row],[Current Month High]]/Table2[[#This Row],[Close Price]])-1</f>
        <v>2.7017956032891366E-2</v>
      </c>
      <c r="AI243">
        <v>2.7017956032891299</v>
      </c>
      <c r="AJ243">
        <v>95.441128238766794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0.38</v>
      </c>
      <c r="AM243" t="s">
        <v>10202</v>
      </c>
      <c r="AN243">
        <v>30.07</v>
      </c>
      <c r="AO243" t="s">
        <v>10202</v>
      </c>
      <c r="AP243">
        <v>3.7323468989185003E-2</v>
      </c>
      <c r="AQ243">
        <f>(Table2[[#This Row],[Sharpe Ratio]]-AVERAGE(Table2[Sharpe Ratio]))/_xlfn.STDEV.P(Table2[Sharpe Ratio])</f>
        <v>-0.2113344206004299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4.2420016624625418</v>
      </c>
      <c r="AS243">
        <f>_xlfn.RANK.AVG(Table2[[#This Row],[1Y Return vs Nifty Z-Score]],Table2[1Y Return vs Nifty Z-Score])</f>
        <v>177</v>
      </c>
      <c r="AT243">
        <f>_xlfn.RANK.AVG(Table2[[#This Row],[6M Return vs Nifty Z-Score]],Table2[6M Return vs Nifty Z-Score])</f>
        <v>242</v>
      </c>
      <c r="AU243">
        <f>_xlfn.RANK.AVG(Table2[[#This Row],[Sharpe Ratio Z-Score]],Table2[Sharpe Ratio Z-Score])</f>
        <v>391</v>
      </c>
      <c r="AV243">
        <f>(Table2[[#This Row],[Rank 1Y]]+Table2[[#This Row],[Rank 6M]]+Table2[[#This Row],[Rank Sharpe]])/3</f>
        <v>270</v>
      </c>
    </row>
    <row r="244" spans="1:48" x14ac:dyDescent="0.3">
      <c r="A244" t="s">
        <v>1061</v>
      </c>
      <c r="B244" t="s">
        <v>1062</v>
      </c>
      <c r="C244" t="s">
        <v>10171</v>
      </c>
      <c r="D244" t="s">
        <v>377</v>
      </c>
      <c r="E244">
        <v>11886.1201145</v>
      </c>
      <c r="F244">
        <v>215.45</v>
      </c>
      <c r="G244">
        <v>61.011538456952799</v>
      </c>
      <c r="H244">
        <f>(Table2[[#This Row],[1Y Return vs Nifty]]-AVERAGE(Table2[1Y Return vs Nifty]))/_xlfn.STDEV.P(Table2[1Y Return vs Nifty])</f>
        <v>0.31405543965831689</v>
      </c>
      <c r="I244">
        <v>6.9108625167246203</v>
      </c>
      <c r="J244">
        <f>(Table2[[#This Row],[1M Return vs Nifty]]-AVERAGE(Table2[1M Return vs Nifty]))/_xlfn.STDEV.P(Table2[1M Return vs Nifty])</f>
        <v>0.68992933226340158</v>
      </c>
      <c r="K244">
        <v>3.0614423864206501</v>
      </c>
      <c r="L244">
        <f>(Table2[[#This Row],[6M Return vs Nifty]]-AVERAGE(Table2[6M Return vs Nifty]))/_xlfn.STDEV.P(Table2[6M Return vs Nifty])</f>
        <v>-0.16006207899959948</v>
      </c>
      <c r="M244">
        <v>-1.0187285148057801</v>
      </c>
      <c r="N244">
        <f>(Table2[[#This Row],[1W Return vs Nifty]]-AVERAGE(Table2[1W Return vs Nifty]))/_xlfn.STDEV.P(Table2[1W Return vs Nifty])</f>
        <v>-0.81269517539594227</v>
      </c>
      <c r="O244">
        <v>213.03</v>
      </c>
      <c r="P244">
        <v>193.78975804055401</v>
      </c>
      <c r="Q244">
        <v>159.25890810979101</v>
      </c>
      <c r="R244">
        <v>48.988802444005998</v>
      </c>
      <c r="S244" s="2">
        <f>(Table2[[#This Row],[Close Price]]-Table2[[#This Row],[20D EMA]])/Table2[[#This Row],[20D EMA]]</f>
        <v>1.1359902361169729E-2</v>
      </c>
      <c r="T244" s="2">
        <f>(Table2[[#This Row],[Close Price]]-Table2[[#This Row],[50D EMA]])/Table2[[#This Row],[50D EMA]]</f>
        <v>0.11177186131226391</v>
      </c>
      <c r="U244" s="2">
        <f>(Table2[[#This Row],[Close Price]]-Table2[[#This Row],[200D EMA]])/Table2[[#This Row],[200D EMA]]</f>
        <v>0.35282856423624087</v>
      </c>
      <c r="V244">
        <v>1.30451097397038</v>
      </c>
      <c r="W244">
        <v>214</v>
      </c>
      <c r="X244">
        <v>217.9</v>
      </c>
      <c r="Y244">
        <v>212.86</v>
      </c>
      <c r="Z244">
        <v>218.9</v>
      </c>
      <c r="AA244">
        <v>192.1</v>
      </c>
      <c r="AB244">
        <v>245</v>
      </c>
      <c r="AC244" s="2">
        <f>(Table2[[#This Row],[Close Price]]/Table2[[#This Row],[Day Low]])-1</f>
        <v>6.775700934579465E-3</v>
      </c>
      <c r="AD244" s="2">
        <f>(Table2[[#This Row],[Day High]]/Table2[[#This Row],[Close Price]])-1</f>
        <v>1.1371547922952141E-2</v>
      </c>
      <c r="AE244" s="2">
        <f>(Table2[[#This Row],[Close Price]]/Table2[[#This Row],[Current Week Low]])-1</f>
        <v>1.216762191111509E-2</v>
      </c>
      <c r="AF244" s="2">
        <f>(Table2[[#This Row],[Current Week High]]/Table2[[#This Row],[Close Price]])-1</f>
        <v>1.6012996054769246E-2</v>
      </c>
      <c r="AG244" s="2">
        <f>(Table2[[#This Row],[Close Price]]/Table2[[#This Row],[Current Month Low]])-1</f>
        <v>0.12155127537740751</v>
      </c>
      <c r="AH244" s="2">
        <f>(Table2[[#This Row],[Current Month High]]/Table2[[#This Row],[Close Price]])-1</f>
        <v>0.13715479229519612</v>
      </c>
      <c r="AI244">
        <v>13.7154792295196</v>
      </c>
      <c r="AJ244">
        <v>104.703087885985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0.36</v>
      </c>
      <c r="AM244" t="s">
        <v>10202</v>
      </c>
      <c r="AN244">
        <v>-1.97</v>
      </c>
      <c r="AO244" t="s">
        <v>10201</v>
      </c>
      <c r="AP244">
        <v>9.0171889094520993E-2</v>
      </c>
      <c r="AQ244">
        <f>(Table2[[#This Row],[Sharpe Ratio]]-AVERAGE(Table2[Sharpe Ratio]))/_xlfn.STDEV.P(Table2[Sharpe Ratio])</f>
        <v>0.39521332467250148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0.42644084219867817</v>
      </c>
      <c r="AS244">
        <f>_xlfn.RANK.AVG(Table2[[#This Row],[1Y Return vs Nifty Z-Score]],Table2[1Y Return vs Nifty Z-Score])</f>
        <v>200</v>
      </c>
      <c r="AT244">
        <f>_xlfn.RANK.AVG(Table2[[#This Row],[6M Return vs Nifty Z-Score]],Table2[6M Return vs Nifty Z-Score])</f>
        <v>377</v>
      </c>
      <c r="AU244">
        <f>_xlfn.RANK.AVG(Table2[[#This Row],[Sharpe Ratio Z-Score]],Table2[Sharpe Ratio Z-Score])</f>
        <v>235</v>
      </c>
      <c r="AV244">
        <f>(Table2[[#This Row],[Rank 1Y]]+Table2[[#This Row],[Rank 6M]]+Table2[[#This Row],[Rank Sharpe]])/3</f>
        <v>270.66666666666669</v>
      </c>
    </row>
    <row r="245" spans="1:48" x14ac:dyDescent="0.3">
      <c r="A245" t="s">
        <v>363</v>
      </c>
      <c r="B245" t="s">
        <v>364</v>
      </c>
      <c r="C245" t="s">
        <v>10166</v>
      </c>
      <c r="D245" t="s">
        <v>365</v>
      </c>
      <c r="E245">
        <v>67988.591630099996</v>
      </c>
      <c r="F245">
        <v>5352.3</v>
      </c>
      <c r="G245">
        <v>24.351235447071002</v>
      </c>
      <c r="H245">
        <f>(Table2[[#This Row],[1Y Return vs Nifty]]-AVERAGE(Table2[1Y Return vs Nifty]))/_xlfn.STDEV.P(Table2[1Y Return vs Nifty])</f>
        <v>-0.1932585865331172</v>
      </c>
      <c r="I245">
        <v>-12.013695106789999</v>
      </c>
      <c r="J245">
        <f>(Table2[[#This Row],[1M Return vs Nifty]]-AVERAGE(Table2[1M Return vs Nifty]))/_xlfn.STDEV.P(Table2[1M Return vs Nifty])</f>
        <v>-1.3843216838911665</v>
      </c>
      <c r="K245">
        <v>14.1492215677914</v>
      </c>
      <c r="L245">
        <f>(Table2[[#This Row],[6M Return vs Nifty]]-AVERAGE(Table2[6M Return vs Nifty]))/_xlfn.STDEV.P(Table2[6M Return vs Nifty])</f>
        <v>0.21313539035646903</v>
      </c>
      <c r="M245">
        <v>-6.0665028323860701</v>
      </c>
      <c r="N245">
        <f>(Table2[[#This Row],[1W Return vs Nifty]]-AVERAGE(Table2[1W Return vs Nifty]))/_xlfn.STDEV.P(Table2[1W Return vs Nifty])</f>
        <v>-1.8264236917183208</v>
      </c>
      <c r="O245">
        <v>5663.44</v>
      </c>
      <c r="P245">
        <v>5592.5742447857601</v>
      </c>
      <c r="Q245">
        <v>4755.7480087406002</v>
      </c>
      <c r="R245">
        <v>31.5296728903743</v>
      </c>
      <c r="S245" s="2">
        <f>(Table2[[#This Row],[Close Price]]-Table2[[#This Row],[20D EMA]])/Table2[[#This Row],[20D EMA]]</f>
        <v>-5.493834136143394E-2</v>
      </c>
      <c r="T245" s="2">
        <f>(Table2[[#This Row],[Close Price]]-Table2[[#This Row],[50D EMA]])/Table2[[#This Row],[50D EMA]]</f>
        <v>-4.296308538233172E-2</v>
      </c>
      <c r="U245" s="2">
        <f>(Table2[[#This Row],[Close Price]]-Table2[[#This Row],[200D EMA]])/Table2[[#This Row],[200D EMA]]</f>
        <v>0.12543809936165576</v>
      </c>
      <c r="V245">
        <v>0.76998697668070204</v>
      </c>
      <c r="W245">
        <v>5340</v>
      </c>
      <c r="X245">
        <v>5486</v>
      </c>
      <c r="Y245">
        <v>5308</v>
      </c>
      <c r="Z245">
        <v>5490</v>
      </c>
      <c r="AA245">
        <v>5238</v>
      </c>
      <c r="AB245">
        <v>6320.35</v>
      </c>
      <c r="AC245" s="2">
        <f>(Table2[[#This Row],[Close Price]]/Table2[[#This Row],[Day Low]])-1</f>
        <v>2.3033707865169895E-3</v>
      </c>
      <c r="AD245" s="2">
        <f>(Table2[[#This Row],[Day High]]/Table2[[#This Row],[Close Price]])-1</f>
        <v>2.4979915176652989E-2</v>
      </c>
      <c r="AE245" s="2">
        <f>(Table2[[#This Row],[Close Price]]/Table2[[#This Row],[Current Week Low]])-1</f>
        <v>8.3458929917106239E-3</v>
      </c>
      <c r="AF245" s="2">
        <f>(Table2[[#This Row],[Current Week High]]/Table2[[#This Row],[Close Price]])-1</f>
        <v>2.5727257440726348E-2</v>
      </c>
      <c r="AG245" s="2">
        <f>(Table2[[#This Row],[Close Price]]/Table2[[#This Row],[Current Month Low]])-1</f>
        <v>2.1821305841924543E-2</v>
      </c>
      <c r="AH245" s="2">
        <f>(Table2[[#This Row],[Current Month High]]/Table2[[#This Row],[Close Price]])-1</f>
        <v>0.180866169684061</v>
      </c>
      <c r="AI245">
        <v>20.695775647852301</v>
      </c>
      <c r="AJ245">
        <v>58.256087284339301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-0.13</v>
      </c>
      <c r="AM245" t="s">
        <v>10201</v>
      </c>
      <c r="AN245">
        <v>-9.56</v>
      </c>
      <c r="AO245" t="s">
        <v>10201</v>
      </c>
      <c r="AP245">
        <v>9.8879893755204007E-2</v>
      </c>
      <c r="AQ245">
        <f>(Table2[[#This Row],[Sharpe Ratio]]-AVERAGE(Table2[Sharpe Ratio]))/_xlfn.STDEV.P(Table2[Sharpe Ratio])</f>
        <v>0.49515615327997703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-2.6957124185061585</v>
      </c>
      <c r="AS245">
        <f>_xlfn.RANK.AVG(Table2[[#This Row],[1Y Return vs Nifty Z-Score]],Table2[1Y Return vs Nifty Z-Score])</f>
        <v>350</v>
      </c>
      <c r="AT245">
        <f>_xlfn.RANK.AVG(Table2[[#This Row],[6M Return vs Nifty Z-Score]],Table2[6M Return vs Nifty Z-Score])</f>
        <v>253</v>
      </c>
      <c r="AU245">
        <f>_xlfn.RANK.AVG(Table2[[#This Row],[Sharpe Ratio Z-Score]],Table2[Sharpe Ratio Z-Score])</f>
        <v>210</v>
      </c>
      <c r="AV245">
        <f>(Table2[[#This Row],[Rank 1Y]]+Table2[[#This Row],[Rank 6M]]+Table2[[#This Row],[Rank Sharpe]])/3</f>
        <v>271</v>
      </c>
    </row>
    <row r="246" spans="1:48" x14ac:dyDescent="0.3">
      <c r="A246" t="s">
        <v>790</v>
      </c>
      <c r="B246" t="s">
        <v>791</v>
      </c>
      <c r="C246" t="s">
        <v>10171</v>
      </c>
      <c r="D246" t="s">
        <v>377</v>
      </c>
      <c r="E246">
        <v>20206.898599194999</v>
      </c>
      <c r="F246">
        <v>504.35</v>
      </c>
      <c r="G246">
        <v>55.592326017923</v>
      </c>
      <c r="H246">
        <f>(Table2[[#This Row],[1Y Return vs Nifty]]-AVERAGE(Table2[1Y Return vs Nifty]))/_xlfn.STDEV.P(Table2[1Y Return vs Nifty])</f>
        <v>0.23906308401712512</v>
      </c>
      <c r="I246">
        <v>-5.0857075345899201</v>
      </c>
      <c r="J246">
        <f>(Table2[[#This Row],[1M Return vs Nifty]]-AVERAGE(Table2[1M Return vs Nifty]))/_xlfn.STDEV.P(Table2[1M Return vs Nifty])</f>
        <v>-0.62497049865202614</v>
      </c>
      <c r="K246">
        <v>21.780960570453502</v>
      </c>
      <c r="L246">
        <f>(Table2[[#This Row],[6M Return vs Nifty]]-AVERAGE(Table2[6M Return vs Nifty]))/_xlfn.STDEV.P(Table2[6M Return vs Nifty])</f>
        <v>0.47000790161326284</v>
      </c>
      <c r="M246">
        <v>1.0744417040443499</v>
      </c>
      <c r="N246">
        <f>(Table2[[#This Row],[1W Return vs Nifty]]-AVERAGE(Table2[1W Return vs Nifty]))/_xlfn.STDEV.P(Table2[1W Return vs Nifty])</f>
        <v>-0.39233043504394266</v>
      </c>
      <c r="O246">
        <v>497.08</v>
      </c>
      <c r="P246">
        <v>470.50809275616501</v>
      </c>
      <c r="Q246">
        <v>393.97110873896099</v>
      </c>
      <c r="R246">
        <v>53.493870701012298</v>
      </c>
      <c r="S246" s="2">
        <f>(Table2[[#This Row],[Close Price]]-Table2[[#This Row],[20D EMA]])/Table2[[#This Row],[20D EMA]]</f>
        <v>1.4625412408465516E-2</v>
      </c>
      <c r="T246" s="2">
        <f>(Table2[[#This Row],[Close Price]]-Table2[[#This Row],[50D EMA]])/Table2[[#This Row],[50D EMA]]</f>
        <v>7.1926302150499166E-2</v>
      </c>
      <c r="U246" s="2">
        <f>(Table2[[#This Row],[Close Price]]-Table2[[#This Row],[200D EMA]])/Table2[[#This Row],[200D EMA]]</f>
        <v>0.28017001453315787</v>
      </c>
      <c r="V246">
        <v>0.86206051290729602</v>
      </c>
      <c r="W246">
        <v>502.3</v>
      </c>
      <c r="X246">
        <v>509.9</v>
      </c>
      <c r="Y246">
        <v>496.9</v>
      </c>
      <c r="Z246">
        <v>509.5</v>
      </c>
      <c r="AA246">
        <v>462</v>
      </c>
      <c r="AB246">
        <v>542.70000000000005</v>
      </c>
      <c r="AC246" s="2">
        <f>(Table2[[#This Row],[Close Price]]/Table2[[#This Row],[Day Low]])-1</f>
        <v>4.0812263587497455E-3</v>
      </c>
      <c r="AD246" s="2">
        <f>(Table2[[#This Row],[Day High]]/Table2[[#This Row],[Close Price]])-1</f>
        <v>1.1004262912659879E-2</v>
      </c>
      <c r="AE246" s="2">
        <f>(Table2[[#This Row],[Close Price]]/Table2[[#This Row],[Current Week Low]])-1</f>
        <v>1.4992956329241469E-2</v>
      </c>
      <c r="AF246" s="2">
        <f>(Table2[[#This Row],[Current Week High]]/Table2[[#This Row],[Close Price]])-1</f>
        <v>1.0211162882918456E-2</v>
      </c>
      <c r="AG246" s="2">
        <f>(Table2[[#This Row],[Close Price]]/Table2[[#This Row],[Current Month Low]])-1</f>
        <v>9.1666666666666785E-2</v>
      </c>
      <c r="AH246" s="2">
        <f>(Table2[[#This Row],[Current Month High]]/Table2[[#This Row],[Close Price]])-1</f>
        <v>7.6038465351442541E-2</v>
      </c>
      <c r="AI246">
        <v>13.8792505204718</v>
      </c>
      <c r="AJ246">
        <v>101.699660067986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0.16</v>
      </c>
      <c r="AM246" t="s">
        <v>10202</v>
      </c>
      <c r="AN246">
        <v>0.75</v>
      </c>
      <c r="AO246" t="s">
        <v>10202</v>
      </c>
      <c r="AP246">
        <v>2.9384942784204001E-2</v>
      </c>
      <c r="AQ246">
        <f>(Table2[[#This Row],[Sharpe Ratio]]-AVERAGE(Table2[Sharpe Ratio]))/_xlfn.STDEV.P(Table2[Sharpe Ratio])</f>
        <v>-0.30244585138348823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-0.61067579944906913</v>
      </c>
      <c r="AS246">
        <f>_xlfn.RANK.AVG(Table2[[#This Row],[1Y Return vs Nifty Z-Score]],Table2[1Y Return vs Nifty Z-Score])</f>
        <v>217</v>
      </c>
      <c r="AT246">
        <f>_xlfn.RANK.AVG(Table2[[#This Row],[6M Return vs Nifty Z-Score]],Table2[6M Return vs Nifty Z-Score])</f>
        <v>187</v>
      </c>
      <c r="AU246">
        <f>_xlfn.RANK.AVG(Table2[[#This Row],[Sharpe Ratio Z-Score]],Table2[Sharpe Ratio Z-Score])</f>
        <v>409</v>
      </c>
      <c r="AV246">
        <f>(Table2[[#This Row],[Rank 1Y]]+Table2[[#This Row],[Rank 6M]]+Table2[[#This Row],[Rank Sharpe]])/3</f>
        <v>271</v>
      </c>
    </row>
    <row r="247" spans="1:48" x14ac:dyDescent="0.3">
      <c r="A247" t="s">
        <v>147</v>
      </c>
      <c r="B247" t="s">
        <v>148</v>
      </c>
      <c r="C247" t="s">
        <v>10165</v>
      </c>
      <c r="D247" t="s">
        <v>77</v>
      </c>
      <c r="E247">
        <v>188142.30156656</v>
      </c>
      <c r="F247">
        <v>2828.2</v>
      </c>
      <c r="G247">
        <v>27.111406807733701</v>
      </c>
      <c r="H247">
        <f>(Table2[[#This Row],[1Y Return vs Nifty]]-AVERAGE(Table2[1Y Return vs Nifty]))/_xlfn.STDEV.P(Table2[1Y Return vs Nifty])</f>
        <v>-0.15506267621621014</v>
      </c>
      <c r="I247">
        <v>3.2043475674847102</v>
      </c>
      <c r="J247">
        <f>(Table2[[#This Row],[1M Return vs Nifty]]-AVERAGE(Table2[1M Return vs Nifty]))/_xlfn.STDEV.P(Table2[1M Return vs Nifty])</f>
        <v>0.28367188874461674</v>
      </c>
      <c r="K247">
        <v>20.134112239315801</v>
      </c>
      <c r="L247">
        <f>(Table2[[#This Row],[6M Return vs Nifty]]-AVERAGE(Table2[6M Return vs Nifty]))/_xlfn.STDEV.P(Table2[6M Return vs Nifty])</f>
        <v>0.41457753818877469</v>
      </c>
      <c r="M247">
        <v>3.1822188800096298</v>
      </c>
      <c r="N247">
        <f>(Table2[[#This Row],[1W Return vs Nifty]]-AVERAGE(Table2[1W Return vs Nifty]))/_xlfn.STDEV.P(Table2[1W Return vs Nifty])</f>
        <v>3.0967774205973821E-2</v>
      </c>
      <c r="O247">
        <v>2758.67</v>
      </c>
      <c r="P247">
        <v>2621.5631333657798</v>
      </c>
      <c r="Q247">
        <v>2290.5602396459999</v>
      </c>
      <c r="R247">
        <v>60.819753071710302</v>
      </c>
      <c r="S247" s="2">
        <f>(Table2[[#This Row],[Close Price]]-Table2[[#This Row],[20D EMA]])/Table2[[#This Row],[20D EMA]]</f>
        <v>2.5204174475381161E-2</v>
      </c>
      <c r="T247" s="2">
        <f>(Table2[[#This Row],[Close Price]]-Table2[[#This Row],[50D EMA]])/Table2[[#This Row],[50D EMA]]</f>
        <v>7.8822006612872419E-2</v>
      </c>
      <c r="U247" s="2">
        <f>(Table2[[#This Row],[Close Price]]-Table2[[#This Row],[200D EMA]])/Table2[[#This Row],[200D EMA]]</f>
        <v>0.23471976464460534</v>
      </c>
      <c r="V247">
        <v>1.07601152647849</v>
      </c>
      <c r="W247">
        <v>2805.1</v>
      </c>
      <c r="X247">
        <v>2830</v>
      </c>
      <c r="Y247">
        <v>2820</v>
      </c>
      <c r="Z247">
        <v>2865</v>
      </c>
      <c r="AA247">
        <v>2662.05</v>
      </c>
      <c r="AB247">
        <v>2877.75</v>
      </c>
      <c r="AC247" s="2">
        <f>(Table2[[#This Row],[Close Price]]/Table2[[#This Row],[Day Low]])-1</f>
        <v>8.2350005347402444E-3</v>
      </c>
      <c r="AD247" s="2">
        <f>(Table2[[#This Row],[Day High]]/Table2[[#This Row],[Close Price]])-1</f>
        <v>6.3644721023980999E-4</v>
      </c>
      <c r="AE247" s="2">
        <f>(Table2[[#This Row],[Close Price]]/Table2[[#This Row],[Current Week Low]])-1</f>
        <v>2.9078014184396039E-3</v>
      </c>
      <c r="AF247" s="2">
        <f>(Table2[[#This Row],[Current Week High]]/Table2[[#This Row],[Close Price]])-1</f>
        <v>1.3011809631567894E-2</v>
      </c>
      <c r="AG247" s="2">
        <f>(Table2[[#This Row],[Close Price]]/Table2[[#This Row],[Current Month Low]])-1</f>
        <v>6.241430476512444E-2</v>
      </c>
      <c r="AH247" s="2">
        <f>(Table2[[#This Row],[Current Month High]]/Table2[[#This Row],[Close Price]])-1</f>
        <v>1.7519977370765938E-2</v>
      </c>
      <c r="AI247">
        <v>1.75199773707659</v>
      </c>
      <c r="AJ247">
        <v>61.511078764295199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0.05</v>
      </c>
      <c r="AM247" t="s">
        <v>10202</v>
      </c>
      <c r="AN247">
        <v>0.93</v>
      </c>
      <c r="AO247" t="s">
        <v>10202</v>
      </c>
      <c r="AP247">
        <v>7.1756802048910995E-2</v>
      </c>
      <c r="AQ247">
        <f>(Table2[[#This Row],[Sharpe Ratio]]-AVERAGE(Table2[Sharpe Ratio]))/_xlfn.STDEV.P(Table2[Sharpe Ratio])</f>
        <v>0.18386113090291442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0.75801565582606956</v>
      </c>
      <c r="AS247">
        <f>_xlfn.RANK.AVG(Table2[[#This Row],[1Y Return vs Nifty Z-Score]],Table2[1Y Return vs Nifty Z-Score])</f>
        <v>335</v>
      </c>
      <c r="AT247">
        <f>_xlfn.RANK.AVG(Table2[[#This Row],[6M Return vs Nifty Z-Score]],Table2[6M Return vs Nifty Z-Score])</f>
        <v>199</v>
      </c>
      <c r="AU247">
        <f>_xlfn.RANK.AVG(Table2[[#This Row],[Sharpe Ratio Z-Score]],Table2[Sharpe Ratio Z-Score])</f>
        <v>281</v>
      </c>
      <c r="AV247">
        <f>(Table2[[#This Row],[Rank 1Y]]+Table2[[#This Row],[Rank 6M]]+Table2[[#This Row],[Rank Sharpe]])/3</f>
        <v>271.66666666666669</v>
      </c>
    </row>
    <row r="248" spans="1:48" x14ac:dyDescent="0.3">
      <c r="A248" t="s">
        <v>1539</v>
      </c>
      <c r="B248" t="s">
        <v>1540</v>
      </c>
      <c r="C248" t="s">
        <v>10171</v>
      </c>
      <c r="D248" t="s">
        <v>170</v>
      </c>
      <c r="E248">
        <v>6306.9486112499999</v>
      </c>
      <c r="F248">
        <v>911.05</v>
      </c>
      <c r="G248">
        <v>57.725728184190999</v>
      </c>
      <c r="H248">
        <f>(Table2[[#This Row],[1Y Return vs Nifty]]-AVERAGE(Table2[1Y Return vs Nifty]))/_xlfn.STDEV.P(Table2[1Y Return vs Nifty])</f>
        <v>0.26858561257241859</v>
      </c>
      <c r="I248">
        <v>-3.0315607896485299</v>
      </c>
      <c r="J248">
        <f>(Table2[[#This Row],[1M Return vs Nifty]]-AVERAGE(Table2[1M Return vs Nifty]))/_xlfn.STDEV.P(Table2[1M Return vs Nifty])</f>
        <v>-0.39982304433420268</v>
      </c>
      <c r="K248">
        <v>61.065823384971701</v>
      </c>
      <c r="L248">
        <f>(Table2[[#This Row],[6M Return vs Nifty]]-AVERAGE(Table2[6M Return vs Nifty]))/_xlfn.STDEV.P(Table2[6M Return vs Nifty])</f>
        <v>1.7922755213554888</v>
      </c>
      <c r="M248">
        <v>1.4904542643743901</v>
      </c>
      <c r="N248">
        <f>(Table2[[#This Row],[1W Return vs Nifty]]-AVERAGE(Table2[1W Return vs Nifty]))/_xlfn.STDEV.P(Table2[1W Return vs Nifty])</f>
        <v>-0.30878395118350654</v>
      </c>
      <c r="O248">
        <v>896.17</v>
      </c>
      <c r="P248">
        <v>849.55435947236401</v>
      </c>
      <c r="Q248">
        <v>679.48364427757099</v>
      </c>
      <c r="R248">
        <v>57.301947394140399</v>
      </c>
      <c r="S248" s="2">
        <f>(Table2[[#This Row],[Close Price]]-Table2[[#This Row],[20D EMA]])/Table2[[#This Row],[20D EMA]]</f>
        <v>1.6603992546057104E-2</v>
      </c>
      <c r="T248" s="2">
        <f>(Table2[[#This Row],[Close Price]]-Table2[[#This Row],[50D EMA]])/Table2[[#This Row],[50D EMA]]</f>
        <v>7.2385763008536941E-2</v>
      </c>
      <c r="U248" s="2">
        <f>(Table2[[#This Row],[Close Price]]-Table2[[#This Row],[200D EMA]])/Table2[[#This Row],[200D EMA]]</f>
        <v>0.34079754188731209</v>
      </c>
      <c r="V248">
        <v>0.59500647932014405</v>
      </c>
      <c r="W248">
        <v>906.85</v>
      </c>
      <c r="X248">
        <v>945</v>
      </c>
      <c r="Y248">
        <v>907</v>
      </c>
      <c r="Z248">
        <v>931</v>
      </c>
      <c r="AA248">
        <v>852.3</v>
      </c>
      <c r="AB248">
        <v>964</v>
      </c>
      <c r="AC248" s="2">
        <f>(Table2[[#This Row],[Close Price]]/Table2[[#This Row],[Day Low]])-1</f>
        <v>4.6314164415282022E-3</v>
      </c>
      <c r="AD248" s="2">
        <f>(Table2[[#This Row],[Day High]]/Table2[[#This Row],[Close Price]])-1</f>
        <v>3.7264694583173386E-2</v>
      </c>
      <c r="AE248" s="2">
        <f>(Table2[[#This Row],[Close Price]]/Table2[[#This Row],[Current Week Low]])-1</f>
        <v>4.4652701212788415E-3</v>
      </c>
      <c r="AF248" s="2">
        <f>(Table2[[#This Row],[Current Week High]]/Table2[[#This Row],[Close Price]])-1</f>
        <v>2.1897810218978186E-2</v>
      </c>
      <c r="AG248" s="2">
        <f>(Table2[[#This Row],[Close Price]]/Table2[[#This Row],[Current Month Low]])-1</f>
        <v>6.8931127537252168E-2</v>
      </c>
      <c r="AH248" s="2">
        <f>(Table2[[#This Row],[Current Month High]]/Table2[[#This Row],[Close Price]])-1</f>
        <v>5.8119751934581076E-2</v>
      </c>
      <c r="AI248">
        <v>5.8119751934580997</v>
      </c>
      <c r="AJ248">
        <v>108.43056508808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0.13</v>
      </c>
      <c r="AM248" t="s">
        <v>10202</v>
      </c>
      <c r="AN248">
        <v>3.85</v>
      </c>
      <c r="AO248" t="s">
        <v>10202</v>
      </c>
      <c r="AP248">
        <v>-6.9188408154879999E-3</v>
      </c>
      <c r="AQ248">
        <f>(Table2[[#This Row],[Sharpe Ratio]]-AVERAGE(Table2[Sharpe Ratio]))/_xlfn.STDEV.P(Table2[Sharpe Ratio])</f>
        <v>-0.71910879122880433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0.63314534718139381</v>
      </c>
      <c r="AS248">
        <f>_xlfn.RANK.AVG(Table2[[#This Row],[1Y Return vs Nifty Z-Score]],Table2[1Y Return vs Nifty Z-Score])</f>
        <v>213</v>
      </c>
      <c r="AT248">
        <f>_xlfn.RANK.AVG(Table2[[#This Row],[6M Return vs Nifty Z-Score]],Table2[6M Return vs Nifty Z-Score])</f>
        <v>39</v>
      </c>
      <c r="AU248">
        <f>_xlfn.RANK.AVG(Table2[[#This Row],[Sharpe Ratio Z-Score]],Table2[Sharpe Ratio Z-Score])</f>
        <v>563</v>
      </c>
      <c r="AV248">
        <f>(Table2[[#This Row],[Rank 1Y]]+Table2[[#This Row],[Rank 6M]]+Table2[[#This Row],[Rank Sharpe]])/3</f>
        <v>271.66666666666669</v>
      </c>
    </row>
    <row r="249" spans="1:48" x14ac:dyDescent="0.3">
      <c r="A249" t="s">
        <v>30</v>
      </c>
      <c r="B249" t="s">
        <v>31</v>
      </c>
      <c r="C249" t="s">
        <v>10157</v>
      </c>
      <c r="D249" t="s">
        <v>32</v>
      </c>
      <c r="E249">
        <v>777869.21974743996</v>
      </c>
      <c r="F249">
        <v>871.6</v>
      </c>
      <c r="G249">
        <v>14.117532552502601</v>
      </c>
      <c r="H249">
        <f>(Table2[[#This Row],[1Y Return vs Nifty]]-AVERAGE(Table2[1Y Return vs Nifty]))/_xlfn.STDEV.P(Table2[1Y Return vs Nifty])</f>
        <v>-0.33487501062243807</v>
      </c>
      <c r="I249">
        <v>-1.89570893545682</v>
      </c>
      <c r="J249">
        <f>(Table2[[#This Row],[1M Return vs Nifty]]-AVERAGE(Table2[1M Return vs Nifty]))/_xlfn.STDEV.P(Table2[1M Return vs Nifty])</f>
        <v>-0.27532650868833286</v>
      </c>
      <c r="K249">
        <v>25.660817451799801</v>
      </c>
      <c r="L249">
        <f>(Table2[[#This Row],[6M Return vs Nifty]]-AVERAGE(Table2[6M Return vs Nifty]))/_xlfn.STDEV.P(Table2[6M Return vs Nifty])</f>
        <v>0.6005978733196764</v>
      </c>
      <c r="M249">
        <v>-3.4835667932793499</v>
      </c>
      <c r="N249">
        <f>(Table2[[#This Row],[1W Return vs Nifty]]-AVERAGE(Table2[1W Return vs Nifty]))/_xlfn.STDEV.P(Table2[1W Return vs Nifty])</f>
        <v>-1.3077008340897698</v>
      </c>
      <c r="O249">
        <v>860.77</v>
      </c>
      <c r="P249">
        <v>842.08767163685604</v>
      </c>
      <c r="Q249">
        <v>745.56290659846798</v>
      </c>
      <c r="R249">
        <v>56.2531152462495</v>
      </c>
      <c r="S249" s="2">
        <f>(Table2[[#This Row],[Close Price]]-Table2[[#This Row],[20D EMA]])/Table2[[#This Row],[20D EMA]]</f>
        <v>1.258175819324563E-2</v>
      </c>
      <c r="T249" s="2">
        <f>(Table2[[#This Row],[Close Price]]-Table2[[#This Row],[50D EMA]])/Table2[[#This Row],[50D EMA]]</f>
        <v>3.5046622052758124E-2</v>
      </c>
      <c r="U249" s="2">
        <f>(Table2[[#This Row],[Close Price]]-Table2[[#This Row],[200D EMA]])/Table2[[#This Row],[200D EMA]]</f>
        <v>0.16904957621424541</v>
      </c>
      <c r="V249">
        <v>0.79610190992813701</v>
      </c>
      <c r="W249">
        <v>869</v>
      </c>
      <c r="X249">
        <v>876.95</v>
      </c>
      <c r="Y249">
        <v>863.2</v>
      </c>
      <c r="Z249">
        <v>889.1</v>
      </c>
      <c r="AA249">
        <v>823.15</v>
      </c>
      <c r="AB249">
        <v>899</v>
      </c>
      <c r="AC249" s="2">
        <f>(Table2[[#This Row],[Close Price]]/Table2[[#This Row],[Day Low]])-1</f>
        <v>2.991944764096699E-3</v>
      </c>
      <c r="AD249" s="2">
        <f>(Table2[[#This Row],[Day High]]/Table2[[#This Row],[Close Price]])-1</f>
        <v>6.1381367599817604E-3</v>
      </c>
      <c r="AE249" s="2">
        <f>(Table2[[#This Row],[Close Price]]/Table2[[#This Row],[Current Week Low]])-1</f>
        <v>9.7312326227989576E-3</v>
      </c>
      <c r="AF249" s="2">
        <f>(Table2[[#This Row],[Current Week High]]/Table2[[#This Row],[Close Price]])-1</f>
        <v>2.0078017439192353E-2</v>
      </c>
      <c r="AG249" s="2">
        <f>(Table2[[#This Row],[Close Price]]/Table2[[#This Row],[Current Month Low]])-1</f>
        <v>5.8859260159144888E-2</v>
      </c>
      <c r="AH249" s="2">
        <f>(Table2[[#This Row],[Current Month High]]/Table2[[#This Row],[Close Price]])-1</f>
        <v>3.1436438733363881E-2</v>
      </c>
      <c r="AI249">
        <v>4.6351537402478096</v>
      </c>
      <c r="AJ249">
        <v>60.456553755522798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-0.02</v>
      </c>
      <c r="AM249" t="s">
        <v>10201</v>
      </c>
      <c r="AN249">
        <v>2.66</v>
      </c>
      <c r="AO249" t="s">
        <v>10202</v>
      </c>
      <c r="AP249">
        <v>8.1634502663371994E-2</v>
      </c>
      <c r="AQ249">
        <f>(Table2[[#This Row],[Sharpe Ratio]]-AVERAGE(Table2[Sharpe Ratio]))/_xlfn.STDEV.P(Table2[Sharpe Ratio])</f>
        <v>0.29722870223694264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-1.0200757778439216</v>
      </c>
      <c r="AS249">
        <f>_xlfn.RANK.AVG(Table2[[#This Row],[1Y Return vs Nifty Z-Score]],Table2[1Y Return vs Nifty Z-Score])</f>
        <v>405</v>
      </c>
      <c r="AT249">
        <f>_xlfn.RANK.AVG(Table2[[#This Row],[6M Return vs Nifty Z-Score]],Table2[6M Return vs Nifty Z-Score])</f>
        <v>158</v>
      </c>
      <c r="AU249">
        <f>_xlfn.RANK.AVG(Table2[[#This Row],[Sharpe Ratio Z-Score]],Table2[Sharpe Ratio Z-Score])</f>
        <v>254</v>
      </c>
      <c r="AV249">
        <f>(Table2[[#This Row],[Rank 1Y]]+Table2[[#This Row],[Rank 6M]]+Table2[[#This Row],[Rank Sharpe]])/3</f>
        <v>272.33333333333331</v>
      </c>
    </row>
    <row r="250" spans="1:48" x14ac:dyDescent="0.3">
      <c r="A250" t="s">
        <v>431</v>
      </c>
      <c r="B250" t="s">
        <v>432</v>
      </c>
      <c r="C250" t="s">
        <v>10155</v>
      </c>
      <c r="D250" t="s">
        <v>433</v>
      </c>
      <c r="E250">
        <v>55627.503263480001</v>
      </c>
      <c r="F250">
        <v>370.85</v>
      </c>
      <c r="G250">
        <v>32.370489399386898</v>
      </c>
      <c r="H250">
        <f>(Table2[[#This Row],[1Y Return vs Nifty]]-AVERAGE(Table2[1Y Return vs Nifty]))/_xlfn.STDEV.P(Table2[1Y Return vs Nifty])</f>
        <v>-8.2286235636171753E-2</v>
      </c>
      <c r="I250">
        <v>8.7644057689926491</v>
      </c>
      <c r="J250">
        <f>(Table2[[#This Row],[1M Return vs Nifty]]-AVERAGE(Table2[1M Return vs Nifty]))/_xlfn.STDEV.P(Table2[1M Return vs Nifty])</f>
        <v>0.8930893770575884</v>
      </c>
      <c r="K250">
        <v>26.780313700694101</v>
      </c>
      <c r="L250">
        <f>(Table2[[#This Row],[6M Return vs Nifty]]-AVERAGE(Table2[6M Return vs Nifty]))/_xlfn.STDEV.P(Table2[6M Return vs Nifty])</f>
        <v>0.63827838266305537</v>
      </c>
      <c r="M250">
        <v>8.5513436669764893</v>
      </c>
      <c r="N250">
        <f>(Table2[[#This Row],[1W Return vs Nifty]]-AVERAGE(Table2[1W Return vs Nifty]))/_xlfn.STDEV.P(Table2[1W Return vs Nifty])</f>
        <v>1.1092320867140473</v>
      </c>
      <c r="O250">
        <v>345.19</v>
      </c>
      <c r="P250">
        <v>327.987561521526</v>
      </c>
      <c r="Q250">
        <v>283.27600663308601</v>
      </c>
      <c r="R250">
        <v>74.0919085532163</v>
      </c>
      <c r="S250" s="2">
        <f>(Table2[[#This Row],[Close Price]]-Table2[[#This Row],[20D EMA]])/Table2[[#This Row],[20D EMA]]</f>
        <v>7.4335872997479721E-2</v>
      </c>
      <c r="T250" s="2">
        <f>(Table2[[#This Row],[Close Price]]-Table2[[#This Row],[50D EMA]])/Table2[[#This Row],[50D EMA]]</f>
        <v>0.13068312188314779</v>
      </c>
      <c r="U250" s="2">
        <f>(Table2[[#This Row],[Close Price]]-Table2[[#This Row],[200D EMA]])/Table2[[#This Row],[200D EMA]]</f>
        <v>0.30914723208571793</v>
      </c>
      <c r="V250">
        <v>1.18538803090279</v>
      </c>
      <c r="W250">
        <v>366.9</v>
      </c>
      <c r="X250">
        <v>376.45</v>
      </c>
      <c r="Y250">
        <v>367.65</v>
      </c>
      <c r="Z250">
        <v>374.4</v>
      </c>
      <c r="AA250">
        <v>321.2</v>
      </c>
      <c r="AB250">
        <v>377.95</v>
      </c>
      <c r="AC250" s="2">
        <f>(Table2[[#This Row],[Close Price]]/Table2[[#This Row],[Day Low]])-1</f>
        <v>1.076587626056158E-2</v>
      </c>
      <c r="AD250" s="2">
        <f>(Table2[[#This Row],[Day High]]/Table2[[#This Row],[Close Price]])-1</f>
        <v>1.5100444923823453E-2</v>
      </c>
      <c r="AE250" s="2">
        <f>(Table2[[#This Row],[Close Price]]/Table2[[#This Row],[Current Week Low]])-1</f>
        <v>8.7039303685572111E-3</v>
      </c>
      <c r="AF250" s="2">
        <f>(Table2[[#This Row],[Current Week High]]/Table2[[#This Row],[Close Price]])-1</f>
        <v>9.5726034784953118E-3</v>
      </c>
      <c r="AG250" s="2">
        <f>(Table2[[#This Row],[Close Price]]/Table2[[#This Row],[Current Month Low]])-1</f>
        <v>0.15457658779576589</v>
      </c>
      <c r="AH250" s="2">
        <f>(Table2[[#This Row],[Current Month High]]/Table2[[#This Row],[Close Price]])-1</f>
        <v>1.9145206956990624E-2</v>
      </c>
      <c r="AI250">
        <v>1.9145206956990599</v>
      </c>
      <c r="AJ250">
        <v>93.453312467396898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0.11</v>
      </c>
      <c r="AM250" t="s">
        <v>10202</v>
      </c>
      <c r="AN250">
        <v>11.43</v>
      </c>
      <c r="AO250" t="s">
        <v>10202</v>
      </c>
      <c r="AP250">
        <v>5.0272886400538001E-2</v>
      </c>
      <c r="AQ250">
        <f>(Table2[[#This Row],[Sharpe Ratio]]-AVERAGE(Table2[Sharpe Ratio]))/_xlfn.STDEV.P(Table2[Sharpe Ratio])</f>
        <v>-6.2712381988888607E-2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2.4956012288096305</v>
      </c>
      <c r="AS250">
        <f>_xlfn.RANK.AVG(Table2[[#This Row],[1Y Return vs Nifty Z-Score]],Table2[1Y Return vs Nifty Z-Score])</f>
        <v>311</v>
      </c>
      <c r="AT250">
        <f>_xlfn.RANK.AVG(Table2[[#This Row],[6M Return vs Nifty Z-Score]],Table2[6M Return vs Nifty Z-Score])</f>
        <v>150</v>
      </c>
      <c r="AU250">
        <f>_xlfn.RANK.AVG(Table2[[#This Row],[Sharpe Ratio Z-Score]],Table2[Sharpe Ratio Z-Score])</f>
        <v>359</v>
      </c>
      <c r="AV250">
        <f>(Table2[[#This Row],[Rank 1Y]]+Table2[[#This Row],[Rank 6M]]+Table2[[#This Row],[Rank Sharpe]])/3</f>
        <v>273.33333333333331</v>
      </c>
    </row>
    <row r="251" spans="1:48" x14ac:dyDescent="0.3">
      <c r="A251" t="s">
        <v>564</v>
      </c>
      <c r="B251" t="s">
        <v>565</v>
      </c>
      <c r="C251" t="s">
        <v>10159</v>
      </c>
      <c r="D251" t="s">
        <v>177</v>
      </c>
      <c r="E251">
        <v>34854.525000000001</v>
      </c>
      <c r="F251">
        <v>798.5</v>
      </c>
      <c r="G251">
        <v>46.081681289113902</v>
      </c>
      <c r="H251">
        <f>(Table2[[#This Row],[1Y Return vs Nifty]]-AVERAGE(Table2[1Y Return vs Nifty]))/_xlfn.STDEV.P(Table2[1Y Return vs Nifty])</f>
        <v>0.10745251146544887</v>
      </c>
      <c r="I251">
        <v>10.8988784143347</v>
      </c>
      <c r="J251">
        <f>(Table2[[#This Row],[1M Return vs Nifty]]-AVERAGE(Table2[1M Return vs Nifty]))/_xlfn.STDEV.P(Table2[1M Return vs Nifty])</f>
        <v>1.1270410572835818</v>
      </c>
      <c r="K251">
        <v>45.573758800946202</v>
      </c>
      <c r="L251">
        <f>(Table2[[#This Row],[6M Return vs Nifty]]-AVERAGE(Table2[6M Return vs Nifty]))/_xlfn.STDEV.P(Table2[6M Return vs Nifty])</f>
        <v>1.2708366287436026</v>
      </c>
      <c r="M251">
        <v>-1.8453105402638299</v>
      </c>
      <c r="N251">
        <f>(Table2[[#This Row],[1W Return vs Nifty]]-AVERAGE(Table2[1W Return vs Nifty]))/_xlfn.STDEV.P(Table2[1W Return vs Nifty])</f>
        <v>-0.97869502356031246</v>
      </c>
      <c r="O251">
        <v>769.65</v>
      </c>
      <c r="P251">
        <v>701.66203809588797</v>
      </c>
      <c r="Q251">
        <v>567.35491536643701</v>
      </c>
      <c r="R251">
        <v>68.333529625844506</v>
      </c>
      <c r="S251" s="2">
        <f>(Table2[[#This Row],[Close Price]]-Table2[[#This Row],[20D EMA]])/Table2[[#This Row],[20D EMA]]</f>
        <v>3.7484570908854702E-2</v>
      </c>
      <c r="T251" s="2">
        <f>(Table2[[#This Row],[Close Price]]-Table2[[#This Row],[50D EMA]])/Table2[[#This Row],[50D EMA]]</f>
        <v>0.13801225753484234</v>
      </c>
      <c r="U251" s="2">
        <f>(Table2[[#This Row],[Close Price]]-Table2[[#This Row],[200D EMA]])/Table2[[#This Row],[200D EMA]]</f>
        <v>0.40740827015532866</v>
      </c>
      <c r="V251">
        <v>0.67399755575806497</v>
      </c>
      <c r="W251">
        <v>794.35</v>
      </c>
      <c r="X251">
        <v>807.2</v>
      </c>
      <c r="Y251">
        <v>795.05</v>
      </c>
      <c r="Z251">
        <v>817.2</v>
      </c>
      <c r="AA251">
        <v>690.1</v>
      </c>
      <c r="AB251">
        <v>844.65</v>
      </c>
      <c r="AC251" s="2">
        <f>(Table2[[#This Row],[Close Price]]/Table2[[#This Row],[Day Low]])-1</f>
        <v>5.2243973059733495E-3</v>
      </c>
      <c r="AD251" s="2">
        <f>(Table2[[#This Row],[Day High]]/Table2[[#This Row],[Close Price]])-1</f>
        <v>1.0895428929242446E-2</v>
      </c>
      <c r="AE251" s="2">
        <f>(Table2[[#This Row],[Close Price]]/Table2[[#This Row],[Current Week Low]])-1</f>
        <v>4.3393497264323511E-3</v>
      </c>
      <c r="AF251" s="2">
        <f>(Table2[[#This Row],[Current Week High]]/Table2[[#This Row],[Close Price]])-1</f>
        <v>2.34189104571072E-2</v>
      </c>
      <c r="AG251" s="2">
        <f>(Table2[[#This Row],[Close Price]]/Table2[[#This Row],[Current Month Low]])-1</f>
        <v>0.15707868424865956</v>
      </c>
      <c r="AH251" s="2">
        <f>(Table2[[#This Row],[Current Month High]]/Table2[[#This Row],[Close Price]])-1</f>
        <v>5.7795867251095867E-2</v>
      </c>
      <c r="AI251">
        <v>5.7795867251095796</v>
      </c>
      <c r="AJ251">
        <v>91.440901462479005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0.33</v>
      </c>
      <c r="AM251" t="s">
        <v>10202</v>
      </c>
      <c r="AN251">
        <v>3.73</v>
      </c>
      <c r="AO251" t="s">
        <v>10202</v>
      </c>
      <c r="AP251">
        <v>6.7033873482859998E-3</v>
      </c>
      <c r="AQ251">
        <f>(Table2[[#This Row],[Sharpe Ratio]]-AVERAGE(Table2[Sharpe Ratio]))/_xlfn.STDEV.P(Table2[Sharpe Ratio])</f>
        <v>-0.56276482178067522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0.96387035215164563</v>
      </c>
      <c r="AS251">
        <f>_xlfn.RANK.AVG(Table2[[#This Row],[1Y Return vs Nifty Z-Score]],Table2[1Y Return vs Nifty Z-Score])</f>
        <v>254</v>
      </c>
      <c r="AT251">
        <f>_xlfn.RANK.AVG(Table2[[#This Row],[6M Return vs Nifty Z-Score]],Table2[6M Return vs Nifty Z-Score])</f>
        <v>79</v>
      </c>
      <c r="AU251">
        <f>_xlfn.RANK.AVG(Table2[[#This Row],[Sharpe Ratio Z-Score]],Table2[Sharpe Ratio Z-Score])</f>
        <v>490</v>
      </c>
      <c r="AV251">
        <f>(Table2[[#This Row],[Rank 1Y]]+Table2[[#This Row],[Rank 6M]]+Table2[[#This Row],[Rank Sharpe]])/3</f>
        <v>274.33333333333331</v>
      </c>
    </row>
    <row r="252" spans="1:48" x14ac:dyDescent="0.3">
      <c r="A252" t="s">
        <v>1102</v>
      </c>
      <c r="B252" t="s">
        <v>1103</v>
      </c>
      <c r="C252" t="s">
        <v>10162</v>
      </c>
      <c r="D252" t="s">
        <v>200</v>
      </c>
      <c r="E252">
        <v>11362.891596744999</v>
      </c>
      <c r="F252">
        <v>482.95</v>
      </c>
      <c r="G252">
        <v>29.952627708686599</v>
      </c>
      <c r="H252">
        <f>(Table2[[#This Row],[1Y Return vs Nifty]]-AVERAGE(Table2[1Y Return vs Nifty]))/_xlfn.STDEV.P(Table2[1Y Return vs Nifty])</f>
        <v>-0.11574518300909886</v>
      </c>
      <c r="I252">
        <v>-2.8673478265683898</v>
      </c>
      <c r="J252">
        <f>(Table2[[#This Row],[1M Return vs Nifty]]-AVERAGE(Table2[1M Return vs Nifty]))/_xlfn.STDEV.P(Table2[1M Return vs Nifty])</f>
        <v>-0.38182426664486324</v>
      </c>
      <c r="K252">
        <v>4.6698068780190702</v>
      </c>
      <c r="L252">
        <f>(Table2[[#This Row],[6M Return vs Nifty]]-AVERAGE(Table2[6M Return vs Nifty]))/_xlfn.STDEV.P(Table2[6M Return vs Nifty])</f>
        <v>-0.10592702199240495</v>
      </c>
      <c r="M252">
        <v>0.95665932815254195</v>
      </c>
      <c r="N252">
        <f>(Table2[[#This Row],[1W Return vs Nifty]]-AVERAGE(Table2[1W Return vs Nifty]))/_xlfn.STDEV.P(Table2[1W Return vs Nifty])</f>
        <v>-0.41598429626073385</v>
      </c>
      <c r="O252">
        <v>480</v>
      </c>
      <c r="P252">
        <v>465.10716361667897</v>
      </c>
      <c r="Q252">
        <v>408.43361160127102</v>
      </c>
      <c r="R252">
        <v>52.390238960633397</v>
      </c>
      <c r="S252" s="2">
        <f>(Table2[[#This Row],[Close Price]]-Table2[[#This Row],[20D EMA]])/Table2[[#This Row],[20D EMA]]</f>
        <v>6.1458333333333096E-3</v>
      </c>
      <c r="T252" s="2">
        <f>(Table2[[#This Row],[Close Price]]-Table2[[#This Row],[50D EMA]])/Table2[[#This Row],[50D EMA]]</f>
        <v>3.8362850067874467E-2</v>
      </c>
      <c r="U252" s="2">
        <f>(Table2[[#This Row],[Close Price]]-Table2[[#This Row],[200D EMA]])/Table2[[#This Row],[200D EMA]]</f>
        <v>0.18244430987593352</v>
      </c>
      <c r="V252">
        <v>0.40259669944986398</v>
      </c>
      <c r="W252">
        <v>480.05</v>
      </c>
      <c r="X252">
        <v>490.5</v>
      </c>
      <c r="Y252">
        <v>481.6</v>
      </c>
      <c r="Z252">
        <v>496.9</v>
      </c>
      <c r="AA252">
        <v>460.1</v>
      </c>
      <c r="AB252">
        <v>512.4</v>
      </c>
      <c r="AC252" s="2">
        <f>(Table2[[#This Row],[Close Price]]/Table2[[#This Row],[Day Low]])-1</f>
        <v>6.0410373919383975E-3</v>
      </c>
      <c r="AD252" s="2">
        <f>(Table2[[#This Row],[Day High]]/Table2[[#This Row],[Close Price]])-1</f>
        <v>1.5633088311419518E-2</v>
      </c>
      <c r="AE252" s="2">
        <f>(Table2[[#This Row],[Close Price]]/Table2[[#This Row],[Current Week Low]])-1</f>
        <v>2.8031561461794308E-3</v>
      </c>
      <c r="AF252" s="2">
        <f>(Table2[[#This Row],[Current Week High]]/Table2[[#This Row],[Close Price]])-1</f>
        <v>2.8884977740966988E-2</v>
      </c>
      <c r="AG252" s="2">
        <f>(Table2[[#This Row],[Close Price]]/Table2[[#This Row],[Current Month Low]])-1</f>
        <v>4.9663116713757782E-2</v>
      </c>
      <c r="AH252" s="2">
        <f>(Table2[[#This Row],[Current Month High]]/Table2[[#This Row],[Close Price]])-1</f>
        <v>6.0979397453152506E-2</v>
      </c>
      <c r="AI252">
        <v>6.0979397453152497</v>
      </c>
      <c r="AJ252">
        <v>72.482142857142804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0.02</v>
      </c>
      <c r="AM252" t="s">
        <v>10202</v>
      </c>
      <c r="AN252">
        <v>-2.57</v>
      </c>
      <c r="AO252" t="s">
        <v>10201</v>
      </c>
      <c r="AP252">
        <v>0.13277767213835101</v>
      </c>
      <c r="AQ252">
        <f>(Table2[[#This Row],[Sharpe Ratio]]-AVERAGE(Table2[Sharpe Ratio]))/_xlfn.STDEV.P(Table2[Sharpe Ratio])</f>
        <v>0.8842050786230331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-0.1352756892840678</v>
      </c>
      <c r="AS252">
        <f>_xlfn.RANK.AVG(Table2[[#This Row],[1Y Return vs Nifty Z-Score]],Table2[1Y Return vs Nifty Z-Score])</f>
        <v>322</v>
      </c>
      <c r="AT252">
        <f>_xlfn.RANK.AVG(Table2[[#This Row],[6M Return vs Nifty Z-Score]],Table2[6M Return vs Nifty Z-Score])</f>
        <v>360</v>
      </c>
      <c r="AU252">
        <f>_xlfn.RANK.AVG(Table2[[#This Row],[Sharpe Ratio Z-Score]],Table2[Sharpe Ratio Z-Score])</f>
        <v>144</v>
      </c>
      <c r="AV252">
        <f>(Table2[[#This Row],[Rank 1Y]]+Table2[[#This Row],[Rank 6M]]+Table2[[#This Row],[Rank Sharpe]])/3</f>
        <v>275.33333333333331</v>
      </c>
    </row>
    <row r="253" spans="1:48" x14ac:dyDescent="0.3">
      <c r="A253" t="s">
        <v>507</v>
      </c>
      <c r="B253" t="s">
        <v>508</v>
      </c>
      <c r="C253" t="s">
        <v>10157</v>
      </c>
      <c r="D253" t="s">
        <v>258</v>
      </c>
      <c r="E253">
        <v>41118.330521579999</v>
      </c>
      <c r="F253">
        <v>650.85</v>
      </c>
      <c r="G253">
        <v>79.352060123234196</v>
      </c>
      <c r="H253">
        <f>(Table2[[#This Row],[1Y Return vs Nifty]]-AVERAGE(Table2[1Y Return vs Nifty]))/_xlfn.STDEV.P(Table2[1Y Return vs Nifty])</f>
        <v>0.56785595752267926</v>
      </c>
      <c r="I253">
        <v>-3.3997212964069701</v>
      </c>
      <c r="J253">
        <f>(Table2[[#This Row],[1M Return vs Nifty]]-AVERAGE(Table2[1M Return vs Nifty]))/_xlfn.STDEV.P(Table2[1M Return vs Nifty])</f>
        <v>-0.44017576065359482</v>
      </c>
      <c r="K253">
        <v>10.0725440755843</v>
      </c>
      <c r="L253">
        <f>(Table2[[#This Row],[6M Return vs Nifty]]-AVERAGE(Table2[6M Return vs Nifty]))/_xlfn.STDEV.P(Table2[6M Return vs Nifty])</f>
        <v>7.59207418154213E-2</v>
      </c>
      <c r="M253">
        <v>-1.0028597878430101</v>
      </c>
      <c r="N253">
        <f>(Table2[[#This Row],[1W Return vs Nifty]]-AVERAGE(Table2[1W Return vs Nifty]))/_xlfn.STDEV.P(Table2[1W Return vs Nifty])</f>
        <v>-0.80950830925894635</v>
      </c>
      <c r="O253">
        <v>647.75</v>
      </c>
      <c r="P253">
        <v>629.55546291212795</v>
      </c>
      <c r="Q253">
        <v>523.21924511366694</v>
      </c>
      <c r="R253">
        <v>52.964460465776597</v>
      </c>
      <c r="S253" s="2">
        <f>(Table2[[#This Row],[Close Price]]-Table2[[#This Row],[20D EMA]])/Table2[[#This Row],[20D EMA]]</f>
        <v>4.7857969895793483E-3</v>
      </c>
      <c r="T253" s="2">
        <f>(Table2[[#This Row],[Close Price]]-Table2[[#This Row],[50D EMA]])/Table2[[#This Row],[50D EMA]]</f>
        <v>3.3824719730601908E-2</v>
      </c>
      <c r="U253" s="2">
        <f>(Table2[[#This Row],[Close Price]]-Table2[[#This Row],[200D EMA]])/Table2[[#This Row],[200D EMA]]</f>
        <v>0.24393360159870628</v>
      </c>
      <c r="V253">
        <v>1.2329322590388301</v>
      </c>
      <c r="W253">
        <v>640.65</v>
      </c>
      <c r="X253">
        <v>659.95</v>
      </c>
      <c r="Y253">
        <v>647.70000000000005</v>
      </c>
      <c r="Z253">
        <v>672</v>
      </c>
      <c r="AA253">
        <v>579.6</v>
      </c>
      <c r="AB253">
        <v>685.9</v>
      </c>
      <c r="AC253" s="2">
        <f>(Table2[[#This Row],[Close Price]]/Table2[[#This Row],[Day Low]])-1</f>
        <v>1.5921329899321046E-2</v>
      </c>
      <c r="AD253" s="2">
        <f>(Table2[[#This Row],[Day High]]/Table2[[#This Row],[Close Price]])-1</f>
        <v>1.3981716217254414E-2</v>
      </c>
      <c r="AE253" s="2">
        <f>(Table2[[#This Row],[Close Price]]/Table2[[#This Row],[Current Week Low]])-1</f>
        <v>4.8633626679017716E-3</v>
      </c>
      <c r="AF253" s="2">
        <f>(Table2[[#This Row],[Current Week High]]/Table2[[#This Row],[Close Price]])-1</f>
        <v>3.2495966812629673E-2</v>
      </c>
      <c r="AG253" s="2">
        <f>(Table2[[#This Row],[Close Price]]/Table2[[#This Row],[Current Month Low]])-1</f>
        <v>0.12292960662525876</v>
      </c>
      <c r="AH253" s="2">
        <f>(Table2[[#This Row],[Current Month High]]/Table2[[#This Row],[Close Price]])-1</f>
        <v>5.3852654221402618E-2</v>
      </c>
      <c r="AI253">
        <v>5.38526542214026</v>
      </c>
      <c r="AJ253">
        <v>112.661329848064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0.02</v>
      </c>
      <c r="AM253" t="s">
        <v>10202</v>
      </c>
      <c r="AN253">
        <v>-2.4300000000000002</v>
      </c>
      <c r="AO253" t="s">
        <v>10201</v>
      </c>
      <c r="AP253">
        <v>3.4245525927421999E-2</v>
      </c>
      <c r="AQ253">
        <f>(Table2[[#This Row],[Sharpe Ratio]]-AVERAGE(Table2[Sharpe Ratio]))/_xlfn.STDEV.P(Table2[Sharpe Ratio])</f>
        <v>-0.24666034747714111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-0.85256771805158171</v>
      </c>
      <c r="AS253">
        <f>_xlfn.RANK.AVG(Table2[[#This Row],[1Y Return vs Nifty Z-Score]],Table2[1Y Return vs Nifty Z-Score])</f>
        <v>139</v>
      </c>
      <c r="AT253">
        <f>_xlfn.RANK.AVG(Table2[[#This Row],[6M Return vs Nifty Z-Score]],Table2[6M Return vs Nifty Z-Score])</f>
        <v>293</v>
      </c>
      <c r="AU253">
        <f>_xlfn.RANK.AVG(Table2[[#This Row],[Sharpe Ratio Z-Score]],Table2[Sharpe Ratio Z-Score])</f>
        <v>399</v>
      </c>
      <c r="AV253">
        <f>(Table2[[#This Row],[Rank 1Y]]+Table2[[#This Row],[Rank 6M]]+Table2[[#This Row],[Rank Sharpe]])/3</f>
        <v>277</v>
      </c>
    </row>
    <row r="254" spans="1:48" x14ac:dyDescent="0.3">
      <c r="A254" t="s">
        <v>380</v>
      </c>
      <c r="B254" t="s">
        <v>381</v>
      </c>
      <c r="C254" t="s">
        <v>10162</v>
      </c>
      <c r="D254" t="s">
        <v>200</v>
      </c>
      <c r="E254">
        <v>64955.897660249997</v>
      </c>
      <c r="F254">
        <v>4155.75</v>
      </c>
      <c r="G254">
        <v>6.7451923956324098</v>
      </c>
      <c r="H254">
        <f>(Table2[[#This Row],[1Y Return vs Nifty]]-AVERAGE(Table2[1Y Return vs Nifty]))/_xlfn.STDEV.P(Table2[1Y Return vs Nifty])</f>
        <v>-0.43689521395863157</v>
      </c>
      <c r="I254">
        <v>-15.315673522845501</v>
      </c>
      <c r="J254">
        <f>(Table2[[#This Row],[1M Return vs Nifty]]-AVERAGE(Table2[1M Return vs Nifty]))/_xlfn.STDEV.P(Table2[1M Return vs Nifty])</f>
        <v>-1.7462393688949742</v>
      </c>
      <c r="K254">
        <v>19.735353395575299</v>
      </c>
      <c r="L254">
        <f>(Table2[[#This Row],[6M Return vs Nifty]]-AVERAGE(Table2[6M Return vs Nifty]))/_xlfn.STDEV.P(Table2[6M Return vs Nifty])</f>
        <v>0.40115593329089377</v>
      </c>
      <c r="M254">
        <v>6.6997595016561</v>
      </c>
      <c r="N254">
        <f>(Table2[[#This Row],[1W Return vs Nifty]]-AVERAGE(Table2[1W Return vs Nifty]))/_xlfn.STDEV.P(Table2[1W Return vs Nifty])</f>
        <v>0.73738430773964736</v>
      </c>
      <c r="O254">
        <v>4179.5200000000004</v>
      </c>
      <c r="P254">
        <v>4182.5373182712101</v>
      </c>
      <c r="Q254">
        <v>3614.2881401545801</v>
      </c>
      <c r="R254">
        <v>52.396216754827897</v>
      </c>
      <c r="S254" s="2">
        <f>(Table2[[#This Row],[Close Price]]-Table2[[#This Row],[20D EMA]])/Table2[[#This Row],[20D EMA]]</f>
        <v>-5.6872559528367934E-3</v>
      </c>
      <c r="T254" s="2">
        <f>(Table2[[#This Row],[Close Price]]-Table2[[#This Row],[50D EMA]])/Table2[[#This Row],[50D EMA]]</f>
        <v>-6.4045616889515855E-3</v>
      </c>
      <c r="U254" s="2">
        <f>(Table2[[#This Row],[Close Price]]-Table2[[#This Row],[200D EMA]])/Table2[[#This Row],[200D EMA]]</f>
        <v>0.14981148122359222</v>
      </c>
      <c r="V254">
        <v>1.51507989762099</v>
      </c>
      <c r="W254">
        <v>4137.8500000000004</v>
      </c>
      <c r="X254">
        <v>4229.45</v>
      </c>
      <c r="Y254">
        <v>4111.1499999999996</v>
      </c>
      <c r="Z254">
        <v>4245.95</v>
      </c>
      <c r="AA254">
        <v>3795.1</v>
      </c>
      <c r="AB254">
        <v>4747</v>
      </c>
      <c r="AC254" s="2">
        <f>(Table2[[#This Row],[Close Price]]/Table2[[#This Row],[Day Low]])-1</f>
        <v>4.3259180492283278E-3</v>
      </c>
      <c r="AD254" s="2">
        <f>(Table2[[#This Row],[Day High]]/Table2[[#This Row],[Close Price]])-1</f>
        <v>1.7734464296456753E-2</v>
      </c>
      <c r="AE254" s="2">
        <f>(Table2[[#This Row],[Close Price]]/Table2[[#This Row],[Current Week Low]])-1</f>
        <v>1.0848546027267369E-2</v>
      </c>
      <c r="AF254" s="2">
        <f>(Table2[[#This Row],[Current Week High]]/Table2[[#This Row],[Close Price]])-1</f>
        <v>2.1704866750887231E-2</v>
      </c>
      <c r="AG254" s="2">
        <f>(Table2[[#This Row],[Close Price]]/Table2[[#This Row],[Current Month Low]])-1</f>
        <v>9.5030433980659357E-2</v>
      </c>
      <c r="AH254" s="2">
        <f>(Table2[[#This Row],[Current Month High]]/Table2[[#This Row],[Close Price]])-1</f>
        <v>0.14227275461709676</v>
      </c>
      <c r="AI254">
        <v>19.136136678096602</v>
      </c>
      <c r="AJ254">
        <v>59.090039047546099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-0.06</v>
      </c>
      <c r="AM254" t="s">
        <v>10201</v>
      </c>
      <c r="AN254">
        <v>-0.09</v>
      </c>
      <c r="AO254" t="s">
        <v>10201</v>
      </c>
      <c r="AP254">
        <v>0.11745538834041</v>
      </c>
      <c r="AQ254">
        <f>(Table2[[#This Row],[Sharpe Ratio]]-AVERAGE(Table2[Sharpe Ratio]))/_xlfn.STDEV.P(Table2[Sharpe Ratio])</f>
        <v>0.70834936389118019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456</v>
      </c>
      <c r="AT254">
        <f>_xlfn.RANK.AVG(Table2[[#This Row],[6M Return vs Nifty Z-Score]],Table2[6M Return vs Nifty Z-Score])</f>
        <v>202</v>
      </c>
      <c r="AU254">
        <f>_xlfn.RANK.AVG(Table2[[#This Row],[Sharpe Ratio Z-Score]],Table2[Sharpe Ratio Z-Score])</f>
        <v>177</v>
      </c>
      <c r="AV254">
        <f>(Table2[[#This Row],[Rank 1Y]]+Table2[[#This Row],[Rank 6M]]+Table2[[#This Row],[Rank Sharpe]])/3</f>
        <v>278.33333333333331</v>
      </c>
    </row>
    <row r="255" spans="1:48" x14ac:dyDescent="0.3">
      <c r="A255" t="s">
        <v>474</v>
      </c>
      <c r="B255" t="s">
        <v>475</v>
      </c>
      <c r="C255" t="s">
        <v>10157</v>
      </c>
      <c r="D255" t="s">
        <v>37</v>
      </c>
      <c r="E255">
        <v>46190.144</v>
      </c>
      <c r="F255">
        <v>280.27999999999997</v>
      </c>
      <c r="G255">
        <v>99.068947026280696</v>
      </c>
      <c r="H255">
        <f>(Table2[[#This Row],[1Y Return vs Nifty]]-AVERAGE(Table2[1Y Return vs Nifty]))/_xlfn.STDEV.P(Table2[1Y Return vs Nifty])</f>
        <v>0.84070294615911956</v>
      </c>
      <c r="I255">
        <v>19.369765075851699</v>
      </c>
      <c r="J255">
        <f>(Table2[[#This Row],[1M Return vs Nifty]]-AVERAGE(Table2[1M Return vs Nifty]))/_xlfn.STDEV.P(Table2[1M Return vs Nifty])</f>
        <v>2.0555037254703072</v>
      </c>
      <c r="K255">
        <v>3.7088594740773302</v>
      </c>
      <c r="L255">
        <f>(Table2[[#This Row],[6M Return vs Nifty]]-AVERAGE(Table2[6M Return vs Nifty]))/_xlfn.STDEV.P(Table2[6M Return vs Nifty])</f>
        <v>-0.1382710228485805</v>
      </c>
      <c r="M255">
        <v>8.8405220915052993</v>
      </c>
      <c r="N255">
        <f>(Table2[[#This Row],[1W Return vs Nifty]]-AVERAGE(Table2[1W Return vs Nifty]))/_xlfn.STDEV.P(Table2[1W Return vs Nifty])</f>
        <v>1.1673068731063514</v>
      </c>
      <c r="O255">
        <v>267.8</v>
      </c>
      <c r="P255">
        <v>255.13392222362501</v>
      </c>
      <c r="Q255">
        <v>222.57423625136499</v>
      </c>
      <c r="R255">
        <v>56.676479976183799</v>
      </c>
      <c r="S255" s="2">
        <f>(Table2[[#This Row],[Close Price]]-Table2[[#This Row],[20D EMA]])/Table2[[#This Row],[20D EMA]]</f>
        <v>4.6601941747572671E-2</v>
      </c>
      <c r="T255" s="2">
        <f>(Table2[[#This Row],[Close Price]]-Table2[[#This Row],[50D EMA]])/Table2[[#This Row],[50D EMA]]</f>
        <v>9.8560307297492239E-2</v>
      </c>
      <c r="U255" s="2">
        <f>(Table2[[#This Row],[Close Price]]-Table2[[#This Row],[200D EMA]])/Table2[[#This Row],[200D EMA]]</f>
        <v>0.25926524435408943</v>
      </c>
      <c r="V255">
        <v>2.1875657957468699</v>
      </c>
      <c r="W255">
        <v>278.54000000000002</v>
      </c>
      <c r="X255">
        <v>291</v>
      </c>
      <c r="Y255">
        <v>276.5</v>
      </c>
      <c r="Z255">
        <v>295</v>
      </c>
      <c r="AA255">
        <v>236.05</v>
      </c>
      <c r="AB255">
        <v>310.11</v>
      </c>
      <c r="AC255" s="2">
        <f>(Table2[[#This Row],[Close Price]]/Table2[[#This Row],[Day Low]])-1</f>
        <v>6.2468586199466714E-3</v>
      </c>
      <c r="AD255" s="2">
        <f>(Table2[[#This Row],[Day High]]/Table2[[#This Row],[Close Price]])-1</f>
        <v>3.8247466818895459E-2</v>
      </c>
      <c r="AE255" s="2">
        <f>(Table2[[#This Row],[Close Price]]/Table2[[#This Row],[Current Week Low]])-1</f>
        <v>1.3670886075949351E-2</v>
      </c>
      <c r="AF255" s="2">
        <f>(Table2[[#This Row],[Current Week High]]/Table2[[#This Row],[Close Price]])-1</f>
        <v>5.2518909661766866E-2</v>
      </c>
      <c r="AG255" s="2">
        <f>(Table2[[#This Row],[Close Price]]/Table2[[#This Row],[Current Month Low]])-1</f>
        <v>0.18737555602626554</v>
      </c>
      <c r="AH255" s="2">
        <f>(Table2[[#This Row],[Current Month High]]/Table2[[#This Row],[Close Price]])-1</f>
        <v>0.1064292850007138</v>
      </c>
      <c r="AI255">
        <v>15.848437277008699</v>
      </c>
      <c r="AJ255">
        <v>132.21209610604799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0.17</v>
      </c>
      <c r="AM255" t="s">
        <v>10202</v>
      </c>
      <c r="AN255">
        <v>1.51</v>
      </c>
      <c r="AO255" t="s">
        <v>10202</v>
      </c>
      <c r="AP255">
        <v>5.1864374586055001E-2</v>
      </c>
      <c r="AQ255">
        <f>(Table2[[#This Row],[Sharpe Ratio]]-AVERAGE(Table2[Sharpe Ratio]))/_xlfn.STDEV.P(Table2[Sharpe Ratio])</f>
        <v>-4.4446678517908601E-2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3.8807958433692891</v>
      </c>
      <c r="AS255">
        <f>_xlfn.RANK.AVG(Table2[[#This Row],[1Y Return vs Nifty Z-Score]],Table2[1Y Return vs Nifty Z-Score])</f>
        <v>107</v>
      </c>
      <c r="AT255">
        <f>_xlfn.RANK.AVG(Table2[[#This Row],[6M Return vs Nifty Z-Score]],Table2[6M Return vs Nifty Z-Score])</f>
        <v>374</v>
      </c>
      <c r="AU255">
        <f>_xlfn.RANK.AVG(Table2[[#This Row],[Sharpe Ratio Z-Score]],Table2[Sharpe Ratio Z-Score])</f>
        <v>354</v>
      </c>
      <c r="AV255">
        <f>(Table2[[#This Row],[Rank 1Y]]+Table2[[#This Row],[Rank 6M]]+Table2[[#This Row],[Rank Sharpe]])/3</f>
        <v>278.33333333333331</v>
      </c>
    </row>
    <row r="256" spans="1:48" x14ac:dyDescent="0.3">
      <c r="A256" t="s">
        <v>611</v>
      </c>
      <c r="B256" t="s">
        <v>612</v>
      </c>
      <c r="C256" t="s">
        <v>10164</v>
      </c>
      <c r="D256" t="s">
        <v>613</v>
      </c>
      <c r="E256">
        <v>30538.618551600001</v>
      </c>
      <c r="F256">
        <v>315.8</v>
      </c>
      <c r="G256">
        <v>97.395120016001201</v>
      </c>
      <c r="H256">
        <f>(Table2[[#This Row],[1Y Return vs Nifty]]-AVERAGE(Table2[1Y Return vs Nifty]))/_xlfn.STDEV.P(Table2[1Y Return vs Nifty])</f>
        <v>0.81754012834214818</v>
      </c>
      <c r="I256">
        <v>-4.8755648546891797</v>
      </c>
      <c r="J256">
        <f>(Table2[[#This Row],[1M Return vs Nifty]]-AVERAGE(Table2[1M Return vs Nifty]))/_xlfn.STDEV.P(Table2[1M Return vs Nifty])</f>
        <v>-0.60193753397231586</v>
      </c>
      <c r="K256">
        <v>-2.8804480489279398</v>
      </c>
      <c r="L256">
        <f>(Table2[[#This Row],[6M Return vs Nifty]]-AVERAGE(Table2[6M Return vs Nifty]))/_xlfn.STDEV.P(Table2[6M Return vs Nifty])</f>
        <v>-0.36005690550091324</v>
      </c>
      <c r="M256">
        <v>3.1035079538492898</v>
      </c>
      <c r="N256">
        <f>(Table2[[#This Row],[1W Return vs Nifty]]-AVERAGE(Table2[1W Return vs Nifty]))/_xlfn.STDEV.P(Table2[1W Return vs Nifty])</f>
        <v>1.5160508394389203E-2</v>
      </c>
      <c r="O256">
        <v>322.48</v>
      </c>
      <c r="P256">
        <v>330.34493415039202</v>
      </c>
      <c r="Q256">
        <v>281.64066103352701</v>
      </c>
      <c r="R256">
        <v>44.508213563064203</v>
      </c>
      <c r="S256" s="2">
        <f>(Table2[[#This Row],[Close Price]]-Table2[[#This Row],[20D EMA]])/Table2[[#This Row],[20D EMA]]</f>
        <v>-2.0714462912428698E-2</v>
      </c>
      <c r="T256" s="2">
        <f>(Table2[[#This Row],[Close Price]]-Table2[[#This Row],[50D EMA]])/Table2[[#This Row],[50D EMA]]</f>
        <v>-4.4029535938850867E-2</v>
      </c>
      <c r="U256" s="2">
        <f>(Table2[[#This Row],[Close Price]]-Table2[[#This Row],[200D EMA]])/Table2[[#This Row],[200D EMA]]</f>
        <v>0.12128695778911913</v>
      </c>
      <c r="V256">
        <v>0.52200784446766302</v>
      </c>
      <c r="W256">
        <v>313.7</v>
      </c>
      <c r="X256">
        <v>321.45</v>
      </c>
      <c r="Y256">
        <v>314.75</v>
      </c>
      <c r="Z256">
        <v>321</v>
      </c>
      <c r="AA256">
        <v>301.60000000000002</v>
      </c>
      <c r="AB256">
        <v>348.8</v>
      </c>
      <c r="AC256" s="2">
        <f>(Table2[[#This Row],[Close Price]]/Table2[[#This Row],[Day Low]])-1</f>
        <v>6.6942939113803224E-3</v>
      </c>
      <c r="AD256" s="2">
        <f>(Table2[[#This Row],[Day High]]/Table2[[#This Row],[Close Price]])-1</f>
        <v>1.7891070297656686E-2</v>
      </c>
      <c r="AE256" s="2">
        <f>(Table2[[#This Row],[Close Price]]/Table2[[#This Row],[Current Week Low]])-1</f>
        <v>3.3359809372517368E-3</v>
      </c>
      <c r="AF256" s="2">
        <f>(Table2[[#This Row],[Current Week High]]/Table2[[#This Row],[Close Price]])-1</f>
        <v>1.6466117796073432E-2</v>
      </c>
      <c r="AG256" s="2">
        <f>(Table2[[#This Row],[Close Price]]/Table2[[#This Row],[Current Month Low]])-1</f>
        <v>4.7082228116710922E-2</v>
      </c>
      <c r="AH256" s="2">
        <f>(Table2[[#This Row],[Current Month High]]/Table2[[#This Row],[Close Price]])-1</f>
        <v>0.10449651678277383</v>
      </c>
      <c r="AI256">
        <v>31.665611146295099</v>
      </c>
      <c r="AJ256">
        <v>142.82968089196399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-0.17</v>
      </c>
      <c r="AM256" t="s">
        <v>10201</v>
      </c>
      <c r="AN256">
        <v>-5.43</v>
      </c>
      <c r="AO256" t="s">
        <v>10201</v>
      </c>
      <c r="AP256">
        <v>7.1846196444544999E-2</v>
      </c>
      <c r="AQ256">
        <f>(Table2[[#This Row],[Sharpe Ratio]]-AVERAGE(Table2[Sharpe Ratio]))/_xlfn.STDEV.P(Table2[Sharpe Ratio])</f>
        <v>0.1848871212542583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109</v>
      </c>
      <c r="AT256">
        <f>_xlfn.RANK.AVG(Table2[[#This Row],[6M Return vs Nifty Z-Score]],Table2[6M Return vs Nifty Z-Score])</f>
        <v>447</v>
      </c>
      <c r="AU256">
        <f>_xlfn.RANK.AVG(Table2[[#This Row],[Sharpe Ratio Z-Score]],Table2[Sharpe Ratio Z-Score])</f>
        <v>280</v>
      </c>
      <c r="AV256">
        <f>(Table2[[#This Row],[Rank 1Y]]+Table2[[#This Row],[Rank 6M]]+Table2[[#This Row],[Rank Sharpe]])/3</f>
        <v>278.66666666666669</v>
      </c>
    </row>
    <row r="257" spans="1:48" x14ac:dyDescent="0.3">
      <c r="A257" t="s">
        <v>1098</v>
      </c>
      <c r="B257" t="s">
        <v>1099</v>
      </c>
      <c r="C257" t="s">
        <v>10170</v>
      </c>
      <c r="D257" t="s">
        <v>136</v>
      </c>
      <c r="E257">
        <v>11414.391478218</v>
      </c>
      <c r="F257">
        <v>211.98</v>
      </c>
      <c r="G257">
        <v>122.093358525518</v>
      </c>
      <c r="H257">
        <f>(Table2[[#This Row],[1Y Return vs Nifty]]-AVERAGE(Table2[1Y Return vs Nifty]))/_xlfn.STDEV.P(Table2[1Y Return vs Nifty])</f>
        <v>1.1593202498736557</v>
      </c>
      <c r="I257">
        <v>5.6096812109283203</v>
      </c>
      <c r="J257">
        <f>(Table2[[#This Row],[1M Return vs Nifty]]-AVERAGE(Table2[1M Return vs Nifty]))/_xlfn.STDEV.P(Table2[1M Return vs Nifty])</f>
        <v>0.54731164473575755</v>
      </c>
      <c r="K257">
        <v>-27.483739182704699</v>
      </c>
      <c r="L257">
        <f>(Table2[[#This Row],[6M Return vs Nifty]]-AVERAGE(Table2[6M Return vs Nifty]))/_xlfn.STDEV.P(Table2[6M Return vs Nifty])</f>
        <v>-1.1881655680889207</v>
      </c>
      <c r="M257">
        <v>3.49206288677509</v>
      </c>
      <c r="N257">
        <f>(Table2[[#This Row],[1W Return vs Nifty]]-AVERAGE(Table2[1W Return vs Nifty]))/_xlfn.STDEV.P(Table2[1W Return vs Nifty])</f>
        <v>9.3192763975385173E-2</v>
      </c>
      <c r="O257">
        <v>203.43</v>
      </c>
      <c r="P257">
        <v>204.59651975679299</v>
      </c>
      <c r="Q257">
        <v>197.440628150273</v>
      </c>
      <c r="R257">
        <v>61.247126165324097</v>
      </c>
      <c r="S257" s="2">
        <f>(Table2[[#This Row],[Close Price]]-Table2[[#This Row],[20D EMA]])/Table2[[#This Row],[20D EMA]]</f>
        <v>4.2029199233151369E-2</v>
      </c>
      <c r="T257" s="2">
        <f>(Table2[[#This Row],[Close Price]]-Table2[[#This Row],[50D EMA]])/Table2[[#This Row],[50D EMA]]</f>
        <v>3.6088005074494223E-2</v>
      </c>
      <c r="U257" s="2">
        <f>(Table2[[#This Row],[Close Price]]-Table2[[#This Row],[200D EMA]])/Table2[[#This Row],[200D EMA]]</f>
        <v>7.3639209852295467E-2</v>
      </c>
      <c r="V257">
        <v>0.96131542145920601</v>
      </c>
      <c r="W257">
        <v>211.06</v>
      </c>
      <c r="X257">
        <v>222</v>
      </c>
      <c r="Y257">
        <v>208.35</v>
      </c>
      <c r="Z257">
        <v>217.8</v>
      </c>
      <c r="AA257">
        <v>181</v>
      </c>
      <c r="AB257">
        <v>228.95</v>
      </c>
      <c r="AC257" s="2">
        <f>(Table2[[#This Row],[Close Price]]/Table2[[#This Row],[Day Low]])-1</f>
        <v>4.3589500615937027E-3</v>
      </c>
      <c r="AD257" s="2">
        <f>(Table2[[#This Row],[Day High]]/Table2[[#This Row],[Close Price]])-1</f>
        <v>4.726861024624962E-2</v>
      </c>
      <c r="AE257" s="2">
        <f>(Table2[[#This Row],[Close Price]]/Table2[[#This Row],[Current Week Low]])-1</f>
        <v>1.7422606191504597E-2</v>
      </c>
      <c r="AF257" s="2">
        <f>(Table2[[#This Row],[Current Week High]]/Table2[[#This Row],[Close Price]])-1</f>
        <v>2.7455420322672008E-2</v>
      </c>
      <c r="AG257" s="2">
        <f>(Table2[[#This Row],[Close Price]]/Table2[[#This Row],[Current Month Low]])-1</f>
        <v>0.17116022099447514</v>
      </c>
      <c r="AH257" s="2">
        <f>(Table2[[#This Row],[Current Month High]]/Table2[[#This Row],[Close Price]])-1</f>
        <v>8.0054722143598545E-2</v>
      </c>
      <c r="AI257">
        <v>34.399471648268701</v>
      </c>
      <c r="AJ257">
        <v>170.727969348659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-0.06</v>
      </c>
      <c r="AM257" t="s">
        <v>10201</v>
      </c>
      <c r="AN257">
        <v>3.13</v>
      </c>
      <c r="AO257" t="s">
        <v>10202</v>
      </c>
      <c r="AP257">
        <v>0.158327671113036</v>
      </c>
      <c r="AQ257">
        <f>(Table2[[#This Row],[Sharpe Ratio]]-AVERAGE(Table2[Sharpe Ratio]))/_xlfn.STDEV.P(Table2[Sharpe Ratio])</f>
        <v>1.1774455243909883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83</v>
      </c>
      <c r="AT257">
        <f>_xlfn.RANK.AVG(Table2[[#This Row],[6M Return vs Nifty Z-Score]],Table2[6M Return vs Nifty Z-Score])</f>
        <v>670</v>
      </c>
      <c r="AU257">
        <f>_xlfn.RANK.AVG(Table2[[#This Row],[Sharpe Ratio Z-Score]],Table2[Sharpe Ratio Z-Score])</f>
        <v>93</v>
      </c>
      <c r="AV257">
        <f>(Table2[[#This Row],[Rank 1Y]]+Table2[[#This Row],[Rank 6M]]+Table2[[#This Row],[Rank Sharpe]])/3</f>
        <v>282</v>
      </c>
    </row>
    <row r="258" spans="1:48" x14ac:dyDescent="0.3">
      <c r="A258" t="s">
        <v>1332</v>
      </c>
      <c r="B258" t="s">
        <v>1333</v>
      </c>
      <c r="C258" t="s">
        <v>10159</v>
      </c>
      <c r="D258" t="s">
        <v>124</v>
      </c>
      <c r="E258">
        <v>8360.3157543599991</v>
      </c>
      <c r="F258">
        <v>1421.4</v>
      </c>
      <c r="G258">
        <v>28.300845505374401</v>
      </c>
      <c r="H258">
        <f>(Table2[[#This Row],[1Y Return vs Nifty]]-AVERAGE(Table2[1Y Return vs Nifty]))/_xlfn.STDEV.P(Table2[1Y Return vs Nifty])</f>
        <v>-0.13860293952376251</v>
      </c>
      <c r="I258">
        <v>-2.0858410383333701</v>
      </c>
      <c r="J258">
        <f>(Table2[[#This Row],[1M Return vs Nifty]]-AVERAGE(Table2[1M Return vs Nifty]))/_xlfn.STDEV.P(Table2[1M Return vs Nifty])</f>
        <v>-0.29616618776781911</v>
      </c>
      <c r="K258">
        <v>5.0609305075888296</v>
      </c>
      <c r="L258">
        <f>(Table2[[#This Row],[6M Return vs Nifty]]-AVERAGE(Table2[6M Return vs Nifty]))/_xlfn.STDEV.P(Table2[6M Return vs Nifty])</f>
        <v>-9.2762406574554507E-2</v>
      </c>
      <c r="M258">
        <v>-2.2522639272876899</v>
      </c>
      <c r="N258">
        <f>(Table2[[#This Row],[1W Return vs Nifty]]-AVERAGE(Table2[1W Return vs Nifty]))/_xlfn.STDEV.P(Table2[1W Return vs Nifty])</f>
        <v>-1.060422182360435</v>
      </c>
      <c r="O258">
        <v>1413.17</v>
      </c>
      <c r="P258">
        <v>1368.37314400435</v>
      </c>
      <c r="Q258">
        <v>1188.15134956303</v>
      </c>
      <c r="R258">
        <v>51.816519157565097</v>
      </c>
      <c r="S258" s="2">
        <f>(Table2[[#This Row],[Close Price]]-Table2[[#This Row],[20D EMA]])/Table2[[#This Row],[20D EMA]]</f>
        <v>5.8237862394474958E-3</v>
      </c>
      <c r="T258" s="2">
        <f>(Table2[[#This Row],[Close Price]]-Table2[[#This Row],[50D EMA]])/Table2[[#This Row],[50D EMA]]</f>
        <v>3.8751751470709583E-2</v>
      </c>
      <c r="U258" s="2">
        <f>(Table2[[#This Row],[Close Price]]-Table2[[#This Row],[200D EMA]])/Table2[[#This Row],[200D EMA]]</f>
        <v>0.19631223793395741</v>
      </c>
      <c r="V258">
        <v>1.0457293867394799</v>
      </c>
      <c r="W258">
        <v>1412.55</v>
      </c>
      <c r="X258">
        <v>1432.75</v>
      </c>
      <c r="Y258">
        <v>1405</v>
      </c>
      <c r="Z258">
        <v>1459.9</v>
      </c>
      <c r="AA258">
        <v>1360.5</v>
      </c>
      <c r="AB258">
        <v>1490.6</v>
      </c>
      <c r="AC258" s="2">
        <f>(Table2[[#This Row],[Close Price]]/Table2[[#This Row],[Day Low]])-1</f>
        <v>6.2652649463736942E-3</v>
      </c>
      <c r="AD258" s="2">
        <f>(Table2[[#This Row],[Day High]]/Table2[[#This Row],[Close Price]])-1</f>
        <v>7.9850851273390866E-3</v>
      </c>
      <c r="AE258" s="2">
        <f>(Table2[[#This Row],[Close Price]]/Table2[[#This Row],[Current Week Low]])-1</f>
        <v>1.1672597864768708E-2</v>
      </c>
      <c r="AF258" s="2">
        <f>(Table2[[#This Row],[Current Week High]]/Table2[[#This Row],[Close Price]])-1</f>
        <v>2.708597157731818E-2</v>
      </c>
      <c r="AG258" s="2">
        <f>(Table2[[#This Row],[Close Price]]/Table2[[#This Row],[Current Month Low]])-1</f>
        <v>4.4762954796030874E-2</v>
      </c>
      <c r="AH258" s="2">
        <f>(Table2[[#This Row],[Current Month High]]/Table2[[#This Row],[Close Price]])-1</f>
        <v>4.8684395666244384E-2</v>
      </c>
      <c r="AI258">
        <v>10.169551146756699</v>
      </c>
      <c r="AJ258">
        <v>65.048769159312599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0.03</v>
      </c>
      <c r="AM258" t="s">
        <v>10202</v>
      </c>
      <c r="AN258">
        <v>2.09</v>
      </c>
      <c r="AO258" t="s">
        <v>10202</v>
      </c>
      <c r="AP258">
        <v>0.12557302930539499</v>
      </c>
      <c r="AQ258">
        <f>(Table2[[#This Row],[Sharpe Ratio]]-AVERAGE(Table2[Sharpe Ratio]))/_xlfn.STDEV.P(Table2[Sharpe Ratio])</f>
        <v>0.8015165165597552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-0.78643719966681591</v>
      </c>
      <c r="AS258">
        <f>_xlfn.RANK.AVG(Table2[[#This Row],[1Y Return vs Nifty Z-Score]],Table2[1Y Return vs Nifty Z-Score])</f>
        <v>331</v>
      </c>
      <c r="AT258">
        <f>_xlfn.RANK.AVG(Table2[[#This Row],[6M Return vs Nifty Z-Score]],Table2[6M Return vs Nifty Z-Score])</f>
        <v>355</v>
      </c>
      <c r="AU258">
        <f>_xlfn.RANK.AVG(Table2[[#This Row],[Sharpe Ratio Z-Score]],Table2[Sharpe Ratio Z-Score])</f>
        <v>160</v>
      </c>
      <c r="AV258">
        <f>(Table2[[#This Row],[Rank 1Y]]+Table2[[#This Row],[Rank 6M]]+Table2[[#This Row],[Rank Sharpe]])/3</f>
        <v>282</v>
      </c>
    </row>
    <row r="259" spans="1:48" x14ac:dyDescent="0.3">
      <c r="A259" t="s">
        <v>185</v>
      </c>
      <c r="B259" t="s">
        <v>186</v>
      </c>
      <c r="C259" t="s">
        <v>10155</v>
      </c>
      <c r="D259" t="s">
        <v>18</v>
      </c>
      <c r="E259">
        <v>146598.10043952</v>
      </c>
      <c r="F259">
        <v>337.9</v>
      </c>
      <c r="G259">
        <v>52.602088912232801</v>
      </c>
      <c r="H259">
        <f>(Table2[[#This Row],[1Y Return vs Nifty]]-AVERAGE(Table2[1Y Return vs Nifty]))/_xlfn.STDEV.P(Table2[1Y Return vs Nifty])</f>
        <v>0.19768346898923486</v>
      </c>
      <c r="I259">
        <v>4.3652138338354103</v>
      </c>
      <c r="J259">
        <f>(Table2[[#This Row],[1M Return vs Nifty]]-AVERAGE(Table2[1M Return vs Nifty]))/_xlfn.STDEV.P(Table2[1M Return vs Nifty])</f>
        <v>0.4109101619185978</v>
      </c>
      <c r="K259">
        <v>22.922390979804099</v>
      </c>
      <c r="L259">
        <f>(Table2[[#This Row],[6M Return vs Nifty]]-AVERAGE(Table2[6M Return vs Nifty]))/_xlfn.STDEV.P(Table2[6M Return vs Nifty])</f>
        <v>0.50842668081581199</v>
      </c>
      <c r="M259">
        <v>7.00250093856405</v>
      </c>
      <c r="N259">
        <f>(Table2[[#This Row],[1W Return vs Nifty]]-AVERAGE(Table2[1W Return vs Nifty]))/_xlfn.STDEV.P(Table2[1W Return vs Nifty])</f>
        <v>0.79818291091751603</v>
      </c>
      <c r="O259">
        <v>313.75</v>
      </c>
      <c r="P259">
        <v>309.13461706923698</v>
      </c>
      <c r="Q259">
        <v>274.68571101356099</v>
      </c>
      <c r="R259">
        <v>77.456763814933495</v>
      </c>
      <c r="S259" s="2">
        <f>(Table2[[#This Row],[Close Price]]-Table2[[#This Row],[20D EMA]])/Table2[[#This Row],[20D EMA]]</f>
        <v>7.6972111553784792E-2</v>
      </c>
      <c r="T259" s="2">
        <f>(Table2[[#This Row],[Close Price]]-Table2[[#This Row],[50D EMA]])/Table2[[#This Row],[50D EMA]]</f>
        <v>9.3051315971903609E-2</v>
      </c>
      <c r="U259" s="2">
        <f>(Table2[[#This Row],[Close Price]]-Table2[[#This Row],[200D EMA]])/Table2[[#This Row],[200D EMA]]</f>
        <v>0.23013315382582153</v>
      </c>
      <c r="V259">
        <v>1.22163642015727</v>
      </c>
      <c r="W259">
        <v>337.3</v>
      </c>
      <c r="X259">
        <v>357.6</v>
      </c>
      <c r="Y259">
        <v>331.05</v>
      </c>
      <c r="Z259">
        <v>338.95</v>
      </c>
      <c r="AA259">
        <v>293.39999999999998</v>
      </c>
      <c r="AB259">
        <v>338.95</v>
      </c>
      <c r="AC259" s="2">
        <f>(Table2[[#This Row],[Close Price]]/Table2[[#This Row],[Day Low]])-1</f>
        <v>1.7788319003853026E-3</v>
      </c>
      <c r="AD259" s="2">
        <f>(Table2[[#This Row],[Day High]]/Table2[[#This Row],[Close Price]])-1</f>
        <v>5.830127256584805E-2</v>
      </c>
      <c r="AE259" s="2">
        <f>(Table2[[#This Row],[Close Price]]/Table2[[#This Row],[Current Week Low]])-1</f>
        <v>2.069173840809535E-2</v>
      </c>
      <c r="AF259" s="2">
        <f>(Table2[[#This Row],[Current Week High]]/Table2[[#This Row],[Close Price]])-1</f>
        <v>3.1074282332050895E-3</v>
      </c>
      <c r="AG259" s="2">
        <f>(Table2[[#This Row],[Close Price]]/Table2[[#This Row],[Current Month Low]])-1</f>
        <v>0.15167007498295848</v>
      </c>
      <c r="AH259" s="2">
        <f>(Table2[[#This Row],[Current Month High]]/Table2[[#This Row],[Close Price]])-1</f>
        <v>3.1074282332050895E-3</v>
      </c>
      <c r="AI259">
        <v>1.79786919206867</v>
      </c>
      <c r="AJ259">
        <v>103.891989742042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0.01</v>
      </c>
      <c r="AM259" t="s">
        <v>10202</v>
      </c>
      <c r="AN259">
        <v>12.5</v>
      </c>
      <c r="AO259" t="s">
        <v>10202</v>
      </c>
      <c r="AP259">
        <v>2.2813899777084999E-2</v>
      </c>
      <c r="AQ259">
        <f>(Table2[[#This Row],[Sharpe Ratio]]-AVERAGE(Table2[Sharpe Ratio]))/_xlfn.STDEV.P(Table2[Sharpe Ratio])</f>
        <v>-0.37786251118363751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1.537340711457523</v>
      </c>
      <c r="AS259">
        <f>_xlfn.RANK.AVG(Table2[[#This Row],[1Y Return vs Nifty Z-Score]],Table2[1Y Return vs Nifty Z-Score])</f>
        <v>232</v>
      </c>
      <c r="AT259">
        <f>_xlfn.RANK.AVG(Table2[[#This Row],[6M Return vs Nifty Z-Score]],Table2[6M Return vs Nifty Z-Score])</f>
        <v>181</v>
      </c>
      <c r="AU259">
        <f>_xlfn.RANK.AVG(Table2[[#This Row],[Sharpe Ratio Z-Score]],Table2[Sharpe Ratio Z-Score])</f>
        <v>435</v>
      </c>
      <c r="AV259">
        <f>(Table2[[#This Row],[Rank 1Y]]+Table2[[#This Row],[Rank 6M]]+Table2[[#This Row],[Rank Sharpe]])/3</f>
        <v>282.66666666666669</v>
      </c>
    </row>
    <row r="260" spans="1:48" x14ac:dyDescent="0.3">
      <c r="A260" t="s">
        <v>472</v>
      </c>
      <c r="B260" t="s">
        <v>473</v>
      </c>
      <c r="C260" t="s">
        <v>10161</v>
      </c>
      <c r="D260" t="s">
        <v>57</v>
      </c>
      <c r="E260">
        <v>46385.066169539998</v>
      </c>
      <c r="F260">
        <v>2738.1</v>
      </c>
      <c r="G260">
        <v>69.707140780943703</v>
      </c>
      <c r="H260">
        <f>(Table2[[#This Row],[1Y Return vs Nifty]]-AVERAGE(Table2[1Y Return vs Nifty]))/_xlfn.STDEV.P(Table2[1Y Return vs Nifty])</f>
        <v>0.43438726080977658</v>
      </c>
      <c r="I260">
        <v>-1.53344634300173</v>
      </c>
      <c r="J260">
        <f>(Table2[[#This Row],[1M Return vs Nifty]]-AVERAGE(Table2[1M Return vs Nifty]))/_xlfn.STDEV.P(Table2[1M Return vs Nifty])</f>
        <v>-0.23562024101943471</v>
      </c>
      <c r="K260">
        <v>11.1311283371017</v>
      </c>
      <c r="L260">
        <f>(Table2[[#This Row],[6M Return vs Nifty]]-AVERAGE(Table2[6M Return vs Nifty]))/_xlfn.STDEV.P(Table2[6M Return vs Nifty])</f>
        <v>0.11155104803239774</v>
      </c>
      <c r="M260">
        <v>4.4595872936187702</v>
      </c>
      <c r="N260">
        <f>(Table2[[#This Row],[1W Return vs Nifty]]-AVERAGE(Table2[1W Return vs Nifty]))/_xlfn.STDEV.P(Table2[1W Return vs Nifty])</f>
        <v>0.28749762384984456</v>
      </c>
      <c r="O260">
        <v>2623.92</v>
      </c>
      <c r="P260">
        <v>2516.81354307726</v>
      </c>
      <c r="Q260">
        <v>2132.0822829477002</v>
      </c>
      <c r="R260">
        <v>72.300026413670395</v>
      </c>
      <c r="S260" s="2">
        <f>(Table2[[#This Row],[Close Price]]-Table2[[#This Row],[20D EMA]])/Table2[[#This Row],[20D EMA]]</f>
        <v>4.3515046190432574E-2</v>
      </c>
      <c r="T260" s="2">
        <f>(Table2[[#This Row],[Close Price]]-Table2[[#This Row],[50D EMA]])/Table2[[#This Row],[50D EMA]]</f>
        <v>8.7923262146856224E-2</v>
      </c>
      <c r="U260" s="2">
        <f>(Table2[[#This Row],[Close Price]]-Table2[[#This Row],[200D EMA]])/Table2[[#This Row],[200D EMA]]</f>
        <v>0.28423749022221267</v>
      </c>
      <c r="V260">
        <v>1.2154193038205701</v>
      </c>
      <c r="W260">
        <v>2733.05</v>
      </c>
      <c r="X260">
        <v>2773.6</v>
      </c>
      <c r="Y260">
        <v>2712</v>
      </c>
      <c r="Z260">
        <v>2796.75</v>
      </c>
      <c r="AA260">
        <v>2501</v>
      </c>
      <c r="AB260">
        <v>2825</v>
      </c>
      <c r="AC260" s="2">
        <f>(Table2[[#This Row],[Close Price]]/Table2[[#This Row],[Day Low]])-1</f>
        <v>1.8477525109308335E-3</v>
      </c>
      <c r="AD260" s="2">
        <f>(Table2[[#This Row],[Day High]]/Table2[[#This Row],[Close Price]])-1</f>
        <v>1.2965194843139294E-2</v>
      </c>
      <c r="AE260" s="2">
        <f>(Table2[[#This Row],[Close Price]]/Table2[[#This Row],[Current Week Low]])-1</f>
        <v>9.6238938053097023E-3</v>
      </c>
      <c r="AF260" s="2">
        <f>(Table2[[#This Row],[Current Week High]]/Table2[[#This Row],[Close Price]])-1</f>
        <v>2.1419962747890819E-2</v>
      </c>
      <c r="AG260" s="2">
        <f>(Table2[[#This Row],[Close Price]]/Table2[[#This Row],[Current Month Low]])-1</f>
        <v>9.4802079168332609E-2</v>
      </c>
      <c r="AH260" s="2">
        <f>(Table2[[#This Row],[Current Month High]]/Table2[[#This Row],[Close Price]])-1</f>
        <v>3.1737336108980774E-2</v>
      </c>
      <c r="AI260">
        <v>3.1737336108980698</v>
      </c>
      <c r="AJ260">
        <v>97.689614093353995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0.18</v>
      </c>
      <c r="AM260" t="s">
        <v>10202</v>
      </c>
      <c r="AN260">
        <v>8.77</v>
      </c>
      <c r="AO260" t="s">
        <v>10202</v>
      </c>
      <c r="AP260">
        <v>3.6268717856442999E-2</v>
      </c>
      <c r="AQ260">
        <f>(Table2[[#This Row],[Sharpe Ratio]]-AVERAGE(Table2[Sharpe Ratio]))/_xlfn.STDEV.P(Table2[Sharpe Ratio])</f>
        <v>-0.22343992763571283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0.37437576403687134</v>
      </c>
      <c r="AS260">
        <f>_xlfn.RANK.AVG(Table2[[#This Row],[1Y Return vs Nifty Z-Score]],Table2[1Y Return vs Nifty Z-Score])</f>
        <v>169</v>
      </c>
      <c r="AT260">
        <f>_xlfn.RANK.AVG(Table2[[#This Row],[6M Return vs Nifty Z-Score]],Table2[6M Return vs Nifty Z-Score])</f>
        <v>283</v>
      </c>
      <c r="AU260">
        <f>_xlfn.RANK.AVG(Table2[[#This Row],[Sharpe Ratio Z-Score]],Table2[Sharpe Ratio Z-Score])</f>
        <v>396</v>
      </c>
      <c r="AV260">
        <f>(Table2[[#This Row],[Rank 1Y]]+Table2[[#This Row],[Rank 6M]]+Table2[[#This Row],[Rank Sharpe]])/3</f>
        <v>282.66666666666669</v>
      </c>
    </row>
    <row r="261" spans="1:48" x14ac:dyDescent="0.3">
      <c r="A261" t="s">
        <v>1394</v>
      </c>
      <c r="B261" t="s">
        <v>1395</v>
      </c>
      <c r="C261" t="s">
        <v>10162</v>
      </c>
      <c r="D261" t="s">
        <v>200</v>
      </c>
      <c r="E261">
        <v>7666.1420582800001</v>
      </c>
      <c r="F261">
        <v>1419.7</v>
      </c>
      <c r="G261">
        <v>21.946731760724699</v>
      </c>
      <c r="H261">
        <f>(Table2[[#This Row],[1Y Return vs Nifty]]-AVERAGE(Table2[1Y Return vs Nifty]))/_xlfn.STDEV.P(Table2[1Y Return vs Nifty])</f>
        <v>-0.2265326826523904</v>
      </c>
      <c r="I261">
        <v>3.22526565574272</v>
      </c>
      <c r="J261">
        <f>(Table2[[#This Row],[1M Return vs Nifty]]-AVERAGE(Table2[1M Return vs Nifty]))/_xlfn.STDEV.P(Table2[1M Return vs Nifty])</f>
        <v>0.28596464330661903</v>
      </c>
      <c r="K261">
        <v>26.074057033008199</v>
      </c>
      <c r="L261">
        <f>(Table2[[#This Row],[6M Return vs Nifty]]-AVERAGE(Table2[6M Return vs Nifty]))/_xlfn.STDEV.P(Table2[6M Return vs Nifty])</f>
        <v>0.61450687740625209</v>
      </c>
      <c r="M261">
        <v>2.3406090127036498</v>
      </c>
      <c r="N261">
        <f>(Table2[[#This Row],[1W Return vs Nifty]]-AVERAGE(Table2[1W Return vs Nifty]))/_xlfn.STDEV.P(Table2[1W Return vs Nifty])</f>
        <v>-0.13805006780312357</v>
      </c>
      <c r="O261">
        <v>1353.23</v>
      </c>
      <c r="P261">
        <v>1259.45536554824</v>
      </c>
      <c r="Q261">
        <v>1071.5100770751201</v>
      </c>
      <c r="R261">
        <v>68.797791757498501</v>
      </c>
      <c r="S261" s="2">
        <f>(Table2[[#This Row],[Close Price]]-Table2[[#This Row],[20D EMA]])/Table2[[#This Row],[20D EMA]]</f>
        <v>4.9119514051565533E-2</v>
      </c>
      <c r="T261" s="2">
        <f>(Table2[[#This Row],[Close Price]]-Table2[[#This Row],[50D EMA]])/Table2[[#This Row],[50D EMA]]</f>
        <v>0.12723327783990634</v>
      </c>
      <c r="U261" s="2">
        <f>(Table2[[#This Row],[Close Price]]-Table2[[#This Row],[200D EMA]])/Table2[[#This Row],[200D EMA]]</f>
        <v>0.32495254162735188</v>
      </c>
      <c r="V261">
        <v>0.72179795070605701</v>
      </c>
      <c r="W261">
        <v>1405</v>
      </c>
      <c r="X261">
        <v>1430</v>
      </c>
      <c r="Y261">
        <v>1397</v>
      </c>
      <c r="Z261">
        <v>1429.7</v>
      </c>
      <c r="AA261">
        <v>1295.05</v>
      </c>
      <c r="AB261">
        <v>1453.7</v>
      </c>
      <c r="AC261" s="2">
        <f>(Table2[[#This Row],[Close Price]]/Table2[[#This Row],[Day Low]])-1</f>
        <v>1.0462633451957304E-2</v>
      </c>
      <c r="AD261" s="2">
        <f>(Table2[[#This Row],[Day High]]/Table2[[#This Row],[Close Price]])-1</f>
        <v>7.2550538846234414E-3</v>
      </c>
      <c r="AE261" s="2">
        <f>(Table2[[#This Row],[Close Price]]/Table2[[#This Row],[Current Week Low]])-1</f>
        <v>1.6249105225483174E-2</v>
      </c>
      <c r="AF261" s="2">
        <f>(Table2[[#This Row],[Current Week High]]/Table2[[#This Row],[Close Price]])-1</f>
        <v>7.0437416355568772E-3</v>
      </c>
      <c r="AG261" s="2">
        <f>(Table2[[#This Row],[Close Price]]/Table2[[#This Row],[Current Month Low]])-1</f>
        <v>9.6251109995753037E-2</v>
      </c>
      <c r="AH261" s="2">
        <f>(Table2[[#This Row],[Current Month High]]/Table2[[#This Row],[Close Price]])-1</f>
        <v>2.3948721560893116E-2</v>
      </c>
      <c r="AI261">
        <v>2.3948721560893098</v>
      </c>
      <c r="AJ261">
        <v>73.028641072516706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0.23</v>
      </c>
      <c r="AM261" t="s">
        <v>10202</v>
      </c>
      <c r="AN261">
        <v>4.6500000000000004</v>
      </c>
      <c r="AO261" t="s">
        <v>10202</v>
      </c>
      <c r="AP261">
        <v>5.5508133654867002E-2</v>
      </c>
      <c r="AQ261">
        <f>(Table2[[#This Row],[Sharpe Ratio]]-AVERAGE(Table2[Sharpe Ratio]))/_xlfn.STDEV.P(Table2[Sharpe Ratio])</f>
        <v>-2.6268125105506123E-3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0.53326195774680651</v>
      </c>
      <c r="AS261">
        <f>_xlfn.RANK.AVG(Table2[[#This Row],[1Y Return vs Nifty Z-Score]],Table2[1Y Return vs Nifty Z-Score])</f>
        <v>367</v>
      </c>
      <c r="AT261">
        <f>_xlfn.RANK.AVG(Table2[[#This Row],[6M Return vs Nifty Z-Score]],Table2[6M Return vs Nifty Z-Score])</f>
        <v>154</v>
      </c>
      <c r="AU261">
        <f>_xlfn.RANK.AVG(Table2[[#This Row],[Sharpe Ratio Z-Score]],Table2[Sharpe Ratio Z-Score])</f>
        <v>330</v>
      </c>
      <c r="AV261">
        <f>(Table2[[#This Row],[Rank 1Y]]+Table2[[#This Row],[Rank 6M]]+Table2[[#This Row],[Rank Sharpe]])/3</f>
        <v>283.66666666666669</v>
      </c>
    </row>
    <row r="262" spans="1:48" x14ac:dyDescent="0.3">
      <c r="A262" t="s">
        <v>287</v>
      </c>
      <c r="B262" t="s">
        <v>288</v>
      </c>
      <c r="C262" t="s">
        <v>10164</v>
      </c>
      <c r="D262" t="s">
        <v>133</v>
      </c>
      <c r="E262">
        <v>97828.951926419904</v>
      </c>
      <c r="F262">
        <v>966.9</v>
      </c>
      <c r="G262">
        <v>18.1653989326574</v>
      </c>
      <c r="H262">
        <f>(Table2[[#This Row],[1Y Return vs Nifty]]-AVERAGE(Table2[1Y Return vs Nifty]))/_xlfn.STDEV.P(Table2[1Y Return vs Nifty])</f>
        <v>-0.27885966917128463</v>
      </c>
      <c r="I262">
        <v>-10.8112489461395</v>
      </c>
      <c r="J262">
        <f>(Table2[[#This Row],[1M Return vs Nifty]]-AVERAGE(Table2[1M Return vs Nifty]))/_xlfn.STDEV.P(Table2[1M Return vs Nifty])</f>
        <v>-1.252525991742393</v>
      </c>
      <c r="K262">
        <v>18.062010093050699</v>
      </c>
      <c r="L262">
        <f>(Table2[[#This Row],[6M Return vs Nifty]]-AVERAGE(Table2[6M Return vs Nifty]))/_xlfn.STDEV.P(Table2[6M Return vs Nifty])</f>
        <v>0.34483379017720822</v>
      </c>
      <c r="M262">
        <v>2.7334203092530802</v>
      </c>
      <c r="N262">
        <f>(Table2[[#This Row],[1W Return vs Nifty]]-AVERAGE(Table2[1W Return vs Nifty]))/_xlfn.STDEV.P(Table2[1W Return vs Nifty])</f>
        <v>-5.9163020206945062E-2</v>
      </c>
      <c r="O262">
        <v>991.77</v>
      </c>
      <c r="P262">
        <v>995.62126901521799</v>
      </c>
      <c r="Q262">
        <v>863.55747290879901</v>
      </c>
      <c r="R262">
        <v>42.819791418467702</v>
      </c>
      <c r="S262" s="2">
        <f>(Table2[[#This Row],[Close Price]]-Table2[[#This Row],[20D EMA]])/Table2[[#This Row],[20D EMA]]</f>
        <v>-2.5076378595843798E-2</v>
      </c>
      <c r="T262" s="2">
        <f>(Table2[[#This Row],[Close Price]]-Table2[[#This Row],[50D EMA]])/Table2[[#This Row],[50D EMA]]</f>
        <v>-2.884758482874376E-2</v>
      </c>
      <c r="U262" s="2">
        <f>(Table2[[#This Row],[Close Price]]-Table2[[#This Row],[200D EMA]])/Table2[[#This Row],[200D EMA]]</f>
        <v>0.11967069978921374</v>
      </c>
      <c r="V262">
        <v>1.2013291875763901</v>
      </c>
      <c r="W262">
        <v>956.1</v>
      </c>
      <c r="X262">
        <v>978.9</v>
      </c>
      <c r="Y262">
        <v>963.5</v>
      </c>
      <c r="Z262">
        <v>982.8</v>
      </c>
      <c r="AA262">
        <v>918.9</v>
      </c>
      <c r="AB262">
        <v>1075.2</v>
      </c>
      <c r="AC262" s="2">
        <f>(Table2[[#This Row],[Close Price]]/Table2[[#This Row],[Day Low]])-1</f>
        <v>1.1295889551302007E-2</v>
      </c>
      <c r="AD262" s="2">
        <f>(Table2[[#This Row],[Day High]]/Table2[[#This Row],[Close Price]])-1</f>
        <v>1.2410797393732631E-2</v>
      </c>
      <c r="AE262" s="2">
        <f>(Table2[[#This Row],[Close Price]]/Table2[[#This Row],[Current Week Low]])-1</f>
        <v>3.5288012454592899E-3</v>
      </c>
      <c r="AF262" s="2">
        <f>(Table2[[#This Row],[Current Week High]]/Table2[[#This Row],[Close Price]])-1</f>
        <v>1.6444306546695708E-2</v>
      </c>
      <c r="AG262" s="2">
        <f>(Table2[[#This Row],[Close Price]]/Table2[[#This Row],[Current Month Low]])-1</f>
        <v>5.22363695723147E-2</v>
      </c>
      <c r="AH262" s="2">
        <f>(Table2[[#This Row],[Current Month High]]/Table2[[#This Row],[Close Price]])-1</f>
        <v>0.11200744647843641</v>
      </c>
      <c r="AI262">
        <v>13.455372841038299</v>
      </c>
      <c r="AJ262">
        <v>66.248280605226896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-0.02</v>
      </c>
      <c r="AM262" t="s">
        <v>10201</v>
      </c>
      <c r="AN262">
        <v>-4.0599999999999996</v>
      </c>
      <c r="AO262" t="s">
        <v>10201</v>
      </c>
      <c r="AP262">
        <v>8.4624565546407002E-2</v>
      </c>
      <c r="AQ262">
        <f>(Table2[[#This Row],[Sharpe Ratio]]-AVERAGE(Table2[Sharpe Ratio]))/_xlfn.STDEV.P(Table2[Sharpe Ratio])</f>
        <v>0.33154601761390784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391</v>
      </c>
      <c r="AT262">
        <f>_xlfn.RANK.AVG(Table2[[#This Row],[6M Return vs Nifty Z-Score]],Table2[6M Return vs Nifty Z-Score])</f>
        <v>216</v>
      </c>
      <c r="AU262">
        <f>_xlfn.RANK.AVG(Table2[[#This Row],[Sharpe Ratio Z-Score]],Table2[Sharpe Ratio Z-Score])</f>
        <v>247</v>
      </c>
      <c r="AV262">
        <f>(Table2[[#This Row],[Rank 1Y]]+Table2[[#This Row],[Rank 6M]]+Table2[[#This Row],[Rank Sharpe]])/3</f>
        <v>284.66666666666669</v>
      </c>
    </row>
    <row r="263" spans="1:48" x14ac:dyDescent="0.3">
      <c r="A263" t="s">
        <v>1868</v>
      </c>
      <c r="B263" t="s">
        <v>1869</v>
      </c>
      <c r="C263" t="s">
        <v>10171</v>
      </c>
      <c r="D263" t="s">
        <v>279</v>
      </c>
      <c r="E263">
        <v>3815.74676718</v>
      </c>
      <c r="F263">
        <v>153.33000000000001</v>
      </c>
      <c r="G263">
        <v>51.769321885515701</v>
      </c>
      <c r="H263">
        <f>(Table2[[#This Row],[1Y Return vs Nifty]]-AVERAGE(Table2[1Y Return vs Nifty]))/_xlfn.STDEV.P(Table2[1Y Return vs Nifty])</f>
        <v>0.18615944003918924</v>
      </c>
      <c r="I263">
        <v>14.9378087399629</v>
      </c>
      <c r="J263">
        <f>(Table2[[#This Row],[1M Return vs Nifty]]-AVERAGE(Table2[1M Return vs Nifty]))/_xlfn.STDEV.P(Table2[1M Return vs Nifty])</f>
        <v>1.5697333251177348</v>
      </c>
      <c r="K263">
        <v>29.1119554171452</v>
      </c>
      <c r="L263">
        <f>(Table2[[#This Row],[6M Return vs Nifty]]-AVERAGE(Table2[6M Return vs Nifty]))/_xlfn.STDEV.P(Table2[6M Return vs Nifty])</f>
        <v>0.71675783051196307</v>
      </c>
      <c r="M263">
        <v>14.113154710445</v>
      </c>
      <c r="N263">
        <f>(Table2[[#This Row],[1W Return vs Nifty]]-AVERAGE(Table2[1W Return vs Nifty]))/_xlfn.STDEV.P(Table2[1W Return vs Nifty])</f>
        <v>2.2261929693597424</v>
      </c>
      <c r="O263">
        <v>142.38</v>
      </c>
      <c r="P263">
        <v>127.981836146444</v>
      </c>
      <c r="Q263">
        <v>106.792067903638</v>
      </c>
      <c r="R263">
        <v>63.130646310345597</v>
      </c>
      <c r="S263" s="2">
        <f>(Table2[[#This Row],[Close Price]]-Table2[[#This Row],[20D EMA]])/Table2[[#This Row],[20D EMA]]</f>
        <v>7.6906868942267295E-2</v>
      </c>
      <c r="T263" s="2">
        <f>(Table2[[#This Row],[Close Price]]-Table2[[#This Row],[50D EMA]])/Table2[[#This Row],[50D EMA]]</f>
        <v>0.19806063592142267</v>
      </c>
      <c r="U263" s="2">
        <f>(Table2[[#This Row],[Close Price]]-Table2[[#This Row],[200D EMA]])/Table2[[#This Row],[200D EMA]]</f>
        <v>0.4357807935543932</v>
      </c>
      <c r="V263">
        <v>1.0074927601913299</v>
      </c>
      <c r="W263">
        <v>151.84</v>
      </c>
      <c r="X263">
        <v>157.44999999999999</v>
      </c>
      <c r="Y263">
        <v>153</v>
      </c>
      <c r="Z263">
        <v>158.4</v>
      </c>
      <c r="AA263">
        <v>125.35</v>
      </c>
      <c r="AB263">
        <v>164.5</v>
      </c>
      <c r="AC263" s="2">
        <f>(Table2[[#This Row],[Close Price]]/Table2[[#This Row],[Day Low]])-1</f>
        <v>9.8129610115911259E-3</v>
      </c>
      <c r="AD263" s="2">
        <f>(Table2[[#This Row],[Day High]]/Table2[[#This Row],[Close Price]])-1</f>
        <v>2.6870149351072792E-2</v>
      </c>
      <c r="AE263" s="2">
        <f>(Table2[[#This Row],[Close Price]]/Table2[[#This Row],[Current Week Low]])-1</f>
        <v>2.156862745098076E-3</v>
      </c>
      <c r="AF263" s="2">
        <f>(Table2[[#This Row],[Current Week High]]/Table2[[#This Row],[Close Price]])-1</f>
        <v>3.3065936216004621E-2</v>
      </c>
      <c r="AG263" s="2">
        <f>(Table2[[#This Row],[Close Price]]/Table2[[#This Row],[Current Month Low]])-1</f>
        <v>0.22321499800558442</v>
      </c>
      <c r="AH263" s="2">
        <f>(Table2[[#This Row],[Current Month High]]/Table2[[#This Row],[Close Price]])-1</f>
        <v>7.2849409769777607E-2</v>
      </c>
      <c r="AI263">
        <v>7.2849409769777598</v>
      </c>
      <c r="AJ263">
        <v>87.904411764705898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0.44</v>
      </c>
      <c r="AM263" t="s">
        <v>10202</v>
      </c>
      <c r="AN263">
        <v>3.9</v>
      </c>
      <c r="AO263" t="s">
        <v>10202</v>
      </c>
      <c r="AP263">
        <v>8.9459430718239995E-3</v>
      </c>
      <c r="AQ263">
        <f>(Table2[[#This Row],[Sharpe Ratio]]-AVERAGE(Table2[Sharpe Ratio]))/_xlfn.STDEV.P(Table2[Sharpe Ratio])</f>
        <v>-0.53702673698930903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4.1618168280393206</v>
      </c>
      <c r="AS263">
        <f>_xlfn.RANK.AVG(Table2[[#This Row],[1Y Return vs Nifty Z-Score]],Table2[1Y Return vs Nifty Z-Score])</f>
        <v>235</v>
      </c>
      <c r="AT263">
        <f>_xlfn.RANK.AVG(Table2[[#This Row],[6M Return vs Nifty Z-Score]],Table2[6M Return vs Nifty Z-Score])</f>
        <v>136</v>
      </c>
      <c r="AU263">
        <f>_xlfn.RANK.AVG(Table2[[#This Row],[Sharpe Ratio Z-Score]],Table2[Sharpe Ratio Z-Score])</f>
        <v>483</v>
      </c>
      <c r="AV263">
        <f>(Table2[[#This Row],[Rank 1Y]]+Table2[[#This Row],[Rank 6M]]+Table2[[#This Row],[Rank Sharpe]])/3</f>
        <v>284.66666666666669</v>
      </c>
    </row>
    <row r="264" spans="1:48" x14ac:dyDescent="0.3">
      <c r="A264" t="s">
        <v>723</v>
      </c>
      <c r="B264" t="s">
        <v>724</v>
      </c>
      <c r="C264" t="s">
        <v>10161</v>
      </c>
      <c r="D264" t="s">
        <v>57</v>
      </c>
      <c r="E264">
        <v>22829.38525408</v>
      </c>
      <c r="F264">
        <v>896.8</v>
      </c>
      <c r="G264">
        <v>54.827168816080501</v>
      </c>
      <c r="H264">
        <f>(Table2[[#This Row],[1Y Return vs Nifty]]-AVERAGE(Table2[1Y Return vs Nifty]))/_xlfn.STDEV.P(Table2[1Y Return vs Nifty])</f>
        <v>0.22847465596644978</v>
      </c>
      <c r="I264">
        <v>12.6181851453108</v>
      </c>
      <c r="J264">
        <f>(Table2[[#This Row],[1M Return vs Nifty]]-AVERAGE(Table2[1M Return vs Nifty]))/_xlfn.STDEV.P(Table2[1M Return vs Nifty])</f>
        <v>1.3154879316970323</v>
      </c>
      <c r="K264">
        <v>16.972118343130699</v>
      </c>
      <c r="L264">
        <f>(Table2[[#This Row],[6M Return vs Nifty]]-AVERAGE(Table2[6M Return vs Nifty]))/_xlfn.STDEV.P(Table2[6M Return vs Nifty])</f>
        <v>0.30814972240414168</v>
      </c>
      <c r="M264">
        <v>12.5796787165417</v>
      </c>
      <c r="N264">
        <f>(Table2[[#This Row],[1W Return vs Nifty]]-AVERAGE(Table2[1W Return vs Nifty]))/_xlfn.STDEV.P(Table2[1W Return vs Nifty])</f>
        <v>1.9182298461469047</v>
      </c>
      <c r="O264">
        <v>844.08</v>
      </c>
      <c r="P264">
        <v>775.53974146373002</v>
      </c>
      <c r="Q264">
        <v>672.60592911887704</v>
      </c>
      <c r="R264">
        <v>61.717494803999301</v>
      </c>
      <c r="S264" s="2">
        <f>(Table2[[#This Row],[Close Price]]-Table2[[#This Row],[20D EMA]])/Table2[[#This Row],[20D EMA]]</f>
        <v>6.2458534736043875E-2</v>
      </c>
      <c r="T264" s="2">
        <f>(Table2[[#This Row],[Close Price]]-Table2[[#This Row],[50D EMA]])/Table2[[#This Row],[50D EMA]]</f>
        <v>0.15635595708790762</v>
      </c>
      <c r="U264" s="2">
        <f>(Table2[[#This Row],[Close Price]]-Table2[[#This Row],[200D EMA]])/Table2[[#This Row],[200D EMA]]</f>
        <v>0.33332157980650007</v>
      </c>
      <c r="V264">
        <v>1.2977069818692499</v>
      </c>
      <c r="W264">
        <v>901</v>
      </c>
      <c r="X264">
        <v>949.5</v>
      </c>
      <c r="Y264">
        <v>888.55</v>
      </c>
      <c r="Z264">
        <v>938.9</v>
      </c>
      <c r="AA264">
        <v>789.1</v>
      </c>
      <c r="AB264">
        <v>956.7</v>
      </c>
      <c r="AC264" s="2">
        <f>(Table2[[#This Row],[Close Price]]/Table2[[#This Row],[Day Low]])-1</f>
        <v>-4.6614872364040272E-3</v>
      </c>
      <c r="AD264" s="2">
        <f>(Table2[[#This Row],[Day High]]/Table2[[#This Row],[Close Price]])-1</f>
        <v>5.8764495985726972E-2</v>
      </c>
      <c r="AE264" s="2">
        <f>(Table2[[#This Row],[Close Price]]/Table2[[#This Row],[Current Week Low]])-1</f>
        <v>9.2847898261212425E-3</v>
      </c>
      <c r="AF264" s="2">
        <f>(Table2[[#This Row],[Current Week High]]/Table2[[#This Row],[Close Price]])-1</f>
        <v>4.6944692239072383E-2</v>
      </c>
      <c r="AG264" s="2">
        <f>(Table2[[#This Row],[Close Price]]/Table2[[#This Row],[Current Month Low]])-1</f>
        <v>0.13648460271195018</v>
      </c>
      <c r="AH264" s="2">
        <f>(Table2[[#This Row],[Current Month High]]/Table2[[#This Row],[Close Price]])-1</f>
        <v>6.6793041926851204E-2</v>
      </c>
      <c r="AI264">
        <v>6.6793041926851204</v>
      </c>
      <c r="AJ264">
        <v>84.507766690669598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0.18</v>
      </c>
      <c r="AM264" t="s">
        <v>10202</v>
      </c>
      <c r="AN264">
        <v>9.51</v>
      </c>
      <c r="AO264" t="s">
        <v>10202</v>
      </c>
      <c r="AP264">
        <v>3.1221513081692999E-2</v>
      </c>
      <c r="AQ264">
        <f>(Table2[[#This Row],[Sharpe Ratio]]-AVERAGE(Table2[Sharpe Ratio]))/_xlfn.STDEV.P(Table2[Sharpe Ratio])</f>
        <v>-0.28136731070513188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3.4889748455093965</v>
      </c>
      <c r="AS264">
        <f>_xlfn.RANK.AVG(Table2[[#This Row],[1Y Return vs Nifty Z-Score]],Table2[1Y Return vs Nifty Z-Score])</f>
        <v>220</v>
      </c>
      <c r="AT264">
        <f>_xlfn.RANK.AVG(Table2[[#This Row],[6M Return vs Nifty Z-Score]],Table2[6M Return vs Nifty Z-Score])</f>
        <v>230</v>
      </c>
      <c r="AU264">
        <f>_xlfn.RANK.AVG(Table2[[#This Row],[Sharpe Ratio Z-Score]],Table2[Sharpe Ratio Z-Score])</f>
        <v>405</v>
      </c>
      <c r="AV264">
        <f>(Table2[[#This Row],[Rank 1Y]]+Table2[[#This Row],[Rank 6M]]+Table2[[#This Row],[Rank Sharpe]])/3</f>
        <v>285</v>
      </c>
    </row>
    <row r="265" spans="1:48" x14ac:dyDescent="0.3">
      <c r="A265" t="s">
        <v>337</v>
      </c>
      <c r="B265" t="s">
        <v>338</v>
      </c>
      <c r="C265" t="s">
        <v>10166</v>
      </c>
      <c r="D265" t="s">
        <v>195</v>
      </c>
      <c r="E265">
        <v>75275.313220259995</v>
      </c>
      <c r="F265">
        <v>256.35000000000002</v>
      </c>
      <c r="G265">
        <v>12.902873536476999</v>
      </c>
      <c r="H265">
        <f>(Table2[[#This Row],[1Y Return vs Nifty]]-AVERAGE(Table2[1Y Return vs Nifty]))/_xlfn.STDEV.P(Table2[1Y Return vs Nifty])</f>
        <v>-0.35168375210238639</v>
      </c>
      <c r="I265">
        <v>-1.7332144934920699</v>
      </c>
      <c r="J265">
        <f>(Table2[[#This Row],[1M Return vs Nifty]]-AVERAGE(Table2[1M Return vs Nifty]))/_xlfn.STDEV.P(Table2[1M Return vs Nifty])</f>
        <v>-0.25751609176497781</v>
      </c>
      <c r="K265">
        <v>33.327934507660103</v>
      </c>
      <c r="L265">
        <f>(Table2[[#This Row],[6M Return vs Nifty]]-AVERAGE(Table2[6M Return vs Nifty]))/_xlfn.STDEV.P(Table2[6M Return vs Nifty])</f>
        <v>0.85866115503720375</v>
      </c>
      <c r="M265">
        <v>8.4516459944555198</v>
      </c>
      <c r="N265">
        <f>(Table2[[#This Row],[1W Return vs Nifty]]-AVERAGE(Table2[1W Return vs Nifty]))/_xlfn.STDEV.P(Table2[1W Return vs Nifty])</f>
        <v>1.0892101191523271</v>
      </c>
      <c r="O265">
        <v>233.8</v>
      </c>
      <c r="P265">
        <v>225.41978293143299</v>
      </c>
      <c r="Q265">
        <v>196.15339681211699</v>
      </c>
      <c r="R265">
        <v>83.981020960845498</v>
      </c>
      <c r="S265" s="2">
        <f>(Table2[[#This Row],[Close Price]]-Table2[[#This Row],[20D EMA]])/Table2[[#This Row],[20D EMA]]</f>
        <v>9.6449957228400385E-2</v>
      </c>
      <c r="T265" s="2">
        <f>(Table2[[#This Row],[Close Price]]-Table2[[#This Row],[50D EMA]])/Table2[[#This Row],[50D EMA]]</f>
        <v>0.13721163540457859</v>
      </c>
      <c r="U265" s="2">
        <f>(Table2[[#This Row],[Close Price]]-Table2[[#This Row],[200D EMA]])/Table2[[#This Row],[200D EMA]]</f>
        <v>0.30688534670414896</v>
      </c>
      <c r="V265">
        <v>0.97299722725767301</v>
      </c>
      <c r="W265">
        <v>252.47</v>
      </c>
      <c r="X265">
        <v>256.39999999999998</v>
      </c>
      <c r="Y265">
        <v>249</v>
      </c>
      <c r="Z265">
        <v>258.85000000000002</v>
      </c>
      <c r="AA265">
        <v>219.35</v>
      </c>
      <c r="AB265">
        <v>258.85000000000002</v>
      </c>
      <c r="AC265" s="2">
        <f>(Table2[[#This Row],[Close Price]]/Table2[[#This Row],[Day Low]])-1</f>
        <v>1.5368162553967002E-2</v>
      </c>
      <c r="AD265" s="2">
        <f>(Table2[[#This Row],[Day High]]/Table2[[#This Row],[Close Price]])-1</f>
        <v>1.9504583577112378E-4</v>
      </c>
      <c r="AE265" s="2">
        <f>(Table2[[#This Row],[Close Price]]/Table2[[#This Row],[Current Week Low]])-1</f>
        <v>2.9518072289156816E-2</v>
      </c>
      <c r="AF265" s="2">
        <f>(Table2[[#This Row],[Current Week High]]/Table2[[#This Row],[Close Price]])-1</f>
        <v>9.7522917885703997E-3</v>
      </c>
      <c r="AG265" s="2">
        <f>(Table2[[#This Row],[Close Price]]/Table2[[#This Row],[Current Month Low]])-1</f>
        <v>0.16868019147481217</v>
      </c>
      <c r="AH265" s="2">
        <f>(Table2[[#This Row],[Current Month High]]/Table2[[#This Row],[Close Price]])-1</f>
        <v>9.7522917885703997E-3</v>
      </c>
      <c r="AI265">
        <v>0.97522917885703997</v>
      </c>
      <c r="AJ265">
        <v>62.710250714059001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0.13</v>
      </c>
      <c r="AM265" t="s">
        <v>10202</v>
      </c>
      <c r="AN265">
        <v>13.44</v>
      </c>
      <c r="AO265" t="s">
        <v>10202</v>
      </c>
      <c r="AP265">
        <v>5.5275440386885998E-2</v>
      </c>
      <c r="AQ265">
        <f>(Table2[[#This Row],[Sharpe Ratio]]-AVERAGE(Table2[Sharpe Ratio]))/_xlfn.STDEV.P(Table2[Sharpe Ratio])</f>
        <v>-5.2974614486409628E-3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1.3333739688735258</v>
      </c>
      <c r="AS265">
        <f>_xlfn.RANK.AVG(Table2[[#This Row],[1Y Return vs Nifty Z-Score]],Table2[1Y Return vs Nifty Z-Score])</f>
        <v>409</v>
      </c>
      <c r="AT265">
        <f>_xlfn.RANK.AVG(Table2[[#This Row],[6M Return vs Nifty Z-Score]],Table2[6M Return vs Nifty Z-Score])</f>
        <v>117</v>
      </c>
      <c r="AU265">
        <f>_xlfn.RANK.AVG(Table2[[#This Row],[Sharpe Ratio Z-Score]],Table2[Sharpe Ratio Z-Score])</f>
        <v>332</v>
      </c>
      <c r="AV265">
        <f>(Table2[[#This Row],[Rank 1Y]]+Table2[[#This Row],[Rank 6M]]+Table2[[#This Row],[Rank Sharpe]])/3</f>
        <v>286</v>
      </c>
    </row>
    <row r="266" spans="1:48" x14ac:dyDescent="0.3">
      <c r="A266" t="s">
        <v>1464</v>
      </c>
      <c r="B266" t="s">
        <v>1465</v>
      </c>
      <c r="C266" t="s">
        <v>628</v>
      </c>
      <c r="D266" t="s">
        <v>480</v>
      </c>
      <c r="E266">
        <v>7038.3421363199996</v>
      </c>
      <c r="F266">
        <v>985.65</v>
      </c>
      <c r="G266">
        <v>57.489302246974802</v>
      </c>
      <c r="H266">
        <f>(Table2[[#This Row],[1Y Return vs Nifty]]-AVERAGE(Table2[1Y Return vs Nifty]))/_xlfn.STDEV.P(Table2[1Y Return vs Nifty])</f>
        <v>0.26531389400334671</v>
      </c>
      <c r="I266">
        <v>-0.77529578745559302</v>
      </c>
      <c r="J266">
        <f>(Table2[[#This Row],[1M Return vs Nifty]]-AVERAGE(Table2[1M Return vs Nifty]))/_xlfn.STDEV.P(Table2[1M Return vs Nifty])</f>
        <v>-0.15252215272987255</v>
      </c>
      <c r="K266">
        <v>-7.3158372417336199</v>
      </c>
      <c r="L266">
        <f>(Table2[[#This Row],[6M Return vs Nifty]]-AVERAGE(Table2[6M Return vs Nifty]))/_xlfn.STDEV.P(Table2[6M Return vs Nifty])</f>
        <v>-0.50934523414525212</v>
      </c>
      <c r="M266">
        <v>7.6608920112299801</v>
      </c>
      <c r="N266">
        <f>(Table2[[#This Row],[1W Return vs Nifty]]-AVERAGE(Table2[1W Return vs Nifty]))/_xlfn.STDEV.P(Table2[1W Return vs Nifty])</f>
        <v>0.93040550314574244</v>
      </c>
      <c r="O266">
        <v>940.85</v>
      </c>
      <c r="P266">
        <v>902.25045732853903</v>
      </c>
      <c r="Q266">
        <v>817.36412373648398</v>
      </c>
      <c r="R266">
        <v>63.522914452606898</v>
      </c>
      <c r="S266" s="2">
        <f>(Table2[[#This Row],[Close Price]]-Table2[[#This Row],[20D EMA]])/Table2[[#This Row],[20D EMA]]</f>
        <v>4.7616516979327152E-2</v>
      </c>
      <c r="T266" s="2">
        <f>(Table2[[#This Row],[Close Price]]-Table2[[#This Row],[50D EMA]])/Table2[[#This Row],[50D EMA]]</f>
        <v>9.2435023993667473E-2</v>
      </c>
      <c r="U266" s="2">
        <f>(Table2[[#This Row],[Close Price]]-Table2[[#This Row],[200D EMA]])/Table2[[#This Row],[200D EMA]]</f>
        <v>0.2058885035156876</v>
      </c>
      <c r="V266">
        <v>0.84296192131909098</v>
      </c>
      <c r="W266">
        <v>973.95</v>
      </c>
      <c r="X266">
        <v>993.75</v>
      </c>
      <c r="Y266">
        <v>958.35</v>
      </c>
      <c r="Z266">
        <v>1017.65</v>
      </c>
      <c r="AA266">
        <v>881.05</v>
      </c>
      <c r="AB266">
        <v>1042.0999999999999</v>
      </c>
      <c r="AC266" s="2">
        <f>(Table2[[#This Row],[Close Price]]/Table2[[#This Row],[Day Low]])-1</f>
        <v>1.2012937009086677E-2</v>
      </c>
      <c r="AD266" s="2">
        <f>(Table2[[#This Row],[Day High]]/Table2[[#This Row],[Close Price]])-1</f>
        <v>8.2179272561253569E-3</v>
      </c>
      <c r="AE266" s="2">
        <f>(Table2[[#This Row],[Close Price]]/Table2[[#This Row],[Current Week Low]])-1</f>
        <v>2.8486461105024175E-2</v>
      </c>
      <c r="AF266" s="2">
        <f>(Table2[[#This Row],[Current Week High]]/Table2[[#This Row],[Close Price]])-1</f>
        <v>3.2465885456297805E-2</v>
      </c>
      <c r="AG266" s="2">
        <f>(Table2[[#This Row],[Close Price]]/Table2[[#This Row],[Current Month Low]])-1</f>
        <v>0.11872197945633056</v>
      </c>
      <c r="AH266" s="2">
        <f>(Table2[[#This Row],[Current Month High]]/Table2[[#This Row],[Close Price]])-1</f>
        <v>5.7271851062750345E-2</v>
      </c>
      <c r="AI266">
        <v>5.7271851062750301</v>
      </c>
      <c r="AJ266">
        <v>104.47049061300601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0.08</v>
      </c>
      <c r="AM266" t="s">
        <v>10202</v>
      </c>
      <c r="AN266">
        <v>7.74</v>
      </c>
      <c r="AO266" t="s">
        <v>10202</v>
      </c>
      <c r="AP266">
        <v>0.13328182609075401</v>
      </c>
      <c r="AQ266">
        <f>(Table2[[#This Row],[Sharpe Ratio]]-AVERAGE(Table2[Sharpe Ratio]))/_xlfn.STDEV.P(Table2[Sharpe Ratio])</f>
        <v>0.88999131485281957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1.4238433251267841</v>
      </c>
      <c r="AS266">
        <f>_xlfn.RANK.AVG(Table2[[#This Row],[1Y Return vs Nifty Z-Score]],Table2[1Y Return vs Nifty Z-Score])</f>
        <v>214</v>
      </c>
      <c r="AT266">
        <f>_xlfn.RANK.AVG(Table2[[#This Row],[6M Return vs Nifty Z-Score]],Table2[6M Return vs Nifty Z-Score])</f>
        <v>501</v>
      </c>
      <c r="AU266">
        <f>_xlfn.RANK.AVG(Table2[[#This Row],[Sharpe Ratio Z-Score]],Table2[Sharpe Ratio Z-Score])</f>
        <v>143</v>
      </c>
      <c r="AV266">
        <f>(Table2[[#This Row],[Rank 1Y]]+Table2[[#This Row],[Rank 6M]]+Table2[[#This Row],[Rank Sharpe]])/3</f>
        <v>286</v>
      </c>
    </row>
    <row r="267" spans="1:48" x14ac:dyDescent="0.3">
      <c r="A267" t="s">
        <v>695</v>
      </c>
      <c r="B267" t="s">
        <v>696</v>
      </c>
      <c r="C267" t="s">
        <v>10162</v>
      </c>
      <c r="D267" t="s">
        <v>200</v>
      </c>
      <c r="E267">
        <v>24696.504753860001</v>
      </c>
      <c r="F267">
        <v>2088.5500000000002</v>
      </c>
      <c r="G267">
        <v>22.5887493831112</v>
      </c>
      <c r="H267">
        <f>(Table2[[#This Row],[1Y Return vs Nifty]]-AVERAGE(Table2[1Y Return vs Nifty]))/_xlfn.STDEV.P(Table2[1Y Return vs Nifty])</f>
        <v>-0.21764828950345888</v>
      </c>
      <c r="I267">
        <v>-4.8375683351934899</v>
      </c>
      <c r="J267">
        <f>(Table2[[#This Row],[1M Return vs Nifty]]-AVERAGE(Table2[1M Return vs Nifty]))/_xlfn.STDEV.P(Table2[1M Return vs Nifty])</f>
        <v>-0.59777287550355773</v>
      </c>
      <c r="K267">
        <v>-4.3362044309412804</v>
      </c>
      <c r="L267">
        <f>(Table2[[#This Row],[6M Return vs Nifty]]-AVERAGE(Table2[6M Return vs Nifty]))/_xlfn.STDEV.P(Table2[6M Return vs Nifty])</f>
        <v>-0.40905540996961059</v>
      </c>
      <c r="M267">
        <v>2.7329035709573199</v>
      </c>
      <c r="N267">
        <f>(Table2[[#This Row],[1W Return vs Nifty]]-AVERAGE(Table2[1W Return vs Nifty]))/_xlfn.STDEV.P(Table2[1W Return vs Nifty])</f>
        <v>-5.9266795120982645E-2</v>
      </c>
      <c r="O267">
        <v>2064.0500000000002</v>
      </c>
      <c r="P267">
        <v>2042.0025724976499</v>
      </c>
      <c r="Q267">
        <v>1780.7596907073601</v>
      </c>
      <c r="R267">
        <v>56.1044565429861</v>
      </c>
      <c r="S267" s="2">
        <f>(Table2[[#This Row],[Close Price]]-Table2[[#This Row],[20D EMA]])/Table2[[#This Row],[20D EMA]]</f>
        <v>1.1869867493520021E-2</v>
      </c>
      <c r="T267" s="2">
        <f>(Table2[[#This Row],[Close Price]]-Table2[[#This Row],[50D EMA]])/Table2[[#This Row],[50D EMA]]</f>
        <v>2.279498964852741E-2</v>
      </c>
      <c r="U267" s="2">
        <f>(Table2[[#This Row],[Close Price]]-Table2[[#This Row],[200D EMA]])/Table2[[#This Row],[200D EMA]]</f>
        <v>0.17284213636393495</v>
      </c>
      <c r="V267">
        <v>0.48124672214311898</v>
      </c>
      <c r="W267">
        <v>2075.25</v>
      </c>
      <c r="X267">
        <v>2140.1999999999998</v>
      </c>
      <c r="Y267">
        <v>2034.5</v>
      </c>
      <c r="Z267">
        <v>2095.4499999999998</v>
      </c>
      <c r="AA267">
        <v>1882.1</v>
      </c>
      <c r="AB267">
        <v>2338.75</v>
      </c>
      <c r="AC267" s="2">
        <f>(Table2[[#This Row],[Close Price]]/Table2[[#This Row],[Day Low]])-1</f>
        <v>6.4088664016384023E-3</v>
      </c>
      <c r="AD267" s="2">
        <f>(Table2[[#This Row],[Day High]]/Table2[[#This Row],[Close Price]])-1</f>
        <v>2.4730075889971337E-2</v>
      </c>
      <c r="AE267" s="2">
        <f>(Table2[[#This Row],[Close Price]]/Table2[[#This Row],[Current Week Low]])-1</f>
        <v>2.6566724010813614E-2</v>
      </c>
      <c r="AF267" s="2">
        <f>(Table2[[#This Row],[Current Week High]]/Table2[[#This Row],[Close Price]])-1</f>
        <v>3.3037274664238225E-3</v>
      </c>
      <c r="AG267" s="2">
        <f>(Table2[[#This Row],[Close Price]]/Table2[[#This Row],[Current Month Low]])-1</f>
        <v>0.10969130226874246</v>
      </c>
      <c r="AH267" s="2">
        <f>(Table2[[#This Row],[Current Month High]]/Table2[[#This Row],[Close Price]])-1</f>
        <v>0.11979603073902934</v>
      </c>
      <c r="AI267">
        <v>16.269660769433301</v>
      </c>
      <c r="AJ267">
        <v>87.591503121210806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-0.01</v>
      </c>
      <c r="AM267" t="s">
        <v>10201</v>
      </c>
      <c r="AN267">
        <v>-6.4</v>
      </c>
      <c r="AO267" t="s">
        <v>10201</v>
      </c>
      <c r="AP267">
        <v>0.21238647069385599</v>
      </c>
      <c r="AQ267">
        <f>(Table2[[#This Row],[Sharpe Ratio]]-AVERAGE(Table2[Sharpe Ratio]))/_xlfn.STDEV.P(Table2[Sharpe Ratio])</f>
        <v>1.7978849421172525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0.51414157201964272</v>
      </c>
      <c r="AS267">
        <f>_xlfn.RANK.AVG(Table2[[#This Row],[1Y Return vs Nifty Z-Score]],Table2[1Y Return vs Nifty Z-Score])</f>
        <v>363</v>
      </c>
      <c r="AT267">
        <f>_xlfn.RANK.AVG(Table2[[#This Row],[6M Return vs Nifty Z-Score]],Table2[6M Return vs Nifty Z-Score])</f>
        <v>470</v>
      </c>
      <c r="AU267">
        <f>_xlfn.RANK.AVG(Table2[[#This Row],[Sharpe Ratio Z-Score]],Table2[Sharpe Ratio Z-Score])</f>
        <v>26</v>
      </c>
      <c r="AV267">
        <f>(Table2[[#This Row],[Rank 1Y]]+Table2[[#This Row],[Rank 6M]]+Table2[[#This Row],[Rank Sharpe]])/3</f>
        <v>286.33333333333331</v>
      </c>
    </row>
    <row r="268" spans="1:48" x14ac:dyDescent="0.3">
      <c r="A268" t="s">
        <v>1398</v>
      </c>
      <c r="B268" t="s">
        <v>1399</v>
      </c>
      <c r="C268" t="s">
        <v>628</v>
      </c>
      <c r="D268" t="s">
        <v>628</v>
      </c>
      <c r="E268">
        <v>7586.6893339999997</v>
      </c>
      <c r="F268">
        <v>378.35</v>
      </c>
      <c r="G268">
        <v>-4.1919669753458804</v>
      </c>
      <c r="H268">
        <f>(Table2[[#This Row],[1Y Return vs Nifty]]-AVERAGE(Table2[1Y Return vs Nifty]))/_xlfn.STDEV.P(Table2[1Y Return vs Nifty])</f>
        <v>-0.58824623672821275</v>
      </c>
      <c r="I268">
        <v>5.1469222031192796</v>
      </c>
      <c r="J268">
        <f>(Table2[[#This Row],[1M Return vs Nifty]]-AVERAGE(Table2[1M Return vs Nifty]))/_xlfn.STDEV.P(Table2[1M Return vs Nifty])</f>
        <v>0.49659033535149538</v>
      </c>
      <c r="K268">
        <v>19.4621007874883</v>
      </c>
      <c r="L268">
        <f>(Table2[[#This Row],[6M Return vs Nifty]]-AVERAGE(Table2[6M Return vs Nifty]))/_xlfn.STDEV.P(Table2[6M Return vs Nifty])</f>
        <v>0.39195867384291061</v>
      </c>
      <c r="M268">
        <v>-1.97831498097119</v>
      </c>
      <c r="N268">
        <f>(Table2[[#This Row],[1W Return vs Nifty]]-AVERAGE(Table2[1W Return vs Nifty]))/_xlfn.STDEV.P(Table2[1W Return vs Nifty])</f>
        <v>-1.0054058838047919</v>
      </c>
      <c r="O268">
        <v>361.05</v>
      </c>
      <c r="P268">
        <v>352.78237824794701</v>
      </c>
      <c r="Q268">
        <v>343.41015221474203</v>
      </c>
      <c r="R268">
        <v>69.365360622512199</v>
      </c>
      <c r="S268" s="2">
        <f>(Table2[[#This Row],[Close Price]]-Table2[[#This Row],[20D EMA]])/Table2[[#This Row],[20D EMA]]</f>
        <v>4.7915801135576822E-2</v>
      </c>
      <c r="T268" s="2">
        <f>(Table2[[#This Row],[Close Price]]-Table2[[#This Row],[50D EMA]])/Table2[[#This Row],[50D EMA]]</f>
        <v>7.2474203158989003E-2</v>
      </c>
      <c r="U268" s="2">
        <f>(Table2[[#This Row],[Close Price]]-Table2[[#This Row],[200D EMA]])/Table2[[#This Row],[200D EMA]]</f>
        <v>0.1017437823544871</v>
      </c>
      <c r="V268">
        <v>3.6399375058508299</v>
      </c>
      <c r="W268">
        <v>373.4</v>
      </c>
      <c r="X268">
        <v>396</v>
      </c>
      <c r="Y268">
        <v>374.95</v>
      </c>
      <c r="Z268">
        <v>383.65</v>
      </c>
      <c r="AA268">
        <v>327.35000000000002</v>
      </c>
      <c r="AB268">
        <v>395.3</v>
      </c>
      <c r="AC268" s="2">
        <f>(Table2[[#This Row],[Close Price]]/Table2[[#This Row],[Day Low]])-1</f>
        <v>1.3256561328334415E-2</v>
      </c>
      <c r="AD268" s="2">
        <f>(Table2[[#This Row],[Day High]]/Table2[[#This Row],[Close Price]])-1</f>
        <v>4.664992731597728E-2</v>
      </c>
      <c r="AE268" s="2">
        <f>(Table2[[#This Row],[Close Price]]/Table2[[#This Row],[Current Week Low]])-1</f>
        <v>9.0678757167623747E-3</v>
      </c>
      <c r="AF268" s="2">
        <f>(Table2[[#This Row],[Current Week High]]/Table2[[#This Row],[Close Price]])-1</f>
        <v>1.4008193471653163E-2</v>
      </c>
      <c r="AG268" s="2">
        <f>(Table2[[#This Row],[Close Price]]/Table2[[#This Row],[Current Month Low]])-1</f>
        <v>0.15579654803726894</v>
      </c>
      <c r="AH268" s="2">
        <f>(Table2[[#This Row],[Current Month High]]/Table2[[#This Row],[Close Price]])-1</f>
        <v>4.4799788555570208E-2</v>
      </c>
      <c r="AI268">
        <v>15.488304479978799</v>
      </c>
      <c r="AJ268">
        <v>41.307189542483599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0.02</v>
      </c>
      <c r="AM268" t="s">
        <v>10202</v>
      </c>
      <c r="AN268">
        <v>13.76</v>
      </c>
      <c r="AO268" t="s">
        <v>10202</v>
      </c>
      <c r="AP268">
        <v>0.13854918674816899</v>
      </c>
      <c r="AQ268">
        <f>(Table2[[#This Row],[Sharpe Ratio]]-AVERAGE(Table2[Sharpe Ratio]))/_xlfn.STDEV.P(Table2[Sharpe Ratio])</f>
        <v>0.95044545376418932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0.24534234242559072</v>
      </c>
      <c r="AS268">
        <f>_xlfn.RANK.AVG(Table2[[#This Row],[1Y Return vs Nifty Z-Score]],Table2[1Y Return vs Nifty Z-Score])</f>
        <v>525</v>
      </c>
      <c r="AT268">
        <f>_xlfn.RANK.AVG(Table2[[#This Row],[6M Return vs Nifty Z-Score]],Table2[6M Return vs Nifty Z-Score])</f>
        <v>205</v>
      </c>
      <c r="AU268">
        <f>_xlfn.RANK.AVG(Table2[[#This Row],[Sharpe Ratio Z-Score]],Table2[Sharpe Ratio Z-Score])</f>
        <v>130</v>
      </c>
      <c r="AV268">
        <f>(Table2[[#This Row],[Rank 1Y]]+Table2[[#This Row],[Rank 6M]]+Table2[[#This Row],[Rank Sharpe]])/3</f>
        <v>286.66666666666669</v>
      </c>
    </row>
    <row r="269" spans="1:48" x14ac:dyDescent="0.3">
      <c r="A269" t="s">
        <v>996</v>
      </c>
      <c r="B269" t="s">
        <v>997</v>
      </c>
      <c r="C269" t="s">
        <v>10161</v>
      </c>
      <c r="D269" t="s">
        <v>57</v>
      </c>
      <c r="E269">
        <v>13690.19692326</v>
      </c>
      <c r="F269">
        <v>564.85</v>
      </c>
      <c r="G269">
        <v>48.296109392257698</v>
      </c>
      <c r="H269">
        <f>(Table2[[#This Row],[1Y Return vs Nifty]]-AVERAGE(Table2[1Y Return vs Nifty]))/_xlfn.STDEV.P(Table2[1Y Return vs Nifty])</f>
        <v>0.13809629628126241</v>
      </c>
      <c r="I269">
        <v>10.5728685326362</v>
      </c>
      <c r="J269">
        <f>(Table2[[#This Row],[1M Return vs Nifty]]-AVERAGE(Table2[1M Return vs Nifty]))/_xlfn.STDEV.P(Table2[1M Return vs Nifty])</f>
        <v>1.091308315634218</v>
      </c>
      <c r="K269">
        <v>23.4638045935232</v>
      </c>
      <c r="L269">
        <f>(Table2[[#This Row],[6M Return vs Nifty]]-AVERAGE(Table2[6M Return vs Nifty]))/_xlfn.STDEV.P(Table2[6M Return vs Nifty])</f>
        <v>0.52664982426137918</v>
      </c>
      <c r="M269">
        <v>11.625298491023701</v>
      </c>
      <c r="N269">
        <f>(Table2[[#This Row],[1W Return vs Nifty]]-AVERAGE(Table2[1W Return vs Nifty]))/_xlfn.STDEV.P(Table2[1W Return vs Nifty])</f>
        <v>1.7265646905451082</v>
      </c>
      <c r="O269">
        <v>522.95000000000005</v>
      </c>
      <c r="P269">
        <v>491.56952748286898</v>
      </c>
      <c r="Q269">
        <v>428.81765245437703</v>
      </c>
      <c r="R269">
        <v>81.489194834084202</v>
      </c>
      <c r="S269" s="2">
        <f>(Table2[[#This Row],[Close Price]]-Table2[[#This Row],[20D EMA]])/Table2[[#This Row],[20D EMA]]</f>
        <v>8.0122382636963335E-2</v>
      </c>
      <c r="T269" s="2">
        <f>(Table2[[#This Row],[Close Price]]-Table2[[#This Row],[50D EMA]])/Table2[[#This Row],[50D EMA]]</f>
        <v>0.149074481675809</v>
      </c>
      <c r="U269" s="2">
        <f>(Table2[[#This Row],[Close Price]]-Table2[[#This Row],[200D EMA]])/Table2[[#This Row],[200D EMA]]</f>
        <v>0.31722655717886011</v>
      </c>
      <c r="V269">
        <v>0.82204146636437303</v>
      </c>
      <c r="W269">
        <v>557.85</v>
      </c>
      <c r="X269">
        <v>573</v>
      </c>
      <c r="Y269">
        <v>560.35</v>
      </c>
      <c r="Z269">
        <v>571.95000000000005</v>
      </c>
      <c r="AA269">
        <v>484.55</v>
      </c>
      <c r="AB269">
        <v>571.95000000000005</v>
      </c>
      <c r="AC269" s="2">
        <f>(Table2[[#This Row],[Close Price]]/Table2[[#This Row],[Day Low]])-1</f>
        <v>1.2548176032983749E-2</v>
      </c>
      <c r="AD269" s="2">
        <f>(Table2[[#This Row],[Day High]]/Table2[[#This Row],[Close Price]])-1</f>
        <v>1.442860936531809E-2</v>
      </c>
      <c r="AE269" s="2">
        <f>(Table2[[#This Row],[Close Price]]/Table2[[#This Row],[Current Week Low]])-1</f>
        <v>8.0306951012760752E-3</v>
      </c>
      <c r="AF269" s="2">
        <f>(Table2[[#This Row],[Current Week High]]/Table2[[#This Row],[Close Price]])-1</f>
        <v>1.2569708772240507E-2</v>
      </c>
      <c r="AG269" s="2">
        <f>(Table2[[#This Row],[Close Price]]/Table2[[#This Row],[Current Month Low]])-1</f>
        <v>0.16572077185017031</v>
      </c>
      <c r="AH269" s="2">
        <f>(Table2[[#This Row],[Current Month High]]/Table2[[#This Row],[Close Price]])-1</f>
        <v>1.2569708772240507E-2</v>
      </c>
      <c r="AI269">
        <v>1.25697087722405</v>
      </c>
      <c r="AJ269">
        <v>96.332985749044099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0.23</v>
      </c>
      <c r="AM269" t="s">
        <v>10202</v>
      </c>
      <c r="AN269">
        <v>8.98</v>
      </c>
      <c r="AO269" t="s">
        <v>10202</v>
      </c>
      <c r="AP269">
        <v>1.9540560979523999E-2</v>
      </c>
      <c r="AQ269">
        <f>(Table2[[#This Row],[Sharpe Ratio]]-AVERAGE(Table2[Sharpe Ratio]))/_xlfn.STDEV.P(Table2[Sharpe Ratio])</f>
        <v>-0.41543101868523769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3.0671881080367305</v>
      </c>
      <c r="AS269">
        <f>_xlfn.RANK.AVG(Table2[[#This Row],[1Y Return vs Nifty Z-Score]],Table2[1Y Return vs Nifty Z-Score])</f>
        <v>245</v>
      </c>
      <c r="AT269">
        <f>_xlfn.RANK.AVG(Table2[[#This Row],[6M Return vs Nifty Z-Score]],Table2[6M Return vs Nifty Z-Score])</f>
        <v>176</v>
      </c>
      <c r="AU269">
        <f>_xlfn.RANK.AVG(Table2[[#This Row],[Sharpe Ratio Z-Score]],Table2[Sharpe Ratio Z-Score])</f>
        <v>447</v>
      </c>
      <c r="AV269">
        <f>(Table2[[#This Row],[Rank 1Y]]+Table2[[#This Row],[Rank 6M]]+Table2[[#This Row],[Rank Sharpe]])/3</f>
        <v>289.33333333333331</v>
      </c>
    </row>
    <row r="270" spans="1:48" x14ac:dyDescent="0.3">
      <c r="A270" t="s">
        <v>1125</v>
      </c>
      <c r="B270" t="s">
        <v>1126</v>
      </c>
      <c r="C270" t="s">
        <v>10168</v>
      </c>
      <c r="D270" t="s">
        <v>143</v>
      </c>
      <c r="E270">
        <v>10826.47830142</v>
      </c>
      <c r="F270">
        <v>1273.0999999999999</v>
      </c>
      <c r="G270">
        <v>38.673319073774501</v>
      </c>
      <c r="H270">
        <f>(Table2[[#This Row],[1Y Return vs Nifty]]-AVERAGE(Table2[1Y Return vs Nifty]))/_xlfn.STDEV.P(Table2[1Y Return vs Nifty])</f>
        <v>4.9338262834072869E-3</v>
      </c>
      <c r="I270">
        <v>21.271081813275501</v>
      </c>
      <c r="J270">
        <f>(Table2[[#This Row],[1M Return vs Nifty]]-AVERAGE(Table2[1M Return vs Nifty]))/_xlfn.STDEV.P(Table2[1M Return vs Nifty])</f>
        <v>2.2639000459070209</v>
      </c>
      <c r="K270">
        <v>37.639948888373802</v>
      </c>
      <c r="L270">
        <f>(Table2[[#This Row],[6M Return vs Nifty]]-AVERAGE(Table2[6M Return vs Nifty]))/_xlfn.STDEV.P(Table2[6M Return vs Nifty])</f>
        <v>1.0037968786465896</v>
      </c>
      <c r="M270">
        <v>1.3107585733420799</v>
      </c>
      <c r="N270">
        <f>(Table2[[#This Row],[1W Return vs Nifty]]-AVERAGE(Table2[1W Return vs Nifty]))/_xlfn.STDEV.P(Table2[1W Return vs Nifty])</f>
        <v>-0.34487166723397972</v>
      </c>
      <c r="O270">
        <v>1150.94</v>
      </c>
      <c r="P270">
        <v>1069.3088712450201</v>
      </c>
      <c r="Q270">
        <v>921.87903602996903</v>
      </c>
      <c r="R270">
        <v>78.190216996167607</v>
      </c>
      <c r="S270" s="2">
        <f>(Table2[[#This Row],[Close Price]]-Table2[[#This Row],[20D EMA]])/Table2[[#This Row],[20D EMA]]</f>
        <v>0.10613932959146424</v>
      </c>
      <c r="T270" s="2">
        <f>(Table2[[#This Row],[Close Price]]-Table2[[#This Row],[50D EMA]])/Table2[[#This Row],[50D EMA]]</f>
        <v>0.19058209862011269</v>
      </c>
      <c r="U270" s="2">
        <f>(Table2[[#This Row],[Close Price]]-Table2[[#This Row],[200D EMA]])/Table2[[#This Row],[200D EMA]]</f>
        <v>0.38098378446975895</v>
      </c>
      <c r="V270">
        <v>3.48031462325328</v>
      </c>
      <c r="W270">
        <v>1250</v>
      </c>
      <c r="X270">
        <v>1274.95</v>
      </c>
      <c r="Y270">
        <v>1260.3</v>
      </c>
      <c r="Z270">
        <v>1310</v>
      </c>
      <c r="AA270">
        <v>959</v>
      </c>
      <c r="AB270">
        <v>1329.3</v>
      </c>
      <c r="AC270" s="2">
        <f>(Table2[[#This Row],[Close Price]]/Table2[[#This Row],[Day Low]])-1</f>
        <v>1.847999999999983E-2</v>
      </c>
      <c r="AD270" s="2">
        <f>(Table2[[#This Row],[Day High]]/Table2[[#This Row],[Close Price]])-1</f>
        <v>1.4531458644255757E-3</v>
      </c>
      <c r="AE270" s="2">
        <f>(Table2[[#This Row],[Close Price]]/Table2[[#This Row],[Current Week Low]])-1</f>
        <v>1.0156311989208966E-2</v>
      </c>
      <c r="AF270" s="2">
        <f>(Table2[[#This Row],[Current Week High]]/Table2[[#This Row],[Close Price]])-1</f>
        <v>2.8984368863404386E-2</v>
      </c>
      <c r="AG270" s="2">
        <f>(Table2[[#This Row],[Close Price]]/Table2[[#This Row],[Current Month Low]])-1</f>
        <v>0.32752867570385802</v>
      </c>
      <c r="AH270" s="2">
        <f>(Table2[[#This Row],[Current Month High]]/Table2[[#This Row],[Close Price]])-1</f>
        <v>4.4144214908491186E-2</v>
      </c>
      <c r="AI270">
        <v>4.4144214908491097</v>
      </c>
      <c r="AJ270">
        <v>83.695260082245099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0.03</v>
      </c>
      <c r="AM270" t="s">
        <v>10202</v>
      </c>
      <c r="AN270">
        <v>29.92</v>
      </c>
      <c r="AO270" t="s">
        <v>10202</v>
      </c>
      <c r="AP270">
        <v>7.4669805022729999E-3</v>
      </c>
      <c r="AQ270">
        <f>(Table2[[#This Row],[Sharpe Ratio]]-AVERAGE(Table2[Sharpe Ratio]))/_xlfn.STDEV.P(Table2[Sharpe Ratio])</f>
        <v>-0.55400097027984496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2.3737581133231931</v>
      </c>
      <c r="AS270">
        <f>_xlfn.RANK.AVG(Table2[[#This Row],[1Y Return vs Nifty Z-Score]],Table2[1Y Return vs Nifty Z-Score])</f>
        <v>284</v>
      </c>
      <c r="AT270">
        <f>_xlfn.RANK.AVG(Table2[[#This Row],[6M Return vs Nifty Z-Score]],Table2[6M Return vs Nifty Z-Score])</f>
        <v>98</v>
      </c>
      <c r="AU270">
        <f>_xlfn.RANK.AVG(Table2[[#This Row],[Sharpe Ratio Z-Score]],Table2[Sharpe Ratio Z-Score])</f>
        <v>486</v>
      </c>
      <c r="AV270">
        <f>(Table2[[#This Row],[Rank 1Y]]+Table2[[#This Row],[Rank 6M]]+Table2[[#This Row],[Rank Sharpe]])/3</f>
        <v>289.33333333333331</v>
      </c>
    </row>
    <row r="271" spans="1:48" x14ac:dyDescent="0.3">
      <c r="A271" t="s">
        <v>55</v>
      </c>
      <c r="B271" t="s">
        <v>56</v>
      </c>
      <c r="C271" t="s">
        <v>10161</v>
      </c>
      <c r="D271" t="s">
        <v>57</v>
      </c>
      <c r="E271">
        <v>413465.39870525</v>
      </c>
      <c r="F271">
        <v>1723.25</v>
      </c>
      <c r="G271">
        <v>24.2950077890114</v>
      </c>
      <c r="H271">
        <f>(Table2[[#This Row],[1Y Return vs Nifty]]-AVERAGE(Table2[1Y Return vs Nifty]))/_xlfn.STDEV.P(Table2[1Y Return vs Nifty])</f>
        <v>-0.19403667829045598</v>
      </c>
      <c r="I271">
        <v>9.2229498666567693</v>
      </c>
      <c r="J271">
        <f>(Table2[[#This Row],[1M Return vs Nifty]]-AVERAGE(Table2[1M Return vs Nifty]))/_xlfn.STDEV.P(Table2[1M Return vs Nifty])</f>
        <v>0.94334870567458351</v>
      </c>
      <c r="K271">
        <v>8.7604947907303305</v>
      </c>
      <c r="L271">
        <f>(Table2[[#This Row],[6M Return vs Nifty]]-AVERAGE(Table2[6M Return vs Nifty]))/_xlfn.STDEV.P(Table2[6M Return vs Nifty])</f>
        <v>3.1759195596983127E-2</v>
      </c>
      <c r="M271">
        <v>8.2802079088353207</v>
      </c>
      <c r="N271">
        <f>(Table2[[#This Row],[1W Return vs Nifty]]-AVERAGE(Table2[1W Return vs Nifty]))/_xlfn.STDEV.P(Table2[1W Return vs Nifty])</f>
        <v>1.054780751822723</v>
      </c>
      <c r="O271">
        <v>1603.08</v>
      </c>
      <c r="P271">
        <v>1559.19686815866</v>
      </c>
      <c r="Q271">
        <v>1427.32531873983</v>
      </c>
      <c r="R271">
        <v>86.543803459526401</v>
      </c>
      <c r="S271" s="2">
        <f>(Table2[[#This Row],[Close Price]]-Table2[[#This Row],[20D EMA]])/Table2[[#This Row],[20D EMA]]</f>
        <v>7.4961948249619534E-2</v>
      </c>
      <c r="T271" s="2">
        <f>(Table2[[#This Row],[Close Price]]-Table2[[#This Row],[50D EMA]])/Table2[[#This Row],[50D EMA]]</f>
        <v>0.10521643237718868</v>
      </c>
      <c r="U271" s="2">
        <f>(Table2[[#This Row],[Close Price]]-Table2[[#This Row],[200D EMA]])/Table2[[#This Row],[200D EMA]]</f>
        <v>0.20732812441205675</v>
      </c>
      <c r="V271">
        <v>0.95547721540086095</v>
      </c>
      <c r="W271">
        <v>1705</v>
      </c>
      <c r="X271">
        <v>1725.45</v>
      </c>
      <c r="Y271">
        <v>1692.75</v>
      </c>
      <c r="Z271">
        <v>1728.75</v>
      </c>
      <c r="AA271">
        <v>1498.3</v>
      </c>
      <c r="AB271">
        <v>1728.75</v>
      </c>
      <c r="AC271" s="2">
        <f>(Table2[[#This Row],[Close Price]]/Table2[[#This Row],[Day Low]])-1</f>
        <v>1.0703812316715577E-2</v>
      </c>
      <c r="AD271" s="2">
        <f>(Table2[[#This Row],[Day High]]/Table2[[#This Row],[Close Price]])-1</f>
        <v>1.2766574786016172E-3</v>
      </c>
      <c r="AE271" s="2">
        <f>(Table2[[#This Row],[Close Price]]/Table2[[#This Row],[Current Week Low]])-1</f>
        <v>1.8018018018018056E-2</v>
      </c>
      <c r="AF271" s="2">
        <f>(Table2[[#This Row],[Current Week High]]/Table2[[#This Row],[Close Price]])-1</f>
        <v>3.1916436965035988E-3</v>
      </c>
      <c r="AG271" s="2">
        <f>(Table2[[#This Row],[Close Price]]/Table2[[#This Row],[Current Month Low]])-1</f>
        <v>0.1501368217312955</v>
      </c>
      <c r="AH271" s="2">
        <f>(Table2[[#This Row],[Current Month High]]/Table2[[#This Row],[Close Price]])-1</f>
        <v>3.1916436965035988E-3</v>
      </c>
      <c r="AI271">
        <v>0.31916436965035899</v>
      </c>
      <c r="AJ271">
        <v>61.300135723311598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-0.02</v>
      </c>
      <c r="AM271" t="s">
        <v>10201</v>
      </c>
      <c r="AN271">
        <v>7.8</v>
      </c>
      <c r="AO271" t="s">
        <v>10202</v>
      </c>
      <c r="AP271">
        <v>9.7711422152786997E-2</v>
      </c>
      <c r="AQ271">
        <f>(Table2[[#This Row],[Sharpe Ratio]]-AVERAGE(Table2[Sharpe Ratio]))/_xlfn.STDEV.P(Table2[Sharpe Ratio])</f>
        <v>0.48174546258290685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2.3175974373867403</v>
      </c>
      <c r="AS271">
        <f>_xlfn.RANK.AVG(Table2[[#This Row],[1Y Return vs Nifty Z-Score]],Table2[1Y Return vs Nifty Z-Score])</f>
        <v>351</v>
      </c>
      <c r="AT271">
        <f>_xlfn.RANK.AVG(Table2[[#This Row],[6M Return vs Nifty Z-Score]],Table2[6M Return vs Nifty Z-Score])</f>
        <v>303</v>
      </c>
      <c r="AU271">
        <f>_xlfn.RANK.AVG(Table2[[#This Row],[Sharpe Ratio Z-Score]],Table2[Sharpe Ratio Z-Score])</f>
        <v>215</v>
      </c>
      <c r="AV271">
        <f>(Table2[[#This Row],[Rank 1Y]]+Table2[[#This Row],[Rank 6M]]+Table2[[#This Row],[Rank Sharpe]])/3</f>
        <v>289.66666666666669</v>
      </c>
    </row>
    <row r="272" spans="1:48" x14ac:dyDescent="0.3">
      <c r="A272" t="s">
        <v>310</v>
      </c>
      <c r="B272" t="s">
        <v>311</v>
      </c>
      <c r="C272" t="s">
        <v>10159</v>
      </c>
      <c r="D272" t="s">
        <v>177</v>
      </c>
      <c r="E272">
        <v>87307.388514000006</v>
      </c>
      <c r="F272">
        <v>3210</v>
      </c>
      <c r="G272">
        <v>32.5403277307921</v>
      </c>
      <c r="H272">
        <f>(Table2[[#This Row],[1Y Return vs Nifty]]-AVERAGE(Table2[1Y Return vs Nifty]))/_xlfn.STDEV.P(Table2[1Y Return vs Nifty])</f>
        <v>-7.9935972254999391E-2</v>
      </c>
      <c r="I272">
        <v>8.0126393706629209</v>
      </c>
      <c r="J272">
        <f>(Table2[[#This Row],[1M Return vs Nifty]]-AVERAGE(Table2[1M Return vs Nifty]))/_xlfn.STDEV.P(Table2[1M Return vs Nifty])</f>
        <v>0.81069103271221099</v>
      </c>
      <c r="K272">
        <v>12.7966178504902</v>
      </c>
      <c r="L272">
        <f>(Table2[[#This Row],[6M Return vs Nifty]]-AVERAGE(Table2[6M Return vs Nifty]))/_xlfn.STDEV.P(Table2[6M Return vs Nifty])</f>
        <v>0.16760884477134913</v>
      </c>
      <c r="M272">
        <v>-0.36381930257654699</v>
      </c>
      <c r="N272">
        <f>(Table2[[#This Row],[1W Return vs Nifty]]-AVERAGE(Table2[1W Return vs Nifty]))/_xlfn.STDEV.P(Table2[1W Return vs Nifty])</f>
        <v>-0.68117183416280114</v>
      </c>
      <c r="O272">
        <v>3066.35</v>
      </c>
      <c r="P272">
        <v>2945.2025462860402</v>
      </c>
      <c r="Q272">
        <v>2592.0064765022398</v>
      </c>
      <c r="R272">
        <v>82.638353612083094</v>
      </c>
      <c r="S272" s="2">
        <f>(Table2[[#This Row],[Close Price]]-Table2[[#This Row],[20D EMA]])/Table2[[#This Row],[20D EMA]]</f>
        <v>4.6847228789929425E-2</v>
      </c>
      <c r="T272" s="2">
        <f>(Table2[[#This Row],[Close Price]]-Table2[[#This Row],[50D EMA]])/Table2[[#This Row],[50D EMA]]</f>
        <v>8.990806219690213E-2</v>
      </c>
      <c r="U272" s="2">
        <f>(Table2[[#This Row],[Close Price]]-Table2[[#This Row],[200D EMA]])/Table2[[#This Row],[200D EMA]]</f>
        <v>0.23842283154002997</v>
      </c>
      <c r="V272">
        <v>1.02504146397147</v>
      </c>
      <c r="W272">
        <v>3250.05</v>
      </c>
      <c r="X272">
        <v>3424.95</v>
      </c>
      <c r="Y272">
        <v>3170.45</v>
      </c>
      <c r="Z272">
        <v>3271.95</v>
      </c>
      <c r="AA272">
        <v>2832.2</v>
      </c>
      <c r="AB272">
        <v>3271.95</v>
      </c>
      <c r="AC272" s="2">
        <f>(Table2[[#This Row],[Close Price]]/Table2[[#This Row],[Day Low]])-1</f>
        <v>-1.2322887340194821E-2</v>
      </c>
      <c r="AD272" s="2">
        <f>(Table2[[#This Row],[Day High]]/Table2[[#This Row],[Close Price]])-1</f>
        <v>6.6962616822429766E-2</v>
      </c>
      <c r="AE272" s="2">
        <f>(Table2[[#This Row],[Close Price]]/Table2[[#This Row],[Current Week Low]])-1</f>
        <v>1.247456985601425E-2</v>
      </c>
      <c r="AF272" s="2">
        <f>(Table2[[#This Row],[Current Week High]]/Table2[[#This Row],[Close Price]])-1</f>
        <v>1.9299065420560702E-2</v>
      </c>
      <c r="AG272" s="2">
        <f>(Table2[[#This Row],[Close Price]]/Table2[[#This Row],[Current Month Low]])-1</f>
        <v>0.13339453428430192</v>
      </c>
      <c r="AH272" s="2">
        <f>(Table2[[#This Row],[Current Month High]]/Table2[[#This Row],[Close Price]])-1</f>
        <v>1.9299065420560702E-2</v>
      </c>
      <c r="AI272">
        <v>1.9299065420560699</v>
      </c>
      <c r="AJ272">
        <v>68.150864326872707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0.01</v>
      </c>
      <c r="AM272" t="s">
        <v>10202</v>
      </c>
      <c r="AN272">
        <v>5.57</v>
      </c>
      <c r="AO272" t="s">
        <v>10202</v>
      </c>
      <c r="AP272">
        <v>6.5971056389294E-2</v>
      </c>
      <c r="AQ272">
        <f>(Table2[[#This Row],[Sharpe Ratio]]-AVERAGE(Table2[Sharpe Ratio]))/_xlfn.STDEV.P(Table2[Sharpe Ratio])</f>
        <v>0.1174574242723541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0.33464949533811372</v>
      </c>
      <c r="AS272">
        <f>_xlfn.RANK.AVG(Table2[[#This Row],[1Y Return vs Nifty Z-Score]],Table2[1Y Return vs Nifty Z-Score])</f>
        <v>310</v>
      </c>
      <c r="AT272">
        <f>_xlfn.RANK.AVG(Table2[[#This Row],[6M Return vs Nifty Z-Score]],Table2[6M Return vs Nifty Z-Score])</f>
        <v>262</v>
      </c>
      <c r="AU272">
        <f>_xlfn.RANK.AVG(Table2[[#This Row],[Sharpe Ratio Z-Score]],Table2[Sharpe Ratio Z-Score])</f>
        <v>297</v>
      </c>
      <c r="AV272">
        <f>(Table2[[#This Row],[Rank 1Y]]+Table2[[#This Row],[Rank 6M]]+Table2[[#This Row],[Rank Sharpe]])/3</f>
        <v>289.66666666666669</v>
      </c>
    </row>
    <row r="273" spans="1:48" x14ac:dyDescent="0.3">
      <c r="A273" t="s">
        <v>1147</v>
      </c>
      <c r="B273" t="s">
        <v>1148</v>
      </c>
      <c r="C273" t="s">
        <v>10173</v>
      </c>
      <c r="D273" t="s">
        <v>1149</v>
      </c>
      <c r="E273">
        <v>10633.64818905</v>
      </c>
      <c r="F273">
        <v>552.95000000000005</v>
      </c>
      <c r="G273">
        <v>13.7469868885462</v>
      </c>
      <c r="H273">
        <f>(Table2[[#This Row],[1Y Return vs Nifty]]-AVERAGE(Table2[1Y Return vs Nifty]))/_xlfn.STDEV.P(Table2[1Y Return vs Nifty])</f>
        <v>-0.34000270999303056</v>
      </c>
      <c r="I273">
        <v>-5.3284240229311397</v>
      </c>
      <c r="J273">
        <f>(Table2[[#This Row],[1M Return vs Nifty]]-AVERAGE(Table2[1M Return vs Nifty]))/_xlfn.STDEV.P(Table2[1M Return vs Nifty])</f>
        <v>-0.65157375842670529</v>
      </c>
      <c r="K273">
        <v>45.812476334533102</v>
      </c>
      <c r="L273">
        <f>(Table2[[#This Row],[6M Return vs Nifty]]-AVERAGE(Table2[6M Return vs Nifty]))/_xlfn.STDEV.P(Table2[6M Return vs Nifty])</f>
        <v>1.2788714910878347</v>
      </c>
      <c r="M273">
        <v>3.6461945446247199</v>
      </c>
      <c r="N273">
        <f>(Table2[[#This Row],[1W Return vs Nifty]]-AVERAGE(Table2[1W Return vs Nifty]))/_xlfn.STDEV.P(Table2[1W Return vs Nifty])</f>
        <v>0.12414653627182828</v>
      </c>
      <c r="O273">
        <v>538.12</v>
      </c>
      <c r="P273">
        <v>517.48804216937697</v>
      </c>
      <c r="Q273">
        <v>437.28188699423998</v>
      </c>
      <c r="R273">
        <v>65.393677742357198</v>
      </c>
      <c r="S273" s="2">
        <f>(Table2[[#This Row],[Close Price]]-Table2[[#This Row],[20D EMA]])/Table2[[#This Row],[20D EMA]]</f>
        <v>2.7558908793577717E-2</v>
      </c>
      <c r="T273" s="2">
        <f>(Table2[[#This Row],[Close Price]]-Table2[[#This Row],[50D EMA]])/Table2[[#This Row],[50D EMA]]</f>
        <v>6.8527105828304652E-2</v>
      </c>
      <c r="U273" s="2">
        <f>(Table2[[#This Row],[Close Price]]-Table2[[#This Row],[200D EMA]])/Table2[[#This Row],[200D EMA]]</f>
        <v>0.26451613123249185</v>
      </c>
      <c r="V273">
        <v>0.71601052086869099</v>
      </c>
      <c r="W273">
        <v>550.20000000000005</v>
      </c>
      <c r="X273">
        <v>560.29999999999995</v>
      </c>
      <c r="Y273">
        <v>543.35</v>
      </c>
      <c r="Z273">
        <v>562.25</v>
      </c>
      <c r="AA273">
        <v>510.6</v>
      </c>
      <c r="AB273">
        <v>579</v>
      </c>
      <c r="AC273" s="2">
        <f>(Table2[[#This Row],[Close Price]]/Table2[[#This Row],[Day Low]])-1</f>
        <v>4.9981824790985563E-3</v>
      </c>
      <c r="AD273" s="2">
        <f>(Table2[[#This Row],[Day High]]/Table2[[#This Row],[Close Price]])-1</f>
        <v>1.3292341079663483E-2</v>
      </c>
      <c r="AE273" s="2">
        <f>(Table2[[#This Row],[Close Price]]/Table2[[#This Row],[Current Week Low]])-1</f>
        <v>1.766816968804652E-2</v>
      </c>
      <c r="AF273" s="2">
        <f>(Table2[[#This Row],[Current Week High]]/Table2[[#This Row],[Close Price]])-1</f>
        <v>1.6818880549778426E-2</v>
      </c>
      <c r="AG273" s="2">
        <f>(Table2[[#This Row],[Close Price]]/Table2[[#This Row],[Current Month Low]])-1</f>
        <v>8.2941637289463355E-2</v>
      </c>
      <c r="AH273" s="2">
        <f>(Table2[[#This Row],[Current Month High]]/Table2[[#This Row],[Close Price]])-1</f>
        <v>4.7110950357175163E-2</v>
      </c>
      <c r="AI273">
        <v>5.1451306628085502</v>
      </c>
      <c r="AJ273">
        <v>78.601421188630496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0.08</v>
      </c>
      <c r="AM273" t="s">
        <v>10202</v>
      </c>
      <c r="AN273">
        <v>5.85</v>
      </c>
      <c r="AO273" t="s">
        <v>10202</v>
      </c>
      <c r="AP273">
        <v>3.8953040889830003E-2</v>
      </c>
      <c r="AQ273">
        <f>(Table2[[#This Row],[Sharpe Ratio]]-AVERAGE(Table2[Sharpe Ratio]))/_xlfn.STDEV.P(Table2[Sharpe Ratio])</f>
        <v>-0.19263162569896886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0.21880993324095824</v>
      </c>
      <c r="AS273">
        <f>_xlfn.RANK.AVG(Table2[[#This Row],[1Y Return vs Nifty Z-Score]],Table2[1Y Return vs Nifty Z-Score])</f>
        <v>407</v>
      </c>
      <c r="AT273">
        <f>_xlfn.RANK.AVG(Table2[[#This Row],[6M Return vs Nifty Z-Score]],Table2[6M Return vs Nifty Z-Score])</f>
        <v>77</v>
      </c>
      <c r="AU273">
        <f>_xlfn.RANK.AVG(Table2[[#This Row],[Sharpe Ratio Z-Score]],Table2[Sharpe Ratio Z-Score])</f>
        <v>387</v>
      </c>
      <c r="AV273">
        <f>(Table2[[#This Row],[Rank 1Y]]+Table2[[#This Row],[Rank 6M]]+Table2[[#This Row],[Rank Sharpe]])/3</f>
        <v>290.33333333333331</v>
      </c>
    </row>
    <row r="274" spans="1:48" x14ac:dyDescent="0.3">
      <c r="A274" t="s">
        <v>947</v>
      </c>
      <c r="B274" t="s">
        <v>948</v>
      </c>
      <c r="C274" t="s">
        <v>10162</v>
      </c>
      <c r="D274" t="s">
        <v>672</v>
      </c>
      <c r="E274">
        <v>15209.403838419999</v>
      </c>
      <c r="F274">
        <v>842.05</v>
      </c>
      <c r="G274">
        <v>23.186911777416899</v>
      </c>
      <c r="H274">
        <f>(Table2[[#This Row],[1Y Return vs Nifty]]-AVERAGE(Table2[1Y Return vs Nifty]))/_xlfn.STDEV.P(Table2[1Y Return vs Nifty])</f>
        <v>-0.20937077547173535</v>
      </c>
      <c r="I274">
        <v>-8.8837206937360502</v>
      </c>
      <c r="J274">
        <f>(Table2[[#This Row],[1M Return vs Nifty]]-AVERAGE(Table2[1M Return vs Nifty]))/_xlfn.STDEV.P(Table2[1M Return vs Nifty])</f>
        <v>-1.0412567237492232</v>
      </c>
      <c r="K274">
        <v>-1.60527405744749</v>
      </c>
      <c r="L274">
        <f>(Table2[[#This Row],[6M Return vs Nifty]]-AVERAGE(Table2[6M Return vs Nifty]))/_xlfn.STDEV.P(Table2[6M Return vs Nifty])</f>
        <v>-0.31713652452789065</v>
      </c>
      <c r="M274">
        <v>-2.7803916346484998</v>
      </c>
      <c r="N274">
        <f>(Table2[[#This Row],[1W Return vs Nifty]]-AVERAGE(Table2[1W Return vs Nifty]))/_xlfn.STDEV.P(Table2[1W Return vs Nifty])</f>
        <v>-1.1664843958288558</v>
      </c>
      <c r="O274">
        <v>879.62</v>
      </c>
      <c r="P274">
        <v>838.68423054331197</v>
      </c>
      <c r="Q274">
        <v>727.54026986533995</v>
      </c>
      <c r="R274">
        <v>30.665509502487001</v>
      </c>
      <c r="S274" s="2">
        <f>(Table2[[#This Row],[Close Price]]-Table2[[#This Row],[20D EMA]])/Table2[[#This Row],[20D EMA]]</f>
        <v>-4.2711625474636833E-2</v>
      </c>
      <c r="T274" s="2">
        <f>(Table2[[#This Row],[Close Price]]-Table2[[#This Row],[50D EMA]])/Table2[[#This Row],[50D EMA]]</f>
        <v>4.0131545748840307E-3</v>
      </c>
      <c r="U274" s="2">
        <f>(Table2[[#This Row],[Close Price]]-Table2[[#This Row],[200D EMA]])/Table2[[#This Row],[200D EMA]]</f>
        <v>0.15739297861251661</v>
      </c>
      <c r="V274">
        <v>0.64539004742122696</v>
      </c>
      <c r="W274">
        <v>839</v>
      </c>
      <c r="X274">
        <v>857</v>
      </c>
      <c r="Y274">
        <v>835.5</v>
      </c>
      <c r="Z274">
        <v>880</v>
      </c>
      <c r="AA274">
        <v>829.75</v>
      </c>
      <c r="AB274">
        <v>998.45</v>
      </c>
      <c r="AC274" s="2">
        <f>(Table2[[#This Row],[Close Price]]/Table2[[#This Row],[Day Low]])-1</f>
        <v>3.635280095351634E-3</v>
      </c>
      <c r="AD274" s="2">
        <f>(Table2[[#This Row],[Day High]]/Table2[[#This Row],[Close Price]])-1</f>
        <v>1.7754290125289618E-2</v>
      </c>
      <c r="AE274" s="2">
        <f>(Table2[[#This Row],[Close Price]]/Table2[[#This Row],[Current Week Low]])-1</f>
        <v>7.8396169958108164E-3</v>
      </c>
      <c r="AF274" s="2">
        <f>(Table2[[#This Row],[Current Week High]]/Table2[[#This Row],[Close Price]])-1</f>
        <v>4.5068582625734877E-2</v>
      </c>
      <c r="AG274" s="2">
        <f>(Table2[[#This Row],[Close Price]]/Table2[[#This Row],[Current Month Low]])-1</f>
        <v>1.4823742090991132E-2</v>
      </c>
      <c r="AH274" s="2">
        <f>(Table2[[#This Row],[Current Month High]]/Table2[[#This Row],[Close Price]])-1</f>
        <v>0.18573718900302838</v>
      </c>
      <c r="AI274">
        <v>18.573718900302801</v>
      </c>
      <c r="AJ274">
        <v>57.201530850368698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0.05</v>
      </c>
      <c r="AM274" t="s">
        <v>10202</v>
      </c>
      <c r="AN274">
        <v>-7.04</v>
      </c>
      <c r="AO274" t="s">
        <v>10201</v>
      </c>
      <c r="AP274">
        <v>0.165603101167448</v>
      </c>
      <c r="AQ274">
        <f>(Table2[[#This Row],[Sharpe Ratio]]-AVERAGE(Table2[Sharpe Ratio]))/_xlfn.STDEV.P(Table2[Sharpe Ratio])</f>
        <v>1.2609465200044589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-1.4733018995732459</v>
      </c>
      <c r="AS274">
        <f>_xlfn.RANK.AVG(Table2[[#This Row],[1Y Return vs Nifty Z-Score]],Table2[1Y Return vs Nifty Z-Score])</f>
        <v>358</v>
      </c>
      <c r="AT274">
        <f>_xlfn.RANK.AVG(Table2[[#This Row],[6M Return vs Nifty Z-Score]],Table2[6M Return vs Nifty Z-Score])</f>
        <v>438</v>
      </c>
      <c r="AU274">
        <f>_xlfn.RANK.AVG(Table2[[#This Row],[Sharpe Ratio Z-Score]],Table2[Sharpe Ratio Z-Score])</f>
        <v>79</v>
      </c>
      <c r="AV274">
        <f>(Table2[[#This Row],[Rank 1Y]]+Table2[[#This Row],[Rank 6M]]+Table2[[#This Row],[Rank Sharpe]])/3</f>
        <v>291.66666666666669</v>
      </c>
    </row>
    <row r="275" spans="1:48" x14ac:dyDescent="0.3">
      <c r="A275" t="s">
        <v>735</v>
      </c>
      <c r="B275" t="s">
        <v>736</v>
      </c>
      <c r="C275" t="s">
        <v>10160</v>
      </c>
      <c r="D275" t="s">
        <v>46</v>
      </c>
      <c r="E275">
        <v>22473.379863549999</v>
      </c>
      <c r="F275">
        <v>874.15</v>
      </c>
      <c r="G275">
        <v>11.4933990860001</v>
      </c>
      <c r="H275">
        <f>(Table2[[#This Row],[1Y Return vs Nifty]]-AVERAGE(Table2[1Y Return vs Nifty]))/_xlfn.STDEV.P(Table2[1Y Return vs Nifty])</f>
        <v>-0.37118839607907839</v>
      </c>
      <c r="I275">
        <v>-5.6981714739695004</v>
      </c>
      <c r="J275">
        <f>(Table2[[#This Row],[1M Return vs Nifty]]-AVERAGE(Table2[1M Return vs Nifty]))/_xlfn.STDEV.P(Table2[1M Return vs Nifty])</f>
        <v>-0.69210041386006194</v>
      </c>
      <c r="K275">
        <v>25.9014199999711</v>
      </c>
      <c r="L275">
        <f>(Table2[[#This Row],[6M Return vs Nifty]]-AVERAGE(Table2[6M Return vs Nifty]))/_xlfn.STDEV.P(Table2[6M Return vs Nifty])</f>
        <v>0.60869618233443523</v>
      </c>
      <c r="M275">
        <v>0.47103751270441901</v>
      </c>
      <c r="N275">
        <f>(Table2[[#This Row],[1W Return vs Nifty]]-AVERAGE(Table2[1W Return vs Nifty]))/_xlfn.STDEV.P(Table2[1W Return vs Nifty])</f>
        <v>-0.51351018618680933</v>
      </c>
      <c r="O275">
        <v>878.55</v>
      </c>
      <c r="P275">
        <v>846.15198465299602</v>
      </c>
      <c r="Q275">
        <v>729.95224228531799</v>
      </c>
      <c r="R275">
        <v>43.175278845110697</v>
      </c>
      <c r="S275" s="2">
        <f>(Table2[[#This Row],[Close Price]]-Table2[[#This Row],[20D EMA]])/Table2[[#This Row],[20D EMA]]</f>
        <v>-5.0082522337942942E-3</v>
      </c>
      <c r="T275" s="2">
        <f>(Table2[[#This Row],[Close Price]]-Table2[[#This Row],[50D EMA]])/Table2[[#This Row],[50D EMA]]</f>
        <v>3.3088636385443029E-2</v>
      </c>
      <c r="U275" s="2">
        <f>(Table2[[#This Row],[Close Price]]-Table2[[#This Row],[200D EMA]])/Table2[[#This Row],[200D EMA]]</f>
        <v>0.19754409858819105</v>
      </c>
      <c r="V275">
        <v>0.91535960894627499</v>
      </c>
      <c r="W275">
        <v>872</v>
      </c>
      <c r="X275">
        <v>883.9</v>
      </c>
      <c r="Y275">
        <v>870.05</v>
      </c>
      <c r="Z275">
        <v>905.4</v>
      </c>
      <c r="AA275">
        <v>828</v>
      </c>
      <c r="AB275">
        <v>968.8</v>
      </c>
      <c r="AC275" s="2">
        <f>(Table2[[#This Row],[Close Price]]/Table2[[#This Row],[Day Low]])-1</f>
        <v>2.4655963302750994E-3</v>
      </c>
      <c r="AD275" s="2">
        <f>(Table2[[#This Row],[Day High]]/Table2[[#This Row],[Close Price]])-1</f>
        <v>1.1153692158096362E-2</v>
      </c>
      <c r="AE275" s="2">
        <f>(Table2[[#This Row],[Close Price]]/Table2[[#This Row],[Current Week Low]])-1</f>
        <v>4.7123728521349939E-3</v>
      </c>
      <c r="AF275" s="2">
        <f>(Table2[[#This Row],[Current Week High]]/Table2[[#This Row],[Close Price]])-1</f>
        <v>3.5749013327232237E-2</v>
      </c>
      <c r="AG275" s="2">
        <f>(Table2[[#This Row],[Close Price]]/Table2[[#This Row],[Current Month Low]])-1</f>
        <v>5.5736714975845425E-2</v>
      </c>
      <c r="AH275" s="2">
        <f>(Table2[[#This Row],[Current Month High]]/Table2[[#This Row],[Close Price]])-1</f>
        <v>0.10827661156552071</v>
      </c>
      <c r="AI275">
        <v>10.827661156552001</v>
      </c>
      <c r="AJ275">
        <v>58.921916189437297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0.03</v>
      </c>
      <c r="AM275" t="s">
        <v>10202</v>
      </c>
      <c r="AN275">
        <v>0.15</v>
      </c>
      <c r="AO275" t="s">
        <v>10202</v>
      </c>
      <c r="AP275">
        <v>6.6475099069082E-2</v>
      </c>
      <c r="AQ275">
        <f>(Table2[[#This Row],[Sharpe Ratio]]-AVERAGE(Table2[Sharpe Ratio]))/_xlfn.STDEV.P(Table2[Sharpe Ratio])</f>
        <v>0.12324238341280472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-0.84486043037870973</v>
      </c>
      <c r="AS275">
        <f>_xlfn.RANK.AVG(Table2[[#This Row],[1Y Return vs Nifty Z-Score]],Table2[1Y Return vs Nifty Z-Score])</f>
        <v>425</v>
      </c>
      <c r="AT275">
        <f>_xlfn.RANK.AVG(Table2[[#This Row],[6M Return vs Nifty Z-Score]],Table2[6M Return vs Nifty Z-Score])</f>
        <v>156</v>
      </c>
      <c r="AU275">
        <f>_xlfn.RANK.AVG(Table2[[#This Row],[Sharpe Ratio Z-Score]],Table2[Sharpe Ratio Z-Score])</f>
        <v>296</v>
      </c>
      <c r="AV275">
        <f>(Table2[[#This Row],[Rank 1Y]]+Table2[[#This Row],[Rank 6M]]+Table2[[#This Row],[Rank Sharpe]])/3</f>
        <v>292.33333333333331</v>
      </c>
    </row>
    <row r="276" spans="1:48" x14ac:dyDescent="0.3">
      <c r="A276" t="s">
        <v>767</v>
      </c>
      <c r="B276" t="s">
        <v>768</v>
      </c>
      <c r="C276" t="s">
        <v>10157</v>
      </c>
      <c r="D276" t="s">
        <v>420</v>
      </c>
      <c r="E276">
        <v>21089.05313448</v>
      </c>
      <c r="F276">
        <v>4284.6000000000004</v>
      </c>
      <c r="G276">
        <v>55.368003835675403</v>
      </c>
      <c r="H276">
        <f>(Table2[[#This Row],[1Y Return vs Nifty]]-AVERAGE(Table2[1Y Return vs Nifty]))/_xlfn.STDEV.P(Table2[1Y Return vs Nifty])</f>
        <v>0.23595886009924308</v>
      </c>
      <c r="I276">
        <v>8.2432137979610491</v>
      </c>
      <c r="J276">
        <f>(Table2[[#This Row],[1M Return vs Nifty]]-AVERAGE(Table2[1M Return vs Nifty]))/_xlfn.STDEV.P(Table2[1M Return vs Nifty])</f>
        <v>0.83596344592456151</v>
      </c>
      <c r="K276">
        <v>41.989856762732501</v>
      </c>
      <c r="L276">
        <f>(Table2[[#This Row],[6M Return vs Nifty]]-AVERAGE(Table2[6M Return vs Nifty]))/_xlfn.STDEV.P(Table2[6M Return vs Nifty])</f>
        <v>1.1502080385450688</v>
      </c>
      <c r="M276">
        <v>-3.0221906723943399</v>
      </c>
      <c r="N276">
        <f>(Table2[[#This Row],[1W Return vs Nifty]]-AVERAGE(Table2[1W Return vs Nifty]))/_xlfn.STDEV.P(Table2[1W Return vs Nifty])</f>
        <v>-1.2150441301514809</v>
      </c>
      <c r="O276">
        <v>3988.75</v>
      </c>
      <c r="P276">
        <v>3743.60947576526</v>
      </c>
      <c r="Q276">
        <v>3169.7923084029799</v>
      </c>
      <c r="R276">
        <v>74.049791244470896</v>
      </c>
      <c r="S276" s="2">
        <f>(Table2[[#This Row],[Close Price]]-Table2[[#This Row],[20D EMA]])/Table2[[#This Row],[20D EMA]]</f>
        <v>7.4171106236289655E-2</v>
      </c>
      <c r="T276" s="2">
        <f>(Table2[[#This Row],[Close Price]]-Table2[[#This Row],[50D EMA]])/Table2[[#This Row],[50D EMA]]</f>
        <v>0.14451040572926011</v>
      </c>
      <c r="U276" s="2">
        <f>(Table2[[#This Row],[Close Price]]-Table2[[#This Row],[200D EMA]])/Table2[[#This Row],[200D EMA]]</f>
        <v>0.35169739311995751</v>
      </c>
      <c r="V276">
        <v>0.96717124648790398</v>
      </c>
      <c r="W276">
        <v>4290</v>
      </c>
      <c r="X276">
        <v>4725</v>
      </c>
      <c r="Y276">
        <v>4031.75</v>
      </c>
      <c r="Z276">
        <v>4320</v>
      </c>
      <c r="AA276">
        <v>3601.1</v>
      </c>
      <c r="AB276">
        <v>4327.75</v>
      </c>
      <c r="AC276" s="2">
        <f>(Table2[[#This Row],[Close Price]]/Table2[[#This Row],[Day Low]])-1</f>
        <v>-1.2587412587411473E-3</v>
      </c>
      <c r="AD276" s="2">
        <f>(Table2[[#This Row],[Day High]]/Table2[[#This Row],[Close Price]])-1</f>
        <v>0.10278672454838245</v>
      </c>
      <c r="AE276" s="2">
        <f>(Table2[[#This Row],[Close Price]]/Table2[[#This Row],[Current Week Low]])-1</f>
        <v>6.2714702052458771E-2</v>
      </c>
      <c r="AF276" s="2">
        <f>(Table2[[#This Row],[Current Week High]]/Table2[[#This Row],[Close Price]])-1</f>
        <v>8.2621481585212209E-3</v>
      </c>
      <c r="AG276" s="2">
        <f>(Table2[[#This Row],[Close Price]]/Table2[[#This Row],[Current Month Low]])-1</f>
        <v>0.18980311571464292</v>
      </c>
      <c r="AH276" s="2">
        <f>(Table2[[#This Row],[Current Month High]]/Table2[[#This Row],[Close Price]])-1</f>
        <v>1.00709517807962E-2</v>
      </c>
      <c r="AI276">
        <v>1.00709517807962</v>
      </c>
      <c r="AJ276">
        <v>92.134529147981993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0.25</v>
      </c>
      <c r="AM276" t="s">
        <v>10202</v>
      </c>
      <c r="AN276">
        <v>5.13</v>
      </c>
      <c r="AO276" t="s">
        <v>10202</v>
      </c>
      <c r="AP276">
        <v>-1.3664815742842E-2</v>
      </c>
      <c r="AQ276">
        <f>(Table2[[#This Row],[Sharpe Ratio]]-AVERAGE(Table2[Sharpe Ratio]))/_xlfn.STDEV.P(Table2[Sharpe Ratio])</f>
        <v>-0.79653316595370105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0.21055304846369127</v>
      </c>
      <c r="AS276">
        <f>_xlfn.RANK.AVG(Table2[[#This Row],[1Y Return vs Nifty Z-Score]],Table2[1Y Return vs Nifty Z-Score])</f>
        <v>219</v>
      </c>
      <c r="AT276">
        <f>_xlfn.RANK.AVG(Table2[[#This Row],[6M Return vs Nifty Z-Score]],Table2[6M Return vs Nifty Z-Score])</f>
        <v>87</v>
      </c>
      <c r="AU276">
        <f>_xlfn.RANK.AVG(Table2[[#This Row],[Sharpe Ratio Z-Score]],Table2[Sharpe Ratio Z-Score])</f>
        <v>574</v>
      </c>
      <c r="AV276">
        <f>(Table2[[#This Row],[Rank 1Y]]+Table2[[#This Row],[Rank 6M]]+Table2[[#This Row],[Rank Sharpe]])/3</f>
        <v>293.33333333333331</v>
      </c>
    </row>
    <row r="277" spans="1:48" x14ac:dyDescent="0.3">
      <c r="A277" t="s">
        <v>969</v>
      </c>
      <c r="B277" t="s">
        <v>970</v>
      </c>
      <c r="C277" t="s">
        <v>10160</v>
      </c>
      <c r="D277" t="s">
        <v>46</v>
      </c>
      <c r="E277">
        <v>14807.006316685</v>
      </c>
      <c r="F277">
        <v>263.45</v>
      </c>
      <c r="G277">
        <v>39.639580328841902</v>
      </c>
      <c r="H277">
        <f>(Table2[[#This Row],[1Y Return vs Nifty]]-AVERAGE(Table2[1Y Return vs Nifty]))/_xlfn.STDEV.P(Table2[1Y Return vs Nifty])</f>
        <v>1.8305180238907832E-2</v>
      </c>
      <c r="I277">
        <v>-2.4873815510646899</v>
      </c>
      <c r="J277">
        <f>(Table2[[#This Row],[1M Return vs Nifty]]-AVERAGE(Table2[1M Return vs Nifty]))/_xlfn.STDEV.P(Table2[1M Return vs Nifty])</f>
        <v>-0.3401775635225292</v>
      </c>
      <c r="K277">
        <v>-2.0761175404078598</v>
      </c>
      <c r="L277">
        <f>(Table2[[#This Row],[6M Return vs Nifty]]-AVERAGE(Table2[6M Return vs Nifty]))/_xlfn.STDEV.P(Table2[6M Return vs Nifty])</f>
        <v>-0.33298438670382946</v>
      </c>
      <c r="M277">
        <v>-2.9358947411825298</v>
      </c>
      <c r="N277">
        <f>(Table2[[#This Row],[1W Return vs Nifty]]-AVERAGE(Table2[1W Return vs Nifty]))/_xlfn.STDEV.P(Table2[1W Return vs Nifty])</f>
        <v>-1.1977135918175204</v>
      </c>
      <c r="O277">
        <v>263.54000000000002</v>
      </c>
      <c r="P277">
        <v>256.31840770320201</v>
      </c>
      <c r="Q277">
        <v>213.912457767451</v>
      </c>
      <c r="R277">
        <v>49.684908894658001</v>
      </c>
      <c r="S277" s="2">
        <f>(Table2[[#This Row],[Close Price]]-Table2[[#This Row],[20D EMA]])/Table2[[#This Row],[20D EMA]]</f>
        <v>-3.4150413599465669E-4</v>
      </c>
      <c r="T277" s="2">
        <f>(Table2[[#This Row],[Close Price]]-Table2[[#This Row],[50D EMA]])/Table2[[#This Row],[50D EMA]]</f>
        <v>2.7823176496382728E-2</v>
      </c>
      <c r="U277" s="2">
        <f>(Table2[[#This Row],[Close Price]]-Table2[[#This Row],[200D EMA]])/Table2[[#This Row],[200D EMA]]</f>
        <v>0.23157857541145338</v>
      </c>
      <c r="V277">
        <v>0.75773940562947095</v>
      </c>
      <c r="W277">
        <v>262.45</v>
      </c>
      <c r="X277">
        <v>268.39999999999998</v>
      </c>
      <c r="Y277">
        <v>255.7</v>
      </c>
      <c r="Z277">
        <v>265</v>
      </c>
      <c r="AA277">
        <v>241.1</v>
      </c>
      <c r="AB277">
        <v>303.89999999999998</v>
      </c>
      <c r="AC277" s="2">
        <f>(Table2[[#This Row],[Close Price]]/Table2[[#This Row],[Day Low]])-1</f>
        <v>3.810249571347013E-3</v>
      </c>
      <c r="AD277" s="2">
        <f>(Table2[[#This Row],[Day High]]/Table2[[#This Row],[Close Price]])-1</f>
        <v>1.8789144050104234E-2</v>
      </c>
      <c r="AE277" s="2">
        <f>(Table2[[#This Row],[Close Price]]/Table2[[#This Row],[Current Week Low]])-1</f>
        <v>3.0308955807587079E-2</v>
      </c>
      <c r="AF277" s="2">
        <f>(Table2[[#This Row],[Current Week High]]/Table2[[#This Row],[Close Price]])-1</f>
        <v>5.8834693490226186E-3</v>
      </c>
      <c r="AG277" s="2">
        <f>(Table2[[#This Row],[Close Price]]/Table2[[#This Row],[Current Month Low]])-1</f>
        <v>9.2700124429697217E-2</v>
      </c>
      <c r="AH277" s="2">
        <f>(Table2[[#This Row],[Current Month High]]/Table2[[#This Row],[Close Price]])-1</f>
        <v>0.15353957107610539</v>
      </c>
      <c r="AI277">
        <v>15.353957107610499</v>
      </c>
      <c r="AJ277">
        <v>126.234435379991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7.0000000000000007E-2</v>
      </c>
      <c r="AM277" t="s">
        <v>10202</v>
      </c>
      <c r="AN277">
        <v>0.46</v>
      </c>
      <c r="AO277" t="s">
        <v>10202</v>
      </c>
      <c r="AP277">
        <v>0.125212635331237</v>
      </c>
      <c r="AQ277">
        <f>(Table2[[#This Row],[Sharpe Ratio]]-AVERAGE(Table2[Sharpe Ratio]))/_xlfn.STDEV.P(Table2[Sharpe Ratio])</f>
        <v>0.79738023108518885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-1.0551901307197824</v>
      </c>
      <c r="AS277">
        <f>_xlfn.RANK.AVG(Table2[[#This Row],[1Y Return vs Nifty Z-Score]],Table2[1Y Return vs Nifty Z-Score])</f>
        <v>283</v>
      </c>
      <c r="AT277">
        <f>_xlfn.RANK.AVG(Table2[[#This Row],[6M Return vs Nifty Z-Score]],Table2[6M Return vs Nifty Z-Score])</f>
        <v>439</v>
      </c>
      <c r="AU277">
        <f>_xlfn.RANK.AVG(Table2[[#This Row],[Sharpe Ratio Z-Score]],Table2[Sharpe Ratio Z-Score])</f>
        <v>162</v>
      </c>
      <c r="AV277">
        <f>(Table2[[#This Row],[Rank 1Y]]+Table2[[#This Row],[Rank 6M]]+Table2[[#This Row],[Rank Sharpe]])/3</f>
        <v>294.66666666666669</v>
      </c>
    </row>
    <row r="278" spans="1:48" x14ac:dyDescent="0.3">
      <c r="A278" t="s">
        <v>245</v>
      </c>
      <c r="B278" t="s">
        <v>246</v>
      </c>
      <c r="C278" t="s">
        <v>10157</v>
      </c>
      <c r="D278" t="s">
        <v>51</v>
      </c>
      <c r="E278">
        <v>110636.53715069999</v>
      </c>
      <c r="F278">
        <v>2943</v>
      </c>
      <c r="G278">
        <v>29.0374150873084</v>
      </c>
      <c r="H278">
        <f>(Table2[[#This Row],[1Y Return vs Nifty]]-AVERAGE(Table2[1Y Return vs Nifty]))/_xlfn.STDEV.P(Table2[1Y Return vs Nifty])</f>
        <v>-0.12841011378305997</v>
      </c>
      <c r="I278">
        <v>-2.8361731951878801</v>
      </c>
      <c r="J278">
        <f>(Table2[[#This Row],[1M Return vs Nifty]]-AVERAGE(Table2[1M Return vs Nifty]))/_xlfn.STDEV.P(Table2[1M Return vs Nifty])</f>
        <v>-0.37840733019088146</v>
      </c>
      <c r="K278">
        <v>7.9127707327831196</v>
      </c>
      <c r="L278">
        <f>(Table2[[#This Row],[6M Return vs Nifty]]-AVERAGE(Table2[6M Return vs Nifty]))/_xlfn.STDEV.P(Table2[6M Return vs Nifty])</f>
        <v>3.2261171542138033E-3</v>
      </c>
      <c r="M278">
        <v>3.1400355766443799</v>
      </c>
      <c r="N278">
        <f>(Table2[[#This Row],[1W Return vs Nifty]]-AVERAGE(Table2[1W Return vs Nifty]))/_xlfn.STDEV.P(Table2[1W Return vs Nifty])</f>
        <v>2.2496235099104589E-2</v>
      </c>
      <c r="O278">
        <v>2807.51</v>
      </c>
      <c r="P278">
        <v>2709.6718500285001</v>
      </c>
      <c r="Q278">
        <v>2361.5650412587202</v>
      </c>
      <c r="R278">
        <v>64.3779144021306</v>
      </c>
      <c r="S278" s="2">
        <f>(Table2[[#This Row],[Close Price]]-Table2[[#This Row],[20D EMA]])/Table2[[#This Row],[20D EMA]]</f>
        <v>4.8259845913282508E-2</v>
      </c>
      <c r="T278" s="2">
        <f>(Table2[[#This Row],[Close Price]]-Table2[[#This Row],[50D EMA]])/Table2[[#This Row],[50D EMA]]</f>
        <v>8.6109375188381493E-2</v>
      </c>
      <c r="U278" s="2">
        <f>(Table2[[#This Row],[Close Price]]-Table2[[#This Row],[200D EMA]])/Table2[[#This Row],[200D EMA]]</f>
        <v>0.24620747198704024</v>
      </c>
      <c r="V278">
        <v>1.17052932851473</v>
      </c>
      <c r="W278">
        <v>2892</v>
      </c>
      <c r="X278">
        <v>2947.3</v>
      </c>
      <c r="Y278">
        <v>2905</v>
      </c>
      <c r="Z278">
        <v>3035.75</v>
      </c>
      <c r="AA278">
        <v>2635.5</v>
      </c>
      <c r="AB278">
        <v>3044</v>
      </c>
      <c r="AC278" s="2">
        <f>(Table2[[#This Row],[Close Price]]/Table2[[#This Row],[Day Low]])-1</f>
        <v>1.763485477178417E-2</v>
      </c>
      <c r="AD278" s="2">
        <f>(Table2[[#This Row],[Day High]]/Table2[[#This Row],[Close Price]])-1</f>
        <v>1.4610941216446349E-3</v>
      </c>
      <c r="AE278" s="2">
        <f>(Table2[[#This Row],[Close Price]]/Table2[[#This Row],[Current Week Low]])-1</f>
        <v>1.3080895008605875E-2</v>
      </c>
      <c r="AF278" s="2">
        <f>(Table2[[#This Row],[Current Week High]]/Table2[[#This Row],[Close Price]])-1</f>
        <v>3.1515460414542895E-2</v>
      </c>
      <c r="AG278" s="2">
        <f>(Table2[[#This Row],[Close Price]]/Table2[[#This Row],[Current Month Low]])-1</f>
        <v>0.11667615253272623</v>
      </c>
      <c r="AH278" s="2">
        <f>(Table2[[#This Row],[Current Month High]]/Table2[[#This Row],[Close Price]])-1</f>
        <v>3.4318722392116863E-2</v>
      </c>
      <c r="AI278">
        <v>3.9568467550118802</v>
      </c>
      <c r="AJ278">
        <v>67.2064087267769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0.13</v>
      </c>
      <c r="AM278" t="s">
        <v>10202</v>
      </c>
      <c r="AN278">
        <v>6.55</v>
      </c>
      <c r="AO278" t="s">
        <v>10202</v>
      </c>
      <c r="AP278">
        <v>8.6241608682657997E-2</v>
      </c>
      <c r="AQ278">
        <f>(Table2[[#This Row],[Sharpe Ratio]]-AVERAGE(Table2[Sharpe Ratio]))/_xlfn.STDEV.P(Table2[Sharpe Ratio])</f>
        <v>0.35010501836259966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-0.13099007335802337</v>
      </c>
      <c r="AS278">
        <f>_xlfn.RANK.AVG(Table2[[#This Row],[1Y Return vs Nifty Z-Score]],Table2[1Y Return vs Nifty Z-Score])</f>
        <v>327</v>
      </c>
      <c r="AT278">
        <f>_xlfn.RANK.AVG(Table2[[#This Row],[6M Return vs Nifty Z-Score]],Table2[6M Return vs Nifty Z-Score])</f>
        <v>316</v>
      </c>
      <c r="AU278">
        <f>_xlfn.RANK.AVG(Table2[[#This Row],[Sharpe Ratio Z-Score]],Table2[Sharpe Ratio Z-Score])</f>
        <v>243</v>
      </c>
      <c r="AV278">
        <f>(Table2[[#This Row],[Rank 1Y]]+Table2[[#This Row],[Rank 6M]]+Table2[[#This Row],[Rank Sharpe]])/3</f>
        <v>295.33333333333331</v>
      </c>
    </row>
    <row r="279" spans="1:48" x14ac:dyDescent="0.3">
      <c r="A279" t="s">
        <v>1545</v>
      </c>
      <c r="B279" t="s">
        <v>1546</v>
      </c>
      <c r="C279" t="s">
        <v>10167</v>
      </c>
      <c r="D279" t="s">
        <v>136</v>
      </c>
      <c r="E279">
        <v>6253.7550000000001</v>
      </c>
      <c r="F279">
        <v>219.43</v>
      </c>
      <c r="G279">
        <v>77.324096942879606</v>
      </c>
      <c r="H279">
        <f>(Table2[[#This Row],[1Y Return vs Nifty]]-AVERAGE(Table2[1Y Return vs Nifty]))/_xlfn.STDEV.P(Table2[1Y Return vs Nifty])</f>
        <v>0.53979251882943247</v>
      </c>
      <c r="I279">
        <v>12.482280735870299</v>
      </c>
      <c r="J279">
        <f>(Table2[[#This Row],[1M Return vs Nifty]]-AVERAGE(Table2[1M Return vs Nifty]))/_xlfn.STDEV.P(Table2[1M Return vs Nifty])</f>
        <v>1.3005919502432004</v>
      </c>
      <c r="K279">
        <v>7.6175988160296697</v>
      </c>
      <c r="L279">
        <f>(Table2[[#This Row],[6M Return vs Nifty]]-AVERAGE(Table2[6M Return vs Nifty]))/_xlfn.STDEV.P(Table2[6M Return vs Nifty])</f>
        <v>-6.708912264702634E-3</v>
      </c>
      <c r="M279">
        <v>2.6894918748437</v>
      </c>
      <c r="N279">
        <f>(Table2[[#This Row],[1W Return vs Nifty]]-AVERAGE(Table2[1W Return vs Nifty]))/_xlfn.STDEV.P(Table2[1W Return vs Nifty])</f>
        <v>-6.7985028449883425E-2</v>
      </c>
      <c r="O279">
        <v>213.27</v>
      </c>
      <c r="P279">
        <v>206.525146213342</v>
      </c>
      <c r="Q279">
        <v>183.611963374071</v>
      </c>
      <c r="R279">
        <v>56.707215019834699</v>
      </c>
      <c r="S279" s="2">
        <f>(Table2[[#This Row],[Close Price]]-Table2[[#This Row],[20D EMA]])/Table2[[#This Row],[20D EMA]]</f>
        <v>2.8883574811272079E-2</v>
      </c>
      <c r="T279" s="2">
        <f>(Table2[[#This Row],[Close Price]]-Table2[[#This Row],[50D EMA]])/Table2[[#This Row],[50D EMA]]</f>
        <v>6.2485629586855246E-2</v>
      </c>
      <c r="U279" s="2">
        <f>(Table2[[#This Row],[Close Price]]-Table2[[#This Row],[200D EMA]])/Table2[[#This Row],[200D EMA]]</f>
        <v>0.19507463439600201</v>
      </c>
      <c r="V279">
        <v>1.4165111235766501</v>
      </c>
      <c r="W279">
        <v>219</v>
      </c>
      <c r="X279">
        <v>222.6</v>
      </c>
      <c r="Y279">
        <v>218.41</v>
      </c>
      <c r="Z279">
        <v>224.55</v>
      </c>
      <c r="AA279">
        <v>188.14</v>
      </c>
      <c r="AB279">
        <v>242</v>
      </c>
      <c r="AC279" s="2">
        <f>(Table2[[#This Row],[Close Price]]/Table2[[#This Row],[Day Low]])-1</f>
        <v>1.9634703196347303E-3</v>
      </c>
      <c r="AD279" s="2">
        <f>(Table2[[#This Row],[Day High]]/Table2[[#This Row],[Close Price]])-1</f>
        <v>1.4446520530465135E-2</v>
      </c>
      <c r="AE279" s="2">
        <f>(Table2[[#This Row],[Close Price]]/Table2[[#This Row],[Current Week Low]])-1</f>
        <v>4.6701158371869056E-3</v>
      </c>
      <c r="AF279" s="2">
        <f>(Table2[[#This Row],[Current Week High]]/Table2[[#This Row],[Close Price]])-1</f>
        <v>2.3333181424600058E-2</v>
      </c>
      <c r="AG279" s="2">
        <f>(Table2[[#This Row],[Close Price]]/Table2[[#This Row],[Current Month Low]])-1</f>
        <v>0.16631232061231005</v>
      </c>
      <c r="AH279" s="2">
        <f>(Table2[[#This Row],[Current Month High]]/Table2[[#This Row],[Close Price]])-1</f>
        <v>0.10285740327211412</v>
      </c>
      <c r="AI279">
        <v>20.7446566103085</v>
      </c>
      <c r="AJ279">
        <v>104.692164179104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-0.03</v>
      </c>
      <c r="AM279" t="s">
        <v>10201</v>
      </c>
      <c r="AN279">
        <v>1.46</v>
      </c>
      <c r="AO279" t="s">
        <v>10202</v>
      </c>
      <c r="AP279">
        <v>2.7557500271719E-2</v>
      </c>
      <c r="AQ279">
        <f>(Table2[[#This Row],[Sharpe Ratio]]-AVERAGE(Table2[Sharpe Ratio]))/_xlfn.STDEV.P(Table2[Sharpe Ratio])</f>
        <v>-0.32341963136318075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1.4422708969948661</v>
      </c>
      <c r="AS279">
        <f>_xlfn.RANK.AVG(Table2[[#This Row],[1Y Return vs Nifty Z-Score]],Table2[1Y Return vs Nifty Z-Score])</f>
        <v>147</v>
      </c>
      <c r="AT279">
        <f>_xlfn.RANK.AVG(Table2[[#This Row],[6M Return vs Nifty Z-Score]],Table2[6M Return vs Nifty Z-Score])</f>
        <v>322</v>
      </c>
      <c r="AU279">
        <f>_xlfn.RANK.AVG(Table2[[#This Row],[Sharpe Ratio Z-Score]],Table2[Sharpe Ratio Z-Score])</f>
        <v>418</v>
      </c>
      <c r="AV279">
        <f>(Table2[[#This Row],[Rank 1Y]]+Table2[[#This Row],[Rank 6M]]+Table2[[#This Row],[Rank Sharpe]])/3</f>
        <v>295.66666666666669</v>
      </c>
    </row>
    <row r="280" spans="1:48" x14ac:dyDescent="0.3">
      <c r="A280" t="s">
        <v>848</v>
      </c>
      <c r="B280" t="s">
        <v>849</v>
      </c>
      <c r="C280" t="s">
        <v>10167</v>
      </c>
      <c r="D280" t="s">
        <v>850</v>
      </c>
      <c r="E280">
        <v>18408.638539521999</v>
      </c>
      <c r="F280">
        <v>267.19</v>
      </c>
      <c r="G280">
        <v>58.488795757027603</v>
      </c>
      <c r="H280">
        <f>(Table2[[#This Row],[1Y Return vs Nifty]]-AVERAGE(Table2[1Y Return vs Nifty]))/_xlfn.STDEV.P(Table2[1Y Return vs Nifty])</f>
        <v>0.27914512383798329</v>
      </c>
      <c r="I280">
        <v>18.606891807850101</v>
      </c>
      <c r="J280">
        <f>(Table2[[#This Row],[1M Return vs Nifty]]-AVERAGE(Table2[1M Return vs Nifty]))/_xlfn.STDEV.P(Table2[1M Return vs Nifty])</f>
        <v>1.9718879980736845</v>
      </c>
      <c r="K280">
        <v>22.590966933649501</v>
      </c>
      <c r="L280">
        <f>(Table2[[#This Row],[6M Return vs Nifty]]-AVERAGE(Table2[6M Return vs Nifty]))/_xlfn.STDEV.P(Table2[6M Return vs Nifty])</f>
        <v>0.49727146088534496</v>
      </c>
      <c r="M280">
        <v>3.53179545962821</v>
      </c>
      <c r="N280">
        <f>(Table2[[#This Row],[1W Return vs Nifty]]-AVERAGE(Table2[1W Return vs Nifty]))/_xlfn.STDEV.P(Table2[1W Return vs Nifty])</f>
        <v>0.10117213064155813</v>
      </c>
      <c r="O280">
        <v>241.71</v>
      </c>
      <c r="P280">
        <v>224.66469039987001</v>
      </c>
      <c r="Q280">
        <v>195.56108385863499</v>
      </c>
      <c r="R280">
        <v>78.581524213486702</v>
      </c>
      <c r="S280" s="2">
        <f>(Table2[[#This Row],[Close Price]]-Table2[[#This Row],[20D EMA]])/Table2[[#This Row],[20D EMA]]</f>
        <v>0.10541558065450328</v>
      </c>
      <c r="T280" s="2">
        <f>(Table2[[#This Row],[Close Price]]-Table2[[#This Row],[50D EMA]])/Table2[[#This Row],[50D EMA]]</f>
        <v>0.18928345849292655</v>
      </c>
      <c r="U280" s="2">
        <f>(Table2[[#This Row],[Close Price]]-Table2[[#This Row],[200D EMA]])/Table2[[#This Row],[200D EMA]]</f>
        <v>0.36627387580416215</v>
      </c>
      <c r="V280">
        <v>1.17350576133044</v>
      </c>
      <c r="W280">
        <v>264.61</v>
      </c>
      <c r="X280">
        <v>270.87</v>
      </c>
      <c r="Y280">
        <v>257.2</v>
      </c>
      <c r="Z280">
        <v>269.25</v>
      </c>
      <c r="AA280">
        <v>208.45</v>
      </c>
      <c r="AB280">
        <v>269.25</v>
      </c>
      <c r="AC280" s="2">
        <f>(Table2[[#This Row],[Close Price]]/Table2[[#This Row],[Day Low]])-1</f>
        <v>9.7501984051999724E-3</v>
      </c>
      <c r="AD280" s="2">
        <f>(Table2[[#This Row],[Day High]]/Table2[[#This Row],[Close Price]])-1</f>
        <v>1.3772970545304908E-2</v>
      </c>
      <c r="AE280" s="2">
        <f>(Table2[[#This Row],[Close Price]]/Table2[[#This Row],[Current Week Low]])-1</f>
        <v>3.8841368584759062E-2</v>
      </c>
      <c r="AF280" s="2">
        <f>(Table2[[#This Row],[Current Week High]]/Table2[[#This Row],[Close Price]])-1</f>
        <v>7.7098693813391073E-3</v>
      </c>
      <c r="AG280" s="2">
        <f>(Table2[[#This Row],[Close Price]]/Table2[[#This Row],[Current Month Low]])-1</f>
        <v>0.28179419525065974</v>
      </c>
      <c r="AH280" s="2">
        <f>(Table2[[#This Row],[Current Month High]]/Table2[[#This Row],[Close Price]])-1</f>
        <v>7.7098693813391073E-3</v>
      </c>
      <c r="AI280">
        <v>0.77098693813390995</v>
      </c>
      <c r="AJ280">
        <v>90.035561877667107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0.17</v>
      </c>
      <c r="AM280" t="s">
        <v>10202</v>
      </c>
      <c r="AN280">
        <v>11.43</v>
      </c>
      <c r="AO280" t="s">
        <v>10202</v>
      </c>
      <c r="AP280">
        <v>2.6571906891300002E-4</v>
      </c>
      <c r="AQ280">
        <f>(Table2[[#This Row],[Sharpe Ratio]]-AVERAGE(Table2[Sharpe Ratio]))/_xlfn.STDEV.P(Table2[Sharpe Ratio])</f>
        <v>-0.63665072360869435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2.2128259898298763</v>
      </c>
      <c r="AS280">
        <f>_xlfn.RANK.AVG(Table2[[#This Row],[1Y Return vs Nifty Z-Score]],Table2[1Y Return vs Nifty Z-Score])</f>
        <v>207</v>
      </c>
      <c r="AT280">
        <f>_xlfn.RANK.AVG(Table2[[#This Row],[6M Return vs Nifty Z-Score]],Table2[6M Return vs Nifty Z-Score])</f>
        <v>184</v>
      </c>
      <c r="AU280">
        <f>_xlfn.RANK.AVG(Table2[[#This Row],[Sharpe Ratio Z-Score]],Table2[Sharpe Ratio Z-Score])</f>
        <v>506</v>
      </c>
      <c r="AV280">
        <f>(Table2[[#This Row],[Rank 1Y]]+Table2[[#This Row],[Rank 6M]]+Table2[[#This Row],[Rank Sharpe]])/3</f>
        <v>299</v>
      </c>
    </row>
    <row r="281" spans="1:48" x14ac:dyDescent="0.3">
      <c r="A281" t="s">
        <v>193</v>
      </c>
      <c r="B281" t="s">
        <v>194</v>
      </c>
      <c r="C281" t="s">
        <v>10162</v>
      </c>
      <c r="D281" t="s">
        <v>195</v>
      </c>
      <c r="E281">
        <v>135970.86780587499</v>
      </c>
      <c r="F281">
        <v>4962.25</v>
      </c>
      <c r="G281">
        <v>21.026880402825402</v>
      </c>
      <c r="H281">
        <f>(Table2[[#This Row],[1Y Return vs Nifty]]-AVERAGE(Table2[1Y Return vs Nifty]))/_xlfn.STDEV.P(Table2[1Y Return vs Nifty])</f>
        <v>-0.23926180536989122</v>
      </c>
      <c r="I281">
        <v>4.1251587158733596</v>
      </c>
      <c r="J281">
        <f>(Table2[[#This Row],[1M Return vs Nifty]]-AVERAGE(Table2[1M Return vs Nifty]))/_xlfn.STDEV.P(Table2[1M Return vs Nifty])</f>
        <v>0.38459860514290961</v>
      </c>
      <c r="K281">
        <v>20.992077402625799</v>
      </c>
      <c r="L281">
        <f>(Table2[[#This Row],[6M Return vs Nifty]]-AVERAGE(Table2[6M Return vs Nifty]))/_xlfn.STDEV.P(Table2[6M Return vs Nifty])</f>
        <v>0.44345531637188718</v>
      </c>
      <c r="M281">
        <v>3.8164113723570501</v>
      </c>
      <c r="N281">
        <f>(Table2[[#This Row],[1W Return vs Nifty]]-AVERAGE(Table2[1W Return vs Nifty]))/_xlfn.STDEV.P(Table2[1W Return vs Nifty])</f>
        <v>0.15833064225081994</v>
      </c>
      <c r="O281">
        <v>4867.63</v>
      </c>
      <c r="P281">
        <v>4755.2970861807798</v>
      </c>
      <c r="Q281">
        <v>4240.49152465508</v>
      </c>
      <c r="R281">
        <v>62.336690409356002</v>
      </c>
      <c r="S281" s="2">
        <f>(Table2[[#This Row],[Close Price]]-Table2[[#This Row],[20D EMA]])/Table2[[#This Row],[20D EMA]]</f>
        <v>1.9438617972195892E-2</v>
      </c>
      <c r="T281" s="2">
        <f>(Table2[[#This Row],[Close Price]]-Table2[[#This Row],[50D EMA]])/Table2[[#This Row],[50D EMA]]</f>
        <v>4.3520501467855612E-2</v>
      </c>
      <c r="U281" s="2">
        <f>(Table2[[#This Row],[Close Price]]-Table2[[#This Row],[200D EMA]])/Table2[[#This Row],[200D EMA]]</f>
        <v>0.170206324231158</v>
      </c>
      <c r="V281">
        <v>0.88643427346404302</v>
      </c>
      <c r="W281">
        <v>4915.05</v>
      </c>
      <c r="X281">
        <v>4978.6499999999996</v>
      </c>
      <c r="Y281">
        <v>4931.1499999999996</v>
      </c>
      <c r="Z281">
        <v>5047.95</v>
      </c>
      <c r="AA281">
        <v>4592.8999999999996</v>
      </c>
      <c r="AB281">
        <v>5058.8999999999996</v>
      </c>
      <c r="AC281" s="2">
        <f>(Table2[[#This Row],[Close Price]]/Table2[[#This Row],[Day Low]])-1</f>
        <v>9.6031576484469916E-3</v>
      </c>
      <c r="AD281" s="2">
        <f>(Table2[[#This Row],[Day High]]/Table2[[#This Row],[Close Price]])-1</f>
        <v>3.3049523905486211E-3</v>
      </c>
      <c r="AE281" s="2">
        <f>(Table2[[#This Row],[Close Price]]/Table2[[#This Row],[Current Week Low]])-1</f>
        <v>6.3068452592194291E-3</v>
      </c>
      <c r="AF281" s="2">
        <f>(Table2[[#This Row],[Current Week High]]/Table2[[#This Row],[Close Price]])-1</f>
        <v>1.7270391455488809E-2</v>
      </c>
      <c r="AG281" s="2">
        <f>(Table2[[#This Row],[Close Price]]/Table2[[#This Row],[Current Month Low]])-1</f>
        <v>8.0417601079927792E-2</v>
      </c>
      <c r="AH281" s="2">
        <f>(Table2[[#This Row],[Current Month High]]/Table2[[#This Row],[Close Price]])-1</f>
        <v>1.9477051740641738E-2</v>
      </c>
      <c r="AI281">
        <v>1.94770517406417</v>
      </c>
      <c r="AJ281">
        <v>51.523710647653303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-7.0000000000000007E-2</v>
      </c>
      <c r="AM281" t="s">
        <v>10201</v>
      </c>
      <c r="AN281">
        <v>2.33</v>
      </c>
      <c r="AO281" t="s">
        <v>10202</v>
      </c>
      <c r="AP281">
        <v>5.5132063903495003E-2</v>
      </c>
      <c r="AQ281">
        <f>(Table2[[#This Row],[Sharpe Ratio]]-AVERAGE(Table2[Sharpe Ratio]))/_xlfn.STDEV.P(Table2[Sharpe Ratio])</f>
        <v>-6.9430107867788681E-3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0.74017974760894667</v>
      </c>
      <c r="AS281">
        <f>_xlfn.RANK.AVG(Table2[[#This Row],[1Y Return vs Nifty Z-Score]],Table2[1Y Return vs Nifty Z-Score])</f>
        <v>374</v>
      </c>
      <c r="AT281">
        <f>_xlfn.RANK.AVG(Table2[[#This Row],[6M Return vs Nifty Z-Score]],Table2[6M Return vs Nifty Z-Score])</f>
        <v>190</v>
      </c>
      <c r="AU281">
        <f>_xlfn.RANK.AVG(Table2[[#This Row],[Sharpe Ratio Z-Score]],Table2[Sharpe Ratio Z-Score])</f>
        <v>335</v>
      </c>
      <c r="AV281">
        <f>(Table2[[#This Row],[Rank 1Y]]+Table2[[#This Row],[Rank 6M]]+Table2[[#This Row],[Rank Sharpe]])/3</f>
        <v>299.66666666666669</v>
      </c>
    </row>
    <row r="282" spans="1:48" x14ac:dyDescent="0.3">
      <c r="A282" t="s">
        <v>350</v>
      </c>
      <c r="B282" t="s">
        <v>351</v>
      </c>
      <c r="C282" t="s">
        <v>10157</v>
      </c>
      <c r="D282" t="s">
        <v>37</v>
      </c>
      <c r="E282">
        <v>70790.039999999994</v>
      </c>
      <c r="F282">
        <v>403.5</v>
      </c>
      <c r="G282">
        <v>70.171746332113301</v>
      </c>
      <c r="H282">
        <f>(Table2[[#This Row],[1Y Return vs Nifty]]-AVERAGE(Table2[1Y Return vs Nifty]))/_xlfn.STDEV.P(Table2[1Y Return vs Nifty])</f>
        <v>0.44081658335768914</v>
      </c>
      <c r="I282">
        <v>4.2199472093024202</v>
      </c>
      <c r="J282">
        <f>(Table2[[#This Row],[1M Return vs Nifty]]-AVERAGE(Table2[1M Return vs Nifty]))/_xlfn.STDEV.P(Table2[1M Return vs Nifty])</f>
        <v>0.39498802257218074</v>
      </c>
      <c r="K282">
        <v>-5.3325216289854902</v>
      </c>
      <c r="L282">
        <f>(Table2[[#This Row],[6M Return vs Nifty]]-AVERAGE(Table2[6M Return vs Nifty]))/_xlfn.STDEV.P(Table2[6M Return vs Nifty])</f>
        <v>-0.4425899032981529</v>
      </c>
      <c r="M282">
        <v>5.0135721202014203</v>
      </c>
      <c r="N282">
        <f>(Table2[[#This Row],[1W Return vs Nifty]]-AVERAGE(Table2[1W Return vs Nifty]))/_xlfn.STDEV.P(Table2[1W Return vs Nifty])</f>
        <v>0.39875264061254817</v>
      </c>
      <c r="O282">
        <v>393.85</v>
      </c>
      <c r="P282">
        <v>382.76180289355699</v>
      </c>
      <c r="Q282">
        <v>332.50553609876101</v>
      </c>
      <c r="R282">
        <v>55.931546333820201</v>
      </c>
      <c r="S282" s="2">
        <f>(Table2[[#This Row],[Close Price]]-Table2[[#This Row],[20D EMA]])/Table2[[#This Row],[20D EMA]]</f>
        <v>2.4501713850450621E-2</v>
      </c>
      <c r="T282" s="2">
        <f>(Table2[[#This Row],[Close Price]]-Table2[[#This Row],[50D EMA]])/Table2[[#This Row],[50D EMA]]</f>
        <v>5.418042487434447E-2</v>
      </c>
      <c r="U282" s="2">
        <f>(Table2[[#This Row],[Close Price]]-Table2[[#This Row],[200D EMA]])/Table2[[#This Row],[200D EMA]]</f>
        <v>0.2135136296802955</v>
      </c>
      <c r="V282">
        <v>1.9003423937750099</v>
      </c>
      <c r="W282">
        <v>400.9</v>
      </c>
      <c r="X282">
        <v>416.5</v>
      </c>
      <c r="Y282">
        <v>401.9</v>
      </c>
      <c r="Z282">
        <v>418.8</v>
      </c>
      <c r="AA282">
        <v>355.2</v>
      </c>
      <c r="AB282">
        <v>434.7</v>
      </c>
      <c r="AC282" s="2">
        <f>(Table2[[#This Row],[Close Price]]/Table2[[#This Row],[Day Low]])-1</f>
        <v>6.4854078323772768E-3</v>
      </c>
      <c r="AD282" s="2">
        <f>(Table2[[#This Row],[Day High]]/Table2[[#This Row],[Close Price]])-1</f>
        <v>3.2218091697645557E-2</v>
      </c>
      <c r="AE282" s="2">
        <f>(Table2[[#This Row],[Close Price]]/Table2[[#This Row],[Current Week Low]])-1</f>
        <v>3.9810898233392233E-3</v>
      </c>
      <c r="AF282" s="2">
        <f>(Table2[[#This Row],[Current Week High]]/Table2[[#This Row],[Close Price]])-1</f>
        <v>3.7918215613382822E-2</v>
      </c>
      <c r="AG282" s="2">
        <f>(Table2[[#This Row],[Close Price]]/Table2[[#This Row],[Current Month Low]])-1</f>
        <v>0.13597972972972983</v>
      </c>
      <c r="AH282" s="2">
        <f>(Table2[[#This Row],[Current Month High]]/Table2[[#This Row],[Close Price]])-1</f>
        <v>7.7323420074349336E-2</v>
      </c>
      <c r="AI282">
        <v>15.9355638166047</v>
      </c>
      <c r="AJ282">
        <v>107.45501285347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0.14000000000000001</v>
      </c>
      <c r="AM282" t="s">
        <v>10202</v>
      </c>
      <c r="AN282">
        <v>-2.0499999999999998</v>
      </c>
      <c r="AO282" t="s">
        <v>10201</v>
      </c>
      <c r="AP282">
        <v>8.3790428573352005E-2</v>
      </c>
      <c r="AQ282">
        <f>(Table2[[#This Row],[Sharpe Ratio]]-AVERAGE(Table2[Sharpe Ratio]))/_xlfn.STDEV.P(Table2[Sharpe Ratio])</f>
        <v>0.32197252612169552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1.1139398693659606</v>
      </c>
      <c r="AS282">
        <f>_xlfn.RANK.AVG(Table2[[#This Row],[1Y Return vs Nifty Z-Score]],Table2[1Y Return vs Nifty Z-Score])</f>
        <v>168</v>
      </c>
      <c r="AT282">
        <f>_xlfn.RANK.AVG(Table2[[#This Row],[6M Return vs Nifty Z-Score]],Table2[6M Return vs Nifty Z-Score])</f>
        <v>482</v>
      </c>
      <c r="AU282">
        <f>_xlfn.RANK.AVG(Table2[[#This Row],[Sharpe Ratio Z-Score]],Table2[Sharpe Ratio Z-Score])</f>
        <v>249</v>
      </c>
      <c r="AV282">
        <f>(Table2[[#This Row],[Rank 1Y]]+Table2[[#This Row],[Rank 6M]]+Table2[[#This Row],[Rank Sharpe]])/3</f>
        <v>299.66666666666669</v>
      </c>
    </row>
    <row r="283" spans="1:48" x14ac:dyDescent="0.3">
      <c r="A283" t="s">
        <v>314</v>
      </c>
      <c r="B283" t="s">
        <v>315</v>
      </c>
      <c r="C283" t="s">
        <v>10161</v>
      </c>
      <c r="D283" t="s">
        <v>57</v>
      </c>
      <c r="E283">
        <v>84871.467904934994</v>
      </c>
      <c r="F283">
        <v>1861.15</v>
      </c>
      <c r="G283">
        <v>62.445177372508603</v>
      </c>
      <c r="H283">
        <f>(Table2[[#This Row],[1Y Return vs Nifty]]-AVERAGE(Table2[1Y Return vs Nifty]))/_xlfn.STDEV.P(Table2[1Y Return vs Nifty])</f>
        <v>0.33389447727236199</v>
      </c>
      <c r="I283">
        <v>10.3750805110438</v>
      </c>
      <c r="J283">
        <f>(Table2[[#This Row],[1M Return vs Nifty]]-AVERAGE(Table2[1M Return vs Nifty]))/_xlfn.STDEV.P(Table2[1M Return vs Nifty])</f>
        <v>1.0696294995195699</v>
      </c>
      <c r="K283">
        <v>11.2195026595671</v>
      </c>
      <c r="L283">
        <f>(Table2[[#This Row],[6M Return vs Nifty]]-AVERAGE(Table2[6M Return vs Nifty]))/_xlfn.STDEV.P(Table2[6M Return vs Nifty])</f>
        <v>0.11452559081149258</v>
      </c>
      <c r="M283">
        <v>2.6637099201187802</v>
      </c>
      <c r="N283">
        <f>(Table2[[#This Row],[1W Return vs Nifty]]-AVERAGE(Table2[1W Return vs Nifty]))/_xlfn.STDEV.P(Table2[1W Return vs Nifty])</f>
        <v>-7.316273669649781E-2</v>
      </c>
      <c r="O283">
        <v>1777.71</v>
      </c>
      <c r="P283">
        <v>1706.95531506937</v>
      </c>
      <c r="Q283">
        <v>1494.68197697491</v>
      </c>
      <c r="R283">
        <v>71.323271014685901</v>
      </c>
      <c r="S283" s="2">
        <f>(Table2[[#This Row],[Close Price]]-Table2[[#This Row],[20D EMA]])/Table2[[#This Row],[20D EMA]]</f>
        <v>4.693678946509839E-2</v>
      </c>
      <c r="T283" s="2">
        <f>(Table2[[#This Row],[Close Price]]-Table2[[#This Row],[50D EMA]])/Table2[[#This Row],[50D EMA]]</f>
        <v>9.0333170159386175E-2</v>
      </c>
      <c r="U283" s="2">
        <f>(Table2[[#This Row],[Close Price]]-Table2[[#This Row],[200D EMA]])/Table2[[#This Row],[200D EMA]]</f>
        <v>0.245181268437307</v>
      </c>
      <c r="V283">
        <v>0.73566355843136899</v>
      </c>
      <c r="W283">
        <v>1857.25</v>
      </c>
      <c r="X283">
        <v>1882</v>
      </c>
      <c r="Y283">
        <v>1841</v>
      </c>
      <c r="Z283">
        <v>1879.45</v>
      </c>
      <c r="AA283">
        <v>1598.25</v>
      </c>
      <c r="AB283">
        <v>1879.45</v>
      </c>
      <c r="AC283" s="2">
        <f>(Table2[[#This Row],[Close Price]]/Table2[[#This Row],[Day Low]])-1</f>
        <v>2.0998788531432222E-3</v>
      </c>
      <c r="AD283" s="2">
        <f>(Table2[[#This Row],[Day High]]/Table2[[#This Row],[Close Price]])-1</f>
        <v>1.1202750987292731E-2</v>
      </c>
      <c r="AE283" s="2">
        <f>(Table2[[#This Row],[Close Price]]/Table2[[#This Row],[Current Week Low]])-1</f>
        <v>1.0945138511678554E-2</v>
      </c>
      <c r="AF283" s="2">
        <f>(Table2[[#This Row],[Current Week High]]/Table2[[#This Row],[Close Price]])-1</f>
        <v>9.8326303629476808E-3</v>
      </c>
      <c r="AG283" s="2">
        <f>(Table2[[#This Row],[Close Price]]/Table2[[#This Row],[Current Month Low]])-1</f>
        <v>0.16449241357735023</v>
      </c>
      <c r="AH283" s="2">
        <f>(Table2[[#This Row],[Current Month High]]/Table2[[#This Row],[Close Price]])-1</f>
        <v>9.8326303629476808E-3</v>
      </c>
      <c r="AI283">
        <v>0.98326303629476797</v>
      </c>
      <c r="AJ283">
        <v>91.466488349364695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</v>
      </c>
      <c r="AM283" t="s">
        <v>10203</v>
      </c>
      <c r="AN283">
        <v>1.87</v>
      </c>
      <c r="AO283" t="s">
        <v>10202</v>
      </c>
      <c r="AP283">
        <v>2.5469663124369001E-2</v>
      </c>
      <c r="AQ283">
        <f>(Table2[[#This Row],[Sharpe Ratio]]-AVERAGE(Table2[Sharpe Ratio]))/_xlfn.STDEV.P(Table2[Sharpe Ratio])</f>
        <v>-0.34738199223788835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1.0975048386690383</v>
      </c>
      <c r="AS283">
        <f>_xlfn.RANK.AVG(Table2[[#This Row],[1Y Return vs Nifty Z-Score]],Table2[1Y Return vs Nifty Z-Score])</f>
        <v>195</v>
      </c>
      <c r="AT283">
        <f>_xlfn.RANK.AVG(Table2[[#This Row],[6M Return vs Nifty Z-Score]],Table2[6M Return vs Nifty Z-Score])</f>
        <v>281</v>
      </c>
      <c r="AU283">
        <f>_xlfn.RANK.AVG(Table2[[#This Row],[Sharpe Ratio Z-Score]],Table2[Sharpe Ratio Z-Score])</f>
        <v>424</v>
      </c>
      <c r="AV283">
        <f>(Table2[[#This Row],[Rank 1Y]]+Table2[[#This Row],[Rank 6M]]+Table2[[#This Row],[Rank Sharpe]])/3</f>
        <v>300</v>
      </c>
    </row>
    <row r="284" spans="1:48" x14ac:dyDescent="0.3">
      <c r="A284" t="s">
        <v>134</v>
      </c>
      <c r="B284" t="s">
        <v>135</v>
      </c>
      <c r="C284" t="s">
        <v>10170</v>
      </c>
      <c r="D284" t="s">
        <v>136</v>
      </c>
      <c r="E284">
        <v>215352.118422</v>
      </c>
      <c r="F284">
        <v>870</v>
      </c>
      <c r="G284">
        <v>41.2930647360579</v>
      </c>
      <c r="H284">
        <f>(Table2[[#This Row],[1Y Return vs Nifty]]-AVERAGE(Table2[1Y Return vs Nifty]))/_xlfn.STDEV.P(Table2[1Y Return vs Nifty])</f>
        <v>4.1186492257616364E-2</v>
      </c>
      <c r="I284">
        <v>-3.03266762591202</v>
      </c>
      <c r="J284">
        <f>(Table2[[#This Row],[1M Return vs Nifty]]-AVERAGE(Table2[1M Return vs Nifty]))/_xlfn.STDEV.P(Table2[1M Return vs Nifty])</f>
        <v>-0.39994436057788635</v>
      </c>
      <c r="K284">
        <v>-0.87689621710611998</v>
      </c>
      <c r="L284">
        <f>(Table2[[#This Row],[6M Return vs Nifty]]-AVERAGE(Table2[6M Return vs Nifty]))/_xlfn.STDEV.P(Table2[6M Return vs Nifty])</f>
        <v>-0.29262045487102434</v>
      </c>
      <c r="M284">
        <v>1.5366716906548701</v>
      </c>
      <c r="N284">
        <f>(Table2[[#This Row],[1W Return vs Nifty]]-AVERAGE(Table2[1W Return vs Nifty]))/_xlfn.STDEV.P(Table2[1W Return vs Nifty])</f>
        <v>-0.29950225195848873</v>
      </c>
      <c r="O284">
        <v>833.39</v>
      </c>
      <c r="P284">
        <v>838.85646049547597</v>
      </c>
      <c r="Q284">
        <v>770.96824494663099</v>
      </c>
      <c r="R284">
        <v>67.901939692977095</v>
      </c>
      <c r="S284" s="2">
        <f>(Table2[[#This Row],[Close Price]]-Table2[[#This Row],[20D EMA]])/Table2[[#This Row],[20D EMA]]</f>
        <v>4.3929012827127772E-2</v>
      </c>
      <c r="T284" s="2">
        <f>(Table2[[#This Row],[Close Price]]-Table2[[#This Row],[50D EMA]])/Table2[[#This Row],[50D EMA]]</f>
        <v>3.7126184241495733E-2</v>
      </c>
      <c r="U284" s="2">
        <f>(Table2[[#This Row],[Close Price]]-Table2[[#This Row],[200D EMA]])/Table2[[#This Row],[200D EMA]]</f>
        <v>0.12845114659712648</v>
      </c>
      <c r="V284">
        <v>1.20010788096538</v>
      </c>
      <c r="W284">
        <v>0</v>
      </c>
      <c r="X284">
        <v>0</v>
      </c>
      <c r="Y284">
        <v>830.5</v>
      </c>
      <c r="Z284">
        <v>876</v>
      </c>
      <c r="AA284">
        <v>778.2</v>
      </c>
      <c r="AB284">
        <v>876</v>
      </c>
      <c r="AC284" s="2" t="e">
        <f>(Table2[[#This Row],[Close Price]]/Table2[[#This Row],[Day Low]])-1</f>
        <v>#DIV/0!</v>
      </c>
      <c r="AD284" s="2">
        <f>(Table2[[#This Row],[Day High]]/Table2[[#This Row],[Close Price]])-1</f>
        <v>-1</v>
      </c>
      <c r="AE284" s="2">
        <f>(Table2[[#This Row],[Close Price]]/Table2[[#This Row],[Current Week Low]])-1</f>
        <v>4.7561709813365383E-2</v>
      </c>
      <c r="AF284" s="2">
        <f>(Table2[[#This Row],[Current Week High]]/Table2[[#This Row],[Close Price]])-1</f>
        <v>6.8965517241379448E-3</v>
      </c>
      <c r="AG284" s="2">
        <f>(Table2[[#This Row],[Close Price]]/Table2[[#This Row],[Current Month Low]])-1</f>
        <v>0.11796453353893588</v>
      </c>
      <c r="AH284" s="2">
        <f>(Table2[[#This Row],[Current Month High]]/Table2[[#This Row],[Close Price]])-1</f>
        <v>6.8965517241379448E-3</v>
      </c>
      <c r="AI284">
        <v>11.2183908045977</v>
      </c>
      <c r="AJ284">
        <v>87.884677680595999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-0.11</v>
      </c>
      <c r="AM284" t="s">
        <v>10201</v>
      </c>
      <c r="AN284">
        <v>3.98</v>
      </c>
      <c r="AO284" t="s">
        <v>10202</v>
      </c>
      <c r="AP284">
        <v>0.105794878126878</v>
      </c>
      <c r="AQ284">
        <f>(Table2[[#This Row],[Sharpe Ratio]]-AVERAGE(Table2[Sharpe Ratio]))/_xlfn.STDEV.P(Table2[Sharpe Ratio])</f>
        <v>0.57452026995321948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275</v>
      </c>
      <c r="AT284">
        <f>_xlfn.RANK.AVG(Table2[[#This Row],[6M Return vs Nifty Z-Score]],Table2[6M Return vs Nifty Z-Score])</f>
        <v>427</v>
      </c>
      <c r="AU284">
        <f>_xlfn.RANK.AVG(Table2[[#This Row],[Sharpe Ratio Z-Score]],Table2[Sharpe Ratio Z-Score])</f>
        <v>199</v>
      </c>
      <c r="AV284">
        <f>(Table2[[#This Row],[Rank 1Y]]+Table2[[#This Row],[Rank 6M]]+Table2[[#This Row],[Rank Sharpe]])/3</f>
        <v>300.33333333333331</v>
      </c>
    </row>
    <row r="285" spans="1:48" x14ac:dyDescent="0.3">
      <c r="A285" t="s">
        <v>1672</v>
      </c>
      <c r="B285" t="s">
        <v>1673</v>
      </c>
      <c r="C285" t="s">
        <v>10159</v>
      </c>
      <c r="D285" t="s">
        <v>272</v>
      </c>
      <c r="E285">
        <v>4975.3344184699999</v>
      </c>
      <c r="F285">
        <v>258.05</v>
      </c>
      <c r="G285">
        <v>25.7343440040734</v>
      </c>
      <c r="H285">
        <f>(Table2[[#This Row],[1Y Return vs Nifty]]-AVERAGE(Table2[1Y Return vs Nifty]))/_xlfn.STDEV.P(Table2[1Y Return vs Nifty])</f>
        <v>-0.17411880008553721</v>
      </c>
      <c r="I285">
        <v>-4.1713189173130401</v>
      </c>
      <c r="J285">
        <f>(Table2[[#This Row],[1M Return vs Nifty]]-AVERAGE(Table2[1M Return vs Nifty]))/_xlfn.STDEV.P(Table2[1M Return vs Nifty])</f>
        <v>-0.52474773221916438</v>
      </c>
      <c r="K285">
        <v>-5.5098978420250999</v>
      </c>
      <c r="L285">
        <f>(Table2[[#This Row],[6M Return vs Nifty]]-AVERAGE(Table2[6M Return vs Nifty]))/_xlfn.STDEV.P(Table2[6M Return vs Nifty])</f>
        <v>-0.44856011182661698</v>
      </c>
      <c r="M285">
        <v>3.9860181605453202</v>
      </c>
      <c r="N285">
        <f>(Table2[[#This Row],[1W Return vs Nifty]]-AVERAGE(Table2[1W Return vs Nifty]))/_xlfn.STDEV.P(Table2[1W Return vs Nifty])</f>
        <v>0.19239223592181398</v>
      </c>
      <c r="O285">
        <v>245.43</v>
      </c>
      <c r="P285">
        <v>243.64735686405399</v>
      </c>
      <c r="Q285">
        <v>226.123903949126</v>
      </c>
      <c r="R285">
        <v>64.911228304847299</v>
      </c>
      <c r="S285" s="2">
        <f>(Table2[[#This Row],[Close Price]]-Table2[[#This Row],[20D EMA]])/Table2[[#This Row],[20D EMA]]</f>
        <v>5.1419956810495882E-2</v>
      </c>
      <c r="T285" s="2">
        <f>(Table2[[#This Row],[Close Price]]-Table2[[#This Row],[50D EMA]])/Table2[[#This Row],[50D EMA]]</f>
        <v>5.9112659054956017E-2</v>
      </c>
      <c r="U285" s="2">
        <f>(Table2[[#This Row],[Close Price]]-Table2[[#This Row],[200D EMA]])/Table2[[#This Row],[200D EMA]]</f>
        <v>0.1411885054755504</v>
      </c>
      <c r="V285">
        <v>1.27444618774104</v>
      </c>
      <c r="W285">
        <v>256.3</v>
      </c>
      <c r="X285">
        <v>266.5</v>
      </c>
      <c r="Y285">
        <v>245.2</v>
      </c>
      <c r="Z285">
        <v>260.85000000000002</v>
      </c>
      <c r="AA285">
        <v>225.55</v>
      </c>
      <c r="AB285">
        <v>262</v>
      </c>
      <c r="AC285" s="2">
        <f>(Table2[[#This Row],[Close Price]]/Table2[[#This Row],[Day Low]])-1</f>
        <v>6.827936012485436E-3</v>
      </c>
      <c r="AD285" s="2">
        <f>(Table2[[#This Row],[Day High]]/Table2[[#This Row],[Close Price]])-1</f>
        <v>3.2745591939546514E-2</v>
      </c>
      <c r="AE285" s="2">
        <f>(Table2[[#This Row],[Close Price]]/Table2[[#This Row],[Current Week Low]])-1</f>
        <v>5.2406199021207245E-2</v>
      </c>
      <c r="AF285" s="2">
        <f>(Table2[[#This Row],[Current Week High]]/Table2[[#This Row],[Close Price]])-1</f>
        <v>1.085061034683199E-2</v>
      </c>
      <c r="AG285" s="2">
        <f>(Table2[[#This Row],[Close Price]]/Table2[[#This Row],[Current Month Low]])-1</f>
        <v>0.144092219020173</v>
      </c>
      <c r="AH285" s="2">
        <f>(Table2[[#This Row],[Current Month High]]/Table2[[#This Row],[Close Price]])-1</f>
        <v>1.5307111024995157E-2</v>
      </c>
      <c r="AI285">
        <v>12.9238519666731</v>
      </c>
      <c r="AJ285">
        <v>55.968570565125397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0.02</v>
      </c>
      <c r="AM285" t="s">
        <v>10202</v>
      </c>
      <c r="AN285">
        <v>9.6</v>
      </c>
      <c r="AO285" t="s">
        <v>10202</v>
      </c>
      <c r="AP285">
        <v>0.16710670501261801</v>
      </c>
      <c r="AQ285">
        <f>(Table2[[#This Row],[Sharpe Ratio]]-AVERAGE(Table2[Sharpe Ratio]))/_xlfn.STDEV.P(Table2[Sharpe Ratio])</f>
        <v>1.2782035642122855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0.32316915600278101</v>
      </c>
      <c r="AS285">
        <f>_xlfn.RANK.AVG(Table2[[#This Row],[1Y Return vs Nifty Z-Score]],Table2[1Y Return vs Nifty Z-Score])</f>
        <v>343</v>
      </c>
      <c r="AT285">
        <f>_xlfn.RANK.AVG(Table2[[#This Row],[6M Return vs Nifty Z-Score]],Table2[6M Return vs Nifty Z-Score])</f>
        <v>485</v>
      </c>
      <c r="AU285">
        <f>_xlfn.RANK.AVG(Table2[[#This Row],[Sharpe Ratio Z-Score]],Table2[Sharpe Ratio Z-Score])</f>
        <v>76</v>
      </c>
      <c r="AV285">
        <f>(Table2[[#This Row],[Rank 1Y]]+Table2[[#This Row],[Rank 6M]]+Table2[[#This Row],[Rank Sharpe]])/3</f>
        <v>301.33333333333331</v>
      </c>
    </row>
    <row r="286" spans="1:48" x14ac:dyDescent="0.3">
      <c r="A286" t="s">
        <v>707</v>
      </c>
      <c r="B286" t="s">
        <v>708</v>
      </c>
      <c r="C286" t="s">
        <v>10161</v>
      </c>
      <c r="D286" t="s">
        <v>57</v>
      </c>
      <c r="E286">
        <v>24123.412840950001</v>
      </c>
      <c r="F286">
        <v>1346.85</v>
      </c>
      <c r="G286">
        <v>35.084709521326403</v>
      </c>
      <c r="H286">
        <f>(Table2[[#This Row],[1Y Return vs Nifty]]-AVERAGE(Table2[1Y Return vs Nifty]))/_xlfn.STDEV.P(Table2[1Y Return vs Nifty])</f>
        <v>-4.4726209532192883E-2</v>
      </c>
      <c r="I286">
        <v>10.6248357520965</v>
      </c>
      <c r="J286">
        <f>(Table2[[#This Row],[1M Return vs Nifty]]-AVERAGE(Table2[1M Return vs Nifty]))/_xlfn.STDEV.P(Table2[1M Return vs Nifty])</f>
        <v>1.0970042510381885</v>
      </c>
      <c r="K286">
        <v>38.797032874750698</v>
      </c>
      <c r="L286">
        <f>(Table2[[#This Row],[6M Return vs Nifty]]-AVERAGE(Table2[6M Return vs Nifty]))/_xlfn.STDEV.P(Table2[6M Return vs Nifty])</f>
        <v>1.0427425330003322</v>
      </c>
      <c r="M286">
        <v>8.4328500213446098</v>
      </c>
      <c r="N286">
        <f>(Table2[[#This Row],[1W Return vs Nifty]]-AVERAGE(Table2[1W Return vs Nifty]))/_xlfn.STDEV.P(Table2[1W Return vs Nifty])</f>
        <v>1.0854353834498618</v>
      </c>
      <c r="O286">
        <v>1247.77</v>
      </c>
      <c r="P286">
        <v>1170.62499723525</v>
      </c>
      <c r="Q286">
        <v>988.68487967120996</v>
      </c>
      <c r="R286">
        <v>78.256317450227002</v>
      </c>
      <c r="S286" s="2">
        <f>(Table2[[#This Row],[Close Price]]-Table2[[#This Row],[20D EMA]])/Table2[[#This Row],[20D EMA]]</f>
        <v>7.9405659696899208E-2</v>
      </c>
      <c r="T286" s="2">
        <f>(Table2[[#This Row],[Close Price]]-Table2[[#This Row],[50D EMA]])/Table2[[#This Row],[50D EMA]]</f>
        <v>0.15053924457529377</v>
      </c>
      <c r="U286" s="2">
        <f>(Table2[[#This Row],[Close Price]]-Table2[[#This Row],[200D EMA]])/Table2[[#This Row],[200D EMA]]</f>
        <v>0.36226418315196529</v>
      </c>
      <c r="V286">
        <v>1.41669994713962</v>
      </c>
      <c r="W286">
        <v>1342.25</v>
      </c>
      <c r="X286">
        <v>1370</v>
      </c>
      <c r="Y286">
        <v>1331.3</v>
      </c>
      <c r="Z286">
        <v>1384</v>
      </c>
      <c r="AA286">
        <v>1162.6500000000001</v>
      </c>
      <c r="AB286">
        <v>1384</v>
      </c>
      <c r="AC286" s="2">
        <f>(Table2[[#This Row],[Close Price]]/Table2[[#This Row],[Day Low]])-1</f>
        <v>3.4270813931829291E-3</v>
      </c>
      <c r="AD286" s="2">
        <f>(Table2[[#This Row],[Day High]]/Table2[[#This Row],[Close Price]])-1</f>
        <v>1.7188254074321563E-2</v>
      </c>
      <c r="AE286" s="2">
        <f>(Table2[[#This Row],[Close Price]]/Table2[[#This Row],[Current Week Low]])-1</f>
        <v>1.1680312476526566E-2</v>
      </c>
      <c r="AF286" s="2">
        <f>(Table2[[#This Row],[Current Week High]]/Table2[[#This Row],[Close Price]])-1</f>
        <v>2.7582878568511715E-2</v>
      </c>
      <c r="AG286" s="2">
        <f>(Table2[[#This Row],[Close Price]]/Table2[[#This Row],[Current Month Low]])-1</f>
        <v>0.15843117017159059</v>
      </c>
      <c r="AH286" s="2">
        <f>(Table2[[#This Row],[Current Month High]]/Table2[[#This Row],[Close Price]])-1</f>
        <v>2.7582878568511715E-2</v>
      </c>
      <c r="AI286">
        <v>2.7582878568511702</v>
      </c>
      <c r="AJ286">
        <v>85.977630488815194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0.18</v>
      </c>
      <c r="AM286" t="s">
        <v>10202</v>
      </c>
      <c r="AN286">
        <v>13.75</v>
      </c>
      <c r="AO286" t="s">
        <v>10202</v>
      </c>
      <c r="AP286">
        <v>4.2645496689999997E-5</v>
      </c>
      <c r="AQ286">
        <f>(Table2[[#This Row],[Sharpe Ratio]]-AVERAGE(Table2[Sharpe Ratio]))/_xlfn.STDEV.P(Table2[Sharpe Ratio])</f>
        <v>-0.6392109661285682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2.5412449918276216</v>
      </c>
      <c r="AS286">
        <f>_xlfn.RANK.AVG(Table2[[#This Row],[1Y Return vs Nifty Z-Score]],Table2[1Y Return vs Nifty Z-Score])</f>
        <v>301</v>
      </c>
      <c r="AT286">
        <f>_xlfn.RANK.AVG(Table2[[#This Row],[6M Return vs Nifty Z-Score]],Table2[6M Return vs Nifty Z-Score])</f>
        <v>96</v>
      </c>
      <c r="AU286">
        <f>_xlfn.RANK.AVG(Table2[[#This Row],[Sharpe Ratio Z-Score]],Table2[Sharpe Ratio Z-Score])</f>
        <v>508</v>
      </c>
      <c r="AV286">
        <f>(Table2[[#This Row],[Rank 1Y]]+Table2[[#This Row],[Rank 6M]]+Table2[[#This Row],[Rank Sharpe]])/3</f>
        <v>301.66666666666669</v>
      </c>
    </row>
    <row r="287" spans="1:48" x14ac:dyDescent="0.3">
      <c r="A287" t="s">
        <v>1041</v>
      </c>
      <c r="B287" t="s">
        <v>1042</v>
      </c>
      <c r="C287" t="s">
        <v>10164</v>
      </c>
      <c r="D287" t="s">
        <v>108</v>
      </c>
      <c r="E287">
        <v>12597.57</v>
      </c>
      <c r="F287">
        <v>396.15</v>
      </c>
      <c r="G287">
        <v>91.666449273381403</v>
      </c>
      <c r="H287">
        <f>(Table2[[#This Row],[1Y Return vs Nifty]]-AVERAGE(Table2[1Y Return vs Nifty]))/_xlfn.STDEV.P(Table2[1Y Return vs Nifty])</f>
        <v>0.73826541480854357</v>
      </c>
      <c r="I287">
        <v>-1.79665071327503</v>
      </c>
      <c r="J287">
        <f>(Table2[[#This Row],[1M Return vs Nifty]]-AVERAGE(Table2[1M Return vs Nifty]))/_xlfn.STDEV.P(Table2[1M Return vs Nifty])</f>
        <v>-0.26446910202622231</v>
      </c>
      <c r="K287">
        <v>-28.8861474496657</v>
      </c>
      <c r="L287">
        <f>(Table2[[#This Row],[6M Return vs Nifty]]-AVERAGE(Table2[6M Return vs Nifty]))/_xlfn.STDEV.P(Table2[6M Return vs Nifty])</f>
        <v>-1.2353684576552306</v>
      </c>
      <c r="M287">
        <v>0.56515603834925698</v>
      </c>
      <c r="N287">
        <f>(Table2[[#This Row],[1W Return vs Nifty]]-AVERAGE(Table2[1W Return vs Nifty]))/_xlfn.STDEV.P(Table2[1W Return vs Nifty])</f>
        <v>-0.49460866100805922</v>
      </c>
      <c r="O287">
        <v>404.65</v>
      </c>
      <c r="P287">
        <v>402.34221607210299</v>
      </c>
      <c r="Q287">
        <v>374.369707707712</v>
      </c>
      <c r="R287">
        <v>39.303033146177903</v>
      </c>
      <c r="S287" s="2">
        <f>(Table2[[#This Row],[Close Price]]-Table2[[#This Row],[20D EMA]])/Table2[[#This Row],[20D EMA]]</f>
        <v>-2.1005807487952551E-2</v>
      </c>
      <c r="T287" s="2">
        <f>(Table2[[#This Row],[Close Price]]-Table2[[#This Row],[50D EMA]])/Table2[[#This Row],[50D EMA]]</f>
        <v>-1.5390420951982113E-2</v>
      </c>
      <c r="U287" s="2">
        <f>(Table2[[#This Row],[Close Price]]-Table2[[#This Row],[200D EMA]])/Table2[[#This Row],[200D EMA]]</f>
        <v>5.817856478199053E-2</v>
      </c>
      <c r="V287">
        <v>0.89468153960335595</v>
      </c>
      <c r="W287">
        <v>396.85</v>
      </c>
      <c r="X287">
        <v>408.9</v>
      </c>
      <c r="Y287">
        <v>395.05</v>
      </c>
      <c r="Z287">
        <v>403.8</v>
      </c>
      <c r="AA287">
        <v>380.1</v>
      </c>
      <c r="AB287">
        <v>439.9</v>
      </c>
      <c r="AC287" s="2">
        <f>(Table2[[#This Row],[Close Price]]/Table2[[#This Row],[Day Low]])-1</f>
        <v>-1.7638906387804631E-3</v>
      </c>
      <c r="AD287" s="2">
        <f>(Table2[[#This Row],[Day High]]/Table2[[#This Row],[Close Price]])-1</f>
        <v>3.218477849299517E-2</v>
      </c>
      <c r="AE287" s="2">
        <f>(Table2[[#This Row],[Close Price]]/Table2[[#This Row],[Current Week Low]])-1</f>
        <v>2.7844576635867035E-3</v>
      </c>
      <c r="AF287" s="2">
        <f>(Table2[[#This Row],[Current Week High]]/Table2[[#This Row],[Close Price]])-1</f>
        <v>1.9310867095797102E-2</v>
      </c>
      <c r="AG287" s="2">
        <f>(Table2[[#This Row],[Close Price]]/Table2[[#This Row],[Current Month Low]])-1</f>
        <v>4.2225730071033807E-2</v>
      </c>
      <c r="AH287" s="2">
        <f>(Table2[[#This Row],[Current Month High]]/Table2[[#This Row],[Close Price]])-1</f>
        <v>0.1104379654171399</v>
      </c>
      <c r="AI287">
        <v>27.729395431023601</v>
      </c>
      <c r="AJ287">
        <v>137.21556886227501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-0.04</v>
      </c>
      <c r="AM287" t="s">
        <v>10201</v>
      </c>
      <c r="AN287">
        <v>-6.33</v>
      </c>
      <c r="AO287" t="s">
        <v>10201</v>
      </c>
      <c r="AP287">
        <v>0.14899699693641399</v>
      </c>
      <c r="AQ287">
        <f>(Table2[[#This Row],[Sharpe Ratio]]-AVERAGE(Table2[Sharpe Ratio]))/_xlfn.STDEV.P(Table2[Sharpe Ratio])</f>
        <v>1.0703562420164898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-0.18582456386447854</v>
      </c>
      <c r="AS287">
        <f>_xlfn.RANK.AVG(Table2[[#This Row],[1Y Return vs Nifty Z-Score]],Table2[1Y Return vs Nifty Z-Score])</f>
        <v>117</v>
      </c>
      <c r="AT287">
        <f>_xlfn.RANK.AVG(Table2[[#This Row],[6M Return vs Nifty Z-Score]],Table2[6M Return vs Nifty Z-Score])</f>
        <v>681</v>
      </c>
      <c r="AU287">
        <f>_xlfn.RANK.AVG(Table2[[#This Row],[Sharpe Ratio Z-Score]],Table2[Sharpe Ratio Z-Score])</f>
        <v>107</v>
      </c>
      <c r="AV287">
        <f>(Table2[[#This Row],[Rank 1Y]]+Table2[[#This Row],[Rank 6M]]+Table2[[#This Row],[Rank Sharpe]])/3</f>
        <v>301.66666666666669</v>
      </c>
    </row>
    <row r="288" spans="1:48" x14ac:dyDescent="0.3">
      <c r="A288" t="s">
        <v>1179</v>
      </c>
      <c r="B288" t="s">
        <v>1180</v>
      </c>
      <c r="C288" t="s">
        <v>10169</v>
      </c>
      <c r="D288" t="s">
        <v>480</v>
      </c>
      <c r="E288">
        <v>10121.147593559999</v>
      </c>
      <c r="F288">
        <v>2075.4</v>
      </c>
      <c r="G288">
        <v>18.494679686442002</v>
      </c>
      <c r="H288">
        <f>(Table2[[#This Row],[1Y Return vs Nifty]]-AVERAGE(Table2[1Y Return vs Nifty]))/_xlfn.STDEV.P(Table2[1Y Return vs Nifty])</f>
        <v>-0.27430300348020215</v>
      </c>
      <c r="I288">
        <v>-1.4148315536243099</v>
      </c>
      <c r="J288">
        <f>(Table2[[#This Row],[1M Return vs Nifty]]-AVERAGE(Table2[1M Return vs Nifty]))/_xlfn.STDEV.P(Table2[1M Return vs Nifty])</f>
        <v>-0.22261931110119126</v>
      </c>
      <c r="K288">
        <v>-5.4348920794896403</v>
      </c>
      <c r="L288">
        <f>(Table2[[#This Row],[6M Return vs Nifty]]-AVERAGE(Table2[6M Return vs Nifty]))/_xlfn.STDEV.P(Table2[6M Return vs Nifty])</f>
        <v>-0.44603553406334517</v>
      </c>
      <c r="M288">
        <v>1.1534760512004401</v>
      </c>
      <c r="N288">
        <f>(Table2[[#This Row],[1W Return vs Nifty]]-AVERAGE(Table2[1W Return vs Nifty]))/_xlfn.STDEV.P(Table2[1W Return vs Nifty])</f>
        <v>-0.37645821761892567</v>
      </c>
      <c r="O288">
        <v>2103.9499999999998</v>
      </c>
      <c r="P288">
        <v>2077.34069555828</v>
      </c>
      <c r="Q288">
        <v>1946.4332634576499</v>
      </c>
      <c r="R288">
        <v>42.495117121851997</v>
      </c>
      <c r="S288" s="2">
        <f>(Table2[[#This Row],[Close Price]]-Table2[[#This Row],[20D EMA]])/Table2[[#This Row],[20D EMA]]</f>
        <v>-1.3569714109175469E-2</v>
      </c>
      <c r="T288" s="2">
        <f>(Table2[[#This Row],[Close Price]]-Table2[[#This Row],[50D EMA]])/Table2[[#This Row],[50D EMA]]</f>
        <v>-9.3422112339562862E-4</v>
      </c>
      <c r="U288" s="2">
        <f>(Table2[[#This Row],[Close Price]]-Table2[[#This Row],[200D EMA]])/Table2[[#This Row],[200D EMA]]</f>
        <v>6.625798015455886E-2</v>
      </c>
      <c r="V288">
        <v>1.19173080018253</v>
      </c>
      <c r="W288">
        <v>2044.95</v>
      </c>
      <c r="X288">
        <v>2097.6</v>
      </c>
      <c r="Y288">
        <v>2067.1999999999998</v>
      </c>
      <c r="Z288">
        <v>2122.5</v>
      </c>
      <c r="AA288">
        <v>2000</v>
      </c>
      <c r="AB288">
        <v>2350</v>
      </c>
      <c r="AC288" s="2">
        <f>(Table2[[#This Row],[Close Price]]/Table2[[#This Row],[Day Low]])-1</f>
        <v>1.4890339617105619E-2</v>
      </c>
      <c r="AD288" s="2">
        <f>(Table2[[#This Row],[Day High]]/Table2[[#This Row],[Close Price]])-1</f>
        <v>1.0696733159872629E-2</v>
      </c>
      <c r="AE288" s="2">
        <f>(Table2[[#This Row],[Close Price]]/Table2[[#This Row],[Current Week Low]])-1</f>
        <v>3.9667182662539435E-3</v>
      </c>
      <c r="AF288" s="2">
        <f>(Table2[[#This Row],[Current Week High]]/Table2[[#This Row],[Close Price]])-1</f>
        <v>2.2694420352703082E-2</v>
      </c>
      <c r="AG288" s="2">
        <f>(Table2[[#This Row],[Close Price]]/Table2[[#This Row],[Current Month Low]])-1</f>
        <v>3.7700000000000067E-2</v>
      </c>
      <c r="AH288" s="2">
        <f>(Table2[[#This Row],[Current Month High]]/Table2[[#This Row],[Close Price]])-1</f>
        <v>0.1323118435000481</v>
      </c>
      <c r="AI288">
        <v>13.231184350004799</v>
      </c>
      <c r="AJ288">
        <v>46.0520760028149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-0.08</v>
      </c>
      <c r="AM288" t="s">
        <v>10201</v>
      </c>
      <c r="AN288">
        <v>-2.48</v>
      </c>
      <c r="AO288" t="s">
        <v>10201</v>
      </c>
      <c r="AP288">
        <v>0.19610160756540401</v>
      </c>
      <c r="AQ288">
        <f>(Table2[[#This Row],[Sharpe Ratio]]-AVERAGE(Table2[Sharpe Ratio]))/_xlfn.STDEV.P(Table2[Sharpe Ratio])</f>
        <v>1.6109815873347784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0.29156552107111405</v>
      </c>
      <c r="AS288">
        <f>_xlfn.RANK.AVG(Table2[[#This Row],[1Y Return vs Nifty Z-Score]],Table2[1Y Return vs Nifty Z-Score])</f>
        <v>389</v>
      </c>
      <c r="AT288">
        <f>_xlfn.RANK.AVG(Table2[[#This Row],[6M Return vs Nifty Z-Score]],Table2[6M Return vs Nifty Z-Score])</f>
        <v>483</v>
      </c>
      <c r="AU288">
        <f>_xlfn.RANK.AVG(Table2[[#This Row],[Sharpe Ratio Z-Score]],Table2[Sharpe Ratio Z-Score])</f>
        <v>38</v>
      </c>
      <c r="AV288">
        <f>(Table2[[#This Row],[Rank 1Y]]+Table2[[#This Row],[Rank 6M]]+Table2[[#This Row],[Rank Sharpe]])/3</f>
        <v>303.33333333333331</v>
      </c>
    </row>
    <row r="289" spans="1:48" x14ac:dyDescent="0.3">
      <c r="A289" t="s">
        <v>918</v>
      </c>
      <c r="B289" t="s">
        <v>919</v>
      </c>
      <c r="C289" t="s">
        <v>628</v>
      </c>
      <c r="D289" t="s">
        <v>628</v>
      </c>
      <c r="E289">
        <v>16438.141506</v>
      </c>
      <c r="F289">
        <v>568.45000000000005</v>
      </c>
      <c r="G289">
        <v>27.072163309371</v>
      </c>
      <c r="H289">
        <f>(Table2[[#This Row],[1Y Return vs Nifty]]-AVERAGE(Table2[1Y Return vs Nifty]))/_xlfn.STDEV.P(Table2[1Y Return vs Nifty])</f>
        <v>-0.15560573711646652</v>
      </c>
      <c r="I289">
        <v>12.6279856178417</v>
      </c>
      <c r="J289">
        <f>(Table2[[#This Row],[1M Return vs Nifty]]-AVERAGE(Table2[1M Return vs Nifty]))/_xlfn.STDEV.P(Table2[1M Return vs Nifty])</f>
        <v>1.3165621253722786</v>
      </c>
      <c r="K289">
        <v>27.204152079112301</v>
      </c>
      <c r="L289">
        <f>(Table2[[#This Row],[6M Return vs Nifty]]-AVERAGE(Table2[6M Return vs Nifty]))/_xlfn.STDEV.P(Table2[6M Return vs Nifty])</f>
        <v>0.65254412584338606</v>
      </c>
      <c r="M289">
        <v>5.8085942319518198</v>
      </c>
      <c r="N289">
        <f>(Table2[[#This Row],[1W Return vs Nifty]]-AVERAGE(Table2[1W Return vs Nifty]))/_xlfn.STDEV.P(Table2[1W Return vs Nifty])</f>
        <v>0.5584144113421381</v>
      </c>
      <c r="O289">
        <v>528.6</v>
      </c>
      <c r="P289">
        <v>499.19005838184501</v>
      </c>
      <c r="Q289">
        <v>441.15967554084801</v>
      </c>
      <c r="R289">
        <v>68.914686288893606</v>
      </c>
      <c r="S289" s="2">
        <f>(Table2[[#This Row],[Close Price]]-Table2[[#This Row],[20D EMA]])/Table2[[#This Row],[20D EMA]]</f>
        <v>7.5387816874763564E-2</v>
      </c>
      <c r="T289" s="2">
        <f>(Table2[[#This Row],[Close Price]]-Table2[[#This Row],[50D EMA]])/Table2[[#This Row],[50D EMA]]</f>
        <v>0.13874463334198875</v>
      </c>
      <c r="U289" s="2">
        <f>(Table2[[#This Row],[Close Price]]-Table2[[#This Row],[200D EMA]])/Table2[[#This Row],[200D EMA]]</f>
        <v>0.28853571964186903</v>
      </c>
      <c r="V289">
        <v>1.54739079346495</v>
      </c>
      <c r="W289">
        <v>558.04999999999995</v>
      </c>
      <c r="X289">
        <v>578.4</v>
      </c>
      <c r="Y289">
        <v>558.54999999999995</v>
      </c>
      <c r="Z289">
        <v>579.35</v>
      </c>
      <c r="AA289">
        <v>477.8</v>
      </c>
      <c r="AB289">
        <v>585</v>
      </c>
      <c r="AC289" s="2">
        <f>(Table2[[#This Row],[Close Price]]/Table2[[#This Row],[Day Low]])-1</f>
        <v>1.8636322910133618E-2</v>
      </c>
      <c r="AD289" s="2">
        <f>(Table2[[#This Row],[Day High]]/Table2[[#This Row],[Close Price]])-1</f>
        <v>1.7503738235552735E-2</v>
      </c>
      <c r="AE289" s="2">
        <f>(Table2[[#This Row],[Close Price]]/Table2[[#This Row],[Current Week Low]])-1</f>
        <v>1.7724465132933576E-2</v>
      </c>
      <c r="AF289" s="2">
        <f>(Table2[[#This Row],[Current Week High]]/Table2[[#This Row],[Close Price]])-1</f>
        <v>1.917494942387199E-2</v>
      </c>
      <c r="AG289" s="2">
        <f>(Table2[[#This Row],[Close Price]]/Table2[[#This Row],[Current Month Low]])-1</f>
        <v>0.18972373377982432</v>
      </c>
      <c r="AH289" s="2">
        <f>(Table2[[#This Row],[Current Month High]]/Table2[[#This Row],[Close Price]])-1</f>
        <v>2.9114258070190857E-2</v>
      </c>
      <c r="AI289">
        <v>2.9114258070190799</v>
      </c>
      <c r="AJ289">
        <v>69.991028708133996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0.17</v>
      </c>
      <c r="AM289" t="s">
        <v>10202</v>
      </c>
      <c r="AN289">
        <v>6.92</v>
      </c>
      <c r="AO289" t="s">
        <v>10202</v>
      </c>
      <c r="AP289">
        <v>2.4598382594856E-2</v>
      </c>
      <c r="AQ289">
        <f>(Table2[[#This Row],[Sharpe Ratio]]-AVERAGE(Table2[Sharpe Ratio]))/_xlfn.STDEV.P(Table2[Sharpe Ratio])</f>
        <v>-0.35738178484517874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2.0145331405961575</v>
      </c>
      <c r="AS289">
        <f>_xlfn.RANK.AVG(Table2[[#This Row],[1Y Return vs Nifty Z-Score]],Table2[1Y Return vs Nifty Z-Score])</f>
        <v>336</v>
      </c>
      <c r="AT289">
        <f>_xlfn.RANK.AVG(Table2[[#This Row],[6M Return vs Nifty Z-Score]],Table2[6M Return vs Nifty Z-Score])</f>
        <v>149</v>
      </c>
      <c r="AU289">
        <f>_xlfn.RANK.AVG(Table2[[#This Row],[Sharpe Ratio Z-Score]],Table2[Sharpe Ratio Z-Score])</f>
        <v>428</v>
      </c>
      <c r="AV289">
        <f>(Table2[[#This Row],[Rank 1Y]]+Table2[[#This Row],[Rank 6M]]+Table2[[#This Row],[Rank Sharpe]])/3</f>
        <v>304.33333333333331</v>
      </c>
    </row>
    <row r="290" spans="1:48" x14ac:dyDescent="0.3">
      <c r="A290" t="s">
        <v>343</v>
      </c>
      <c r="B290" t="s">
        <v>344</v>
      </c>
      <c r="C290" t="s">
        <v>10164</v>
      </c>
      <c r="D290" t="s">
        <v>345</v>
      </c>
      <c r="E290">
        <v>71562.464251149999</v>
      </c>
      <c r="F290">
        <v>244.19</v>
      </c>
      <c r="G290">
        <v>81.846613686657804</v>
      </c>
      <c r="H290">
        <f>(Table2[[#This Row],[1Y Return vs Nifty]]-AVERAGE(Table2[1Y Return vs Nifty]))/_xlfn.STDEV.P(Table2[1Y Return vs Nifty])</f>
        <v>0.60237618534156823</v>
      </c>
      <c r="I290">
        <v>-7.6502396057331801</v>
      </c>
      <c r="J290">
        <f>(Table2[[#This Row],[1M Return vs Nifty]]-AVERAGE(Table2[1M Return vs Nifty]))/_xlfn.STDEV.P(Table2[1M Return vs Nifty])</f>
        <v>-0.90605940759012404</v>
      </c>
      <c r="K290">
        <v>-3.7358866977563898</v>
      </c>
      <c r="L290">
        <f>(Table2[[#This Row],[6M Return vs Nifty]]-AVERAGE(Table2[6M Return vs Nifty]))/_xlfn.STDEV.P(Table2[6M Return vs Nifty])</f>
        <v>-0.38884964512081288</v>
      </c>
      <c r="M290">
        <v>3.4913109062630401</v>
      </c>
      <c r="N290">
        <f>(Table2[[#This Row],[1W Return vs Nifty]]-AVERAGE(Table2[1W Return vs Nifty]))/_xlfn.STDEV.P(Table2[1W Return vs Nifty])</f>
        <v>9.3041746112694931E-2</v>
      </c>
      <c r="O290">
        <v>242.77</v>
      </c>
      <c r="P290">
        <v>247.448463891594</v>
      </c>
      <c r="Q290">
        <v>219.826926007221</v>
      </c>
      <c r="R290">
        <v>56.528859935310201</v>
      </c>
      <c r="S290" s="2">
        <f>(Table2[[#This Row],[Close Price]]-Table2[[#This Row],[20D EMA]])/Table2[[#This Row],[20D EMA]]</f>
        <v>5.8491576389174422E-3</v>
      </c>
      <c r="T290" s="2">
        <f>(Table2[[#This Row],[Close Price]]-Table2[[#This Row],[50D EMA]])/Table2[[#This Row],[50D EMA]]</f>
        <v>-1.3168252654910489E-2</v>
      </c>
      <c r="U290" s="2">
        <f>(Table2[[#This Row],[Close Price]]-Table2[[#This Row],[200D EMA]])/Table2[[#This Row],[200D EMA]]</f>
        <v>0.11082843414722862</v>
      </c>
      <c r="V290">
        <v>0.68467596804457198</v>
      </c>
      <c r="W290">
        <v>240.4</v>
      </c>
      <c r="X290">
        <v>244.86</v>
      </c>
      <c r="Y290">
        <v>239.25</v>
      </c>
      <c r="Z290">
        <v>245.98</v>
      </c>
      <c r="AA290">
        <v>220.88</v>
      </c>
      <c r="AB290">
        <v>255.4</v>
      </c>
      <c r="AC290" s="2">
        <f>(Table2[[#This Row],[Close Price]]/Table2[[#This Row],[Day Low]])-1</f>
        <v>1.5765391014975094E-2</v>
      </c>
      <c r="AD290" s="2">
        <f>(Table2[[#This Row],[Day High]]/Table2[[#This Row],[Close Price]])-1</f>
        <v>2.7437651009460939E-3</v>
      </c>
      <c r="AE290" s="2">
        <f>(Table2[[#This Row],[Close Price]]/Table2[[#This Row],[Current Week Low]])-1</f>
        <v>2.0647857889237287E-2</v>
      </c>
      <c r="AF290" s="2">
        <f>(Table2[[#This Row],[Current Week High]]/Table2[[#This Row],[Close Price]])-1</f>
        <v>7.3303575084975314E-3</v>
      </c>
      <c r="AG290" s="2">
        <f>(Table2[[#This Row],[Close Price]]/Table2[[#This Row],[Current Month Low]])-1</f>
        <v>0.10553241579137995</v>
      </c>
      <c r="AH290" s="2">
        <f>(Table2[[#This Row],[Current Month High]]/Table2[[#This Row],[Close Price]])-1</f>
        <v>4.590687579343955E-2</v>
      </c>
      <c r="AI290">
        <v>17.2652442769974</v>
      </c>
      <c r="AJ290">
        <v>120.189359783588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</v>
      </c>
      <c r="AM290" t="s">
        <v>10201</v>
      </c>
      <c r="AN290">
        <v>-0.28999999999999998</v>
      </c>
      <c r="AO290" t="s">
        <v>10201</v>
      </c>
      <c r="AP290">
        <v>5.7214445199104E-2</v>
      </c>
      <c r="AQ290">
        <f>(Table2[[#This Row],[Sharpe Ratio]]-AVERAGE(Table2[Sharpe Ratio]))/_xlfn.STDEV.P(Table2[Sharpe Ratio])</f>
        <v>1.6956732613925628E-2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133</v>
      </c>
      <c r="AT290">
        <f>_xlfn.RANK.AVG(Table2[[#This Row],[6M Return vs Nifty Z-Score]],Table2[6M Return vs Nifty Z-Score])</f>
        <v>463</v>
      </c>
      <c r="AU290">
        <f>_xlfn.RANK.AVG(Table2[[#This Row],[Sharpe Ratio Z-Score]],Table2[Sharpe Ratio Z-Score])</f>
        <v>323</v>
      </c>
      <c r="AV290">
        <f>(Table2[[#This Row],[Rank 1Y]]+Table2[[#This Row],[Rank 6M]]+Table2[[#This Row],[Rank Sharpe]])/3</f>
        <v>306.33333333333331</v>
      </c>
    </row>
    <row r="291" spans="1:48" x14ac:dyDescent="0.3">
      <c r="A291" t="s">
        <v>570</v>
      </c>
      <c r="B291" t="s">
        <v>571</v>
      </c>
      <c r="C291" t="s">
        <v>10168</v>
      </c>
      <c r="D291" t="s">
        <v>146</v>
      </c>
      <c r="E291">
        <v>34359.666743205002</v>
      </c>
      <c r="F291">
        <v>340.05</v>
      </c>
      <c r="G291">
        <v>25.968508613292101</v>
      </c>
      <c r="H291">
        <f>(Table2[[#This Row],[1Y Return vs Nifty]]-AVERAGE(Table2[1Y Return vs Nifty]))/_xlfn.STDEV.P(Table2[1Y Return vs Nifty])</f>
        <v>-0.17087837431321715</v>
      </c>
      <c r="I291">
        <v>1.5738683195351599</v>
      </c>
      <c r="J291">
        <f>(Table2[[#This Row],[1M Return vs Nifty]]-AVERAGE(Table2[1M Return vs Nifty]))/_xlfn.STDEV.P(Table2[1M Return vs Nifty])</f>
        <v>0.10496106737905025</v>
      </c>
      <c r="K291">
        <v>25.6553801564548</v>
      </c>
      <c r="L291">
        <f>(Table2[[#This Row],[6M Return vs Nifty]]-AVERAGE(Table2[6M Return vs Nifty]))/_xlfn.STDEV.P(Table2[6M Return vs Nifty])</f>
        <v>0.60041486238216546</v>
      </c>
      <c r="M291">
        <v>3.2125964215649301</v>
      </c>
      <c r="N291">
        <f>(Table2[[#This Row],[1W Return vs Nifty]]-AVERAGE(Table2[1W Return vs Nifty]))/_xlfn.STDEV.P(Table2[1W Return vs Nifty])</f>
        <v>3.7068399589150154E-2</v>
      </c>
      <c r="O291">
        <v>323.41000000000003</v>
      </c>
      <c r="P291">
        <v>309.00094513390701</v>
      </c>
      <c r="Q291">
        <v>265.16568285591597</v>
      </c>
      <c r="R291">
        <v>72.857871453993198</v>
      </c>
      <c r="S291" s="2">
        <f>(Table2[[#This Row],[Close Price]]-Table2[[#This Row],[20D EMA]])/Table2[[#This Row],[20D EMA]]</f>
        <v>5.1451717633963036E-2</v>
      </c>
      <c r="T291" s="2">
        <f>(Table2[[#This Row],[Close Price]]-Table2[[#This Row],[50D EMA]])/Table2[[#This Row],[50D EMA]]</f>
        <v>0.10048207086433909</v>
      </c>
      <c r="U291" s="2">
        <f>(Table2[[#This Row],[Close Price]]-Table2[[#This Row],[200D EMA]])/Table2[[#This Row],[200D EMA]]</f>
        <v>0.28240576358734248</v>
      </c>
      <c r="V291">
        <v>0.79407740959248496</v>
      </c>
      <c r="W291">
        <v>338.45</v>
      </c>
      <c r="X291">
        <v>344.5</v>
      </c>
      <c r="Y291">
        <v>329.3</v>
      </c>
      <c r="Z291">
        <v>343</v>
      </c>
      <c r="AA291">
        <v>295.3</v>
      </c>
      <c r="AB291">
        <v>343</v>
      </c>
      <c r="AC291" s="2">
        <f>(Table2[[#This Row],[Close Price]]/Table2[[#This Row],[Day Low]])-1</f>
        <v>4.7274338897917989E-3</v>
      </c>
      <c r="AD291" s="2">
        <f>(Table2[[#This Row],[Day High]]/Table2[[#This Row],[Close Price]])-1</f>
        <v>1.308631083664169E-2</v>
      </c>
      <c r="AE291" s="2">
        <f>(Table2[[#This Row],[Close Price]]/Table2[[#This Row],[Current Week Low]])-1</f>
        <v>3.2645004555116985E-2</v>
      </c>
      <c r="AF291" s="2">
        <f>(Table2[[#This Row],[Current Week High]]/Table2[[#This Row],[Close Price]])-1</f>
        <v>8.6751948242904664E-3</v>
      </c>
      <c r="AG291" s="2">
        <f>(Table2[[#This Row],[Close Price]]/Table2[[#This Row],[Current Month Low]])-1</f>
        <v>0.15154080596004071</v>
      </c>
      <c r="AH291" s="2">
        <f>(Table2[[#This Row],[Current Month High]]/Table2[[#This Row],[Close Price]])-1</f>
        <v>8.6751948242904664E-3</v>
      </c>
      <c r="AI291">
        <v>0.86751948242904597</v>
      </c>
      <c r="AJ291">
        <v>76.237367193573405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</v>
      </c>
      <c r="AM291" t="s">
        <v>10202</v>
      </c>
      <c r="AN291">
        <v>4.45</v>
      </c>
      <c r="AO291" t="s">
        <v>10202</v>
      </c>
      <c r="AP291">
        <v>2.7337301223497999E-2</v>
      </c>
      <c r="AQ291">
        <f>(Table2[[#This Row],[Sharpe Ratio]]-AVERAGE(Table2[Sharpe Ratio]))/_xlfn.STDEV.P(Table2[Sharpe Ratio])</f>
        <v>-0.32594688262146781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0.24561907241568093</v>
      </c>
      <c r="AS291">
        <f>_xlfn.RANK.AVG(Table2[[#This Row],[1Y Return vs Nifty Z-Score]],Table2[1Y Return vs Nifty Z-Score])</f>
        <v>342</v>
      </c>
      <c r="AT291">
        <f>_xlfn.RANK.AVG(Table2[[#This Row],[6M Return vs Nifty Z-Score]],Table2[6M Return vs Nifty Z-Score])</f>
        <v>159</v>
      </c>
      <c r="AU291">
        <f>_xlfn.RANK.AVG(Table2[[#This Row],[Sharpe Ratio Z-Score]],Table2[Sharpe Ratio Z-Score])</f>
        <v>419</v>
      </c>
      <c r="AV291">
        <f>(Table2[[#This Row],[Rank 1Y]]+Table2[[#This Row],[Rank 6M]]+Table2[[#This Row],[Rank Sharpe]])/3</f>
        <v>306.66666666666669</v>
      </c>
    </row>
    <row r="292" spans="1:48" x14ac:dyDescent="0.3">
      <c r="A292" t="s">
        <v>1214</v>
      </c>
      <c r="B292" t="s">
        <v>1215</v>
      </c>
      <c r="C292" t="s">
        <v>10162</v>
      </c>
      <c r="D292" t="s">
        <v>200</v>
      </c>
      <c r="E292">
        <v>9630.8907240000008</v>
      </c>
      <c r="F292">
        <v>630.35</v>
      </c>
      <c r="G292">
        <v>53.7079536100279</v>
      </c>
      <c r="H292">
        <f>(Table2[[#This Row],[1Y Return vs Nifty]]-AVERAGE(Table2[1Y Return vs Nifty]))/_xlfn.STDEV.P(Table2[1Y Return vs Nifty])</f>
        <v>0.2129866887174019</v>
      </c>
      <c r="I292">
        <v>-7.4700770498111302</v>
      </c>
      <c r="J292">
        <f>(Table2[[#This Row],[1M Return vs Nifty]]-AVERAGE(Table2[1M Return vs Nifty]))/_xlfn.STDEV.P(Table2[1M Return vs Nifty])</f>
        <v>-0.88631245381034451</v>
      </c>
      <c r="K292">
        <v>3.9993436549095298</v>
      </c>
      <c r="L292">
        <f>(Table2[[#This Row],[6M Return vs Nifty]]-AVERAGE(Table2[6M Return vs Nifty]))/_xlfn.STDEV.P(Table2[6M Return vs Nifty])</f>
        <v>-0.12849377535823633</v>
      </c>
      <c r="M292">
        <v>0.77492887597471305</v>
      </c>
      <c r="N292">
        <f>(Table2[[#This Row],[1W Return vs Nifty]]-AVERAGE(Table2[1W Return vs Nifty]))/_xlfn.STDEV.P(Table2[1W Return vs Nifty])</f>
        <v>-0.45248064694250056</v>
      </c>
      <c r="O292">
        <v>644.27</v>
      </c>
      <c r="P292">
        <v>622.19084334752404</v>
      </c>
      <c r="Q292">
        <v>539.74032695995595</v>
      </c>
      <c r="R292">
        <v>39.835215886444203</v>
      </c>
      <c r="S292" s="2">
        <f>(Table2[[#This Row],[Close Price]]-Table2[[#This Row],[20D EMA]])/Table2[[#This Row],[20D EMA]]</f>
        <v>-2.1605848479674606E-2</v>
      </c>
      <c r="T292" s="2">
        <f>(Table2[[#This Row],[Close Price]]-Table2[[#This Row],[50D EMA]])/Table2[[#This Row],[50D EMA]]</f>
        <v>1.3113591657148026E-2</v>
      </c>
      <c r="U292" s="2">
        <f>(Table2[[#This Row],[Close Price]]-Table2[[#This Row],[200D EMA]])/Table2[[#This Row],[200D EMA]]</f>
        <v>0.16787641855555946</v>
      </c>
      <c r="V292">
        <v>0.50617248315224395</v>
      </c>
      <c r="W292">
        <v>630.5</v>
      </c>
      <c r="X292">
        <v>643</v>
      </c>
      <c r="Y292">
        <v>628.20000000000005</v>
      </c>
      <c r="Z292">
        <v>638.9</v>
      </c>
      <c r="AA292">
        <v>597.04999999999995</v>
      </c>
      <c r="AB292">
        <v>704.8</v>
      </c>
      <c r="AC292" s="2">
        <f>(Table2[[#This Row],[Close Price]]/Table2[[#This Row],[Day Low]])-1</f>
        <v>-2.3790642347343294E-4</v>
      </c>
      <c r="AD292" s="2">
        <f>(Table2[[#This Row],[Day High]]/Table2[[#This Row],[Close Price]])-1</f>
        <v>2.0068216070437073E-2</v>
      </c>
      <c r="AE292" s="2">
        <f>(Table2[[#This Row],[Close Price]]/Table2[[#This Row],[Current Week Low]])-1</f>
        <v>3.4224769181789849E-3</v>
      </c>
      <c r="AF292" s="2">
        <f>(Table2[[#This Row],[Current Week High]]/Table2[[#This Row],[Close Price]])-1</f>
        <v>1.3563893075275502E-2</v>
      </c>
      <c r="AG292" s="2">
        <f>(Table2[[#This Row],[Close Price]]/Table2[[#This Row],[Current Month Low]])-1</f>
        <v>5.5774223264383416E-2</v>
      </c>
      <c r="AH292" s="2">
        <f>(Table2[[#This Row],[Current Month High]]/Table2[[#This Row],[Close Price]])-1</f>
        <v>0.11810898707067485</v>
      </c>
      <c r="AI292">
        <v>12.2868247798841</v>
      </c>
      <c r="AJ292">
        <v>89.095545222738807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0.12</v>
      </c>
      <c r="AM292" t="s">
        <v>10202</v>
      </c>
      <c r="AN292">
        <v>-5.0599999999999996</v>
      </c>
      <c r="AO292" t="s">
        <v>10201</v>
      </c>
      <c r="AP292">
        <v>5.5649469979717002E-2</v>
      </c>
      <c r="AQ292">
        <f>(Table2[[#This Row],[Sharpe Ratio]]-AVERAGE(Table2[Sharpe Ratio]))/_xlfn.STDEV.P(Table2[Sharpe Ratio])</f>
        <v>-1.0046783201233314E-3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-1.2553048657138028</v>
      </c>
      <c r="AS292">
        <f>_xlfn.RANK.AVG(Table2[[#This Row],[1Y Return vs Nifty Z-Score]],Table2[1Y Return vs Nifty Z-Score])</f>
        <v>226</v>
      </c>
      <c r="AT292">
        <f>_xlfn.RANK.AVG(Table2[[#This Row],[6M Return vs Nifty Z-Score]],Table2[6M Return vs Nifty Z-Score])</f>
        <v>368</v>
      </c>
      <c r="AU292">
        <f>_xlfn.RANK.AVG(Table2[[#This Row],[Sharpe Ratio Z-Score]],Table2[Sharpe Ratio Z-Score])</f>
        <v>329</v>
      </c>
      <c r="AV292">
        <f>(Table2[[#This Row],[Rank 1Y]]+Table2[[#This Row],[Rank 6M]]+Table2[[#This Row],[Rank Sharpe]])/3</f>
        <v>307.66666666666669</v>
      </c>
    </row>
    <row r="293" spans="1:48" x14ac:dyDescent="0.3">
      <c r="A293" t="s">
        <v>1422</v>
      </c>
      <c r="B293" t="s">
        <v>1423</v>
      </c>
      <c r="C293" t="s">
        <v>10159</v>
      </c>
      <c r="D293" t="s">
        <v>124</v>
      </c>
      <c r="E293">
        <v>7355.4681123250002</v>
      </c>
      <c r="F293">
        <v>1219.25</v>
      </c>
      <c r="G293">
        <v>33.305808183812402</v>
      </c>
      <c r="H293">
        <f>(Table2[[#This Row],[1Y Return vs Nifty]]-AVERAGE(Table2[1Y Return vs Nifty]))/_xlfn.STDEV.P(Table2[1Y Return vs Nifty])</f>
        <v>-6.9343070977345031E-2</v>
      </c>
      <c r="I293">
        <v>11.8941911562799</v>
      </c>
      <c r="J293">
        <f>(Table2[[#This Row],[1M Return vs Nifty]]-AVERAGE(Table2[1M Return vs Nifty]))/_xlfn.STDEV.P(Table2[1M Return vs Nifty])</f>
        <v>1.2361336187818834</v>
      </c>
      <c r="K293">
        <v>9.4020831236904403</v>
      </c>
      <c r="L293">
        <f>(Table2[[#This Row],[6M Return vs Nifty]]-AVERAGE(Table2[6M Return vs Nifty]))/_xlfn.STDEV.P(Table2[6M Return vs Nifty])</f>
        <v>5.3354064895191004E-2</v>
      </c>
      <c r="M293">
        <v>-0.36470220643002699</v>
      </c>
      <c r="N293">
        <f>(Table2[[#This Row],[1W Return vs Nifty]]-AVERAGE(Table2[1W Return vs Nifty]))/_xlfn.STDEV.P(Table2[1W Return vs Nifty])</f>
        <v>-0.68134914494516452</v>
      </c>
      <c r="O293">
        <v>1155.6300000000001</v>
      </c>
      <c r="P293">
        <v>1074.22672177699</v>
      </c>
      <c r="Q293">
        <v>917.26967814712395</v>
      </c>
      <c r="R293">
        <v>60.170771227843701</v>
      </c>
      <c r="S293" s="2">
        <f>(Table2[[#This Row],[Close Price]]-Table2[[#This Row],[20D EMA]])/Table2[[#This Row],[20D EMA]]</f>
        <v>5.5052222597197963E-2</v>
      </c>
      <c r="T293" s="2">
        <f>(Table2[[#This Row],[Close Price]]-Table2[[#This Row],[50D EMA]])/Table2[[#This Row],[50D EMA]]</f>
        <v>0.13500248623783254</v>
      </c>
      <c r="U293" s="2">
        <f>(Table2[[#This Row],[Close Price]]-Table2[[#This Row],[200D EMA]])/Table2[[#This Row],[200D EMA]]</f>
        <v>0.32921650965599719</v>
      </c>
      <c r="V293">
        <v>1.7905845298501799</v>
      </c>
      <c r="W293">
        <v>1184</v>
      </c>
      <c r="X293">
        <v>1220</v>
      </c>
      <c r="Y293">
        <v>1192.9000000000001</v>
      </c>
      <c r="Z293">
        <v>1243.4000000000001</v>
      </c>
      <c r="AA293">
        <v>1010</v>
      </c>
      <c r="AB293">
        <v>1346.1</v>
      </c>
      <c r="AC293" s="2">
        <f>(Table2[[#This Row],[Close Price]]/Table2[[#This Row],[Day Low]])-1</f>
        <v>2.9771959459459429E-2</v>
      </c>
      <c r="AD293" s="2">
        <f>(Table2[[#This Row],[Day High]]/Table2[[#This Row],[Close Price]])-1</f>
        <v>6.1513225343445832E-4</v>
      </c>
      <c r="AE293" s="2">
        <f>(Table2[[#This Row],[Close Price]]/Table2[[#This Row],[Current Week Low]])-1</f>
        <v>2.2089026741554108E-2</v>
      </c>
      <c r="AF293" s="2">
        <f>(Table2[[#This Row],[Current Week High]]/Table2[[#This Row],[Close Price]])-1</f>
        <v>1.9807258560590624E-2</v>
      </c>
      <c r="AG293" s="2">
        <f>(Table2[[#This Row],[Close Price]]/Table2[[#This Row],[Current Month Low]])-1</f>
        <v>0.20717821782178225</v>
      </c>
      <c r="AH293" s="2">
        <f>(Table2[[#This Row],[Current Month High]]/Table2[[#This Row],[Close Price]])-1</f>
        <v>0.10403936846421979</v>
      </c>
      <c r="AI293">
        <v>10.4039368464219</v>
      </c>
      <c r="AJ293">
        <v>87.216890595009502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0.14000000000000001</v>
      </c>
      <c r="AM293" t="s">
        <v>10202</v>
      </c>
      <c r="AN293">
        <v>11.2</v>
      </c>
      <c r="AO293" t="s">
        <v>10202</v>
      </c>
      <c r="AP293">
        <v>5.7028939116540001E-2</v>
      </c>
      <c r="AQ293">
        <f>(Table2[[#This Row],[Sharpe Ratio]]-AVERAGE(Table2[Sharpe Ratio]))/_xlfn.STDEV.P(Table2[Sharpe Ratio])</f>
        <v>1.482765674203883E-2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0.55362312449660367</v>
      </c>
      <c r="AS293">
        <f>_xlfn.RANK.AVG(Table2[[#This Row],[1Y Return vs Nifty Z-Score]],Table2[1Y Return vs Nifty Z-Score])</f>
        <v>306</v>
      </c>
      <c r="AT293">
        <f>_xlfn.RANK.AVG(Table2[[#This Row],[6M Return vs Nifty Z-Score]],Table2[6M Return vs Nifty Z-Score])</f>
        <v>297</v>
      </c>
      <c r="AU293">
        <f>_xlfn.RANK.AVG(Table2[[#This Row],[Sharpe Ratio Z-Score]],Table2[Sharpe Ratio Z-Score])</f>
        <v>324</v>
      </c>
      <c r="AV293">
        <f>(Table2[[#This Row],[Rank 1Y]]+Table2[[#This Row],[Rank 6M]]+Table2[[#This Row],[Rank Sharpe]])/3</f>
        <v>309</v>
      </c>
    </row>
    <row r="294" spans="1:48" x14ac:dyDescent="0.3">
      <c r="A294" t="s">
        <v>243</v>
      </c>
      <c r="B294" t="s">
        <v>244</v>
      </c>
      <c r="C294" t="s">
        <v>10158</v>
      </c>
      <c r="D294" t="s">
        <v>27</v>
      </c>
      <c r="E294">
        <v>111868.00979448001</v>
      </c>
      <c r="F294">
        <v>16.05</v>
      </c>
      <c r="G294">
        <v>66.955715338467499</v>
      </c>
      <c r="H294">
        <f>(Table2[[#This Row],[1Y Return vs Nifty]]-AVERAGE(Table2[1Y Return vs Nifty]))/_xlfn.STDEV.P(Table2[1Y Return vs Nifty])</f>
        <v>0.39631237859693991</v>
      </c>
      <c r="I294">
        <v>-12.2280191925887</v>
      </c>
      <c r="J294">
        <f>(Table2[[#This Row],[1M Return vs Nifty]]-AVERAGE(Table2[1M Return vs Nifty]))/_xlfn.STDEV.P(Table2[1M Return vs Nifty])</f>
        <v>-1.4078129570611118</v>
      </c>
      <c r="K294">
        <v>-5.0704300194978504</v>
      </c>
      <c r="L294">
        <f>(Table2[[#This Row],[6M Return vs Nifty]]-AVERAGE(Table2[6M Return vs Nifty]))/_xlfn.STDEV.P(Table2[6M Return vs Nifty])</f>
        <v>-0.43376830577169917</v>
      </c>
      <c r="M294">
        <v>-6.6151015925494702E-2</v>
      </c>
      <c r="N294">
        <f>(Table2[[#This Row],[1W Return vs Nifty]]-AVERAGE(Table2[1W Return vs Nifty]))/_xlfn.STDEV.P(Table2[1W Return vs Nifty])</f>
        <v>-0.62139205567071409</v>
      </c>
      <c r="O294">
        <v>16.190000000000001</v>
      </c>
      <c r="P294">
        <v>15.8594111108359</v>
      </c>
      <c r="Q294">
        <v>13.982116788802101</v>
      </c>
      <c r="R294">
        <v>49.264516637563403</v>
      </c>
      <c r="S294" s="2">
        <f>(Table2[[#This Row],[Close Price]]-Table2[[#This Row],[20D EMA]])/Table2[[#This Row],[20D EMA]]</f>
        <v>-8.6473131562693362E-3</v>
      </c>
      <c r="T294" s="2">
        <f>(Table2[[#This Row],[Close Price]]-Table2[[#This Row],[50D EMA]])/Table2[[#This Row],[50D EMA]]</f>
        <v>1.2017400131199146E-2</v>
      </c>
      <c r="U294" s="2">
        <f>(Table2[[#This Row],[Close Price]]-Table2[[#This Row],[200D EMA]])/Table2[[#This Row],[200D EMA]]</f>
        <v>0.14789486044445088</v>
      </c>
      <c r="V294">
        <v>0.71954962940151901</v>
      </c>
      <c r="W294">
        <v>15.99</v>
      </c>
      <c r="X294">
        <v>16.23</v>
      </c>
      <c r="Y294">
        <v>15.93</v>
      </c>
      <c r="Z294">
        <v>16.420000000000002</v>
      </c>
      <c r="AA294">
        <v>14.57</v>
      </c>
      <c r="AB294">
        <v>18.059999999999999</v>
      </c>
      <c r="AC294" s="2">
        <f>(Table2[[#This Row],[Close Price]]/Table2[[#This Row],[Day Low]])-1</f>
        <v>3.7523452157599557E-3</v>
      </c>
      <c r="AD294" s="2">
        <f>(Table2[[#This Row],[Day High]]/Table2[[#This Row],[Close Price]])-1</f>
        <v>1.121495327102795E-2</v>
      </c>
      <c r="AE294" s="2">
        <f>(Table2[[#This Row],[Close Price]]/Table2[[#This Row],[Current Week Low]])-1</f>
        <v>7.532956685499137E-3</v>
      </c>
      <c r="AF294" s="2">
        <f>(Table2[[#This Row],[Current Week High]]/Table2[[#This Row],[Close Price]])-1</f>
        <v>2.3052959501557613E-2</v>
      </c>
      <c r="AG294" s="2">
        <f>(Table2[[#This Row],[Close Price]]/Table2[[#This Row],[Current Month Low]])-1</f>
        <v>0.10157858613589577</v>
      </c>
      <c r="AH294" s="2">
        <f>(Table2[[#This Row],[Current Month High]]/Table2[[#This Row],[Close Price]])-1</f>
        <v>0.12523364485981303</v>
      </c>
      <c r="AI294">
        <v>19.501557632398701</v>
      </c>
      <c r="AJ294">
        <v>114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0.12</v>
      </c>
      <c r="AM294" t="s">
        <v>10202</v>
      </c>
      <c r="AN294">
        <v>-3.55</v>
      </c>
      <c r="AO294" t="s">
        <v>10201</v>
      </c>
      <c r="AP294">
        <v>7.2151138203329995E-2</v>
      </c>
      <c r="AQ294">
        <f>(Table2[[#This Row],[Sharpe Ratio]]-AVERAGE(Table2[Sharpe Ratio]))/_xlfn.STDEV.P(Table2[Sharpe Ratio])</f>
        <v>0.18838697490857645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-1.8782739649980087</v>
      </c>
      <c r="AS294">
        <f>_xlfn.RANK.AVG(Table2[[#This Row],[1Y Return vs Nifty Z-Score]],Table2[1Y Return vs Nifty Z-Score])</f>
        <v>178</v>
      </c>
      <c r="AT294">
        <f>_xlfn.RANK.AVG(Table2[[#This Row],[6M Return vs Nifty Z-Score]],Table2[6M Return vs Nifty Z-Score])</f>
        <v>480</v>
      </c>
      <c r="AU294">
        <f>_xlfn.RANK.AVG(Table2[[#This Row],[Sharpe Ratio Z-Score]],Table2[Sharpe Ratio Z-Score])</f>
        <v>278</v>
      </c>
      <c r="AV294">
        <f>(Table2[[#This Row],[Rank 1Y]]+Table2[[#This Row],[Rank 6M]]+Table2[[#This Row],[Rank Sharpe]])/3</f>
        <v>312</v>
      </c>
    </row>
    <row r="295" spans="1:48" x14ac:dyDescent="0.3">
      <c r="A295" t="s">
        <v>249</v>
      </c>
      <c r="B295" t="s">
        <v>250</v>
      </c>
      <c r="C295" t="s">
        <v>10162</v>
      </c>
      <c r="D295" t="s">
        <v>111</v>
      </c>
      <c r="E295">
        <v>108449.63165285</v>
      </c>
      <c r="F295">
        <v>5424.35</v>
      </c>
      <c r="G295">
        <v>42.897388200907102</v>
      </c>
      <c r="H295">
        <f>(Table2[[#This Row],[1Y Return vs Nifty]]-AVERAGE(Table2[1Y Return vs Nifty]))/_xlfn.STDEV.P(Table2[1Y Return vs Nifty])</f>
        <v>6.3387503418016605E-2</v>
      </c>
      <c r="I295">
        <v>-6.0881834570470197</v>
      </c>
      <c r="J295">
        <f>(Table2[[#This Row],[1M Return vs Nifty]]-AVERAGE(Table2[1M Return vs Nifty]))/_xlfn.STDEV.P(Table2[1M Return vs Nifty])</f>
        <v>-0.73484818996690238</v>
      </c>
      <c r="K295">
        <v>3.8334114779153001</v>
      </c>
      <c r="L295">
        <f>(Table2[[#This Row],[6M Return vs Nifty]]-AVERAGE(Table2[6M Return vs Nifty]))/_xlfn.STDEV.P(Table2[6M Return vs Nifty])</f>
        <v>-0.13407879536323739</v>
      </c>
      <c r="M295">
        <v>-0.27669456206205001</v>
      </c>
      <c r="N295">
        <f>(Table2[[#This Row],[1W Return vs Nifty]]-AVERAGE(Table2[1W Return vs Nifty]))/_xlfn.STDEV.P(Table2[1W Return vs Nifty])</f>
        <v>-0.66367484868365023</v>
      </c>
      <c r="O295">
        <v>5489.58</v>
      </c>
      <c r="P295">
        <v>5370.6585532790396</v>
      </c>
      <c r="Q295">
        <v>4574.7084734508799</v>
      </c>
      <c r="R295">
        <v>41.653605158126503</v>
      </c>
      <c r="S295" s="2">
        <f>(Table2[[#This Row],[Close Price]]-Table2[[#This Row],[20D EMA]])/Table2[[#This Row],[20D EMA]]</f>
        <v>-1.1882511959020466E-2</v>
      </c>
      <c r="T295" s="2">
        <f>(Table2[[#This Row],[Close Price]]-Table2[[#This Row],[50D EMA]])/Table2[[#This Row],[50D EMA]]</f>
        <v>9.997181200093172E-3</v>
      </c>
      <c r="U295" s="2">
        <f>(Table2[[#This Row],[Close Price]]-Table2[[#This Row],[200D EMA]])/Table2[[#This Row],[200D EMA]]</f>
        <v>0.18572582963045139</v>
      </c>
      <c r="V295">
        <v>0.68730439043316505</v>
      </c>
      <c r="W295">
        <v>5410.6</v>
      </c>
      <c r="X295">
        <v>5548</v>
      </c>
      <c r="Y295">
        <v>5397.3</v>
      </c>
      <c r="Z295">
        <v>5532.65</v>
      </c>
      <c r="AA295">
        <v>5329.7</v>
      </c>
      <c r="AB295">
        <v>5728.3</v>
      </c>
      <c r="AC295" s="2">
        <f>(Table2[[#This Row],[Close Price]]/Table2[[#This Row],[Day Low]])-1</f>
        <v>2.5413078032010539E-3</v>
      </c>
      <c r="AD295" s="2">
        <f>(Table2[[#This Row],[Day High]]/Table2[[#This Row],[Close Price]])-1</f>
        <v>2.2795357969157548E-2</v>
      </c>
      <c r="AE295" s="2">
        <f>(Table2[[#This Row],[Close Price]]/Table2[[#This Row],[Current Week Low]])-1</f>
        <v>5.0117651418302156E-3</v>
      </c>
      <c r="AF295" s="2">
        <f>(Table2[[#This Row],[Current Week High]]/Table2[[#This Row],[Close Price]])-1</f>
        <v>1.9965525823370411E-2</v>
      </c>
      <c r="AG295" s="2">
        <f>(Table2[[#This Row],[Close Price]]/Table2[[#This Row],[Current Month Low]])-1</f>
        <v>1.7758973300561198E-2</v>
      </c>
      <c r="AH295" s="2">
        <f>(Table2[[#This Row],[Current Month High]]/Table2[[#This Row],[Close Price]])-1</f>
        <v>5.6034363564297918E-2</v>
      </c>
      <c r="AI295">
        <v>8.6683197065085995</v>
      </c>
      <c r="AJ295">
        <v>87.693771626297504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-0.03</v>
      </c>
      <c r="AM295" t="s">
        <v>10201</v>
      </c>
      <c r="AN295">
        <v>-1.53</v>
      </c>
      <c r="AO295" t="s">
        <v>10201</v>
      </c>
      <c r="AP295">
        <v>6.4392031394545995E-2</v>
      </c>
      <c r="AQ295">
        <f>(Table2[[#This Row],[Sharpe Ratio]]-AVERAGE(Table2[Sharpe Ratio]))/_xlfn.STDEV.P(Table2[Sharpe Ratio])</f>
        <v>9.9334762357673662E-2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-1.3698795682380998</v>
      </c>
      <c r="AS295">
        <f>_xlfn.RANK.AVG(Table2[[#This Row],[1Y Return vs Nifty Z-Score]],Table2[1Y Return vs Nifty Z-Score])</f>
        <v>266</v>
      </c>
      <c r="AT295">
        <f>_xlfn.RANK.AVG(Table2[[#This Row],[6M Return vs Nifty Z-Score]],Table2[6M Return vs Nifty Z-Score])</f>
        <v>372</v>
      </c>
      <c r="AU295">
        <f>_xlfn.RANK.AVG(Table2[[#This Row],[Sharpe Ratio Z-Score]],Table2[Sharpe Ratio Z-Score])</f>
        <v>303</v>
      </c>
      <c r="AV295">
        <f>(Table2[[#This Row],[Rank 1Y]]+Table2[[#This Row],[Rank 6M]]+Table2[[#This Row],[Rank Sharpe]])/3</f>
        <v>313.66666666666669</v>
      </c>
    </row>
    <row r="296" spans="1:48" x14ac:dyDescent="0.3">
      <c r="A296" t="s">
        <v>923</v>
      </c>
      <c r="B296" t="s">
        <v>924</v>
      </c>
      <c r="C296" t="s">
        <v>10159</v>
      </c>
      <c r="D296" t="s">
        <v>925</v>
      </c>
      <c r="E296">
        <v>16302.74503896</v>
      </c>
      <c r="F296">
        <v>847.95</v>
      </c>
      <c r="G296">
        <v>48.0934376622141</v>
      </c>
      <c r="H296">
        <f>(Table2[[#This Row],[1Y Return vs Nifty]]-AVERAGE(Table2[1Y Return vs Nifty]))/_xlfn.STDEV.P(Table2[1Y Return vs Nifty])</f>
        <v>0.13529167649031618</v>
      </c>
      <c r="I296">
        <v>19.351226390977899</v>
      </c>
      <c r="J296">
        <f>(Table2[[#This Row],[1M Return vs Nifty]]-AVERAGE(Table2[1M Return vs Nifty]))/_xlfn.STDEV.P(Table2[1M Return vs Nifty])</f>
        <v>2.0534717685441453</v>
      </c>
      <c r="K296">
        <v>45.375038077379401</v>
      </c>
      <c r="L296">
        <f>(Table2[[#This Row],[6M Return vs Nifty]]-AVERAGE(Table2[6M Return vs Nifty]))/_xlfn.STDEV.P(Table2[6M Return vs Nifty])</f>
        <v>1.2641479970590594</v>
      </c>
      <c r="M296">
        <v>2.5862770511971198</v>
      </c>
      <c r="N296">
        <f>(Table2[[#This Row],[1W Return vs Nifty]]-AVERAGE(Table2[1W Return vs Nifty]))/_xlfn.STDEV.P(Table2[1W Return vs Nifty])</f>
        <v>-8.8713334323882995E-2</v>
      </c>
      <c r="O296">
        <v>801.61</v>
      </c>
      <c r="P296">
        <v>714.20035795397803</v>
      </c>
      <c r="Q296">
        <v>584.84222863162802</v>
      </c>
      <c r="R296">
        <v>60.985865515402502</v>
      </c>
      <c r="S296" s="2">
        <f>(Table2[[#This Row],[Close Price]]-Table2[[#This Row],[20D EMA]])/Table2[[#This Row],[20D EMA]]</f>
        <v>5.7808660071605934E-2</v>
      </c>
      <c r="T296" s="2">
        <f>(Table2[[#This Row],[Close Price]]-Table2[[#This Row],[50D EMA]])/Table2[[#This Row],[50D EMA]]</f>
        <v>0.18727187764114875</v>
      </c>
      <c r="U296" s="2">
        <f>(Table2[[#This Row],[Close Price]]-Table2[[#This Row],[200D EMA]])/Table2[[#This Row],[200D EMA]]</f>
        <v>0.44987820387726235</v>
      </c>
      <c r="V296">
        <v>1.1493324710686801</v>
      </c>
      <c r="W296">
        <v>838.1</v>
      </c>
      <c r="X296">
        <v>865.15</v>
      </c>
      <c r="Y296">
        <v>834.3</v>
      </c>
      <c r="Z296">
        <v>857.7</v>
      </c>
      <c r="AA296">
        <v>675</v>
      </c>
      <c r="AB296">
        <v>876.7</v>
      </c>
      <c r="AC296" s="2">
        <f>(Table2[[#This Row],[Close Price]]/Table2[[#This Row],[Day Low]])-1</f>
        <v>1.1752774131965182E-2</v>
      </c>
      <c r="AD296" s="2">
        <f>(Table2[[#This Row],[Day High]]/Table2[[#This Row],[Close Price]])-1</f>
        <v>2.0284214871159723E-2</v>
      </c>
      <c r="AE296" s="2">
        <f>(Table2[[#This Row],[Close Price]]/Table2[[#This Row],[Current Week Low]])-1</f>
        <v>1.6361021215390181E-2</v>
      </c>
      <c r="AF296" s="2">
        <f>(Table2[[#This Row],[Current Week High]]/Table2[[#This Row],[Close Price]])-1</f>
        <v>1.1498319476384244E-2</v>
      </c>
      <c r="AG296" s="2">
        <f>(Table2[[#This Row],[Close Price]]/Table2[[#This Row],[Current Month Low]])-1</f>
        <v>0.25622222222222235</v>
      </c>
      <c r="AH296" s="2">
        <f>(Table2[[#This Row],[Current Month High]]/Table2[[#This Row],[Close Price]])-1</f>
        <v>3.3905301020107359E-2</v>
      </c>
      <c r="AI296">
        <v>3.3905301020107301</v>
      </c>
      <c r="AJ296">
        <v>89.974235465441893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0.34</v>
      </c>
      <c r="AM296" t="s">
        <v>10202</v>
      </c>
      <c r="AN296">
        <v>5.99</v>
      </c>
      <c r="AO296" t="s">
        <v>10202</v>
      </c>
      <c r="AP296">
        <v>-3.0457978182771999E-2</v>
      </c>
      <c r="AQ296">
        <f>(Table2[[#This Row],[Sharpe Ratio]]-AVERAGE(Table2[Sharpe Ratio]))/_xlfn.STDEV.P(Table2[Sharpe Ratio])</f>
        <v>-0.98927033375624762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2.3749277740133903</v>
      </c>
      <c r="AS296">
        <f>_xlfn.RANK.AVG(Table2[[#This Row],[1Y Return vs Nifty Z-Score]],Table2[1Y Return vs Nifty Z-Score])</f>
        <v>247</v>
      </c>
      <c r="AT296">
        <f>_xlfn.RANK.AVG(Table2[[#This Row],[6M Return vs Nifty Z-Score]],Table2[6M Return vs Nifty Z-Score])</f>
        <v>80</v>
      </c>
      <c r="AU296">
        <f>_xlfn.RANK.AVG(Table2[[#This Row],[Sharpe Ratio Z-Score]],Table2[Sharpe Ratio Z-Score])</f>
        <v>616</v>
      </c>
      <c r="AV296">
        <f>(Table2[[#This Row],[Rank 1Y]]+Table2[[#This Row],[Rank 6M]]+Table2[[#This Row],[Rank Sharpe]])/3</f>
        <v>314.33333333333331</v>
      </c>
    </row>
    <row r="297" spans="1:48" x14ac:dyDescent="0.3">
      <c r="A297" t="s">
        <v>701</v>
      </c>
      <c r="B297" t="s">
        <v>702</v>
      </c>
      <c r="C297" t="s">
        <v>10161</v>
      </c>
      <c r="D297" t="s">
        <v>57</v>
      </c>
      <c r="E297">
        <v>24355.153879220001</v>
      </c>
      <c r="F297">
        <v>1239.05</v>
      </c>
      <c r="G297">
        <v>33.583512684878002</v>
      </c>
      <c r="H297">
        <f>(Table2[[#This Row],[1Y Return vs Nifty]]-AVERAGE(Table2[1Y Return vs Nifty]))/_xlfn.STDEV.P(Table2[1Y Return vs Nifty])</f>
        <v>-6.5500129785912506E-2</v>
      </c>
      <c r="I297">
        <v>34.220377879579701</v>
      </c>
      <c r="J297">
        <f>(Table2[[#This Row],[1M Return vs Nifty]]-AVERAGE(Table2[1M Return vs Nifty]))/_xlfn.STDEV.P(Table2[1M Return vs Nifty])</f>
        <v>3.6832246641291637</v>
      </c>
      <c r="K297">
        <v>20.264406987718399</v>
      </c>
      <c r="L297">
        <f>(Table2[[#This Row],[6M Return vs Nifty]]-AVERAGE(Table2[6M Return vs Nifty]))/_xlfn.STDEV.P(Table2[6M Return vs Nifty])</f>
        <v>0.41896305755914004</v>
      </c>
      <c r="M297">
        <v>10.6434069014102</v>
      </c>
      <c r="N297">
        <f>(Table2[[#This Row],[1W Return vs Nifty]]-AVERAGE(Table2[1W Return vs Nifty]))/_xlfn.STDEV.P(Table2[1W Return vs Nifty])</f>
        <v>1.5293745148944944</v>
      </c>
      <c r="O297">
        <v>1073.1500000000001</v>
      </c>
      <c r="P297">
        <v>1004.36900280486</v>
      </c>
      <c r="Q297">
        <v>909.24962671071205</v>
      </c>
      <c r="R297">
        <v>84.665190027209604</v>
      </c>
      <c r="S297" s="2">
        <f>(Table2[[#This Row],[Close Price]]-Table2[[#This Row],[20D EMA]])/Table2[[#This Row],[20D EMA]]</f>
        <v>0.15459162279271291</v>
      </c>
      <c r="T297" s="2">
        <f>(Table2[[#This Row],[Close Price]]-Table2[[#This Row],[50D EMA]])/Table2[[#This Row],[50D EMA]]</f>
        <v>0.23366013540815778</v>
      </c>
      <c r="U297" s="2">
        <f>(Table2[[#This Row],[Close Price]]-Table2[[#This Row],[200D EMA]])/Table2[[#This Row],[200D EMA]]</f>
        <v>0.36271708406674724</v>
      </c>
      <c r="V297">
        <v>3.5981243366183202</v>
      </c>
      <c r="W297">
        <v>1210</v>
      </c>
      <c r="X297">
        <v>1233.5999999999999</v>
      </c>
      <c r="Y297">
        <v>1202</v>
      </c>
      <c r="Z297">
        <v>1255</v>
      </c>
      <c r="AA297">
        <v>880.45</v>
      </c>
      <c r="AB297">
        <v>1255</v>
      </c>
      <c r="AC297" s="2">
        <f>(Table2[[#This Row],[Close Price]]/Table2[[#This Row],[Day Low]])-1</f>
        <v>2.4008264462809903E-2</v>
      </c>
      <c r="AD297" s="2">
        <f>(Table2[[#This Row],[Day High]]/Table2[[#This Row],[Close Price]])-1</f>
        <v>-4.398531132722705E-3</v>
      </c>
      <c r="AE297" s="2">
        <f>(Table2[[#This Row],[Close Price]]/Table2[[#This Row],[Current Week Low]])-1</f>
        <v>3.0823627287853483E-2</v>
      </c>
      <c r="AF297" s="2">
        <f>(Table2[[#This Row],[Current Week High]]/Table2[[#This Row],[Close Price]])-1</f>
        <v>1.2872765425124166E-2</v>
      </c>
      <c r="AG297" s="2">
        <f>(Table2[[#This Row],[Close Price]]/Table2[[#This Row],[Current Month Low]])-1</f>
        <v>0.40729172582202278</v>
      </c>
      <c r="AH297" s="2">
        <f>(Table2[[#This Row],[Current Month High]]/Table2[[#This Row],[Close Price]])-1</f>
        <v>1.2872765425124166E-2</v>
      </c>
      <c r="AI297">
        <v>1.28727654251241</v>
      </c>
      <c r="AJ297">
        <v>75.217422046241893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0.05</v>
      </c>
      <c r="AM297" t="s">
        <v>10202</v>
      </c>
      <c r="AN297">
        <v>25.79</v>
      </c>
      <c r="AO297" t="s">
        <v>10202</v>
      </c>
      <c r="AP297">
        <v>2.0499545902565999E-2</v>
      </c>
      <c r="AQ297">
        <f>(Table2[[#This Row],[Sharpe Ratio]]-AVERAGE(Table2[Sharpe Ratio]))/_xlfn.STDEV.P(Table2[Sharpe Ratio])</f>
        <v>-0.40442463208631019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5.1616374747105755</v>
      </c>
      <c r="AS297">
        <f>_xlfn.RANK.AVG(Table2[[#This Row],[1Y Return vs Nifty Z-Score]],Table2[1Y Return vs Nifty Z-Score])</f>
        <v>305</v>
      </c>
      <c r="AT297">
        <f>_xlfn.RANK.AVG(Table2[[#This Row],[6M Return vs Nifty Z-Score]],Table2[6M Return vs Nifty Z-Score])</f>
        <v>197</v>
      </c>
      <c r="AU297">
        <f>_xlfn.RANK.AVG(Table2[[#This Row],[Sharpe Ratio Z-Score]],Table2[Sharpe Ratio Z-Score])</f>
        <v>443</v>
      </c>
      <c r="AV297">
        <f>(Table2[[#This Row],[Rank 1Y]]+Table2[[#This Row],[Rank 6M]]+Table2[[#This Row],[Rank Sharpe]])/3</f>
        <v>315</v>
      </c>
    </row>
    <row r="298" spans="1:48" x14ac:dyDescent="0.3">
      <c r="A298" t="s">
        <v>863</v>
      </c>
      <c r="B298" t="s">
        <v>864</v>
      </c>
      <c r="C298" t="s">
        <v>10155</v>
      </c>
      <c r="D298" t="s">
        <v>173</v>
      </c>
      <c r="E298">
        <v>18174.617263110002</v>
      </c>
      <c r="F298">
        <v>1839.95</v>
      </c>
      <c r="G298">
        <v>38.1132058926543</v>
      </c>
      <c r="H298">
        <f>(Table2[[#This Row],[1Y Return vs Nifty]]-AVERAGE(Table2[1Y Return vs Nifty]))/_xlfn.STDEV.P(Table2[1Y Return vs Nifty])</f>
        <v>-2.8171536514936184E-3</v>
      </c>
      <c r="I298">
        <v>11.530018595412001</v>
      </c>
      <c r="J298">
        <f>(Table2[[#This Row],[1M Return vs Nifty]]-AVERAGE(Table2[1M Return vs Nifty]))/_xlfn.STDEV.P(Table2[1M Return vs Nifty])</f>
        <v>1.1962180065142947</v>
      </c>
      <c r="K298">
        <v>15.8328591807976</v>
      </c>
      <c r="L298">
        <f>(Table2[[#This Row],[6M Return vs Nifty]]-AVERAGE(Table2[6M Return vs Nifty]))/_xlfn.STDEV.P(Table2[6M Return vs Nifty])</f>
        <v>0.26980402401236825</v>
      </c>
      <c r="M298">
        <v>7.3884477739726897</v>
      </c>
      <c r="N298">
        <f>(Table2[[#This Row],[1W Return vs Nifty]]-AVERAGE(Table2[1W Return vs Nifty]))/_xlfn.STDEV.P(Table2[1W Return vs Nifty])</f>
        <v>0.87569139054100009</v>
      </c>
      <c r="O298">
        <v>1706.4</v>
      </c>
      <c r="P298">
        <v>1586.62369817588</v>
      </c>
      <c r="Q298">
        <v>1368.84984928874</v>
      </c>
      <c r="R298">
        <v>76.9113905140036</v>
      </c>
      <c r="S298" s="2">
        <f>(Table2[[#This Row],[Close Price]]-Table2[[#This Row],[20D EMA]])/Table2[[#This Row],[20D EMA]]</f>
        <v>7.8264181903422381E-2</v>
      </c>
      <c r="T298" s="2">
        <f>(Table2[[#This Row],[Close Price]]-Table2[[#This Row],[50D EMA]])/Table2[[#This Row],[50D EMA]]</f>
        <v>0.15966375777404931</v>
      </c>
      <c r="U298" s="2">
        <f>(Table2[[#This Row],[Close Price]]-Table2[[#This Row],[200D EMA]])/Table2[[#This Row],[200D EMA]]</f>
        <v>0.34415765246717578</v>
      </c>
      <c r="V298">
        <v>0.90319185358068299</v>
      </c>
      <c r="W298">
        <v>1825.35</v>
      </c>
      <c r="X298">
        <v>1902</v>
      </c>
      <c r="Y298">
        <v>1809.5</v>
      </c>
      <c r="Z298">
        <v>1868.3</v>
      </c>
      <c r="AA298">
        <v>1596.1</v>
      </c>
      <c r="AB298">
        <v>1868.3</v>
      </c>
      <c r="AC298" s="2">
        <f>(Table2[[#This Row],[Close Price]]/Table2[[#This Row],[Day Low]])-1</f>
        <v>7.9984660476073444E-3</v>
      </c>
      <c r="AD298" s="2">
        <f>(Table2[[#This Row],[Day High]]/Table2[[#This Row],[Close Price]])-1</f>
        <v>3.3723742493002584E-2</v>
      </c>
      <c r="AE298" s="2">
        <f>(Table2[[#This Row],[Close Price]]/Table2[[#This Row],[Current Week Low]])-1</f>
        <v>1.6827852998065884E-2</v>
      </c>
      <c r="AF298" s="2">
        <f>(Table2[[#This Row],[Current Week High]]/Table2[[#This Row],[Close Price]])-1</f>
        <v>1.5408027392048718E-2</v>
      </c>
      <c r="AG298" s="2">
        <f>(Table2[[#This Row],[Close Price]]/Table2[[#This Row],[Current Month Low]])-1</f>
        <v>0.15277864795438889</v>
      </c>
      <c r="AH298" s="2">
        <f>(Table2[[#This Row],[Current Month High]]/Table2[[#This Row],[Close Price]])-1</f>
        <v>1.5408027392048718E-2</v>
      </c>
      <c r="AI298">
        <v>1.54080273920487</v>
      </c>
      <c r="AJ298">
        <v>89.578074287774896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0.23</v>
      </c>
      <c r="AM298" t="s">
        <v>10202</v>
      </c>
      <c r="AN298">
        <v>7.24</v>
      </c>
      <c r="AO298" t="s">
        <v>10202</v>
      </c>
      <c r="AP298">
        <v>2.7311721922023E-2</v>
      </c>
      <c r="AQ298">
        <f>(Table2[[#This Row],[Sharpe Ratio]]-AVERAGE(Table2[Sharpe Ratio]))/_xlfn.STDEV.P(Table2[Sharpe Ratio])</f>
        <v>-0.32624045937559581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2.0126558080405736</v>
      </c>
      <c r="AS298">
        <f>_xlfn.RANK.AVG(Table2[[#This Row],[1Y Return vs Nifty Z-Score]],Table2[1Y Return vs Nifty Z-Score])</f>
        <v>286</v>
      </c>
      <c r="AT298">
        <f>_xlfn.RANK.AVG(Table2[[#This Row],[6M Return vs Nifty Z-Score]],Table2[6M Return vs Nifty Z-Score])</f>
        <v>239</v>
      </c>
      <c r="AU298">
        <f>_xlfn.RANK.AVG(Table2[[#This Row],[Sharpe Ratio Z-Score]],Table2[Sharpe Ratio Z-Score])</f>
        <v>420</v>
      </c>
      <c r="AV298">
        <f>(Table2[[#This Row],[Rank 1Y]]+Table2[[#This Row],[Rank 6M]]+Table2[[#This Row],[Rank Sharpe]])/3</f>
        <v>315</v>
      </c>
    </row>
    <row r="299" spans="1:48" x14ac:dyDescent="0.3">
      <c r="A299" t="s">
        <v>1492</v>
      </c>
      <c r="B299" t="s">
        <v>1493</v>
      </c>
      <c r="C299" t="s">
        <v>10166</v>
      </c>
      <c r="D299" t="s">
        <v>628</v>
      </c>
      <c r="E299">
        <v>6706.1288278000002</v>
      </c>
      <c r="F299">
        <v>375.8</v>
      </c>
      <c r="G299">
        <v>81.493701307238894</v>
      </c>
      <c r="H299">
        <f>(Table2[[#This Row],[1Y Return vs Nifty]]-AVERAGE(Table2[1Y Return vs Nifty]))/_xlfn.STDEV.P(Table2[1Y Return vs Nifty])</f>
        <v>0.59749249957258954</v>
      </c>
      <c r="I299">
        <v>-5.9126676158248896</v>
      </c>
      <c r="J299">
        <f>(Table2[[#This Row],[1M Return vs Nifty]]-AVERAGE(Table2[1M Return vs Nifty]))/_xlfn.STDEV.P(Table2[1M Return vs Nifty])</f>
        <v>-0.71561054546028191</v>
      </c>
      <c r="K299">
        <v>-14.5194962702019</v>
      </c>
      <c r="L299">
        <f>(Table2[[#This Row],[6M Return vs Nifty]]-AVERAGE(Table2[6M Return vs Nifty]))/_xlfn.STDEV.P(Table2[6M Return vs Nifty])</f>
        <v>-0.75180923667925637</v>
      </c>
      <c r="M299">
        <v>3.9532610062409099</v>
      </c>
      <c r="N299">
        <f>(Table2[[#This Row],[1W Return vs Nifty]]-AVERAGE(Table2[1W Return vs Nifty]))/_xlfn.STDEV.P(Table2[1W Return vs Nifty])</f>
        <v>0.18581372045286743</v>
      </c>
      <c r="O299">
        <v>376.85</v>
      </c>
      <c r="P299">
        <v>361.447550300187</v>
      </c>
      <c r="Q299">
        <v>316.56802210642297</v>
      </c>
      <c r="R299">
        <v>48.110450885350602</v>
      </c>
      <c r="S299" s="2">
        <f>(Table2[[#This Row],[Close Price]]-Table2[[#This Row],[20D EMA]])/Table2[[#This Row],[20D EMA]]</f>
        <v>-2.7862544779090124E-3</v>
      </c>
      <c r="T299" s="2">
        <f>(Table2[[#This Row],[Close Price]]-Table2[[#This Row],[50D EMA]])/Table2[[#This Row],[50D EMA]]</f>
        <v>3.9708250029342036E-2</v>
      </c>
      <c r="U299" s="2">
        <f>(Table2[[#This Row],[Close Price]]-Table2[[#This Row],[200D EMA]])/Table2[[#This Row],[200D EMA]]</f>
        <v>0.18710663666990532</v>
      </c>
      <c r="V299">
        <v>0.61445463006970102</v>
      </c>
      <c r="W299">
        <v>376</v>
      </c>
      <c r="X299">
        <v>388.25</v>
      </c>
      <c r="Y299">
        <v>372.6</v>
      </c>
      <c r="Z299">
        <v>381.95</v>
      </c>
      <c r="AA299">
        <v>340.55</v>
      </c>
      <c r="AB299">
        <v>438.3</v>
      </c>
      <c r="AC299" s="2">
        <f>(Table2[[#This Row],[Close Price]]/Table2[[#This Row],[Day Low]])-1</f>
        <v>-5.3191489361703592E-4</v>
      </c>
      <c r="AD299" s="2">
        <f>(Table2[[#This Row],[Day High]]/Table2[[#This Row],[Close Price]])-1</f>
        <v>3.3129324108568392E-2</v>
      </c>
      <c r="AE299" s="2">
        <f>(Table2[[#This Row],[Close Price]]/Table2[[#This Row],[Current Week Low]])-1</f>
        <v>8.5882984433709453E-3</v>
      </c>
      <c r="AF299" s="2">
        <f>(Table2[[#This Row],[Current Week High]]/Table2[[#This Row],[Close Price]])-1</f>
        <v>1.6365087812666212E-2</v>
      </c>
      <c r="AG299" s="2">
        <f>(Table2[[#This Row],[Close Price]]/Table2[[#This Row],[Current Month Low]])-1</f>
        <v>0.10350902951108498</v>
      </c>
      <c r="AH299" s="2">
        <f>(Table2[[#This Row],[Current Month High]]/Table2[[#This Row],[Close Price]])-1</f>
        <v>0.16631186801490161</v>
      </c>
      <c r="AI299">
        <v>16.631186801490099</v>
      </c>
      <c r="AJ299">
        <v>118.36141778036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0.14000000000000001</v>
      </c>
      <c r="AM299" t="s">
        <v>10202</v>
      </c>
      <c r="AN299">
        <v>-4.92</v>
      </c>
      <c r="AO299" t="s">
        <v>10201</v>
      </c>
      <c r="AP299">
        <v>8.6370350705849003E-2</v>
      </c>
      <c r="AQ299">
        <f>(Table2[[#This Row],[Sharpe Ratio]]-AVERAGE(Table2[Sharpe Ratio]))/_xlfn.STDEV.P(Table2[Sharpe Ratio])</f>
        <v>0.35158260622109644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-0.33253095589298493</v>
      </c>
      <c r="AS299">
        <f>_xlfn.RANK.AVG(Table2[[#This Row],[1Y Return vs Nifty Z-Score]],Table2[1Y Return vs Nifty Z-Score])</f>
        <v>134</v>
      </c>
      <c r="AT299">
        <f>_xlfn.RANK.AVG(Table2[[#This Row],[6M Return vs Nifty Z-Score]],Table2[6M Return vs Nifty Z-Score])</f>
        <v>571</v>
      </c>
      <c r="AU299">
        <f>_xlfn.RANK.AVG(Table2[[#This Row],[Sharpe Ratio Z-Score]],Table2[Sharpe Ratio Z-Score])</f>
        <v>242</v>
      </c>
      <c r="AV299">
        <f>(Table2[[#This Row],[Rank 1Y]]+Table2[[#This Row],[Rank 6M]]+Table2[[#This Row],[Rank Sharpe]])/3</f>
        <v>315.66666666666669</v>
      </c>
    </row>
    <row r="300" spans="1:48" x14ac:dyDescent="0.3">
      <c r="A300" t="s">
        <v>1281</v>
      </c>
      <c r="B300" t="s">
        <v>1282</v>
      </c>
      <c r="C300" t="s">
        <v>10170</v>
      </c>
      <c r="D300" t="s">
        <v>136</v>
      </c>
      <c r="E300">
        <v>8761.3527203899994</v>
      </c>
      <c r="F300">
        <v>598.1</v>
      </c>
      <c r="G300">
        <v>38.302684045020499</v>
      </c>
      <c r="H300">
        <f>(Table2[[#This Row],[1Y Return vs Nifty]]-AVERAGE(Table2[1Y Return vs Nifty]))/_xlfn.STDEV.P(Table2[1Y Return vs Nifty])</f>
        <v>-1.9510973859142747E-4</v>
      </c>
      <c r="I300">
        <v>1.2978025057482301</v>
      </c>
      <c r="J300">
        <f>(Table2[[#This Row],[1M Return vs Nifty]]-AVERAGE(Table2[1M Return vs Nifty]))/_xlfn.STDEV.P(Table2[1M Return vs Nifty])</f>
        <v>7.4702510948565531E-2</v>
      </c>
      <c r="K300">
        <v>16.079302481914102</v>
      </c>
      <c r="L300">
        <f>(Table2[[#This Row],[6M Return vs Nifty]]-AVERAGE(Table2[6M Return vs Nifty]))/_xlfn.STDEV.P(Table2[6M Return vs Nifty])</f>
        <v>0.27809892372239875</v>
      </c>
      <c r="M300">
        <v>-1.03799499555033</v>
      </c>
      <c r="N300">
        <f>(Table2[[#This Row],[1W Return vs Nifty]]-AVERAGE(Table2[1W Return vs Nifty]))/_xlfn.STDEV.P(Table2[1W Return vs Nifty])</f>
        <v>-0.81656440165510846</v>
      </c>
      <c r="O300">
        <v>583.79</v>
      </c>
      <c r="P300">
        <v>547.83132162189804</v>
      </c>
      <c r="Q300">
        <v>474.56286420508002</v>
      </c>
      <c r="R300">
        <v>55.922839563965503</v>
      </c>
      <c r="S300" s="2">
        <f>(Table2[[#This Row],[Close Price]]-Table2[[#This Row],[20D EMA]])/Table2[[#This Row],[20D EMA]]</f>
        <v>2.4512238990047893E-2</v>
      </c>
      <c r="T300" s="2">
        <f>(Table2[[#This Row],[Close Price]]-Table2[[#This Row],[50D EMA]])/Table2[[#This Row],[50D EMA]]</f>
        <v>9.1759409135785772E-2</v>
      </c>
      <c r="U300" s="2">
        <f>(Table2[[#This Row],[Close Price]]-Table2[[#This Row],[200D EMA]])/Table2[[#This Row],[200D EMA]]</f>
        <v>0.2603177473691537</v>
      </c>
      <c r="V300">
        <v>1.6632795896402499</v>
      </c>
      <c r="W300">
        <v>587.5</v>
      </c>
      <c r="X300">
        <v>608</v>
      </c>
      <c r="Y300">
        <v>592.75</v>
      </c>
      <c r="Z300">
        <v>612.4</v>
      </c>
      <c r="AA300">
        <v>517.6</v>
      </c>
      <c r="AB300">
        <v>699</v>
      </c>
      <c r="AC300" s="2">
        <f>(Table2[[#This Row],[Close Price]]/Table2[[#This Row],[Day Low]])-1</f>
        <v>1.8042553191489397E-2</v>
      </c>
      <c r="AD300" s="2">
        <f>(Table2[[#This Row],[Day High]]/Table2[[#This Row],[Close Price]])-1</f>
        <v>1.6552415983949187E-2</v>
      </c>
      <c r="AE300" s="2">
        <f>(Table2[[#This Row],[Close Price]]/Table2[[#This Row],[Current Week Low]])-1</f>
        <v>9.0257275411218529E-3</v>
      </c>
      <c r="AF300" s="2">
        <f>(Table2[[#This Row],[Current Week High]]/Table2[[#This Row],[Close Price]])-1</f>
        <v>2.3909045310148702E-2</v>
      </c>
      <c r="AG300" s="2">
        <f>(Table2[[#This Row],[Close Price]]/Table2[[#This Row],[Current Month Low]])-1</f>
        <v>0.15552550231839257</v>
      </c>
      <c r="AH300" s="2">
        <f>(Table2[[#This Row],[Current Month High]]/Table2[[#This Row],[Close Price]])-1</f>
        <v>0.16870088613944145</v>
      </c>
      <c r="AI300">
        <v>16.870088613944102</v>
      </c>
      <c r="AJ300">
        <v>70.277580071174398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0.24</v>
      </c>
      <c r="AM300" t="s">
        <v>10202</v>
      </c>
      <c r="AN300">
        <v>4.76</v>
      </c>
      <c r="AO300" t="s">
        <v>10202</v>
      </c>
      <c r="AP300">
        <v>2.4998774043284998E-2</v>
      </c>
      <c r="AQ300">
        <f>(Table2[[#This Row],[Sharpe Ratio]]-AVERAGE(Table2[Sharpe Ratio]))/_xlfn.STDEV.P(Table2[Sharpe Ratio])</f>
        <v>-0.35278644349368482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-0.81674452021642041</v>
      </c>
      <c r="AS300">
        <f>_xlfn.RANK.AVG(Table2[[#This Row],[1Y Return vs Nifty Z-Score]],Table2[1Y Return vs Nifty Z-Score])</f>
        <v>285</v>
      </c>
      <c r="AT300">
        <f>_xlfn.RANK.AVG(Table2[[#This Row],[6M Return vs Nifty Z-Score]],Table2[6M Return vs Nifty Z-Score])</f>
        <v>236</v>
      </c>
      <c r="AU300">
        <f>_xlfn.RANK.AVG(Table2[[#This Row],[Sharpe Ratio Z-Score]],Table2[Sharpe Ratio Z-Score])</f>
        <v>427</v>
      </c>
      <c r="AV300">
        <f>(Table2[[#This Row],[Rank 1Y]]+Table2[[#This Row],[Rank 6M]]+Table2[[#This Row],[Rank Sharpe]])/3</f>
        <v>316</v>
      </c>
    </row>
    <row r="301" spans="1:48" x14ac:dyDescent="0.3">
      <c r="A301" t="s">
        <v>35</v>
      </c>
      <c r="B301" t="s">
        <v>36</v>
      </c>
      <c r="C301" t="s">
        <v>10157</v>
      </c>
      <c r="D301" t="s">
        <v>37</v>
      </c>
      <c r="E301">
        <v>742301.73018935998</v>
      </c>
      <c r="F301">
        <v>1173.5999999999999</v>
      </c>
      <c r="G301">
        <v>56.971548653758497</v>
      </c>
      <c r="H301">
        <f>(Table2[[#This Row],[1Y Return vs Nifty]]-AVERAGE(Table2[1Y Return vs Nifty]))/_xlfn.STDEV.P(Table2[1Y Return vs Nifty])</f>
        <v>0.25814909615978154</v>
      </c>
      <c r="I301">
        <v>15.293764719245599</v>
      </c>
      <c r="J301">
        <f>(Table2[[#This Row],[1M Return vs Nifty]]-AVERAGE(Table2[1M Return vs Nifty]))/_xlfn.STDEV.P(Table2[1M Return vs Nifty])</f>
        <v>1.6087483481593308</v>
      </c>
      <c r="K301">
        <v>13.9241402856884</v>
      </c>
      <c r="L301">
        <f>(Table2[[#This Row],[6M Return vs Nifty]]-AVERAGE(Table2[6M Return vs Nifty]))/_xlfn.STDEV.P(Table2[6M Return vs Nifty])</f>
        <v>0.2055595031110419</v>
      </c>
      <c r="M301">
        <v>6.1196971287805697</v>
      </c>
      <c r="N301">
        <f>(Table2[[#This Row],[1W Return vs Nifty]]-AVERAGE(Table2[1W Return vs Nifty]))/_xlfn.STDEV.P(Table2[1W Return vs Nifty])</f>
        <v>0.6208922200126693</v>
      </c>
      <c r="O301">
        <v>1093.8699999999999</v>
      </c>
      <c r="P301">
        <v>1045.3120693265701</v>
      </c>
      <c r="Q301">
        <v>920.07113591087796</v>
      </c>
      <c r="R301">
        <v>73.854895894111394</v>
      </c>
      <c r="S301" s="2">
        <f>(Table2[[#This Row],[Close Price]]-Table2[[#This Row],[20D EMA]])/Table2[[#This Row],[20D EMA]]</f>
        <v>7.2888003144797847E-2</v>
      </c>
      <c r="T301" s="2">
        <f>(Table2[[#This Row],[Close Price]]-Table2[[#This Row],[50D EMA]])/Table2[[#This Row],[50D EMA]]</f>
        <v>0.12272691996762061</v>
      </c>
      <c r="U301" s="2">
        <f>(Table2[[#This Row],[Close Price]]-Table2[[#This Row],[200D EMA]])/Table2[[#This Row],[200D EMA]]</f>
        <v>0.27555354601807641</v>
      </c>
      <c r="V301">
        <v>1.70275606276139</v>
      </c>
      <c r="W301">
        <v>1163.8</v>
      </c>
      <c r="X301">
        <v>1183.3499999999999</v>
      </c>
      <c r="Y301">
        <v>1165.3</v>
      </c>
      <c r="Z301">
        <v>1197</v>
      </c>
      <c r="AA301">
        <v>982.2</v>
      </c>
      <c r="AB301">
        <v>1197</v>
      </c>
      <c r="AC301" s="2">
        <f>(Table2[[#This Row],[Close Price]]/Table2[[#This Row],[Day Low]])-1</f>
        <v>8.4206908403505754E-3</v>
      </c>
      <c r="AD301" s="2">
        <f>(Table2[[#This Row],[Day High]]/Table2[[#This Row],[Close Price]])-1</f>
        <v>8.3077709611452111E-3</v>
      </c>
      <c r="AE301" s="2">
        <f>(Table2[[#This Row],[Close Price]]/Table2[[#This Row],[Current Week Low]])-1</f>
        <v>7.1226293658284145E-3</v>
      </c>
      <c r="AF301" s="2">
        <f>(Table2[[#This Row],[Current Week High]]/Table2[[#This Row],[Close Price]])-1</f>
        <v>1.9938650306748462E-2</v>
      </c>
      <c r="AG301" s="2">
        <f>(Table2[[#This Row],[Close Price]]/Table2[[#This Row],[Current Month Low]])-1</f>
        <v>0.19486866218692711</v>
      </c>
      <c r="AH301" s="2">
        <f>(Table2[[#This Row],[Current Month High]]/Table2[[#This Row],[Close Price]])-1</f>
        <v>1.9938650306748462E-2</v>
      </c>
      <c r="AI301">
        <v>1.99386503067484</v>
      </c>
      <c r="AJ301">
        <v>96.467732485142605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0.18</v>
      </c>
      <c r="AM301" t="s">
        <v>10202</v>
      </c>
      <c r="AN301">
        <v>11.82</v>
      </c>
      <c r="AO301" t="s">
        <v>10202</v>
      </c>
      <c r="AP301">
        <v>9.4436862920910004E-3</v>
      </c>
      <c r="AQ301">
        <f>(Table2[[#This Row],[Sharpe Ratio]]-AVERAGE(Table2[Sharpe Ratio]))/_xlfn.STDEV.P(Table2[Sharpe Ratio])</f>
        <v>-0.53131407751195681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2.1620350899308667</v>
      </c>
      <c r="AS301">
        <f>_xlfn.RANK.AVG(Table2[[#This Row],[1Y Return vs Nifty Z-Score]],Table2[1Y Return vs Nifty Z-Score])</f>
        <v>215</v>
      </c>
      <c r="AT301">
        <f>_xlfn.RANK.AVG(Table2[[#This Row],[6M Return vs Nifty Z-Score]],Table2[6M Return vs Nifty Z-Score])</f>
        <v>255</v>
      </c>
      <c r="AU301">
        <f>_xlfn.RANK.AVG(Table2[[#This Row],[Sharpe Ratio Z-Score]],Table2[Sharpe Ratio Z-Score])</f>
        <v>480</v>
      </c>
      <c r="AV301">
        <f>(Table2[[#This Row],[Rank 1Y]]+Table2[[#This Row],[Rank 6M]]+Table2[[#This Row],[Rank Sharpe]])/3</f>
        <v>316.66666666666669</v>
      </c>
    </row>
    <row r="302" spans="1:48" x14ac:dyDescent="0.3">
      <c r="A302" t="s">
        <v>879</v>
      </c>
      <c r="B302" t="s">
        <v>880</v>
      </c>
      <c r="C302" t="s">
        <v>10161</v>
      </c>
      <c r="D302" t="s">
        <v>57</v>
      </c>
      <c r="E302">
        <v>17569.625</v>
      </c>
      <c r="F302">
        <v>7027.85</v>
      </c>
      <c r="G302">
        <v>55.368305170116997</v>
      </c>
      <c r="H302">
        <f>(Table2[[#This Row],[1Y Return vs Nifty]]-AVERAGE(Table2[1Y Return vs Nifty]))/_xlfn.STDEV.P(Table2[1Y Return vs Nifty])</f>
        <v>0.23596303003719354</v>
      </c>
      <c r="I302">
        <v>12.0878546286123</v>
      </c>
      <c r="J302">
        <f>(Table2[[#This Row],[1M Return vs Nifty]]-AVERAGE(Table2[1M Return vs Nifty]))/_xlfn.STDEV.P(Table2[1M Return vs Nifty])</f>
        <v>1.2573603582528428</v>
      </c>
      <c r="K302">
        <v>-3.0337073725036801</v>
      </c>
      <c r="L302">
        <f>(Table2[[#This Row],[6M Return vs Nifty]]-AVERAGE(Table2[6M Return vs Nifty]))/_xlfn.STDEV.P(Table2[6M Return vs Nifty])</f>
        <v>-0.36521537689343408</v>
      </c>
      <c r="M302">
        <v>12.6982183635188</v>
      </c>
      <c r="N302">
        <f>(Table2[[#This Row],[1W Return vs Nifty]]-AVERAGE(Table2[1W Return vs Nifty]))/_xlfn.STDEV.P(Table2[1W Return vs Nifty])</f>
        <v>1.9420357877154408</v>
      </c>
      <c r="O302">
        <v>6728.05</v>
      </c>
      <c r="P302">
        <v>6409.70879463642</v>
      </c>
      <c r="Q302">
        <v>5571.7737612399696</v>
      </c>
      <c r="R302">
        <v>59.327661534650801</v>
      </c>
      <c r="S302" s="2">
        <f>(Table2[[#This Row],[Close Price]]-Table2[[#This Row],[20D EMA]])/Table2[[#This Row],[20D EMA]]</f>
        <v>4.4559716411144416E-2</v>
      </c>
      <c r="T302" s="2">
        <f>(Table2[[#This Row],[Close Price]]-Table2[[#This Row],[50D EMA]])/Table2[[#This Row],[50D EMA]]</f>
        <v>9.6438266568496023E-2</v>
      </c>
      <c r="U302" s="2">
        <f>(Table2[[#This Row],[Close Price]]-Table2[[#This Row],[200D EMA]])/Table2[[#This Row],[200D EMA]]</f>
        <v>0.26133082590129941</v>
      </c>
      <c r="V302">
        <v>1.8110723659897801</v>
      </c>
      <c r="W302">
        <v>6965.05</v>
      </c>
      <c r="X302">
        <v>7062.45</v>
      </c>
      <c r="Y302">
        <v>6975.4</v>
      </c>
      <c r="Z302">
        <v>7234.35</v>
      </c>
      <c r="AA302">
        <v>6150</v>
      </c>
      <c r="AB302">
        <v>7572.2</v>
      </c>
      <c r="AC302" s="2">
        <f>(Table2[[#This Row],[Close Price]]/Table2[[#This Row],[Day Low]])-1</f>
        <v>9.0164464002411293E-3</v>
      </c>
      <c r="AD302" s="2">
        <f>(Table2[[#This Row],[Day High]]/Table2[[#This Row],[Close Price]])-1</f>
        <v>4.9232695632375201E-3</v>
      </c>
      <c r="AE302" s="2">
        <f>(Table2[[#This Row],[Close Price]]/Table2[[#This Row],[Current Week Low]])-1</f>
        <v>7.5192820483414025E-3</v>
      </c>
      <c r="AF302" s="2">
        <f>(Table2[[#This Row],[Current Week High]]/Table2[[#This Row],[Close Price]])-1</f>
        <v>2.9383097248802947E-2</v>
      </c>
      <c r="AG302" s="2">
        <f>(Table2[[#This Row],[Close Price]]/Table2[[#This Row],[Current Month Low]])-1</f>
        <v>0.14273983739837415</v>
      </c>
      <c r="AH302" s="2">
        <f>(Table2[[#This Row],[Current Month High]]/Table2[[#This Row],[Close Price]])-1</f>
        <v>7.7456121004289891E-2</v>
      </c>
      <c r="AI302">
        <v>7.7456121004289802</v>
      </c>
      <c r="AJ302">
        <v>87.409333333333294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0.16</v>
      </c>
      <c r="AM302" t="s">
        <v>10202</v>
      </c>
      <c r="AN302">
        <v>4.0599999999999996</v>
      </c>
      <c r="AO302" t="s">
        <v>10202</v>
      </c>
      <c r="AP302">
        <v>7.1692860050064006E-2</v>
      </c>
      <c r="AQ302">
        <f>(Table2[[#This Row],[Sharpe Ratio]]-AVERAGE(Table2[Sharpe Ratio]))/_xlfn.STDEV.P(Table2[Sharpe Ratio])</f>
        <v>0.1831272608051597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3.2532710599172026</v>
      </c>
      <c r="AS302">
        <f>_xlfn.RANK.AVG(Table2[[#This Row],[1Y Return vs Nifty Z-Score]],Table2[1Y Return vs Nifty Z-Score])</f>
        <v>218</v>
      </c>
      <c r="AT302">
        <f>_xlfn.RANK.AVG(Table2[[#This Row],[6M Return vs Nifty Z-Score]],Table2[6M Return vs Nifty Z-Score])</f>
        <v>451</v>
      </c>
      <c r="AU302">
        <f>_xlfn.RANK.AVG(Table2[[#This Row],[Sharpe Ratio Z-Score]],Table2[Sharpe Ratio Z-Score])</f>
        <v>282</v>
      </c>
      <c r="AV302">
        <f>(Table2[[#This Row],[Rank 1Y]]+Table2[[#This Row],[Rank 6M]]+Table2[[#This Row],[Rank Sharpe]])/3</f>
        <v>317</v>
      </c>
    </row>
    <row r="303" spans="1:48" x14ac:dyDescent="0.3">
      <c r="A303" t="s">
        <v>1511</v>
      </c>
      <c r="B303" t="s">
        <v>1512</v>
      </c>
      <c r="C303" t="s">
        <v>10167</v>
      </c>
      <c r="D303" t="s">
        <v>72</v>
      </c>
      <c r="E303">
        <v>6582.0479999999998</v>
      </c>
      <c r="F303">
        <v>934.95</v>
      </c>
      <c r="G303">
        <v>85.853761832537799</v>
      </c>
      <c r="H303">
        <f>(Table2[[#This Row],[1Y Return vs Nifty]]-AVERAGE(Table2[1Y Return vs Nifty]))/_xlfn.STDEV.P(Table2[1Y Return vs Nifty])</f>
        <v>0.65782805814480061</v>
      </c>
      <c r="I303">
        <v>7.4185785019541699</v>
      </c>
      <c r="J303">
        <f>(Table2[[#This Row],[1M Return vs Nifty]]-AVERAGE(Table2[1M Return vs Nifty]))/_xlfn.STDEV.P(Table2[1M Return vs Nifty])</f>
        <v>0.74557821025734472</v>
      </c>
      <c r="K303">
        <v>-21.753485136177201</v>
      </c>
      <c r="L303">
        <f>(Table2[[#This Row],[6M Return vs Nifty]]-AVERAGE(Table2[6M Return vs Nifty]))/_xlfn.STDEV.P(Table2[6M Return vs Nifty])</f>
        <v>-0.99529409455484408</v>
      </c>
      <c r="M303">
        <v>13.887499995598001</v>
      </c>
      <c r="N303">
        <f>(Table2[[#This Row],[1W Return vs Nifty]]-AVERAGE(Table2[1W Return vs Nifty]))/_xlfn.STDEV.P(Table2[1W Return vs Nifty])</f>
        <v>2.1808754482324009</v>
      </c>
      <c r="O303">
        <v>895.59</v>
      </c>
      <c r="P303">
        <v>886.95812708384506</v>
      </c>
      <c r="Q303">
        <v>773.45618480475105</v>
      </c>
      <c r="R303">
        <v>62.089386032536197</v>
      </c>
      <c r="S303" s="2">
        <f>(Table2[[#This Row],[Close Price]]-Table2[[#This Row],[20D EMA]])/Table2[[#This Row],[20D EMA]]</f>
        <v>4.3948681874518489E-2</v>
      </c>
      <c r="T303" s="2">
        <f>(Table2[[#This Row],[Close Price]]-Table2[[#This Row],[50D EMA]])/Table2[[#This Row],[50D EMA]]</f>
        <v>5.4108386236837842E-2</v>
      </c>
      <c r="U303" s="2">
        <f>(Table2[[#This Row],[Close Price]]-Table2[[#This Row],[200D EMA]])/Table2[[#This Row],[200D EMA]]</f>
        <v>0.20879504019483147</v>
      </c>
      <c r="V303">
        <v>1.88258547812227</v>
      </c>
      <c r="W303">
        <v>931.7</v>
      </c>
      <c r="X303">
        <v>988.7</v>
      </c>
      <c r="Y303">
        <v>930.6</v>
      </c>
      <c r="Z303">
        <v>963</v>
      </c>
      <c r="AA303">
        <v>800</v>
      </c>
      <c r="AB303">
        <v>1036.9000000000001</v>
      </c>
      <c r="AC303" s="2">
        <f>(Table2[[#This Row],[Close Price]]/Table2[[#This Row],[Day Low]])-1</f>
        <v>3.4882472899002703E-3</v>
      </c>
      <c r="AD303" s="2">
        <f>(Table2[[#This Row],[Day High]]/Table2[[#This Row],[Close Price]])-1</f>
        <v>5.748970533183595E-2</v>
      </c>
      <c r="AE303" s="2">
        <f>(Table2[[#This Row],[Close Price]]/Table2[[#This Row],[Current Week Low]])-1</f>
        <v>4.6744036105739184E-3</v>
      </c>
      <c r="AF303" s="2">
        <f>(Table2[[#This Row],[Current Week High]]/Table2[[#This Row],[Close Price]])-1</f>
        <v>3.0001604363869783E-2</v>
      </c>
      <c r="AG303" s="2">
        <f>(Table2[[#This Row],[Close Price]]/Table2[[#This Row],[Current Month Low]])-1</f>
        <v>0.1686875000000001</v>
      </c>
      <c r="AH303" s="2">
        <f>(Table2[[#This Row],[Current Month High]]/Table2[[#This Row],[Close Price]])-1</f>
        <v>0.1090432643456869</v>
      </c>
      <c r="AI303">
        <v>24.605593882025701</v>
      </c>
      <c r="AJ303">
        <v>148.656914893617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-0.05</v>
      </c>
      <c r="AM303" t="s">
        <v>10201</v>
      </c>
      <c r="AN303">
        <v>9.2100000000000009</v>
      </c>
      <c r="AO303" t="s">
        <v>10202</v>
      </c>
      <c r="AP303">
        <v>0.111140157311631</v>
      </c>
      <c r="AQ303">
        <f>(Table2[[#This Row],[Sharpe Ratio]]-AVERAGE(Table2[Sharpe Ratio]))/_xlfn.STDEV.P(Table2[Sharpe Ratio])</f>
        <v>0.63586868927973994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3.2248563113594422</v>
      </c>
      <c r="AS303">
        <f>_xlfn.RANK.AVG(Table2[[#This Row],[1Y Return vs Nifty Z-Score]],Table2[1Y Return vs Nifty Z-Score])</f>
        <v>130</v>
      </c>
      <c r="AT303">
        <f>_xlfn.RANK.AVG(Table2[[#This Row],[6M Return vs Nifty Z-Score]],Table2[6M Return vs Nifty Z-Score])</f>
        <v>631</v>
      </c>
      <c r="AU303">
        <f>_xlfn.RANK.AVG(Table2[[#This Row],[Sharpe Ratio Z-Score]],Table2[Sharpe Ratio Z-Score])</f>
        <v>191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1554</v>
      </c>
      <c r="B304" t="s">
        <v>1555</v>
      </c>
      <c r="C304" t="s">
        <v>10173</v>
      </c>
      <c r="D304" t="s">
        <v>1556</v>
      </c>
      <c r="E304">
        <v>6175.8294601799998</v>
      </c>
      <c r="F304">
        <v>346.65</v>
      </c>
      <c r="G304">
        <v>31.9783831171904</v>
      </c>
      <c r="H304">
        <f>(Table2[[#This Row],[1Y Return vs Nifty]]-AVERAGE(Table2[1Y Return vs Nifty]))/_xlfn.STDEV.P(Table2[1Y Return vs Nifty])</f>
        <v>-8.7712295989858413E-2</v>
      </c>
      <c r="I304">
        <v>8.0451155734453792</v>
      </c>
      <c r="J304">
        <f>(Table2[[#This Row],[1M Return vs Nifty]]-AVERAGE(Table2[1M Return vs Nifty]))/_xlfn.STDEV.P(Table2[1M Return vs Nifty])</f>
        <v>0.81425062961072192</v>
      </c>
      <c r="K304">
        <v>-7.6253738672307501</v>
      </c>
      <c r="L304">
        <f>(Table2[[#This Row],[6M Return vs Nifty]]-AVERAGE(Table2[6M Return vs Nifty]))/_xlfn.STDEV.P(Table2[6M Return vs Nifty])</f>
        <v>-0.5197637574057653</v>
      </c>
      <c r="M304">
        <v>2.2317627702249698</v>
      </c>
      <c r="N304">
        <f>(Table2[[#This Row],[1W Return vs Nifty]]-AVERAGE(Table2[1W Return vs Nifty]))/_xlfn.STDEV.P(Table2[1W Return vs Nifty])</f>
        <v>-0.15990931367132458</v>
      </c>
      <c r="O304">
        <v>352.43</v>
      </c>
      <c r="P304">
        <v>331.55912389529402</v>
      </c>
      <c r="Q304">
        <v>285.37761520065499</v>
      </c>
      <c r="R304">
        <v>42.192483807070602</v>
      </c>
      <c r="S304" s="2">
        <f>(Table2[[#This Row],[Close Price]]-Table2[[#This Row],[20D EMA]])/Table2[[#This Row],[20D EMA]]</f>
        <v>-1.6400419941548759E-2</v>
      </c>
      <c r="T304" s="2">
        <f>(Table2[[#This Row],[Close Price]]-Table2[[#This Row],[50D EMA]])/Table2[[#This Row],[50D EMA]]</f>
        <v>4.5514887141129126E-2</v>
      </c>
      <c r="U304" s="2">
        <f>(Table2[[#This Row],[Close Price]]-Table2[[#This Row],[200D EMA]])/Table2[[#This Row],[200D EMA]]</f>
        <v>0.21470634533217714</v>
      </c>
      <c r="V304">
        <v>1.78779681335329</v>
      </c>
      <c r="W304">
        <v>345.75</v>
      </c>
      <c r="X304">
        <v>350.95</v>
      </c>
      <c r="Y304">
        <v>343.85</v>
      </c>
      <c r="Z304">
        <v>358.95</v>
      </c>
      <c r="AA304">
        <v>321.2</v>
      </c>
      <c r="AB304">
        <v>403.9</v>
      </c>
      <c r="AC304" s="2">
        <f>(Table2[[#This Row],[Close Price]]/Table2[[#This Row],[Day Low]])-1</f>
        <v>2.6030368763556577E-3</v>
      </c>
      <c r="AD304" s="2">
        <f>(Table2[[#This Row],[Day High]]/Table2[[#This Row],[Close Price]])-1</f>
        <v>1.2404442521275039E-2</v>
      </c>
      <c r="AE304" s="2">
        <f>(Table2[[#This Row],[Close Price]]/Table2[[#This Row],[Current Week Low]])-1</f>
        <v>8.143085647811521E-3</v>
      </c>
      <c r="AF304" s="2">
        <f>(Table2[[#This Row],[Current Week High]]/Table2[[#This Row],[Close Price]])-1</f>
        <v>3.548247511899616E-2</v>
      </c>
      <c r="AG304" s="2">
        <f>(Table2[[#This Row],[Close Price]]/Table2[[#This Row],[Current Month Low]])-1</f>
        <v>7.9234122042341149E-2</v>
      </c>
      <c r="AH304" s="2">
        <f>(Table2[[#This Row],[Current Month High]]/Table2[[#This Row],[Close Price]])-1</f>
        <v>0.16515217077744127</v>
      </c>
      <c r="AI304">
        <v>16.515217077744101</v>
      </c>
      <c r="AJ304">
        <v>70.343980343980306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0.11</v>
      </c>
      <c r="AM304" t="s">
        <v>10202</v>
      </c>
      <c r="AN304">
        <v>-9.93</v>
      </c>
      <c r="AO304" t="s">
        <v>10201</v>
      </c>
      <c r="AP304">
        <v>0.133655229280674</v>
      </c>
      <c r="AQ304">
        <f>(Table2[[#This Row],[Sharpe Ratio]]-AVERAGE(Table2[Sharpe Ratio]))/_xlfn.STDEV.P(Table2[Sharpe Ratio])</f>
        <v>0.89427690867894083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0.9411421712227146</v>
      </c>
      <c r="AS304">
        <f>_xlfn.RANK.AVG(Table2[[#This Row],[1Y Return vs Nifty Z-Score]],Table2[1Y Return vs Nifty Z-Score])</f>
        <v>314</v>
      </c>
      <c r="AT304">
        <f>_xlfn.RANK.AVG(Table2[[#This Row],[6M Return vs Nifty Z-Score]],Table2[6M Return vs Nifty Z-Score])</f>
        <v>503</v>
      </c>
      <c r="AU304">
        <f>_xlfn.RANK.AVG(Table2[[#This Row],[Sharpe Ratio Z-Score]],Table2[Sharpe Ratio Z-Score])</f>
        <v>141</v>
      </c>
      <c r="AV304">
        <f>(Table2[[#This Row],[Rank 1Y]]+Table2[[#This Row],[Rank 6M]]+Table2[[#This Row],[Rank Sharpe]])/3</f>
        <v>319.33333333333331</v>
      </c>
    </row>
    <row r="305" spans="1:48" x14ac:dyDescent="0.3">
      <c r="A305" t="s">
        <v>635</v>
      </c>
      <c r="B305" t="s">
        <v>636</v>
      </c>
      <c r="C305" t="s">
        <v>10158</v>
      </c>
      <c r="D305" t="s">
        <v>637</v>
      </c>
      <c r="E305">
        <v>29604.92655978</v>
      </c>
      <c r="F305">
        <v>308.10000000000002</v>
      </c>
      <c r="G305">
        <v>147.44888802923001</v>
      </c>
      <c r="H305">
        <f>(Table2[[#This Row],[1Y Return vs Nifty]]-AVERAGE(Table2[1Y Return vs Nifty]))/_xlfn.STDEV.P(Table2[1Y Return vs Nifty])</f>
        <v>1.5101961211199066</v>
      </c>
      <c r="I305">
        <v>-4.0670971127536903</v>
      </c>
      <c r="J305">
        <f>(Table2[[#This Row],[1M Return vs Nifty]]-AVERAGE(Table2[1M Return vs Nifty]))/_xlfn.STDEV.P(Table2[1M Return vs Nifty])</f>
        <v>-0.51332436432262352</v>
      </c>
      <c r="K305">
        <v>-21.7593571664599</v>
      </c>
      <c r="L305">
        <f>(Table2[[#This Row],[6M Return vs Nifty]]-AVERAGE(Table2[6M Return vs Nifty]))/_xlfn.STDEV.P(Table2[6M Return vs Nifty])</f>
        <v>-0.99549173799683899</v>
      </c>
      <c r="M305">
        <v>4.2172185032447302</v>
      </c>
      <c r="N305">
        <f>(Table2[[#This Row],[1W Return vs Nifty]]-AVERAGE(Table2[1W Return vs Nifty]))/_xlfn.STDEV.P(Table2[1W Return vs Nifty])</f>
        <v>0.23882346791283698</v>
      </c>
      <c r="O305">
        <v>306.06</v>
      </c>
      <c r="P305">
        <v>303.09708433260602</v>
      </c>
      <c r="Q305">
        <v>273.56871435921403</v>
      </c>
      <c r="R305">
        <v>53.251136342970398</v>
      </c>
      <c r="S305" s="2">
        <f>(Table2[[#This Row],[Close Price]]-Table2[[#This Row],[20D EMA]])/Table2[[#This Row],[20D EMA]]</f>
        <v>6.6653597333856777E-3</v>
      </c>
      <c r="T305" s="2">
        <f>(Table2[[#This Row],[Close Price]]-Table2[[#This Row],[50D EMA]])/Table2[[#This Row],[50D EMA]]</f>
        <v>1.650598414171486E-2</v>
      </c>
      <c r="U305" s="2">
        <f>(Table2[[#This Row],[Close Price]]-Table2[[#This Row],[200D EMA]])/Table2[[#This Row],[200D EMA]]</f>
        <v>0.12622527295078087</v>
      </c>
      <c r="V305">
        <v>0.64956057344507301</v>
      </c>
      <c r="W305">
        <v>306.8</v>
      </c>
      <c r="X305">
        <v>321.5</v>
      </c>
      <c r="Y305">
        <v>305.55</v>
      </c>
      <c r="Z305">
        <v>313.8</v>
      </c>
      <c r="AA305">
        <v>282.7</v>
      </c>
      <c r="AB305">
        <v>341.5</v>
      </c>
      <c r="AC305" s="2">
        <f>(Table2[[#This Row],[Close Price]]/Table2[[#This Row],[Day Low]])-1</f>
        <v>4.237288135593209E-3</v>
      </c>
      <c r="AD305" s="2">
        <f>(Table2[[#This Row],[Day High]]/Table2[[#This Row],[Close Price]])-1</f>
        <v>4.349237260629657E-2</v>
      </c>
      <c r="AE305" s="2">
        <f>(Table2[[#This Row],[Close Price]]/Table2[[#This Row],[Current Week Low]])-1</f>
        <v>8.345606283750584E-3</v>
      </c>
      <c r="AF305" s="2">
        <f>(Table2[[#This Row],[Current Week High]]/Table2[[#This Row],[Close Price]])-1</f>
        <v>1.8500486854917231E-2</v>
      </c>
      <c r="AG305" s="2">
        <f>(Table2[[#This Row],[Close Price]]/Table2[[#This Row],[Current Month Low]])-1</f>
        <v>8.9847895295366298E-2</v>
      </c>
      <c r="AH305" s="2">
        <f>(Table2[[#This Row],[Current Month High]]/Table2[[#This Row],[Close Price]])-1</f>
        <v>0.10840636157091854</v>
      </c>
      <c r="AI305">
        <v>24.732229795520901</v>
      </c>
      <c r="AJ305">
        <v>183.05006890215799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-0.01</v>
      </c>
      <c r="AM305" t="s">
        <v>10201</v>
      </c>
      <c r="AN305">
        <v>0.69</v>
      </c>
      <c r="AO305" t="s">
        <v>10202</v>
      </c>
      <c r="AP305">
        <v>7.4106198753545002E-2</v>
      </c>
      <c r="AQ305">
        <f>(Table2[[#This Row],[Sharpe Ratio]]-AVERAGE(Table2[Sharpe Ratio]))/_xlfn.STDEV.P(Table2[Sharpe Ratio])</f>
        <v>0.21082544262892441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0.45102892934220556</v>
      </c>
      <c r="AS305">
        <f>_xlfn.RANK.AVG(Table2[[#This Row],[1Y Return vs Nifty Z-Score]],Table2[1Y Return vs Nifty Z-Score])</f>
        <v>54</v>
      </c>
      <c r="AT305">
        <f>_xlfn.RANK.AVG(Table2[[#This Row],[6M Return vs Nifty Z-Score]],Table2[6M Return vs Nifty Z-Score])</f>
        <v>632</v>
      </c>
      <c r="AU305">
        <f>_xlfn.RANK.AVG(Table2[[#This Row],[Sharpe Ratio Z-Score]],Table2[Sharpe Ratio Z-Score])</f>
        <v>274</v>
      </c>
      <c r="AV305">
        <f>(Table2[[#This Row],[Rank 1Y]]+Table2[[#This Row],[Rank 6M]]+Table2[[#This Row],[Rank Sharpe]])/3</f>
        <v>320</v>
      </c>
    </row>
    <row r="306" spans="1:48" x14ac:dyDescent="0.3">
      <c r="A306" t="s">
        <v>1081</v>
      </c>
      <c r="B306" t="s">
        <v>1082</v>
      </c>
      <c r="C306" t="s">
        <v>10168</v>
      </c>
      <c r="D306" t="s">
        <v>298</v>
      </c>
      <c r="E306">
        <v>11559.532332777</v>
      </c>
      <c r="F306">
        <v>145.99</v>
      </c>
      <c r="G306">
        <v>31.580056860399399</v>
      </c>
      <c r="H306">
        <f>(Table2[[#This Row],[1Y Return vs Nifty]]-AVERAGE(Table2[1Y Return vs Nifty]))/_xlfn.STDEV.P(Table2[1Y Return vs Nifty])</f>
        <v>-9.3224429837086481E-2</v>
      </c>
      <c r="I306">
        <v>-3.2944751110994299</v>
      </c>
      <c r="J306">
        <f>(Table2[[#This Row],[1M Return vs Nifty]]-AVERAGE(Table2[1M Return vs Nifty]))/_xlfn.STDEV.P(Table2[1M Return vs Nifty])</f>
        <v>-0.42864011415851894</v>
      </c>
      <c r="K306">
        <v>-9.86368518355847</v>
      </c>
      <c r="L306">
        <f>(Table2[[#This Row],[6M Return vs Nifty]]-AVERAGE(Table2[6M Return vs Nifty]))/_xlfn.STDEV.P(Table2[6M Return vs Nifty])</f>
        <v>-0.59510184857987958</v>
      </c>
      <c r="M306">
        <v>2.5756095163309598</v>
      </c>
      <c r="N306">
        <f>(Table2[[#This Row],[1W Return vs Nifty]]-AVERAGE(Table2[1W Return vs Nifty]))/_xlfn.STDEV.P(Table2[1W Return vs Nifty])</f>
        <v>-9.0855661538280619E-2</v>
      </c>
      <c r="O306">
        <v>145.94</v>
      </c>
      <c r="P306">
        <v>144.90552503210199</v>
      </c>
      <c r="Q306">
        <v>132.83227789291101</v>
      </c>
      <c r="R306">
        <v>50.078549166692198</v>
      </c>
      <c r="S306" s="2">
        <f>(Table2[[#This Row],[Close Price]]-Table2[[#This Row],[20D EMA]])/Table2[[#This Row],[20D EMA]]</f>
        <v>3.4260655063732607E-4</v>
      </c>
      <c r="T306" s="2">
        <f>(Table2[[#This Row],[Close Price]]-Table2[[#This Row],[50D EMA]])/Table2[[#This Row],[50D EMA]]</f>
        <v>7.4840139301642654E-3</v>
      </c>
      <c r="U306" s="2">
        <f>(Table2[[#This Row],[Close Price]]-Table2[[#This Row],[200D EMA]])/Table2[[#This Row],[200D EMA]]</f>
        <v>9.9055156742073769E-2</v>
      </c>
      <c r="V306">
        <v>0.69401537742208796</v>
      </c>
      <c r="W306">
        <v>146.05000000000001</v>
      </c>
      <c r="X306">
        <v>147.57</v>
      </c>
      <c r="Y306">
        <v>145.55000000000001</v>
      </c>
      <c r="Z306">
        <v>148.79</v>
      </c>
      <c r="AA306">
        <v>135.80000000000001</v>
      </c>
      <c r="AB306">
        <v>152.34</v>
      </c>
      <c r="AC306" s="2">
        <f>(Table2[[#This Row],[Close Price]]/Table2[[#This Row],[Day Low]])-1</f>
        <v>-4.108182129407556E-4</v>
      </c>
      <c r="AD306" s="2">
        <f>(Table2[[#This Row],[Day High]]/Table2[[#This Row],[Close Price]])-1</f>
        <v>1.0822659086238584E-2</v>
      </c>
      <c r="AE306" s="2">
        <f>(Table2[[#This Row],[Close Price]]/Table2[[#This Row],[Current Week Low]])-1</f>
        <v>3.0230161456543669E-3</v>
      </c>
      <c r="AF306" s="2">
        <f>(Table2[[#This Row],[Current Week High]]/Table2[[#This Row],[Close Price]])-1</f>
        <v>1.9179395849030723E-2</v>
      </c>
      <c r="AG306" s="2">
        <f>(Table2[[#This Row],[Close Price]]/Table2[[#This Row],[Current Month Low]])-1</f>
        <v>7.5036818851251796E-2</v>
      </c>
      <c r="AH306" s="2">
        <f>(Table2[[#This Row],[Current Month High]]/Table2[[#This Row],[Close Price]])-1</f>
        <v>4.3496129871908984E-2</v>
      </c>
      <c r="AI306">
        <v>8.2265908623878108</v>
      </c>
      <c r="AJ306">
        <v>60.428571428571402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-0.11</v>
      </c>
      <c r="AM306" t="s">
        <v>10201</v>
      </c>
      <c r="AN306">
        <v>-0.46</v>
      </c>
      <c r="AO306" t="s">
        <v>10201</v>
      </c>
      <c r="AP306">
        <v>0.14156179394013399</v>
      </c>
      <c r="AQ306">
        <f>(Table2[[#This Row],[Sharpe Ratio]]-AVERAGE(Table2[Sharpe Ratio]))/_xlfn.STDEV.P(Table2[Sharpe Ratio])</f>
        <v>0.98502151291671047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-0.22280054119705511</v>
      </c>
      <c r="AS306">
        <f>_xlfn.RANK.AVG(Table2[[#This Row],[1Y Return vs Nifty Z-Score]],Table2[1Y Return vs Nifty Z-Score])</f>
        <v>316</v>
      </c>
      <c r="AT306">
        <f>_xlfn.RANK.AVG(Table2[[#This Row],[6M Return vs Nifty Z-Score]],Table2[6M Return vs Nifty Z-Score])</f>
        <v>521</v>
      </c>
      <c r="AU306">
        <f>_xlfn.RANK.AVG(Table2[[#This Row],[Sharpe Ratio Z-Score]],Table2[Sharpe Ratio Z-Score])</f>
        <v>123</v>
      </c>
      <c r="AV306">
        <f>(Table2[[#This Row],[Rank 1Y]]+Table2[[#This Row],[Rank 6M]]+Table2[[#This Row],[Rank Sharpe]])/3</f>
        <v>320</v>
      </c>
    </row>
    <row r="307" spans="1:48" x14ac:dyDescent="0.3">
      <c r="A307" t="s">
        <v>299</v>
      </c>
      <c r="B307" t="s">
        <v>300</v>
      </c>
      <c r="C307" t="s">
        <v>10168</v>
      </c>
      <c r="D307" t="s">
        <v>143</v>
      </c>
      <c r="E307">
        <v>91686.538340469997</v>
      </c>
      <c r="F307">
        <v>7097.95</v>
      </c>
      <c r="G307">
        <v>28.319419156376998</v>
      </c>
      <c r="H307">
        <f>(Table2[[#This Row],[1Y Return vs Nifty]]-AVERAGE(Table2[1Y Return vs Nifty]))/_xlfn.STDEV.P(Table2[1Y Return vs Nifty])</f>
        <v>-0.13834591290647943</v>
      </c>
      <c r="I307">
        <v>2.63336371673938</v>
      </c>
      <c r="J307">
        <f>(Table2[[#This Row],[1M Return vs Nifty]]-AVERAGE(Table2[1M Return vs Nifty]))/_xlfn.STDEV.P(Table2[1M Return vs Nifty])</f>
        <v>0.2210884531801984</v>
      </c>
      <c r="K307">
        <v>28.411089214998601</v>
      </c>
      <c r="L307">
        <f>(Table2[[#This Row],[6M Return vs Nifty]]-AVERAGE(Table2[6M Return vs Nifty]))/_xlfn.STDEV.P(Table2[6M Return vs Nifty])</f>
        <v>0.69316775997396252</v>
      </c>
      <c r="M307">
        <v>4.6260423914186699</v>
      </c>
      <c r="N307">
        <f>(Table2[[#This Row],[1W Return vs Nifty]]-AVERAGE(Table2[1W Return vs Nifty]))/_xlfn.STDEV.P(Table2[1W Return vs Nifty])</f>
        <v>0.32092627353002212</v>
      </c>
      <c r="O307">
        <v>6856.1</v>
      </c>
      <c r="P307">
        <v>6550.0715347932801</v>
      </c>
      <c r="Q307">
        <v>5650.1886379193002</v>
      </c>
      <c r="R307">
        <v>63.881059420613198</v>
      </c>
      <c r="S307" s="2">
        <f>(Table2[[#This Row],[Close Price]]-Table2[[#This Row],[20D EMA]])/Table2[[#This Row],[20D EMA]]</f>
        <v>3.5275156430040318E-2</v>
      </c>
      <c r="T307" s="2">
        <f>(Table2[[#This Row],[Close Price]]-Table2[[#This Row],[50D EMA]])/Table2[[#This Row],[50D EMA]]</f>
        <v>8.3644653695222698E-2</v>
      </c>
      <c r="U307" s="2">
        <f>(Table2[[#This Row],[Close Price]]-Table2[[#This Row],[200D EMA]])/Table2[[#This Row],[200D EMA]]</f>
        <v>0.25623239414778942</v>
      </c>
      <c r="V307">
        <v>0.68578663776056503</v>
      </c>
      <c r="W307">
        <v>7070.3</v>
      </c>
      <c r="X307">
        <v>7125</v>
      </c>
      <c r="Y307">
        <v>7080.05</v>
      </c>
      <c r="Z307">
        <v>7260.5</v>
      </c>
      <c r="AA307">
        <v>6569.1</v>
      </c>
      <c r="AB307">
        <v>7260.5</v>
      </c>
      <c r="AC307" s="2">
        <f>(Table2[[#This Row],[Close Price]]/Table2[[#This Row],[Day Low]])-1</f>
        <v>3.9107251460333003E-3</v>
      </c>
      <c r="AD307" s="2">
        <f>(Table2[[#This Row],[Day High]]/Table2[[#This Row],[Close Price]])-1</f>
        <v>3.8109595023916309E-3</v>
      </c>
      <c r="AE307" s="2">
        <f>(Table2[[#This Row],[Close Price]]/Table2[[#This Row],[Current Week Low]])-1</f>
        <v>2.5282307328338138E-3</v>
      </c>
      <c r="AF307" s="2">
        <f>(Table2[[#This Row],[Current Week High]]/Table2[[#This Row],[Close Price]])-1</f>
        <v>2.2900978451524834E-2</v>
      </c>
      <c r="AG307" s="2">
        <f>(Table2[[#This Row],[Close Price]]/Table2[[#This Row],[Current Month Low]])-1</f>
        <v>8.0505700933156676E-2</v>
      </c>
      <c r="AH307" s="2">
        <f>(Table2[[#This Row],[Current Month High]]/Table2[[#This Row],[Close Price]])-1</f>
        <v>2.2900978451524834E-2</v>
      </c>
      <c r="AI307">
        <v>2.2900978451524798</v>
      </c>
      <c r="AJ307">
        <v>78.697398069007093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-0.03</v>
      </c>
      <c r="AM307" t="s">
        <v>10201</v>
      </c>
      <c r="AN307">
        <v>4.66</v>
      </c>
      <c r="AO307" t="s">
        <v>10202</v>
      </c>
      <c r="AP307">
        <v>5.4273613238589999E-3</v>
      </c>
      <c r="AQ307">
        <f>(Table2[[#This Row],[Sharpe Ratio]]-AVERAGE(Table2[Sharpe Ratio]))/_xlfn.STDEV.P(Table2[Sharpe Ratio])</f>
        <v>-0.57740992766053167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0.51942664611717193</v>
      </c>
      <c r="AS307">
        <f>_xlfn.RANK.AVG(Table2[[#This Row],[1Y Return vs Nifty Z-Score]],Table2[1Y Return vs Nifty Z-Score])</f>
        <v>330</v>
      </c>
      <c r="AT307">
        <f>_xlfn.RANK.AVG(Table2[[#This Row],[6M Return vs Nifty Z-Score]],Table2[6M Return vs Nifty Z-Score])</f>
        <v>141</v>
      </c>
      <c r="AU307">
        <f>_xlfn.RANK.AVG(Table2[[#This Row],[Sharpe Ratio Z-Score]],Table2[Sharpe Ratio Z-Score])</f>
        <v>492</v>
      </c>
      <c r="AV307">
        <f>(Table2[[#This Row],[Rank 1Y]]+Table2[[#This Row],[Rank 6M]]+Table2[[#This Row],[Rank Sharpe]])/3</f>
        <v>321</v>
      </c>
    </row>
    <row r="308" spans="1:48" x14ac:dyDescent="0.3">
      <c r="A308" t="s">
        <v>936</v>
      </c>
      <c r="B308" t="s">
        <v>937</v>
      </c>
      <c r="C308" t="s">
        <v>10160</v>
      </c>
      <c r="D308" t="s">
        <v>305</v>
      </c>
      <c r="E308">
        <v>15871.9177385</v>
      </c>
      <c r="F308">
        <v>680.2</v>
      </c>
      <c r="G308">
        <v>43.187008795552302</v>
      </c>
      <c r="H308">
        <f>(Table2[[#This Row],[1Y Return vs Nifty]]-AVERAGE(Table2[1Y Return vs Nifty]))/_xlfn.STDEV.P(Table2[1Y Return vs Nifty])</f>
        <v>6.7395342357531335E-2</v>
      </c>
      <c r="I308">
        <v>-8.5859366070385406</v>
      </c>
      <c r="J308">
        <f>(Table2[[#This Row],[1M Return vs Nifty]]-AVERAGE(Table2[1M Return vs Nifty]))/_xlfn.STDEV.P(Table2[1M Return vs Nifty])</f>
        <v>-1.0086177074659852</v>
      </c>
      <c r="K308">
        <v>-2.0931668906499801</v>
      </c>
      <c r="L308">
        <f>(Table2[[#This Row],[6M Return vs Nifty]]-AVERAGE(Table2[6M Return vs Nifty]))/_xlfn.STDEV.P(Table2[6M Return vs Nifty])</f>
        <v>-0.33355824141904739</v>
      </c>
      <c r="M308">
        <v>6.8723181247317404</v>
      </c>
      <c r="N308">
        <f>(Table2[[#This Row],[1W Return vs Nifty]]-AVERAGE(Table2[1W Return vs Nifty]))/_xlfn.STDEV.P(Table2[1W Return vs Nifty])</f>
        <v>0.77203870905467187</v>
      </c>
      <c r="O308">
        <v>685.67</v>
      </c>
      <c r="P308">
        <v>691.182336935801</v>
      </c>
      <c r="Q308">
        <v>574.62504088241099</v>
      </c>
      <c r="R308">
        <v>50.370477902265797</v>
      </c>
      <c r="S308" s="2">
        <f>(Table2[[#This Row],[Close Price]]-Table2[[#This Row],[20D EMA]])/Table2[[#This Row],[20D EMA]]</f>
        <v>-7.9775985532397706E-3</v>
      </c>
      <c r="T308" s="2">
        <f>(Table2[[#This Row],[Close Price]]-Table2[[#This Row],[50D EMA]])/Table2[[#This Row],[50D EMA]]</f>
        <v>-1.5889203686090477E-2</v>
      </c>
      <c r="U308" s="2">
        <f>(Table2[[#This Row],[Close Price]]-Table2[[#This Row],[200D EMA]])/Table2[[#This Row],[200D EMA]]</f>
        <v>0.18372843438125333</v>
      </c>
      <c r="V308">
        <v>1.0627558994617801</v>
      </c>
      <c r="W308">
        <v>679</v>
      </c>
      <c r="X308">
        <v>696</v>
      </c>
      <c r="Y308">
        <v>671</v>
      </c>
      <c r="Z308">
        <v>704</v>
      </c>
      <c r="AA308">
        <v>624.4</v>
      </c>
      <c r="AB308">
        <v>734</v>
      </c>
      <c r="AC308" s="2">
        <f>(Table2[[#This Row],[Close Price]]/Table2[[#This Row],[Day Low]])-1</f>
        <v>1.767304860088359E-3</v>
      </c>
      <c r="AD308" s="2">
        <f>(Table2[[#This Row],[Day High]]/Table2[[#This Row],[Close Price]])-1</f>
        <v>2.3228462216994927E-2</v>
      </c>
      <c r="AE308" s="2">
        <f>(Table2[[#This Row],[Close Price]]/Table2[[#This Row],[Current Week Low]])-1</f>
        <v>1.3710879284649868E-2</v>
      </c>
      <c r="AF308" s="2">
        <f>(Table2[[#This Row],[Current Week High]]/Table2[[#This Row],[Close Price]])-1</f>
        <v>3.4989708909144213E-2</v>
      </c>
      <c r="AG308" s="2">
        <f>(Table2[[#This Row],[Close Price]]/Table2[[#This Row],[Current Month Low]])-1</f>
        <v>8.9365791159513153E-2</v>
      </c>
      <c r="AH308" s="2">
        <f>(Table2[[#This Row],[Current Month High]]/Table2[[#This Row],[Close Price]])-1</f>
        <v>7.9094384004704477E-2</v>
      </c>
      <c r="AI308">
        <v>21.728903263745899</v>
      </c>
      <c r="AJ308">
        <v>168.85375494071101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-0.16</v>
      </c>
      <c r="AM308" t="s">
        <v>10201</v>
      </c>
      <c r="AN308">
        <v>-0.7</v>
      </c>
      <c r="AO308" t="s">
        <v>10201</v>
      </c>
      <c r="AP308">
        <v>7.8671911663403996E-2</v>
      </c>
      <c r="AQ308">
        <f>(Table2[[#This Row],[Sharpe Ratio]]-AVERAGE(Table2[Sharpe Ratio]))/_xlfn.STDEV.P(Table2[Sharpe Ratio])</f>
        <v>0.26322668500322338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265</v>
      </c>
      <c r="AT308">
        <f>_xlfn.RANK.AVG(Table2[[#This Row],[6M Return vs Nifty Z-Score]],Table2[6M Return vs Nifty Z-Score])</f>
        <v>440</v>
      </c>
      <c r="AU308">
        <f>_xlfn.RANK.AVG(Table2[[#This Row],[Sharpe Ratio Z-Score]],Table2[Sharpe Ratio Z-Score])</f>
        <v>263</v>
      </c>
      <c r="AV308">
        <f>(Table2[[#This Row],[Rank 1Y]]+Table2[[#This Row],[Rank 6M]]+Table2[[#This Row],[Rank Sharpe]])/3</f>
        <v>322.66666666666669</v>
      </c>
    </row>
    <row r="309" spans="1:48" x14ac:dyDescent="0.3">
      <c r="A309" t="s">
        <v>1667</v>
      </c>
      <c r="B309" t="s">
        <v>1668</v>
      </c>
      <c r="C309" t="s">
        <v>10166</v>
      </c>
      <c r="D309" t="s">
        <v>1669</v>
      </c>
      <c r="E309">
        <v>4986.1699890199998</v>
      </c>
      <c r="F309">
        <v>73.69</v>
      </c>
      <c r="G309">
        <v>40.113294808891602</v>
      </c>
      <c r="H309">
        <f>(Table2[[#This Row],[1Y Return vs Nifty]]-AVERAGE(Table2[1Y Return vs Nifty]))/_xlfn.STDEV.P(Table2[1Y Return vs Nifty])</f>
        <v>2.4860554319542587E-2</v>
      </c>
      <c r="I309">
        <v>-4.5171542085515197</v>
      </c>
      <c r="J309">
        <f>(Table2[[#This Row],[1M Return vs Nifty]]-AVERAGE(Table2[1M Return vs Nifty]))/_xlfn.STDEV.P(Table2[1M Return vs Nifty])</f>
        <v>-0.56265346394322802</v>
      </c>
      <c r="K309">
        <v>-0.97201278942366498</v>
      </c>
      <c r="L309">
        <f>(Table2[[#This Row],[6M Return vs Nifty]]-AVERAGE(Table2[6M Return vs Nifty]))/_xlfn.STDEV.P(Table2[6M Return vs Nifty])</f>
        <v>-0.29582193133462242</v>
      </c>
      <c r="M309">
        <v>6.5452967176208503</v>
      </c>
      <c r="N309">
        <f>(Table2[[#This Row],[1W Return vs Nifty]]-AVERAGE(Table2[1W Return vs Nifty]))/_xlfn.STDEV.P(Table2[1W Return vs Nifty])</f>
        <v>0.70636403642091339</v>
      </c>
      <c r="O309">
        <v>73.37</v>
      </c>
      <c r="P309">
        <v>71.158896822449705</v>
      </c>
      <c r="Q309">
        <v>62.983687180870099</v>
      </c>
      <c r="R309">
        <v>51.431477519520101</v>
      </c>
      <c r="S309" s="2">
        <f>(Table2[[#This Row],[Close Price]]-Table2[[#This Row],[20D EMA]])/Table2[[#This Row],[20D EMA]]</f>
        <v>4.3614556358183608E-3</v>
      </c>
      <c r="T309" s="2">
        <f>(Table2[[#This Row],[Close Price]]-Table2[[#This Row],[50D EMA]])/Table2[[#This Row],[50D EMA]]</f>
        <v>3.5569736049530246E-2</v>
      </c>
      <c r="U309" s="2">
        <f>(Table2[[#This Row],[Close Price]]-Table2[[#This Row],[200D EMA]])/Table2[[#This Row],[200D EMA]]</f>
        <v>0.16998548828023685</v>
      </c>
      <c r="V309">
        <v>0.808050873115431</v>
      </c>
      <c r="W309">
        <v>73.38</v>
      </c>
      <c r="X309">
        <v>75.19</v>
      </c>
      <c r="Y309">
        <v>73.25</v>
      </c>
      <c r="Z309">
        <v>76.400000000000006</v>
      </c>
      <c r="AA309">
        <v>66.84</v>
      </c>
      <c r="AB309">
        <v>79.59</v>
      </c>
      <c r="AC309" s="2">
        <f>(Table2[[#This Row],[Close Price]]/Table2[[#This Row],[Day Low]])-1</f>
        <v>4.224584355410288E-3</v>
      </c>
      <c r="AD309" s="2">
        <f>(Table2[[#This Row],[Day High]]/Table2[[#This Row],[Close Price]])-1</f>
        <v>2.0355543493011163E-2</v>
      </c>
      <c r="AE309" s="2">
        <f>(Table2[[#This Row],[Close Price]]/Table2[[#This Row],[Current Week Low]])-1</f>
        <v>6.0068259385666067E-3</v>
      </c>
      <c r="AF309" s="2">
        <f>(Table2[[#This Row],[Current Week High]]/Table2[[#This Row],[Close Price]])-1</f>
        <v>3.6775681910707014E-2</v>
      </c>
      <c r="AG309" s="2">
        <f>(Table2[[#This Row],[Close Price]]/Table2[[#This Row],[Current Month Low]])-1</f>
        <v>0.10248354278874916</v>
      </c>
      <c r="AH309" s="2">
        <f>(Table2[[#This Row],[Current Month High]]/Table2[[#This Row],[Close Price]])-1</f>
        <v>8.0065137739177672E-2</v>
      </c>
      <c r="AI309">
        <v>14.248880445107799</v>
      </c>
      <c r="AJ309">
        <v>70.974477958236605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</v>
      </c>
      <c r="AM309" t="s">
        <v>10203</v>
      </c>
      <c r="AN309">
        <v>-4.24</v>
      </c>
      <c r="AO309" t="s">
        <v>10201</v>
      </c>
      <c r="AP309">
        <v>7.9190068828374996E-2</v>
      </c>
      <c r="AQ309">
        <f>(Table2[[#This Row],[Sharpe Ratio]]-AVERAGE(Table2[Sharpe Ratio]))/_xlfn.STDEV.P(Table2[Sharpe Ratio])</f>
        <v>0.26917363780680287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0.14192283326940847</v>
      </c>
      <c r="AS309">
        <f>_xlfn.RANK.AVG(Table2[[#This Row],[1Y Return vs Nifty Z-Score]],Table2[1Y Return vs Nifty Z-Score])</f>
        <v>279</v>
      </c>
      <c r="AT309">
        <f>_xlfn.RANK.AVG(Table2[[#This Row],[6M Return vs Nifty Z-Score]],Table2[6M Return vs Nifty Z-Score])</f>
        <v>428</v>
      </c>
      <c r="AU309">
        <f>_xlfn.RANK.AVG(Table2[[#This Row],[Sharpe Ratio Z-Score]],Table2[Sharpe Ratio Z-Score])</f>
        <v>261</v>
      </c>
      <c r="AV309">
        <f>(Table2[[#This Row],[Rank 1Y]]+Table2[[#This Row],[Rank 6M]]+Table2[[#This Row],[Rank Sharpe]])/3</f>
        <v>322.66666666666669</v>
      </c>
    </row>
    <row r="310" spans="1:48" x14ac:dyDescent="0.3">
      <c r="A310" t="s">
        <v>1678</v>
      </c>
      <c r="B310" t="s">
        <v>1679</v>
      </c>
      <c r="C310" t="s">
        <v>10172</v>
      </c>
      <c r="D310" t="s">
        <v>121</v>
      </c>
      <c r="E310">
        <v>4937.7360532499997</v>
      </c>
      <c r="F310">
        <v>288.75</v>
      </c>
      <c r="G310">
        <v>64.176280768504498</v>
      </c>
      <c r="H310">
        <f>(Table2[[#This Row],[1Y Return vs Nifty]]-AVERAGE(Table2[1Y Return vs Nifty]))/_xlfn.STDEV.P(Table2[1Y Return vs Nifty])</f>
        <v>0.35784989939038486</v>
      </c>
      <c r="I310">
        <v>1.9957166888731701</v>
      </c>
      <c r="J310">
        <f>(Table2[[#This Row],[1M Return vs Nifty]]-AVERAGE(Table2[1M Return vs Nifty]))/_xlfn.STDEV.P(Table2[1M Return vs Nifty])</f>
        <v>0.15119831245342197</v>
      </c>
      <c r="K310">
        <v>-6.22941213086093</v>
      </c>
      <c r="L310">
        <f>(Table2[[#This Row],[6M Return vs Nifty]]-AVERAGE(Table2[6M Return vs Nifty]))/_xlfn.STDEV.P(Table2[6M Return vs Nifty])</f>
        <v>-0.47277784807178147</v>
      </c>
      <c r="M310">
        <v>4.7056956662470704</v>
      </c>
      <c r="N310">
        <f>(Table2[[#This Row],[1W Return vs Nifty]]-AVERAGE(Table2[1W Return vs Nifty]))/_xlfn.STDEV.P(Table2[1W Return vs Nifty])</f>
        <v>0.33692278823766064</v>
      </c>
      <c r="O310">
        <v>282.75</v>
      </c>
      <c r="P310">
        <v>277.38088943575701</v>
      </c>
      <c r="Q310">
        <v>239.13963595423499</v>
      </c>
      <c r="R310">
        <v>57.046134856484798</v>
      </c>
      <c r="S310" s="2">
        <f>(Table2[[#This Row],[Close Price]]-Table2[[#This Row],[20D EMA]])/Table2[[#This Row],[20D EMA]]</f>
        <v>2.1220159151193633E-2</v>
      </c>
      <c r="T310" s="2">
        <f>(Table2[[#This Row],[Close Price]]-Table2[[#This Row],[50D EMA]])/Table2[[#This Row],[50D EMA]]</f>
        <v>4.0987360691537973E-2</v>
      </c>
      <c r="U310" s="2">
        <f>(Table2[[#This Row],[Close Price]]-Table2[[#This Row],[200D EMA]])/Table2[[#This Row],[200D EMA]]</f>
        <v>0.20745354005330643</v>
      </c>
      <c r="V310">
        <v>0.50954342738152003</v>
      </c>
      <c r="W310">
        <v>281.5</v>
      </c>
      <c r="X310">
        <v>287.89999999999998</v>
      </c>
      <c r="Y310">
        <v>287.55</v>
      </c>
      <c r="Z310">
        <v>295</v>
      </c>
      <c r="AA310">
        <v>254.75</v>
      </c>
      <c r="AB310">
        <v>311.5</v>
      </c>
      <c r="AC310" s="2">
        <f>(Table2[[#This Row],[Close Price]]/Table2[[#This Row],[Day Low]])-1</f>
        <v>2.5754884547069201E-2</v>
      </c>
      <c r="AD310" s="2">
        <f>(Table2[[#This Row],[Day High]]/Table2[[#This Row],[Close Price]])-1</f>
        <v>-2.9437229437230261E-3</v>
      </c>
      <c r="AE310" s="2">
        <f>(Table2[[#This Row],[Close Price]]/Table2[[#This Row],[Current Week Low]])-1</f>
        <v>4.1731872717787333E-3</v>
      </c>
      <c r="AF310" s="2">
        <f>(Table2[[#This Row],[Current Week High]]/Table2[[#This Row],[Close Price]])-1</f>
        <v>2.1645021645021689E-2</v>
      </c>
      <c r="AG310" s="2">
        <f>(Table2[[#This Row],[Close Price]]/Table2[[#This Row],[Current Month Low]])-1</f>
        <v>0.13346418056918541</v>
      </c>
      <c r="AH310" s="2">
        <f>(Table2[[#This Row],[Current Month High]]/Table2[[#This Row],[Close Price]])-1</f>
        <v>7.8787878787878851E-2</v>
      </c>
      <c r="AI310">
        <v>10.978354978354901</v>
      </c>
      <c r="AJ310">
        <v>123.145285935085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</v>
      </c>
      <c r="AM310">
        <v>0</v>
      </c>
      <c r="AN310">
        <v>-0.84</v>
      </c>
      <c r="AO310" t="s">
        <v>10201</v>
      </c>
      <c r="AP310">
        <v>6.8998509576167003E-2</v>
      </c>
      <c r="AQ310">
        <f>(Table2[[#This Row],[Sharpe Ratio]]-AVERAGE(Table2[Sharpe Ratio]))/_xlfn.STDEV.P(Table2[Sharpe Ratio])</f>
        <v>0.15220387271408839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0.52539702472377436</v>
      </c>
      <c r="AS310">
        <f>_xlfn.RANK.AVG(Table2[[#This Row],[1Y Return vs Nifty Z-Score]],Table2[1Y Return vs Nifty Z-Score])</f>
        <v>187</v>
      </c>
      <c r="AT310">
        <f>_xlfn.RANK.AVG(Table2[[#This Row],[6M Return vs Nifty Z-Score]],Table2[6M Return vs Nifty Z-Score])</f>
        <v>492</v>
      </c>
      <c r="AU310">
        <f>_xlfn.RANK.AVG(Table2[[#This Row],[Sharpe Ratio Z-Score]],Table2[Sharpe Ratio Z-Score])</f>
        <v>291</v>
      </c>
      <c r="AV310">
        <f>(Table2[[#This Row],[Rank 1Y]]+Table2[[#This Row],[Rank 6M]]+Table2[[#This Row],[Rank Sharpe]])/3</f>
        <v>323.33333333333331</v>
      </c>
    </row>
    <row r="311" spans="1:48" x14ac:dyDescent="0.3">
      <c r="A311" t="s">
        <v>804</v>
      </c>
      <c r="B311" t="s">
        <v>805</v>
      </c>
      <c r="C311" t="s">
        <v>10159</v>
      </c>
      <c r="D311" t="s">
        <v>40</v>
      </c>
      <c r="E311">
        <v>19735.628571779998</v>
      </c>
      <c r="F311">
        <v>537.45000000000005</v>
      </c>
      <c r="G311">
        <v>45.952330406823101</v>
      </c>
      <c r="H311">
        <f>(Table2[[#This Row],[1Y Return vs Nifty]]-AVERAGE(Table2[1Y Return vs Nifty]))/_xlfn.STDEV.P(Table2[1Y Return vs Nifty])</f>
        <v>0.10566252307204492</v>
      </c>
      <c r="I311">
        <v>23.312570689567799</v>
      </c>
      <c r="J311">
        <f>(Table2[[#This Row],[1M Return vs Nifty]]-AVERAGE(Table2[1M Return vs Nifty]))/_xlfn.STDEV.P(Table2[1M Return vs Nifty])</f>
        <v>2.4876601178917901</v>
      </c>
      <c r="K311">
        <v>-14.188938715100401</v>
      </c>
      <c r="L311">
        <f>(Table2[[#This Row],[6M Return vs Nifty]]-AVERAGE(Table2[6M Return vs Nifty]))/_xlfn.STDEV.P(Table2[6M Return vs Nifty])</f>
        <v>-0.74068318149521384</v>
      </c>
      <c r="M311">
        <v>10.2647533292386</v>
      </c>
      <c r="N311">
        <f>(Table2[[#This Row],[1W Return vs Nifty]]-AVERAGE(Table2[1W Return vs Nifty]))/_xlfn.STDEV.P(Table2[1W Return vs Nifty])</f>
        <v>1.453330718209525</v>
      </c>
      <c r="O311">
        <v>498.64</v>
      </c>
      <c r="P311">
        <v>471.63967173559001</v>
      </c>
      <c r="Q311">
        <v>427.99308997667202</v>
      </c>
      <c r="R311">
        <v>72.307156623661399</v>
      </c>
      <c r="S311" s="2">
        <f>(Table2[[#This Row],[Close Price]]-Table2[[#This Row],[20D EMA]])/Table2[[#This Row],[20D EMA]]</f>
        <v>7.7831702230065899E-2</v>
      </c>
      <c r="T311" s="2">
        <f>(Table2[[#This Row],[Close Price]]-Table2[[#This Row],[50D EMA]])/Table2[[#This Row],[50D EMA]]</f>
        <v>0.13953518376059029</v>
      </c>
      <c r="U311" s="2">
        <f>(Table2[[#This Row],[Close Price]]-Table2[[#This Row],[200D EMA]])/Table2[[#This Row],[200D EMA]]</f>
        <v>0.25574457295395592</v>
      </c>
      <c r="V311">
        <v>1.64499418766947</v>
      </c>
      <c r="W311">
        <v>532</v>
      </c>
      <c r="X311">
        <v>542.95000000000005</v>
      </c>
      <c r="Y311">
        <v>532</v>
      </c>
      <c r="Z311">
        <v>561.29999999999995</v>
      </c>
      <c r="AA311">
        <v>430.2</v>
      </c>
      <c r="AB311">
        <v>573.85</v>
      </c>
      <c r="AC311" s="2">
        <f>(Table2[[#This Row],[Close Price]]/Table2[[#This Row],[Day Low]])-1</f>
        <v>1.0244360902255778E-2</v>
      </c>
      <c r="AD311" s="2">
        <f>(Table2[[#This Row],[Day High]]/Table2[[#This Row],[Close Price]])-1</f>
        <v>1.0233510093962339E-2</v>
      </c>
      <c r="AE311" s="2">
        <f>(Table2[[#This Row],[Close Price]]/Table2[[#This Row],[Current Week Low]])-1</f>
        <v>1.0244360902255778E-2</v>
      </c>
      <c r="AF311" s="2">
        <f>(Table2[[#This Row],[Current Week High]]/Table2[[#This Row],[Close Price]])-1</f>
        <v>4.4376221043817887E-2</v>
      </c>
      <c r="AG311" s="2">
        <f>(Table2[[#This Row],[Close Price]]/Table2[[#This Row],[Current Month Low]])-1</f>
        <v>0.24930264993026507</v>
      </c>
      <c r="AH311" s="2">
        <f>(Table2[[#This Row],[Current Month High]]/Table2[[#This Row],[Close Price]])-1</f>
        <v>6.772723044004092E-2</v>
      </c>
      <c r="AI311">
        <v>6.7727230440040902</v>
      </c>
      <c r="AJ311">
        <v>80.352348993288601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0.03</v>
      </c>
      <c r="AM311" t="s">
        <v>10202</v>
      </c>
      <c r="AN311">
        <v>9.07</v>
      </c>
      <c r="AO311" t="s">
        <v>10202</v>
      </c>
      <c r="AP311">
        <v>0.126182155453337</v>
      </c>
      <c r="AQ311">
        <f>(Table2[[#This Row],[Sharpe Ratio]]-AVERAGE(Table2[Sharpe Ratio]))/_xlfn.STDEV.P(Table2[Sharpe Ratio])</f>
        <v>0.80850753144505549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4.1144777091232019</v>
      </c>
      <c r="AS311">
        <f>_xlfn.RANK.AVG(Table2[[#This Row],[1Y Return vs Nifty Z-Score]],Table2[1Y Return vs Nifty Z-Score])</f>
        <v>255</v>
      </c>
      <c r="AT311">
        <f>_xlfn.RANK.AVG(Table2[[#This Row],[6M Return vs Nifty Z-Score]],Table2[6M Return vs Nifty Z-Score])</f>
        <v>567</v>
      </c>
      <c r="AU311">
        <f>_xlfn.RANK.AVG(Table2[[#This Row],[Sharpe Ratio Z-Score]],Table2[Sharpe Ratio Z-Score])</f>
        <v>156</v>
      </c>
      <c r="AV311">
        <f>(Table2[[#This Row],[Rank 1Y]]+Table2[[#This Row],[Rank 6M]]+Table2[[#This Row],[Rank Sharpe]])/3</f>
        <v>326</v>
      </c>
    </row>
    <row r="312" spans="1:48" x14ac:dyDescent="0.3">
      <c r="A312" t="s">
        <v>1418</v>
      </c>
      <c r="B312" t="s">
        <v>1419</v>
      </c>
      <c r="C312" t="s">
        <v>10169</v>
      </c>
      <c r="D312" t="s">
        <v>95</v>
      </c>
      <c r="E312">
        <v>7388.1127688399902</v>
      </c>
      <c r="F312">
        <v>950.8</v>
      </c>
      <c r="G312">
        <v>102.60787474086101</v>
      </c>
      <c r="H312">
        <f>(Table2[[#This Row],[1Y Return vs Nifty]]-AVERAGE(Table2[1Y Return vs Nifty]))/_xlfn.STDEV.P(Table2[1Y Return vs Nifty])</f>
        <v>0.88967547284009796</v>
      </c>
      <c r="I312">
        <v>-20.455914223431002</v>
      </c>
      <c r="J312">
        <f>(Table2[[#This Row],[1M Return vs Nifty]]-AVERAGE(Table2[1M Return vs Nifty]))/_xlfn.STDEV.P(Table2[1M Return vs Nifty])</f>
        <v>-2.3096422081360002</v>
      </c>
      <c r="K312">
        <v>5.65257410743191</v>
      </c>
      <c r="L312">
        <f>(Table2[[#This Row],[6M Return vs Nifty]]-AVERAGE(Table2[6M Return vs Nifty]))/_xlfn.STDEV.P(Table2[6M Return vs Nifty])</f>
        <v>-7.2848599615526019E-2</v>
      </c>
      <c r="M312">
        <v>-0.43367871586026802</v>
      </c>
      <c r="N312">
        <f>(Table2[[#This Row],[1W Return vs Nifty]]-AVERAGE(Table2[1W Return vs Nifty]))/_xlfn.STDEV.P(Table2[1W Return vs Nifty])</f>
        <v>-0.69520147869992188</v>
      </c>
      <c r="O312">
        <v>983.23</v>
      </c>
      <c r="P312">
        <v>969.60741594698197</v>
      </c>
      <c r="Q312">
        <v>801.49067070017702</v>
      </c>
      <c r="R312">
        <v>39.663034809996397</v>
      </c>
      <c r="S312" s="2">
        <f>(Table2[[#This Row],[Close Price]]-Table2[[#This Row],[20D EMA]])/Table2[[#This Row],[20D EMA]]</f>
        <v>-3.2983127040468727E-2</v>
      </c>
      <c r="T312" s="2">
        <f>(Table2[[#This Row],[Close Price]]-Table2[[#This Row],[50D EMA]])/Table2[[#This Row],[50D EMA]]</f>
        <v>-1.9396939047349866E-2</v>
      </c>
      <c r="U312" s="2">
        <f>(Table2[[#This Row],[Close Price]]-Table2[[#This Row],[200D EMA]])/Table2[[#This Row],[200D EMA]]</f>
        <v>0.18628954117380714</v>
      </c>
      <c r="V312">
        <v>1.21649580379248</v>
      </c>
      <c r="W312">
        <v>951.45</v>
      </c>
      <c r="X312">
        <v>965.7</v>
      </c>
      <c r="Y312">
        <v>948.8</v>
      </c>
      <c r="Z312">
        <v>969.15</v>
      </c>
      <c r="AA312">
        <v>931.25</v>
      </c>
      <c r="AB312">
        <v>1151</v>
      </c>
      <c r="AC312" s="2">
        <f>(Table2[[#This Row],[Close Price]]/Table2[[#This Row],[Day Low]])-1</f>
        <v>-6.8316779652122239E-4</v>
      </c>
      <c r="AD312" s="2">
        <f>(Table2[[#This Row],[Day High]]/Table2[[#This Row],[Close Price]])-1</f>
        <v>1.5671013883046037E-2</v>
      </c>
      <c r="AE312" s="2">
        <f>(Table2[[#This Row],[Close Price]]/Table2[[#This Row],[Current Week Low]])-1</f>
        <v>2.1079258010117119E-3</v>
      </c>
      <c r="AF312" s="2">
        <f>(Table2[[#This Row],[Current Week High]]/Table2[[#This Row],[Close Price]])-1</f>
        <v>1.9299537231804775E-2</v>
      </c>
      <c r="AG312" s="2">
        <f>(Table2[[#This Row],[Close Price]]/Table2[[#This Row],[Current Month Low]])-1</f>
        <v>2.0993288590603898E-2</v>
      </c>
      <c r="AH312" s="2">
        <f>(Table2[[#This Row],[Current Month High]]/Table2[[#This Row],[Close Price]])-1</f>
        <v>0.21055952881783768</v>
      </c>
      <c r="AI312">
        <v>23.790492217080299</v>
      </c>
      <c r="AJ312">
        <v>150.210526315789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-0.05</v>
      </c>
      <c r="AM312" t="s">
        <v>10201</v>
      </c>
      <c r="AN312">
        <v>-3.72</v>
      </c>
      <c r="AO312" t="s">
        <v>10201</v>
      </c>
      <c r="AQ312">
        <f>(Table2[[#This Row],[Sharpe Ratio]]-AVERAGE(Table2[Sharpe Ratio]))/_xlfn.STDEV.P(Table2[Sharpe Ratio])</f>
        <v>-0.63970041368086605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-2.8277172272922164</v>
      </c>
      <c r="AS312">
        <f>_xlfn.RANK.AVG(Table2[[#This Row],[1Y Return vs Nifty Z-Score]],Table2[1Y Return vs Nifty Z-Score])</f>
        <v>102</v>
      </c>
      <c r="AT312">
        <f>_xlfn.RANK.AVG(Table2[[#This Row],[6M Return vs Nifty Z-Score]],Table2[6M Return vs Nifty Z-Score])</f>
        <v>350</v>
      </c>
      <c r="AU312">
        <f>_xlfn.RANK.AVG(Table2[[#This Row],[Sharpe Ratio Z-Score]],Table2[Sharpe Ratio Z-Score])</f>
        <v>530.5</v>
      </c>
      <c r="AV312">
        <f>(Table2[[#This Row],[Rank 1Y]]+Table2[[#This Row],[Rank 6M]]+Table2[[#This Row],[Rank Sharpe]])/3</f>
        <v>327.5</v>
      </c>
    </row>
    <row r="313" spans="1:48" x14ac:dyDescent="0.3">
      <c r="A313" t="s">
        <v>572</v>
      </c>
      <c r="B313" t="s">
        <v>573</v>
      </c>
      <c r="C313" t="s">
        <v>10173</v>
      </c>
      <c r="D313" t="s">
        <v>574</v>
      </c>
      <c r="E313">
        <v>34155.314015399999</v>
      </c>
      <c r="F313">
        <v>866.7</v>
      </c>
      <c r="G313">
        <v>33.608070697866701</v>
      </c>
      <c r="H313">
        <f>(Table2[[#This Row],[1Y Return vs Nifty]]-AVERAGE(Table2[1Y Return vs Nifty]))/_xlfn.STDEV.P(Table2[1Y Return vs Nifty])</f>
        <v>-6.5160290138618807E-2</v>
      </c>
      <c r="I313">
        <v>6.5486901121982299</v>
      </c>
      <c r="J313">
        <f>(Table2[[#This Row],[1M Return vs Nifty]]-AVERAGE(Table2[1M Return vs Nifty]))/_xlfn.STDEV.P(Table2[1M Return vs Nifty])</f>
        <v>0.65023294976098778</v>
      </c>
      <c r="K313">
        <v>16.538924504776201</v>
      </c>
      <c r="L313">
        <f>(Table2[[#This Row],[6M Return vs Nifty]]-AVERAGE(Table2[6M Return vs Nifty]))/_xlfn.STDEV.P(Table2[6M Return vs Nifty])</f>
        <v>0.29356908893642553</v>
      </c>
      <c r="M313">
        <v>5.2577831344798103</v>
      </c>
      <c r="N313">
        <f>(Table2[[#This Row],[1W Return vs Nifty]]-AVERAGE(Table2[1W Return vs Nifty]))/_xlfn.STDEV.P(Table2[1W Return vs Nifty])</f>
        <v>0.44779676453698863</v>
      </c>
      <c r="O313">
        <v>799.02</v>
      </c>
      <c r="P313">
        <v>757.26912163277996</v>
      </c>
      <c r="Q313">
        <v>669.62382212753505</v>
      </c>
      <c r="R313">
        <v>81.389714040937506</v>
      </c>
      <c r="S313" s="2">
        <f>(Table2[[#This Row],[Close Price]]-Table2[[#This Row],[20D EMA]])/Table2[[#This Row],[20D EMA]]</f>
        <v>8.4703762108583103E-2</v>
      </c>
      <c r="T313" s="2">
        <f>(Table2[[#This Row],[Close Price]]-Table2[[#This Row],[50D EMA]])/Table2[[#This Row],[50D EMA]]</f>
        <v>0.14450725011904822</v>
      </c>
      <c r="U313" s="2">
        <f>(Table2[[#This Row],[Close Price]]-Table2[[#This Row],[200D EMA]])/Table2[[#This Row],[200D EMA]]</f>
        <v>0.29430879153359973</v>
      </c>
      <c r="V313">
        <v>0.56866782101100399</v>
      </c>
      <c r="W313">
        <v>861.3</v>
      </c>
      <c r="X313">
        <v>891.95</v>
      </c>
      <c r="Y313">
        <v>825.05</v>
      </c>
      <c r="Z313">
        <v>879.15</v>
      </c>
      <c r="AA313">
        <v>753.55</v>
      </c>
      <c r="AB313">
        <v>879.15</v>
      </c>
      <c r="AC313" s="2">
        <f>(Table2[[#This Row],[Close Price]]/Table2[[#This Row],[Day Low]])-1</f>
        <v>6.2695924764890609E-3</v>
      </c>
      <c r="AD313" s="2">
        <f>(Table2[[#This Row],[Day High]]/Table2[[#This Row],[Close Price]])-1</f>
        <v>2.9133494865582144E-2</v>
      </c>
      <c r="AE313" s="2">
        <f>(Table2[[#This Row],[Close Price]]/Table2[[#This Row],[Current Week Low]])-1</f>
        <v>5.0481788982486009E-2</v>
      </c>
      <c r="AF313" s="2">
        <f>(Table2[[#This Row],[Current Week High]]/Table2[[#This Row],[Close Price]])-1</f>
        <v>1.4364832121841475E-2</v>
      </c>
      <c r="AG313" s="2">
        <f>(Table2[[#This Row],[Close Price]]/Table2[[#This Row],[Current Month Low]])-1</f>
        <v>0.15015592860460503</v>
      </c>
      <c r="AH313" s="2">
        <f>(Table2[[#This Row],[Current Month High]]/Table2[[#This Row],[Close Price]])-1</f>
        <v>1.4364832121841475E-2</v>
      </c>
      <c r="AI313">
        <v>1.43648321218414</v>
      </c>
      <c r="AJ313">
        <v>66.978133127829693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</v>
      </c>
      <c r="AM313" t="s">
        <v>10202</v>
      </c>
      <c r="AN313">
        <v>11.03</v>
      </c>
      <c r="AO313" t="s">
        <v>10202</v>
      </c>
      <c r="AP313">
        <v>2.0444355879706E-2</v>
      </c>
      <c r="AQ313">
        <f>(Table2[[#This Row],[Sharpe Ratio]]-AVERAGE(Table2[Sharpe Ratio]))/_xlfn.STDEV.P(Table2[Sharpe Ratio])</f>
        <v>-0.40505805469119732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0.92138045840458582</v>
      </c>
      <c r="AS313">
        <f>_xlfn.RANK.AVG(Table2[[#This Row],[1Y Return vs Nifty Z-Score]],Table2[1Y Return vs Nifty Z-Score])</f>
        <v>304</v>
      </c>
      <c r="AT313">
        <f>_xlfn.RANK.AVG(Table2[[#This Row],[6M Return vs Nifty Z-Score]],Table2[6M Return vs Nifty Z-Score])</f>
        <v>234</v>
      </c>
      <c r="AU313">
        <f>_xlfn.RANK.AVG(Table2[[#This Row],[Sharpe Ratio Z-Score]],Table2[Sharpe Ratio Z-Score])</f>
        <v>445</v>
      </c>
      <c r="AV313">
        <f>(Table2[[#This Row],[Rank 1Y]]+Table2[[#This Row],[Rank 6M]]+Table2[[#This Row],[Rank Sharpe]])/3</f>
        <v>327.66666666666669</v>
      </c>
    </row>
    <row r="314" spans="1:48" x14ac:dyDescent="0.3">
      <c r="A314" t="s">
        <v>1890</v>
      </c>
      <c r="B314" t="s">
        <v>1891</v>
      </c>
      <c r="C314" t="s">
        <v>10166</v>
      </c>
      <c r="D314" t="s">
        <v>483</v>
      </c>
      <c r="E314">
        <v>3716.2065739199902</v>
      </c>
      <c r="F314">
        <v>4301.3999999999996</v>
      </c>
      <c r="G314">
        <v>12.176112327894501</v>
      </c>
      <c r="H314">
        <f>(Table2[[#This Row],[1Y Return vs Nifty]]-AVERAGE(Table2[1Y Return vs Nifty]))/_xlfn.STDEV.P(Table2[1Y Return vs Nifty])</f>
        <v>-0.36174084723076977</v>
      </c>
      <c r="I314">
        <v>0.43355287703216999</v>
      </c>
      <c r="J314">
        <f>(Table2[[#This Row],[1M Return vs Nifty]]-AVERAGE(Table2[1M Return vs Nifty]))/_xlfn.STDEV.P(Table2[1M Return vs Nifty])</f>
        <v>-2.0024705731417587E-2</v>
      </c>
      <c r="K314">
        <v>12.7038811925682</v>
      </c>
      <c r="L314">
        <f>(Table2[[#This Row],[6M Return vs Nifty]]-AVERAGE(Table2[6M Return vs Nifty]))/_xlfn.STDEV.P(Table2[6M Return vs Nifty])</f>
        <v>0.16448747253919116</v>
      </c>
      <c r="M314">
        <v>5.5836204142383403</v>
      </c>
      <c r="N314">
        <f>(Table2[[#This Row],[1W Return vs Nifty]]-AVERAGE(Table2[1W Return vs Nifty]))/_xlfn.STDEV.P(Table2[1W Return vs Nifty])</f>
        <v>0.51323363262788868</v>
      </c>
      <c r="O314">
        <v>4131.18</v>
      </c>
      <c r="P314">
        <v>3925.3375987249401</v>
      </c>
      <c r="Q314">
        <v>3538.13712859012</v>
      </c>
      <c r="R314">
        <v>69.0705857882988</v>
      </c>
      <c r="S314" s="2">
        <f>(Table2[[#This Row],[Close Price]]-Table2[[#This Row],[20D EMA]])/Table2[[#This Row],[20D EMA]]</f>
        <v>4.1203723875502724E-2</v>
      </c>
      <c r="T314" s="2">
        <f>(Table2[[#This Row],[Close Price]]-Table2[[#This Row],[50D EMA]])/Table2[[#This Row],[50D EMA]]</f>
        <v>9.5803836438734635E-2</v>
      </c>
      <c r="U314" s="2">
        <f>(Table2[[#This Row],[Close Price]]-Table2[[#This Row],[200D EMA]])/Table2[[#This Row],[200D EMA]]</f>
        <v>0.21572450237790111</v>
      </c>
      <c r="V314">
        <v>0.68861824160837604</v>
      </c>
      <c r="W314">
        <v>4252.8999999999996</v>
      </c>
      <c r="X314">
        <v>4365.8</v>
      </c>
      <c r="Y314">
        <v>4251.05</v>
      </c>
      <c r="Z314">
        <v>4384</v>
      </c>
      <c r="AA314">
        <v>3945.6</v>
      </c>
      <c r="AB314">
        <v>4384</v>
      </c>
      <c r="AC314" s="2">
        <f>(Table2[[#This Row],[Close Price]]/Table2[[#This Row],[Day Low]])-1</f>
        <v>1.1403983164429032E-2</v>
      </c>
      <c r="AD314" s="2">
        <f>(Table2[[#This Row],[Day High]]/Table2[[#This Row],[Close Price]])-1</f>
        <v>1.4971869623843448E-2</v>
      </c>
      <c r="AE314" s="2">
        <f>(Table2[[#This Row],[Close Price]]/Table2[[#This Row],[Current Week Low]])-1</f>
        <v>1.1844132626056991E-2</v>
      </c>
      <c r="AF314" s="2">
        <f>(Table2[[#This Row],[Current Week High]]/Table2[[#This Row],[Close Price]])-1</f>
        <v>1.9203050169712244E-2</v>
      </c>
      <c r="AG314" s="2">
        <f>(Table2[[#This Row],[Close Price]]/Table2[[#This Row],[Current Month Low]])-1</f>
        <v>9.0176399026763887E-2</v>
      </c>
      <c r="AH314" s="2">
        <f>(Table2[[#This Row],[Current Month High]]/Table2[[#This Row],[Close Price]])-1</f>
        <v>1.9203050169712244E-2</v>
      </c>
      <c r="AI314">
        <v>2.1062909750313801</v>
      </c>
      <c r="AJ314">
        <v>44.584873949579801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0.08</v>
      </c>
      <c r="AM314" t="s">
        <v>10202</v>
      </c>
      <c r="AN314">
        <v>4.83</v>
      </c>
      <c r="AO314" t="s">
        <v>10202</v>
      </c>
      <c r="AP314">
        <v>6.4005393466197005E-2</v>
      </c>
      <c r="AQ314">
        <f>(Table2[[#This Row],[Sharpe Ratio]]-AVERAGE(Table2[Sharpe Ratio]))/_xlfn.STDEV.P(Table2[Sharpe Ratio])</f>
        <v>9.489727182891898E-2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0.3908528240338115</v>
      </c>
      <c r="AS314">
        <f>_xlfn.RANK.AVG(Table2[[#This Row],[1Y Return vs Nifty Z-Score]],Table2[1Y Return vs Nifty Z-Score])</f>
        <v>415</v>
      </c>
      <c r="AT314">
        <f>_xlfn.RANK.AVG(Table2[[#This Row],[6M Return vs Nifty Z-Score]],Table2[6M Return vs Nifty Z-Score])</f>
        <v>263</v>
      </c>
      <c r="AU314">
        <f>_xlfn.RANK.AVG(Table2[[#This Row],[Sharpe Ratio Z-Score]],Table2[Sharpe Ratio Z-Score])</f>
        <v>307</v>
      </c>
      <c r="AV314">
        <f>(Table2[[#This Row],[Rank 1Y]]+Table2[[#This Row],[Rank 6M]]+Table2[[#This Row],[Rank Sharpe]])/3</f>
        <v>328.33333333333331</v>
      </c>
    </row>
    <row r="315" spans="1:48" x14ac:dyDescent="0.3">
      <c r="A315" t="s">
        <v>1043</v>
      </c>
      <c r="B315" t="s">
        <v>1044</v>
      </c>
      <c r="C315" t="s">
        <v>10163</v>
      </c>
      <c r="D315" t="s">
        <v>65</v>
      </c>
      <c r="E315">
        <v>12553.03426875</v>
      </c>
      <c r="F315">
        <v>31.25</v>
      </c>
      <c r="G315">
        <v>63.551826225785803</v>
      </c>
      <c r="H315">
        <f>(Table2[[#This Row],[1Y Return vs Nifty]]-AVERAGE(Table2[1Y Return vs Nifty]))/_xlfn.STDEV.P(Table2[1Y Return vs Nifty])</f>
        <v>0.34920854833131804</v>
      </c>
      <c r="I315">
        <v>-1.5209131942989</v>
      </c>
      <c r="J315">
        <f>(Table2[[#This Row],[1M Return vs Nifty]]-AVERAGE(Table2[1M Return vs Nifty]))/_xlfn.STDEV.P(Table2[1M Return vs Nifty])</f>
        <v>-0.23424652878004482</v>
      </c>
      <c r="K315">
        <v>-10.433505482241101</v>
      </c>
      <c r="L315">
        <f>(Table2[[#This Row],[6M Return vs Nifty]]-AVERAGE(Table2[6M Return vs Nifty]))/_xlfn.STDEV.P(Table2[6M Return vs Nifty])</f>
        <v>-0.61428111703188593</v>
      </c>
      <c r="M315">
        <v>8.2761420378645507</v>
      </c>
      <c r="N315">
        <f>(Table2[[#This Row],[1W Return vs Nifty]]-AVERAGE(Table2[1W Return vs Nifty]))/_xlfn.STDEV.P(Table2[1W Return vs Nifty])</f>
        <v>1.0539642158432119</v>
      </c>
      <c r="O315">
        <v>28.6</v>
      </c>
      <c r="P315">
        <v>28.047544391451702</v>
      </c>
      <c r="Q315">
        <v>25.144845273236498</v>
      </c>
      <c r="R315">
        <v>77.274744769298096</v>
      </c>
      <c r="S315" s="2">
        <f>(Table2[[#This Row],[Close Price]]-Table2[[#This Row],[20D EMA]])/Table2[[#This Row],[20D EMA]]</f>
        <v>9.2657342657342601E-2</v>
      </c>
      <c r="T315" s="2">
        <f>(Table2[[#This Row],[Close Price]]-Table2[[#This Row],[50D EMA]])/Table2[[#This Row],[50D EMA]]</f>
        <v>0.1141795361423633</v>
      </c>
      <c r="U315" s="2">
        <f>(Table2[[#This Row],[Close Price]]-Table2[[#This Row],[200D EMA]])/Table2[[#This Row],[200D EMA]]</f>
        <v>0.24279945493487148</v>
      </c>
      <c r="V315">
        <v>1.0035922652787601</v>
      </c>
      <c r="W315">
        <v>30.87</v>
      </c>
      <c r="X315">
        <v>31.79</v>
      </c>
      <c r="Y315">
        <v>30.03</v>
      </c>
      <c r="Z315">
        <v>31.25</v>
      </c>
      <c r="AA315">
        <v>25.75</v>
      </c>
      <c r="AB315">
        <v>31.25</v>
      </c>
      <c r="AC315" s="2">
        <f>(Table2[[#This Row],[Close Price]]/Table2[[#This Row],[Day Low]])-1</f>
        <v>1.2309685779073432E-2</v>
      </c>
      <c r="AD315" s="2">
        <f>(Table2[[#This Row],[Day High]]/Table2[[#This Row],[Close Price]])-1</f>
        <v>1.7279999999999962E-2</v>
      </c>
      <c r="AE315" s="2">
        <f>(Table2[[#This Row],[Close Price]]/Table2[[#This Row],[Current Week Low]])-1</f>
        <v>4.0626040626040583E-2</v>
      </c>
      <c r="AF315" s="2">
        <f>(Table2[[#This Row],[Current Week High]]/Table2[[#This Row],[Close Price]])-1</f>
        <v>0</v>
      </c>
      <c r="AG315" s="2">
        <f>(Table2[[#This Row],[Close Price]]/Table2[[#This Row],[Current Month Low]])-1</f>
        <v>0.21359223300970864</v>
      </c>
      <c r="AH315" s="2">
        <f>(Table2[[#This Row],[Current Month High]]/Table2[[#This Row],[Close Price]])-1</f>
        <v>0</v>
      </c>
      <c r="AI315">
        <v>10.24</v>
      </c>
      <c r="AJ315">
        <v>100.96463022508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10202</v>
      </c>
      <c r="AN315">
        <v>13.43</v>
      </c>
      <c r="AO315" t="s">
        <v>10202</v>
      </c>
      <c r="AP315">
        <v>7.5140470144777996E-2</v>
      </c>
      <c r="AQ315">
        <f>(Table2[[#This Row],[Sharpe Ratio]]-AVERAGE(Table2[Sharpe Ratio]))/_xlfn.STDEV.P(Table2[Sharpe Ratio])</f>
        <v>0.22269590118004634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0.77734101954264545</v>
      </c>
      <c r="AS315">
        <f>_xlfn.RANK.AVG(Table2[[#This Row],[1Y Return vs Nifty Z-Score]],Table2[1Y Return vs Nifty Z-Score])</f>
        <v>189</v>
      </c>
      <c r="AT315">
        <f>_xlfn.RANK.AVG(Table2[[#This Row],[6M Return vs Nifty Z-Score]],Table2[6M Return vs Nifty Z-Score])</f>
        <v>524</v>
      </c>
      <c r="AU315">
        <f>_xlfn.RANK.AVG(Table2[[#This Row],[Sharpe Ratio Z-Score]],Table2[Sharpe Ratio Z-Score])</f>
        <v>273</v>
      </c>
      <c r="AV315">
        <f>(Table2[[#This Row],[Rank 1Y]]+Table2[[#This Row],[Rank 6M]]+Table2[[#This Row],[Rank Sharpe]])/3</f>
        <v>328.66666666666669</v>
      </c>
    </row>
    <row r="316" spans="1:48" x14ac:dyDescent="0.3">
      <c r="A316" t="s">
        <v>1289</v>
      </c>
      <c r="B316" t="s">
        <v>1290</v>
      </c>
      <c r="C316" t="s">
        <v>10174</v>
      </c>
      <c r="D316" t="s">
        <v>681</v>
      </c>
      <c r="E316">
        <v>8757.2541730800003</v>
      </c>
      <c r="F316">
        <v>516.95000000000005</v>
      </c>
      <c r="G316">
        <v>30.067766995983</v>
      </c>
      <c r="H316">
        <f>(Table2[[#This Row],[1Y Return vs Nifty]]-AVERAGE(Table2[1Y Return vs Nifty]))/_xlfn.STDEV.P(Table2[1Y Return vs Nifty])</f>
        <v>-0.11415185806043697</v>
      </c>
      <c r="I316">
        <v>-8.4859008455775697</v>
      </c>
      <c r="J316">
        <f>(Table2[[#This Row],[1M Return vs Nifty]]-AVERAGE(Table2[1M Return vs Nifty]))/_xlfn.STDEV.P(Table2[1M Return vs Nifty])</f>
        <v>-0.99765315632612728</v>
      </c>
      <c r="K316">
        <v>4.1765952510914799</v>
      </c>
      <c r="L316">
        <f>(Table2[[#This Row],[6M Return vs Nifty]]-AVERAGE(Table2[6M Return vs Nifty]))/_xlfn.STDEV.P(Table2[6M Return vs Nifty])</f>
        <v>-0.12252776124013684</v>
      </c>
      <c r="M316">
        <v>-5.9992079988970302</v>
      </c>
      <c r="N316">
        <f>(Table2[[#This Row],[1W Return vs Nifty]]-AVERAGE(Table2[1W Return vs Nifty]))/_xlfn.STDEV.P(Table2[1W Return vs Nifty])</f>
        <v>-1.8129090836124442</v>
      </c>
      <c r="O316">
        <v>542.92999999999995</v>
      </c>
      <c r="P316">
        <v>500.400661087684</v>
      </c>
      <c r="Q316">
        <v>420.73166877680302</v>
      </c>
      <c r="R316">
        <v>35.508012446268197</v>
      </c>
      <c r="S316" s="2">
        <f>(Table2[[#This Row],[Close Price]]-Table2[[#This Row],[20D EMA]])/Table2[[#This Row],[20D EMA]]</f>
        <v>-4.7851472565523932E-2</v>
      </c>
      <c r="T316" s="2">
        <f>(Table2[[#This Row],[Close Price]]-Table2[[#This Row],[50D EMA]])/Table2[[#This Row],[50D EMA]]</f>
        <v>3.3072176356330085E-2</v>
      </c>
      <c r="U316" s="2">
        <f>(Table2[[#This Row],[Close Price]]-Table2[[#This Row],[200D EMA]])/Table2[[#This Row],[200D EMA]]</f>
        <v>0.22869286617509313</v>
      </c>
      <c r="V316">
        <v>0.427742064595661</v>
      </c>
      <c r="W316">
        <v>517.1</v>
      </c>
      <c r="X316">
        <v>527.5</v>
      </c>
      <c r="Y316">
        <v>512.35</v>
      </c>
      <c r="Z316">
        <v>531</v>
      </c>
      <c r="AA316">
        <v>498.95</v>
      </c>
      <c r="AB316">
        <v>638.75</v>
      </c>
      <c r="AC316" s="2">
        <f>(Table2[[#This Row],[Close Price]]/Table2[[#This Row],[Day Low]])-1</f>
        <v>-2.9007928833879593E-4</v>
      </c>
      <c r="AD316" s="2">
        <f>(Table2[[#This Row],[Day High]]/Table2[[#This Row],[Close Price]])-1</f>
        <v>2.0408163265305923E-2</v>
      </c>
      <c r="AE316" s="2">
        <f>(Table2[[#This Row],[Close Price]]/Table2[[#This Row],[Current Week Low]])-1</f>
        <v>8.9782375329365838E-3</v>
      </c>
      <c r="AF316" s="2">
        <f>(Table2[[#This Row],[Current Week High]]/Table2[[#This Row],[Close Price]])-1</f>
        <v>2.7178643969435923E-2</v>
      </c>
      <c r="AG316" s="2">
        <f>(Table2[[#This Row],[Close Price]]/Table2[[#This Row],[Current Month Low]])-1</f>
        <v>3.6075759094097659E-2</v>
      </c>
      <c r="AH316" s="2">
        <f>(Table2[[#This Row],[Current Month High]]/Table2[[#This Row],[Close Price]])-1</f>
        <v>0.23561272850372372</v>
      </c>
      <c r="AI316">
        <v>23.561272850372301</v>
      </c>
      <c r="AJ316">
        <v>62.002507051081103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0.28000000000000003</v>
      </c>
      <c r="AM316" t="s">
        <v>10202</v>
      </c>
      <c r="AN316">
        <v>-6.86</v>
      </c>
      <c r="AO316" t="s">
        <v>10201</v>
      </c>
      <c r="AP316">
        <v>6.5627963145968998E-2</v>
      </c>
      <c r="AQ316">
        <f>(Table2[[#This Row],[Sharpe Ratio]]-AVERAGE(Table2[Sharpe Ratio]))/_xlfn.STDEV.P(Table2[Sharpe Ratio])</f>
        <v>0.1135197013897708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-2.9337221578493744</v>
      </c>
      <c r="AS316">
        <f>_xlfn.RANK.AVG(Table2[[#This Row],[1Y Return vs Nifty Z-Score]],Table2[1Y Return vs Nifty Z-Score])</f>
        <v>321</v>
      </c>
      <c r="AT316">
        <f>_xlfn.RANK.AVG(Table2[[#This Row],[6M Return vs Nifty Z-Score]],Table2[6M Return vs Nifty Z-Score])</f>
        <v>365</v>
      </c>
      <c r="AU316">
        <f>_xlfn.RANK.AVG(Table2[[#This Row],[Sharpe Ratio Z-Score]],Table2[Sharpe Ratio Z-Score])</f>
        <v>300</v>
      </c>
      <c r="AV316">
        <f>(Table2[[#This Row],[Rank 1Y]]+Table2[[#This Row],[Rank 6M]]+Table2[[#This Row],[Rank Sharpe]])/3</f>
        <v>328.66666666666669</v>
      </c>
    </row>
    <row r="317" spans="1:48" x14ac:dyDescent="0.3">
      <c r="A317" t="s">
        <v>1268</v>
      </c>
      <c r="B317" t="s">
        <v>1269</v>
      </c>
      <c r="C317" t="s">
        <v>10159</v>
      </c>
      <c r="D317" t="s">
        <v>961</v>
      </c>
      <c r="E317">
        <v>9024.0687307999997</v>
      </c>
      <c r="F317">
        <v>412.25</v>
      </c>
      <c r="G317">
        <v>11.1593947314944</v>
      </c>
      <c r="H317">
        <f>(Table2[[#This Row],[1Y Return vs Nifty]]-AVERAGE(Table2[1Y Return vs Nifty]))/_xlfn.STDEV.P(Table2[1Y Return vs Nifty])</f>
        <v>-0.37581042808476267</v>
      </c>
      <c r="I317">
        <v>-0.30243961857282398</v>
      </c>
      <c r="J317">
        <f>(Table2[[#This Row],[1M Return vs Nifty]]-AVERAGE(Table2[1M Return vs Nifty]))/_xlfn.STDEV.P(Table2[1M Return vs Nifty])</f>
        <v>-0.10069413073260675</v>
      </c>
      <c r="K317">
        <v>10.3680246852377</v>
      </c>
      <c r="L317">
        <f>(Table2[[#This Row],[6M Return vs Nifty]]-AVERAGE(Table2[6M Return vs Nifty]))/_xlfn.STDEV.P(Table2[6M Return vs Nifty])</f>
        <v>8.5866161359103466E-2</v>
      </c>
      <c r="M317">
        <v>5.1406808314928698</v>
      </c>
      <c r="N317">
        <f>(Table2[[#This Row],[1W Return vs Nifty]]-AVERAGE(Table2[1W Return vs Nifty]))/_xlfn.STDEV.P(Table2[1W Return vs Nifty])</f>
        <v>0.42427948020606199</v>
      </c>
      <c r="O317">
        <v>402.81</v>
      </c>
      <c r="P317">
        <v>385.47676989640098</v>
      </c>
      <c r="Q317">
        <v>353.07427503028498</v>
      </c>
      <c r="R317">
        <v>56.933761075320902</v>
      </c>
      <c r="S317" s="2">
        <f>(Table2[[#This Row],[Close Price]]-Table2[[#This Row],[20D EMA]])/Table2[[#This Row],[20D EMA]]</f>
        <v>2.343536654998634E-2</v>
      </c>
      <c r="T317" s="2">
        <f>(Table2[[#This Row],[Close Price]]-Table2[[#This Row],[50D EMA]])/Table2[[#This Row],[50D EMA]]</f>
        <v>6.9454847073649795E-2</v>
      </c>
      <c r="U317" s="2">
        <f>(Table2[[#This Row],[Close Price]]-Table2[[#This Row],[200D EMA]])/Table2[[#This Row],[200D EMA]]</f>
        <v>0.1676013495025635</v>
      </c>
      <c r="V317">
        <v>0.78120021016309804</v>
      </c>
      <c r="W317">
        <v>411.1</v>
      </c>
      <c r="X317">
        <v>418.55</v>
      </c>
      <c r="Y317">
        <v>410.5</v>
      </c>
      <c r="Z317">
        <v>422.9</v>
      </c>
      <c r="AA317">
        <v>377.3</v>
      </c>
      <c r="AB317">
        <v>434.85</v>
      </c>
      <c r="AC317" s="2">
        <f>(Table2[[#This Row],[Close Price]]/Table2[[#This Row],[Day Low]])-1</f>
        <v>2.7973729019703519E-3</v>
      </c>
      <c r="AD317" s="2">
        <f>(Table2[[#This Row],[Day High]]/Table2[[#This Row],[Close Price]])-1</f>
        <v>1.5281989084293457E-2</v>
      </c>
      <c r="AE317" s="2">
        <f>(Table2[[#This Row],[Close Price]]/Table2[[#This Row],[Current Week Low]])-1</f>
        <v>4.2630937880634434E-3</v>
      </c>
      <c r="AF317" s="2">
        <f>(Table2[[#This Row],[Current Week High]]/Table2[[#This Row],[Close Price]])-1</f>
        <v>2.583383869011513E-2</v>
      </c>
      <c r="AG317" s="2">
        <f>(Table2[[#This Row],[Close Price]]/Table2[[#This Row],[Current Month Low]])-1</f>
        <v>9.2631857937980344E-2</v>
      </c>
      <c r="AH317" s="2">
        <f>(Table2[[#This Row],[Current Month High]]/Table2[[#This Row],[Close Price]])-1</f>
        <v>5.4821103699211671E-2</v>
      </c>
      <c r="AI317">
        <v>5.48211036992116</v>
      </c>
      <c r="AJ317">
        <v>54.112149532710198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0.04</v>
      </c>
      <c r="AM317" t="s">
        <v>10202</v>
      </c>
      <c r="AN317">
        <v>3.01</v>
      </c>
      <c r="AO317" t="s">
        <v>10202</v>
      </c>
      <c r="AP317">
        <v>7.5932091212185998E-2</v>
      </c>
      <c r="AQ317">
        <f>(Table2[[#This Row],[Sharpe Ratio]]-AVERAGE(Table2[Sharpe Ratio]))/_xlfn.STDEV.P(Table2[Sharpe Ratio])</f>
        <v>0.23178143245212299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0.265422515199919</v>
      </c>
      <c r="AS317">
        <f>_xlfn.RANK.AVG(Table2[[#This Row],[1Y Return vs Nifty Z-Score]],Table2[1Y Return vs Nifty Z-Score])</f>
        <v>429</v>
      </c>
      <c r="AT317">
        <f>_xlfn.RANK.AVG(Table2[[#This Row],[6M Return vs Nifty Z-Score]],Table2[6M Return vs Nifty Z-Score])</f>
        <v>291</v>
      </c>
      <c r="AU317">
        <f>_xlfn.RANK.AVG(Table2[[#This Row],[Sharpe Ratio Z-Score]],Table2[Sharpe Ratio Z-Score])</f>
        <v>271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1216</v>
      </c>
      <c r="B318" t="s">
        <v>1217</v>
      </c>
      <c r="C318" t="s">
        <v>10156</v>
      </c>
      <c r="D318" t="s">
        <v>286</v>
      </c>
      <c r="E318">
        <v>9609.3379844899991</v>
      </c>
      <c r="F318">
        <v>815.45</v>
      </c>
      <c r="G318">
        <v>50.239500392026699</v>
      </c>
      <c r="H318">
        <f>(Table2[[#This Row],[1Y Return vs Nifty]]-AVERAGE(Table2[1Y Return vs Nifty]))/_xlfn.STDEV.P(Table2[1Y Return vs Nifty])</f>
        <v>0.16498940494681971</v>
      </c>
      <c r="I318">
        <v>4.1116040194829999</v>
      </c>
      <c r="J318">
        <f>(Table2[[#This Row],[1M Return vs Nifty]]-AVERAGE(Table2[1M Return vs Nifty]))/_xlfn.STDEV.P(Table2[1M Return vs Nifty])</f>
        <v>0.3831129248263227</v>
      </c>
      <c r="K318">
        <v>-11.5655252241834</v>
      </c>
      <c r="L318">
        <f>(Table2[[#This Row],[6M Return vs Nifty]]-AVERAGE(Table2[6M Return vs Nifty]))/_xlfn.STDEV.P(Table2[6M Return vs Nifty])</f>
        <v>-0.65238314774907302</v>
      </c>
      <c r="M318">
        <v>-0.27570632803830297</v>
      </c>
      <c r="N318">
        <f>(Table2[[#This Row],[1W Return vs Nifty]]-AVERAGE(Table2[1W Return vs Nifty]))/_xlfn.STDEV.P(Table2[1W Return vs Nifty])</f>
        <v>-0.66347638477705617</v>
      </c>
      <c r="O318">
        <v>796.36</v>
      </c>
      <c r="P318">
        <v>768.89589045697596</v>
      </c>
      <c r="Q318">
        <v>702.73480792375199</v>
      </c>
      <c r="R318">
        <v>60.961763520441203</v>
      </c>
      <c r="S318" s="2">
        <f>(Table2[[#This Row],[Close Price]]-Table2[[#This Row],[20D EMA]])/Table2[[#This Row],[20D EMA]]</f>
        <v>2.3971570646441346E-2</v>
      </c>
      <c r="T318" s="2">
        <f>(Table2[[#This Row],[Close Price]]-Table2[[#This Row],[50D EMA]])/Table2[[#This Row],[50D EMA]]</f>
        <v>6.0546700952395123E-2</v>
      </c>
      <c r="U318" s="2">
        <f>(Table2[[#This Row],[Close Price]]-Table2[[#This Row],[200D EMA]])/Table2[[#This Row],[200D EMA]]</f>
        <v>0.16039506056241612</v>
      </c>
      <c r="V318">
        <v>0.57558357674153904</v>
      </c>
      <c r="W318">
        <v>810</v>
      </c>
      <c r="X318">
        <v>859</v>
      </c>
      <c r="Y318">
        <v>805.4</v>
      </c>
      <c r="Z318">
        <v>822.2</v>
      </c>
      <c r="AA318">
        <v>742.85</v>
      </c>
      <c r="AB318">
        <v>844</v>
      </c>
      <c r="AC318" s="2">
        <f>(Table2[[#This Row],[Close Price]]/Table2[[#This Row],[Day Low]])-1</f>
        <v>6.7283950617285093E-3</v>
      </c>
      <c r="AD318" s="2">
        <f>(Table2[[#This Row],[Day High]]/Table2[[#This Row],[Close Price]])-1</f>
        <v>5.3406094794285375E-2</v>
      </c>
      <c r="AE318" s="2">
        <f>(Table2[[#This Row],[Close Price]]/Table2[[#This Row],[Current Week Low]])-1</f>
        <v>1.2478271666252816E-2</v>
      </c>
      <c r="AF318" s="2">
        <f>(Table2[[#This Row],[Current Week High]]/Table2[[#This Row],[Close Price]])-1</f>
        <v>8.2776381139249011E-3</v>
      </c>
      <c r="AG318" s="2">
        <f>(Table2[[#This Row],[Close Price]]/Table2[[#This Row],[Current Month Low]])-1</f>
        <v>9.7731708958739949E-2</v>
      </c>
      <c r="AH318" s="2">
        <f>(Table2[[#This Row],[Current Month High]]/Table2[[#This Row],[Close Price]])-1</f>
        <v>3.5011343430007891E-2</v>
      </c>
      <c r="AI318">
        <v>13.0296155496964</v>
      </c>
      <c r="AJ318">
        <v>83.144300954519906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-0.01</v>
      </c>
      <c r="AM318" t="s">
        <v>10201</v>
      </c>
      <c r="AN318">
        <v>1.91</v>
      </c>
      <c r="AO318" t="s">
        <v>10202</v>
      </c>
      <c r="AP318">
        <v>9.7396501818270004E-2</v>
      </c>
      <c r="AQ318">
        <f>(Table2[[#This Row],[Sharpe Ratio]]-AVERAGE(Table2[Sharpe Ratio]))/_xlfn.STDEV.P(Table2[Sharpe Ratio])</f>
        <v>0.47813108360126166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-0.2896261191517252</v>
      </c>
      <c r="AS318">
        <f>_xlfn.RANK.AVG(Table2[[#This Row],[1Y Return vs Nifty Z-Score]],Table2[1Y Return vs Nifty Z-Score])</f>
        <v>242</v>
      </c>
      <c r="AT318">
        <f>_xlfn.RANK.AVG(Table2[[#This Row],[6M Return vs Nifty Z-Score]],Table2[6M Return vs Nifty Z-Score])</f>
        <v>536</v>
      </c>
      <c r="AU318">
        <f>_xlfn.RANK.AVG(Table2[[#This Row],[Sharpe Ratio Z-Score]],Table2[Sharpe Ratio Z-Score])</f>
        <v>216</v>
      </c>
      <c r="AV318">
        <f>(Table2[[#This Row],[Rank 1Y]]+Table2[[#This Row],[Rank 6M]]+Table2[[#This Row],[Rank Sharpe]])/3</f>
        <v>331.33333333333331</v>
      </c>
    </row>
    <row r="319" spans="1:48" x14ac:dyDescent="0.3">
      <c r="A319" t="s">
        <v>861</v>
      </c>
      <c r="B319" t="s">
        <v>862</v>
      </c>
      <c r="C319" t="s">
        <v>628</v>
      </c>
      <c r="D319" t="s">
        <v>628</v>
      </c>
      <c r="E319">
        <v>18222.960126755999</v>
      </c>
      <c r="F319">
        <v>189.42</v>
      </c>
      <c r="G319">
        <v>46.331879365299898</v>
      </c>
      <c r="H319">
        <f>(Table2[[#This Row],[1Y Return vs Nifty]]-AVERAGE(Table2[1Y Return vs Nifty]))/_xlfn.STDEV.P(Table2[1Y Return vs Nifty])</f>
        <v>0.11091481218186834</v>
      </c>
      <c r="I319">
        <v>15.2177793011549</v>
      </c>
      <c r="J319">
        <f>(Table2[[#This Row],[1M Return vs Nifty]]-AVERAGE(Table2[1M Return vs Nifty]))/_xlfn.STDEV.P(Table2[1M Return vs Nifty])</f>
        <v>1.6004198665206517</v>
      </c>
      <c r="K319">
        <v>12.0680038802374</v>
      </c>
      <c r="L319">
        <f>(Table2[[#This Row],[6M Return vs Nifty]]-AVERAGE(Table2[6M Return vs Nifty]))/_xlfn.STDEV.P(Table2[6M Return vs Nifty])</f>
        <v>0.14308482734749145</v>
      </c>
      <c r="M319">
        <v>3.1193771600937001</v>
      </c>
      <c r="N319">
        <f>(Table2[[#This Row],[1W Return vs Nifty]]-AVERAGE(Table2[1W Return vs Nifty]))/_xlfn.STDEV.P(Table2[1W Return vs Nifty])</f>
        <v>1.834747078399767E-2</v>
      </c>
      <c r="O319">
        <v>169.8</v>
      </c>
      <c r="P319">
        <v>158.72139530837001</v>
      </c>
      <c r="Q319">
        <v>144.313155175281</v>
      </c>
      <c r="R319">
        <v>80.105132289630404</v>
      </c>
      <c r="S319" s="2">
        <f>(Table2[[#This Row],[Close Price]]-Table2[[#This Row],[20D EMA]])/Table2[[#This Row],[20D EMA]]</f>
        <v>0.11554770318021186</v>
      </c>
      <c r="T319" s="2">
        <f>(Table2[[#This Row],[Close Price]]-Table2[[#This Row],[50D EMA]])/Table2[[#This Row],[50D EMA]]</f>
        <v>0.19341188774196166</v>
      </c>
      <c r="U319" s="2">
        <f>(Table2[[#This Row],[Close Price]]-Table2[[#This Row],[200D EMA]])/Table2[[#This Row],[200D EMA]]</f>
        <v>0.31256225234582924</v>
      </c>
      <c r="V319">
        <v>2.24512475183051</v>
      </c>
      <c r="W319">
        <v>187.11</v>
      </c>
      <c r="X319">
        <v>191</v>
      </c>
      <c r="Y319">
        <v>184.13</v>
      </c>
      <c r="Z319">
        <v>190</v>
      </c>
      <c r="AA319">
        <v>149.32</v>
      </c>
      <c r="AB319">
        <v>190</v>
      </c>
      <c r="AC319" s="2">
        <f>(Table2[[#This Row],[Close Price]]/Table2[[#This Row],[Day Low]])-1</f>
        <v>1.2345679012345512E-2</v>
      </c>
      <c r="AD319" s="2">
        <f>(Table2[[#This Row],[Day High]]/Table2[[#This Row],[Close Price]])-1</f>
        <v>8.3412522436914216E-3</v>
      </c>
      <c r="AE319" s="2">
        <f>(Table2[[#This Row],[Close Price]]/Table2[[#This Row],[Current Week Low]])-1</f>
        <v>2.8729701841090582E-2</v>
      </c>
      <c r="AF319" s="2">
        <f>(Table2[[#This Row],[Current Week High]]/Table2[[#This Row],[Close Price]])-1</f>
        <v>3.0619786717347441E-3</v>
      </c>
      <c r="AG319" s="2">
        <f>(Table2[[#This Row],[Close Price]]/Table2[[#This Row],[Current Month Low]])-1</f>
        <v>0.26855076346102336</v>
      </c>
      <c r="AH319" s="2">
        <f>(Table2[[#This Row],[Current Month High]]/Table2[[#This Row],[Close Price]])-1</f>
        <v>3.0619786717347441E-3</v>
      </c>
      <c r="AI319">
        <v>0.30619786717347403</v>
      </c>
      <c r="AJ319">
        <v>88.3838886126305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0.19</v>
      </c>
      <c r="AM319" t="s">
        <v>10202</v>
      </c>
      <c r="AN319">
        <v>14.44</v>
      </c>
      <c r="AO319" t="s">
        <v>10202</v>
      </c>
      <c r="AP319">
        <v>1.3304749422328999E-2</v>
      </c>
      <c r="AQ319">
        <f>(Table2[[#This Row],[Sharpe Ratio]]-AVERAGE(Table2[Sharpe Ratio]))/_xlfn.STDEV.P(Table2[Sharpe Ratio])</f>
        <v>-0.48700018636186265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1.3857667904721465</v>
      </c>
      <c r="AS319">
        <f>_xlfn.RANK.AVG(Table2[[#This Row],[1Y Return vs Nifty Z-Score]],Table2[1Y Return vs Nifty Z-Score])</f>
        <v>252</v>
      </c>
      <c r="AT319">
        <f>_xlfn.RANK.AVG(Table2[[#This Row],[6M Return vs Nifty Z-Score]],Table2[6M Return vs Nifty Z-Score])</f>
        <v>274</v>
      </c>
      <c r="AU319">
        <f>_xlfn.RANK.AVG(Table2[[#This Row],[Sharpe Ratio Z-Score]],Table2[Sharpe Ratio Z-Score])</f>
        <v>469</v>
      </c>
      <c r="AV319">
        <f>(Table2[[#This Row],[Rank 1Y]]+Table2[[#This Row],[Rank 6M]]+Table2[[#This Row],[Rank Sharpe]])/3</f>
        <v>331.66666666666669</v>
      </c>
    </row>
    <row r="320" spans="1:48" x14ac:dyDescent="0.3">
      <c r="A320" t="s">
        <v>1123</v>
      </c>
      <c r="B320" t="s">
        <v>1124</v>
      </c>
      <c r="C320" t="s">
        <v>10160</v>
      </c>
      <c r="D320" t="s">
        <v>46</v>
      </c>
      <c r="E320">
        <v>10942.838286</v>
      </c>
      <c r="F320">
        <v>389.1</v>
      </c>
      <c r="G320">
        <v>30.889680428664601</v>
      </c>
      <c r="H320">
        <f>(Table2[[#This Row],[1Y Return vs Nifty]]-AVERAGE(Table2[1Y Return vs Nifty]))/_xlfn.STDEV.P(Table2[1Y Return vs Nifty])</f>
        <v>-0.10277802373609624</v>
      </c>
      <c r="I320">
        <v>2.0760075175106998</v>
      </c>
      <c r="J320">
        <f>(Table2[[#This Row],[1M Return vs Nifty]]-AVERAGE(Table2[1M Return vs Nifty]))/_xlfn.STDEV.P(Table2[1M Return vs Nifty])</f>
        <v>0.15999869427488925</v>
      </c>
      <c r="K320">
        <v>31.203840436347999</v>
      </c>
      <c r="L320">
        <f>(Table2[[#This Row],[6M Return vs Nifty]]-AVERAGE(Table2[6M Return vs Nifty]))/_xlfn.STDEV.P(Table2[6M Return vs Nifty])</f>
        <v>0.78716743937773426</v>
      </c>
      <c r="M320">
        <v>7.8816418373528503</v>
      </c>
      <c r="N320">
        <f>(Table2[[#This Row],[1W Return vs Nifty]]-AVERAGE(Table2[1W Return vs Nifty]))/_xlfn.STDEV.P(Table2[1W Return vs Nifty])</f>
        <v>0.97473799101759184</v>
      </c>
      <c r="O320">
        <v>362.65</v>
      </c>
      <c r="P320">
        <v>341.56391513733701</v>
      </c>
      <c r="Q320">
        <v>294.98928623225697</v>
      </c>
      <c r="R320">
        <v>68.664311330451199</v>
      </c>
      <c r="S320" s="2">
        <f>(Table2[[#This Row],[Close Price]]-Table2[[#This Row],[20D EMA]])/Table2[[#This Row],[20D EMA]]</f>
        <v>7.2935337101889E-2</v>
      </c>
      <c r="T320" s="2">
        <f>(Table2[[#This Row],[Close Price]]-Table2[[#This Row],[50D EMA]])/Table2[[#This Row],[50D EMA]]</f>
        <v>0.13917185848964628</v>
      </c>
      <c r="U320" s="2">
        <f>(Table2[[#This Row],[Close Price]]-Table2[[#This Row],[200D EMA]])/Table2[[#This Row],[200D EMA]]</f>
        <v>0.31903095522474634</v>
      </c>
      <c r="V320">
        <v>0.86326397101154695</v>
      </c>
      <c r="W320">
        <v>388.2</v>
      </c>
      <c r="X320">
        <v>405</v>
      </c>
      <c r="Y320">
        <v>368.6</v>
      </c>
      <c r="Z320">
        <v>392.5</v>
      </c>
      <c r="AA320">
        <v>332.9</v>
      </c>
      <c r="AB320">
        <v>392.5</v>
      </c>
      <c r="AC320" s="2">
        <f>(Table2[[#This Row],[Close Price]]/Table2[[#This Row],[Day Low]])-1</f>
        <v>2.3183925811438577E-3</v>
      </c>
      <c r="AD320" s="2">
        <f>(Table2[[#This Row],[Day High]]/Table2[[#This Row],[Close Price]])-1</f>
        <v>4.0863531225905803E-2</v>
      </c>
      <c r="AE320" s="2">
        <f>(Table2[[#This Row],[Close Price]]/Table2[[#This Row],[Current Week Low]])-1</f>
        <v>5.5615843733043846E-2</v>
      </c>
      <c r="AF320" s="2">
        <f>(Table2[[#This Row],[Current Week High]]/Table2[[#This Row],[Close Price]])-1</f>
        <v>8.7381135954767153E-3</v>
      </c>
      <c r="AG320" s="2">
        <f>(Table2[[#This Row],[Close Price]]/Table2[[#This Row],[Current Month Low]])-1</f>
        <v>0.16881946530489644</v>
      </c>
      <c r="AH320" s="2">
        <f>(Table2[[#This Row],[Current Month High]]/Table2[[#This Row],[Close Price]])-1</f>
        <v>8.7381135954767153E-3</v>
      </c>
      <c r="AI320">
        <v>4.6003598046774501</v>
      </c>
      <c r="AJ320">
        <v>64.350580781415005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0.37</v>
      </c>
      <c r="AM320" t="s">
        <v>10202</v>
      </c>
      <c r="AN320">
        <v>4.91</v>
      </c>
      <c r="AO320" t="s">
        <v>10202</v>
      </c>
      <c r="AP320">
        <v>-7.8471897993500001E-4</v>
      </c>
      <c r="AQ320">
        <f>(Table2[[#This Row],[Sharpe Ratio]]-AVERAGE(Table2[Sharpe Ratio]))/_xlfn.STDEV.P(Table2[Sharpe Ratio])</f>
        <v>-0.64870672885554403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1.1704193720785749</v>
      </c>
      <c r="AS320">
        <f>_xlfn.RANK.AVG(Table2[[#This Row],[1Y Return vs Nifty Z-Score]],Table2[1Y Return vs Nifty Z-Score])</f>
        <v>317</v>
      </c>
      <c r="AT320">
        <f>_xlfn.RANK.AVG(Table2[[#This Row],[6M Return vs Nifty Z-Score]],Table2[6M Return vs Nifty Z-Score])</f>
        <v>126</v>
      </c>
      <c r="AU320">
        <f>_xlfn.RANK.AVG(Table2[[#This Row],[Sharpe Ratio Z-Score]],Table2[Sharpe Ratio Z-Score])</f>
        <v>554</v>
      </c>
      <c r="AV320">
        <f>(Table2[[#This Row],[Rank 1Y]]+Table2[[#This Row],[Rank 6M]]+Table2[[#This Row],[Rank Sharpe]])/3</f>
        <v>332.33333333333331</v>
      </c>
    </row>
    <row r="321" spans="1:48" x14ac:dyDescent="0.3">
      <c r="A321" t="s">
        <v>1920</v>
      </c>
      <c r="B321" t="s">
        <v>1921</v>
      </c>
      <c r="C321" t="s">
        <v>10162</v>
      </c>
      <c r="D321" t="s">
        <v>200</v>
      </c>
      <c r="E321">
        <v>3565.7875368</v>
      </c>
      <c r="F321">
        <v>1354.8</v>
      </c>
      <c r="G321">
        <v>12.007688980966501</v>
      </c>
      <c r="H321">
        <f>(Table2[[#This Row],[1Y Return vs Nifty]]-AVERAGE(Table2[1Y Return vs Nifty]))/_xlfn.STDEV.P(Table2[1Y Return vs Nifty])</f>
        <v>-0.3640715297189</v>
      </c>
      <c r="I321">
        <v>-1.0723408815058499</v>
      </c>
      <c r="J321">
        <f>(Table2[[#This Row],[1M Return vs Nifty]]-AVERAGE(Table2[1M Return vs Nifty]))/_xlfn.STDEV.P(Table2[1M Return vs Nifty])</f>
        <v>-0.18508017075254404</v>
      </c>
      <c r="K321">
        <v>0.63004143066239404</v>
      </c>
      <c r="L321">
        <f>(Table2[[#This Row],[6M Return vs Nifty]]-AVERAGE(Table2[6M Return vs Nifty]))/_xlfn.STDEV.P(Table2[6M Return vs Nifty])</f>
        <v>-0.24189926829026218</v>
      </c>
      <c r="M321">
        <v>0.85103724574945905</v>
      </c>
      <c r="N321">
        <f>(Table2[[#This Row],[1W Return vs Nifty]]-AVERAGE(Table2[1W Return vs Nifty]))/_xlfn.STDEV.P(Table2[1W Return vs Nifty])</f>
        <v>-0.43719604428053904</v>
      </c>
      <c r="O321">
        <v>1328.74</v>
      </c>
      <c r="P321">
        <v>1287.9423622679401</v>
      </c>
      <c r="Q321">
        <v>1149.92531162862</v>
      </c>
      <c r="R321">
        <v>57.670556125761998</v>
      </c>
      <c r="S321" s="2">
        <f>(Table2[[#This Row],[Close Price]]-Table2[[#This Row],[20D EMA]])/Table2[[#This Row],[20D EMA]]</f>
        <v>1.9612565287415104E-2</v>
      </c>
      <c r="T321" s="2">
        <f>(Table2[[#This Row],[Close Price]]-Table2[[#This Row],[50D EMA]])/Table2[[#This Row],[50D EMA]]</f>
        <v>5.1910426810039947E-2</v>
      </c>
      <c r="U321" s="2">
        <f>(Table2[[#This Row],[Close Price]]-Table2[[#This Row],[200D EMA]])/Table2[[#This Row],[200D EMA]]</f>
        <v>0.17816347400964624</v>
      </c>
      <c r="V321">
        <v>0.61594019089682295</v>
      </c>
      <c r="W321">
        <v>1345.05</v>
      </c>
      <c r="X321">
        <v>1365.9</v>
      </c>
      <c r="Y321">
        <v>1331.7</v>
      </c>
      <c r="Z321">
        <v>1368.7</v>
      </c>
      <c r="AA321">
        <v>1251.55</v>
      </c>
      <c r="AB321">
        <v>1406.8</v>
      </c>
      <c r="AC321" s="2">
        <f>(Table2[[#This Row],[Close Price]]/Table2[[#This Row],[Day Low]])-1</f>
        <v>7.2488011598081936E-3</v>
      </c>
      <c r="AD321" s="2">
        <f>(Table2[[#This Row],[Day High]]/Table2[[#This Row],[Close Price]])-1</f>
        <v>8.1930912311780624E-3</v>
      </c>
      <c r="AE321" s="2">
        <f>(Table2[[#This Row],[Close Price]]/Table2[[#This Row],[Current Week Low]])-1</f>
        <v>1.7346249155214988E-2</v>
      </c>
      <c r="AF321" s="2">
        <f>(Table2[[#This Row],[Current Week High]]/Table2[[#This Row],[Close Price]])-1</f>
        <v>1.0259816947150835E-2</v>
      </c>
      <c r="AG321" s="2">
        <f>(Table2[[#This Row],[Close Price]]/Table2[[#This Row],[Current Month Low]])-1</f>
        <v>8.2497702848467913E-2</v>
      </c>
      <c r="AH321" s="2">
        <f>(Table2[[#This Row],[Current Month High]]/Table2[[#This Row],[Close Price]])-1</f>
        <v>3.8382049010924124E-2</v>
      </c>
      <c r="AI321">
        <v>3.8382049010924102</v>
      </c>
      <c r="AJ321">
        <v>64.817518248175105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0.03</v>
      </c>
      <c r="AM321" t="s">
        <v>10202</v>
      </c>
      <c r="AN321">
        <v>-2.02</v>
      </c>
      <c r="AO321" t="s">
        <v>10201</v>
      </c>
      <c r="AP321">
        <v>0.120971848043387</v>
      </c>
      <c r="AQ321">
        <f>(Table2[[#This Row],[Sharpe Ratio]]-AVERAGE(Table2[Sharpe Ratio]))/_xlfn.STDEV.P(Table2[Sharpe Ratio])</f>
        <v>0.74870819959398049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-0.47953881344826477</v>
      </c>
      <c r="AS321">
        <f>_xlfn.RANK.AVG(Table2[[#This Row],[1Y Return vs Nifty Z-Score]],Table2[1Y Return vs Nifty Z-Score])</f>
        <v>418</v>
      </c>
      <c r="AT321">
        <f>_xlfn.RANK.AVG(Table2[[#This Row],[6M Return vs Nifty Z-Score]],Table2[6M Return vs Nifty Z-Score])</f>
        <v>411</v>
      </c>
      <c r="AU321">
        <f>_xlfn.RANK.AVG(Table2[[#This Row],[Sharpe Ratio Z-Score]],Table2[Sharpe Ratio Z-Score])</f>
        <v>169</v>
      </c>
      <c r="AV321">
        <f>(Table2[[#This Row],[Rank 1Y]]+Table2[[#This Row],[Rank 6M]]+Table2[[#This Row],[Rank Sharpe]])/3</f>
        <v>332.66666666666669</v>
      </c>
    </row>
    <row r="322" spans="1:48" x14ac:dyDescent="0.3">
      <c r="A322" t="s">
        <v>1200</v>
      </c>
      <c r="B322" t="s">
        <v>1201</v>
      </c>
      <c r="C322" t="s">
        <v>10164</v>
      </c>
      <c r="D322" t="s">
        <v>133</v>
      </c>
      <c r="E322">
        <v>9822.2755199799994</v>
      </c>
      <c r="F322">
        <v>278.74</v>
      </c>
      <c r="G322">
        <v>11.7227704754592</v>
      </c>
      <c r="H322">
        <f>(Table2[[#This Row],[1Y Return vs Nifty]]-AVERAGE(Table2[1Y Return vs Nifty]))/_xlfn.STDEV.P(Table2[1Y Return vs Nifty])</f>
        <v>-0.36801430002623742</v>
      </c>
      <c r="I322">
        <v>14.280745331486701</v>
      </c>
      <c r="J322">
        <f>(Table2[[#This Row],[1M Return vs Nifty]]-AVERAGE(Table2[1M Return vs Nifty]))/_xlfn.STDEV.P(Table2[1M Return vs Nifty])</f>
        <v>1.4977150264698309</v>
      </c>
      <c r="K322">
        <v>0.124230528348693</v>
      </c>
      <c r="L322">
        <f>(Table2[[#This Row],[6M Return vs Nifty]]-AVERAGE(Table2[6M Return vs Nifty]))/_xlfn.STDEV.P(Table2[6M Return vs Nifty])</f>
        <v>-0.25892407962789615</v>
      </c>
      <c r="M322">
        <v>0.91549249310433101</v>
      </c>
      <c r="N322">
        <f>(Table2[[#This Row],[1W Return vs Nifty]]-AVERAGE(Table2[1W Return vs Nifty]))/_xlfn.STDEV.P(Table2[1W Return vs Nifty])</f>
        <v>-0.4242517012573811</v>
      </c>
      <c r="O322">
        <v>265.33999999999997</v>
      </c>
      <c r="P322">
        <v>252.670366379689</v>
      </c>
      <c r="Q322">
        <v>228.21870324890199</v>
      </c>
      <c r="R322">
        <v>65.819514287799095</v>
      </c>
      <c r="S322" s="2">
        <f>(Table2[[#This Row],[Close Price]]-Table2[[#This Row],[20D EMA]])/Table2[[#This Row],[20D EMA]]</f>
        <v>5.0501243687344675E-2</v>
      </c>
      <c r="T322" s="2">
        <f>(Table2[[#This Row],[Close Price]]-Table2[[#This Row],[50D EMA]])/Table2[[#This Row],[50D EMA]]</f>
        <v>0.10317645869534238</v>
      </c>
      <c r="U322" s="2">
        <f>(Table2[[#This Row],[Close Price]]-Table2[[#This Row],[200D EMA]])/Table2[[#This Row],[200D EMA]]</f>
        <v>0.22137228908884832</v>
      </c>
      <c r="V322">
        <v>1.02193515486298</v>
      </c>
      <c r="W322">
        <v>276.2</v>
      </c>
      <c r="X322">
        <v>282.39</v>
      </c>
      <c r="Y322">
        <v>274.01</v>
      </c>
      <c r="Z322">
        <v>280</v>
      </c>
      <c r="AA322">
        <v>229.92</v>
      </c>
      <c r="AB322">
        <v>299</v>
      </c>
      <c r="AC322" s="2">
        <f>(Table2[[#This Row],[Close Price]]/Table2[[#This Row],[Day Low]])-1</f>
        <v>9.196234612599552E-3</v>
      </c>
      <c r="AD322" s="2">
        <f>(Table2[[#This Row],[Day High]]/Table2[[#This Row],[Close Price]])-1</f>
        <v>1.3094640166463334E-2</v>
      </c>
      <c r="AE322" s="2">
        <f>(Table2[[#This Row],[Close Price]]/Table2[[#This Row],[Current Week Low]])-1</f>
        <v>1.726214371738255E-2</v>
      </c>
      <c r="AF322" s="2">
        <f>(Table2[[#This Row],[Current Week High]]/Table2[[#This Row],[Close Price]])-1</f>
        <v>4.5203415369161615E-3</v>
      </c>
      <c r="AG322" s="2">
        <f>(Table2[[#This Row],[Close Price]]/Table2[[#This Row],[Current Month Low]])-1</f>
        <v>0.21233472512178153</v>
      </c>
      <c r="AH322" s="2">
        <f>(Table2[[#This Row],[Current Month High]]/Table2[[#This Row],[Close Price]])-1</f>
        <v>7.2684221855492614E-2</v>
      </c>
      <c r="AI322">
        <v>7.2684221855492597</v>
      </c>
      <c r="AJ322">
        <v>60.981807681201197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0.01</v>
      </c>
      <c r="AM322" t="s">
        <v>10202</v>
      </c>
      <c r="AN322">
        <v>2.14</v>
      </c>
      <c r="AO322" t="s">
        <v>10202</v>
      </c>
      <c r="AP322">
        <v>0.12524666636774501</v>
      </c>
      <c r="AQ322">
        <f>(Table2[[#This Row],[Sharpe Ratio]]-AVERAGE(Table2[Sharpe Ratio]))/_xlfn.STDEV.P(Table2[Sharpe Ratio])</f>
        <v>0.79777080943023848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1.2442957549885545</v>
      </c>
      <c r="AS322">
        <f>_xlfn.RANK.AVG(Table2[[#This Row],[1Y Return vs Nifty Z-Score]],Table2[1Y Return vs Nifty Z-Score])</f>
        <v>421</v>
      </c>
      <c r="AT322">
        <f>_xlfn.RANK.AVG(Table2[[#This Row],[6M Return vs Nifty Z-Score]],Table2[6M Return vs Nifty Z-Score])</f>
        <v>417</v>
      </c>
      <c r="AU322">
        <f>_xlfn.RANK.AVG(Table2[[#This Row],[Sharpe Ratio Z-Score]],Table2[Sharpe Ratio Z-Score])</f>
        <v>161</v>
      </c>
      <c r="AV322">
        <f>(Table2[[#This Row],[Rank 1Y]]+Table2[[#This Row],[Rank 6M]]+Table2[[#This Row],[Rank Sharpe]])/3</f>
        <v>333</v>
      </c>
    </row>
    <row r="323" spans="1:48" x14ac:dyDescent="0.3">
      <c r="A323" t="s">
        <v>731</v>
      </c>
      <c r="B323" t="s">
        <v>732</v>
      </c>
      <c r="C323" t="s">
        <v>10166</v>
      </c>
      <c r="D323" t="s">
        <v>265</v>
      </c>
      <c r="E323">
        <v>22557.991662519998</v>
      </c>
      <c r="F323">
        <v>713.45</v>
      </c>
      <c r="G323">
        <v>6.8004082732165898</v>
      </c>
      <c r="H323">
        <f>(Table2[[#This Row],[1Y Return vs Nifty]]-AVERAGE(Table2[1Y Return vs Nifty]))/_xlfn.STDEV.P(Table2[1Y Return vs Nifty])</f>
        <v>-0.43613112346108784</v>
      </c>
      <c r="I323">
        <v>-5.5404795091437897</v>
      </c>
      <c r="J323">
        <f>(Table2[[#This Row],[1M Return vs Nifty]]-AVERAGE(Table2[1M Return vs Nifty]))/_xlfn.STDEV.P(Table2[1M Return vs Nifty])</f>
        <v>-0.6748163787567677</v>
      </c>
      <c r="K323">
        <v>5.5628416786347401</v>
      </c>
      <c r="L323">
        <f>(Table2[[#This Row],[6M Return vs Nifty]]-AVERAGE(Table2[6M Return vs Nifty]))/_xlfn.STDEV.P(Table2[6M Return vs Nifty])</f>
        <v>-7.5868854149683987E-2</v>
      </c>
      <c r="M323">
        <v>5.9021138881919102</v>
      </c>
      <c r="N323">
        <f>(Table2[[#This Row],[1W Return vs Nifty]]-AVERAGE(Table2[1W Return vs Nifty]))/_xlfn.STDEV.P(Table2[1W Return vs Nifty])</f>
        <v>0.5771956674765627</v>
      </c>
      <c r="O323">
        <v>698.81</v>
      </c>
      <c r="P323">
        <v>682.74804267755496</v>
      </c>
      <c r="Q323">
        <v>615.72754852554999</v>
      </c>
      <c r="R323">
        <v>60.107660859927101</v>
      </c>
      <c r="S323" s="2">
        <f>(Table2[[#This Row],[Close Price]]-Table2[[#This Row],[20D EMA]])/Table2[[#This Row],[20D EMA]]</f>
        <v>2.0949900545212719E-2</v>
      </c>
      <c r="T323" s="2">
        <f>(Table2[[#This Row],[Close Price]]-Table2[[#This Row],[50D EMA]])/Table2[[#This Row],[50D EMA]]</f>
        <v>4.4968209944682126E-2</v>
      </c>
      <c r="U323" s="2">
        <f>(Table2[[#This Row],[Close Price]]-Table2[[#This Row],[200D EMA]])/Table2[[#This Row],[200D EMA]]</f>
        <v>0.15871053960223286</v>
      </c>
      <c r="V323">
        <v>0.94744986432864198</v>
      </c>
      <c r="W323">
        <v>712</v>
      </c>
      <c r="X323">
        <v>719.75</v>
      </c>
      <c r="Y323">
        <v>708.55</v>
      </c>
      <c r="Z323">
        <v>719.2</v>
      </c>
      <c r="AA323">
        <v>651</v>
      </c>
      <c r="AB323">
        <v>762.2</v>
      </c>
      <c r="AC323" s="2">
        <f>(Table2[[#This Row],[Close Price]]/Table2[[#This Row],[Day Low]])-1</f>
        <v>2.0365168539326906E-3</v>
      </c>
      <c r="AD323" s="2">
        <f>(Table2[[#This Row],[Day High]]/Table2[[#This Row],[Close Price]])-1</f>
        <v>8.8303314878406258E-3</v>
      </c>
      <c r="AE323" s="2">
        <f>(Table2[[#This Row],[Close Price]]/Table2[[#This Row],[Current Week Low]])-1</f>
        <v>6.915531719709378E-3</v>
      </c>
      <c r="AF323" s="2">
        <f>(Table2[[#This Row],[Current Week High]]/Table2[[#This Row],[Close Price]])-1</f>
        <v>8.0594295325531196E-3</v>
      </c>
      <c r="AG323" s="2">
        <f>(Table2[[#This Row],[Close Price]]/Table2[[#This Row],[Current Month Low]])-1</f>
        <v>9.5929339477726749E-2</v>
      </c>
      <c r="AH323" s="2">
        <f>(Table2[[#This Row],[Current Month High]]/Table2[[#This Row],[Close Price]])-1</f>
        <v>6.8329946036863154E-2</v>
      </c>
      <c r="AI323">
        <v>11.984021304926699</v>
      </c>
      <c r="AJ323">
        <v>54.092872570194302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-0.01</v>
      </c>
      <c r="AM323" t="s">
        <v>10201</v>
      </c>
      <c r="AN323">
        <v>-0.12</v>
      </c>
      <c r="AO323" t="s">
        <v>10201</v>
      </c>
      <c r="AP323">
        <v>0.11011445160093999</v>
      </c>
      <c r="AQ323">
        <f>(Table2[[#This Row],[Sharpe Ratio]]-AVERAGE(Table2[Sharpe Ratio]))/_xlfn.STDEV.P(Table2[Sharpe Ratio])</f>
        <v>0.6240965400860049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1.4475851195028033E-2</v>
      </c>
      <c r="AS323">
        <f>_xlfn.RANK.AVG(Table2[[#This Row],[1Y Return vs Nifty Z-Score]],Table2[1Y Return vs Nifty Z-Score])</f>
        <v>455</v>
      </c>
      <c r="AT323">
        <f>_xlfn.RANK.AVG(Table2[[#This Row],[6M Return vs Nifty Z-Score]],Table2[6M Return vs Nifty Z-Score])</f>
        <v>352</v>
      </c>
      <c r="AU323">
        <f>_xlfn.RANK.AVG(Table2[[#This Row],[Sharpe Ratio Z-Score]],Table2[Sharpe Ratio Z-Score])</f>
        <v>194</v>
      </c>
      <c r="AV323">
        <f>(Table2[[#This Row],[Rank 1Y]]+Table2[[#This Row],[Rank 6M]]+Table2[[#This Row],[Rank Sharpe]])/3</f>
        <v>333.66666666666669</v>
      </c>
    </row>
    <row r="324" spans="1:48" x14ac:dyDescent="0.3">
      <c r="A324" t="s">
        <v>1224</v>
      </c>
      <c r="B324" t="s">
        <v>1225</v>
      </c>
      <c r="C324" t="s">
        <v>10159</v>
      </c>
      <c r="D324" t="s">
        <v>398</v>
      </c>
      <c r="E324">
        <v>9587.6049831</v>
      </c>
      <c r="F324">
        <v>703.7</v>
      </c>
      <c r="G324">
        <v>46.121144986445302</v>
      </c>
      <c r="H324">
        <f>(Table2[[#This Row],[1Y Return vs Nifty]]-AVERAGE(Table2[1Y Return vs Nifty]))/_xlfn.STDEV.P(Table2[1Y Return vs Nifty])</f>
        <v>0.10799861953160959</v>
      </c>
      <c r="I324">
        <v>12.2361252011116</v>
      </c>
      <c r="J324">
        <f>(Table2[[#This Row],[1M Return vs Nifty]]-AVERAGE(Table2[1M Return vs Nifty]))/_xlfn.STDEV.P(Table2[1M Return vs Nifty])</f>
        <v>1.2736117492650345</v>
      </c>
      <c r="K324">
        <v>24.3240768970931</v>
      </c>
      <c r="L324">
        <f>(Table2[[#This Row],[6M Return vs Nifty]]-AVERAGE(Table2[6M Return vs Nifty]))/_xlfn.STDEV.P(Table2[6M Return vs Nifty])</f>
        <v>0.55560525721127241</v>
      </c>
      <c r="M324">
        <v>12.231425949441499</v>
      </c>
      <c r="N324">
        <f>(Table2[[#This Row],[1W Return vs Nifty]]-AVERAGE(Table2[1W Return vs Nifty]))/_xlfn.STDEV.P(Table2[1W Return vs Nifty])</f>
        <v>1.848291346783312</v>
      </c>
      <c r="O324">
        <v>641.41999999999996</v>
      </c>
      <c r="P324">
        <v>603.84969673184196</v>
      </c>
      <c r="Q324">
        <v>522.44321859168997</v>
      </c>
      <c r="R324">
        <v>69.133888634299794</v>
      </c>
      <c r="S324" s="2">
        <f>(Table2[[#This Row],[Close Price]]-Table2[[#This Row],[20D EMA]])/Table2[[#This Row],[20D EMA]]</f>
        <v>9.709706588506764E-2</v>
      </c>
      <c r="T324" s="2">
        <f>(Table2[[#This Row],[Close Price]]-Table2[[#This Row],[50D EMA]])/Table2[[#This Row],[50D EMA]]</f>
        <v>0.16535621994772598</v>
      </c>
      <c r="U324" s="2">
        <f>(Table2[[#This Row],[Close Price]]-Table2[[#This Row],[200D EMA]])/Table2[[#This Row],[200D EMA]]</f>
        <v>0.34694063384899521</v>
      </c>
      <c r="V324">
        <v>3.1836250792905099</v>
      </c>
      <c r="W324">
        <v>692.15</v>
      </c>
      <c r="X324">
        <v>703.65</v>
      </c>
      <c r="Y324">
        <v>687</v>
      </c>
      <c r="Z324">
        <v>719.8</v>
      </c>
      <c r="AA324">
        <v>589.95000000000005</v>
      </c>
      <c r="AB324">
        <v>764.4</v>
      </c>
      <c r="AC324" s="2">
        <f>(Table2[[#This Row],[Close Price]]/Table2[[#This Row],[Day Low]])-1</f>
        <v>1.6687134291699879E-2</v>
      </c>
      <c r="AD324" s="2">
        <f>(Table2[[#This Row],[Day High]]/Table2[[#This Row],[Close Price]])-1</f>
        <v>-7.1053005542220937E-5</v>
      </c>
      <c r="AE324" s="2">
        <f>(Table2[[#This Row],[Close Price]]/Table2[[#This Row],[Current Week Low]])-1</f>
        <v>2.4308588064046566E-2</v>
      </c>
      <c r="AF324" s="2">
        <f>(Table2[[#This Row],[Current Week High]]/Table2[[#This Row],[Close Price]])-1</f>
        <v>2.2879067784567164E-2</v>
      </c>
      <c r="AG324" s="2">
        <f>(Table2[[#This Row],[Close Price]]/Table2[[#This Row],[Current Month Low]])-1</f>
        <v>0.1928129502500211</v>
      </c>
      <c r="AH324" s="2">
        <f>(Table2[[#This Row],[Current Month High]]/Table2[[#This Row],[Close Price]])-1</f>
        <v>8.6258348728151191E-2</v>
      </c>
      <c r="AI324">
        <v>8.6258348728151102</v>
      </c>
      <c r="AJ324">
        <v>82.352941176470594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0.19</v>
      </c>
      <c r="AM324" t="s">
        <v>10202</v>
      </c>
      <c r="AN324">
        <v>14.69</v>
      </c>
      <c r="AO324" t="s">
        <v>10202</v>
      </c>
      <c r="AP324">
        <v>-2.2372944001759001E-2</v>
      </c>
      <c r="AQ324">
        <f>(Table2[[#This Row],[Sharpe Ratio]]-AVERAGE(Table2[Sharpe Ratio]))/_xlfn.STDEV.P(Table2[Sharpe Ratio])</f>
        <v>-0.89647741311314066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2.8890295596780877</v>
      </c>
      <c r="AS324">
        <f>_xlfn.RANK.AVG(Table2[[#This Row],[1Y Return vs Nifty Z-Score]],Table2[1Y Return vs Nifty Z-Score])</f>
        <v>253</v>
      </c>
      <c r="AT324">
        <f>_xlfn.RANK.AVG(Table2[[#This Row],[6M Return vs Nifty Z-Score]],Table2[6M Return vs Nifty Z-Score])</f>
        <v>166</v>
      </c>
      <c r="AU324">
        <f>_xlfn.RANK.AVG(Table2[[#This Row],[Sharpe Ratio Z-Score]],Table2[Sharpe Ratio Z-Score])</f>
        <v>593</v>
      </c>
      <c r="AV324">
        <f>(Table2[[#This Row],[Rank 1Y]]+Table2[[#This Row],[Rank 6M]]+Table2[[#This Row],[Rank Sharpe]])/3</f>
        <v>337.33333333333331</v>
      </c>
    </row>
    <row r="325" spans="1:48" x14ac:dyDescent="0.3">
      <c r="A325" t="s">
        <v>465</v>
      </c>
      <c r="B325" t="s">
        <v>466</v>
      </c>
      <c r="C325" t="s">
        <v>10157</v>
      </c>
      <c r="D325" t="s">
        <v>51</v>
      </c>
      <c r="E325">
        <v>47520.485492500004</v>
      </c>
      <c r="F325">
        <v>4312.6000000000004</v>
      </c>
      <c r="G325">
        <v>36.4632124113988</v>
      </c>
      <c r="H325">
        <f>(Table2[[#This Row],[1Y Return vs Nifty]]-AVERAGE(Table2[1Y Return vs Nifty]))/_xlfn.STDEV.P(Table2[1Y Return vs Nifty])</f>
        <v>-2.5650157403255214E-2</v>
      </c>
      <c r="I325">
        <v>-8.9310889067306007</v>
      </c>
      <c r="J325">
        <f>(Table2[[#This Row],[1M Return vs Nifty]]-AVERAGE(Table2[1M Return vs Nifty]))/_xlfn.STDEV.P(Table2[1M Return vs Nifty])</f>
        <v>-1.046448579003757</v>
      </c>
      <c r="K325">
        <v>7.5432304469480904</v>
      </c>
      <c r="L325">
        <f>(Table2[[#This Row],[6M Return vs Nifty]]-AVERAGE(Table2[6M Return vs Nifty]))/_xlfn.STDEV.P(Table2[6M Return vs Nifty])</f>
        <v>-9.2120363518070018E-3</v>
      </c>
      <c r="M325">
        <v>2.63421809225731</v>
      </c>
      <c r="N325">
        <f>(Table2[[#This Row],[1W Return vs Nifty]]-AVERAGE(Table2[1W Return vs Nifty]))/_xlfn.STDEV.P(Table2[1W Return vs Nifty])</f>
        <v>-7.9085487005979643E-2</v>
      </c>
      <c r="O325">
        <v>4454.84</v>
      </c>
      <c r="P325">
        <v>4486.0040729636503</v>
      </c>
      <c r="Q325">
        <v>4004.8977157592899</v>
      </c>
      <c r="R325">
        <v>39.9307034667953</v>
      </c>
      <c r="S325" s="2">
        <f>(Table2[[#This Row],[Close Price]]-Table2[[#This Row],[20D EMA]])/Table2[[#This Row],[20D EMA]]</f>
        <v>-3.1929317326772629E-2</v>
      </c>
      <c r="T325" s="2">
        <f>(Table2[[#This Row],[Close Price]]-Table2[[#This Row],[50D EMA]])/Table2[[#This Row],[50D EMA]]</f>
        <v>-3.8654461775620194E-2</v>
      </c>
      <c r="U325" s="2">
        <f>(Table2[[#This Row],[Close Price]]-Table2[[#This Row],[200D EMA]])/Table2[[#This Row],[200D EMA]]</f>
        <v>7.683149635255368E-2</v>
      </c>
      <c r="V325">
        <v>0.33536098173484602</v>
      </c>
      <c r="W325">
        <v>4294.1499999999996</v>
      </c>
      <c r="X325">
        <v>4354.5</v>
      </c>
      <c r="Y325">
        <v>4299</v>
      </c>
      <c r="Z325">
        <v>4418</v>
      </c>
      <c r="AA325">
        <v>4135.2</v>
      </c>
      <c r="AB325">
        <v>4843.5</v>
      </c>
      <c r="AC325" s="2">
        <f>(Table2[[#This Row],[Close Price]]/Table2[[#This Row],[Day Low]])-1</f>
        <v>4.2965429712518155E-3</v>
      </c>
      <c r="AD325" s="2">
        <f>(Table2[[#This Row],[Day High]]/Table2[[#This Row],[Close Price]])-1</f>
        <v>9.7157167370032216E-3</v>
      </c>
      <c r="AE325" s="2">
        <f>(Table2[[#This Row],[Close Price]]/Table2[[#This Row],[Current Week Low]])-1</f>
        <v>3.1635264014888698E-3</v>
      </c>
      <c r="AF325" s="2">
        <f>(Table2[[#This Row],[Current Week High]]/Table2[[#This Row],[Close Price]])-1</f>
        <v>2.4440012985206039E-2</v>
      </c>
      <c r="AG325" s="2">
        <f>(Table2[[#This Row],[Close Price]]/Table2[[#This Row],[Current Month Low]])-1</f>
        <v>4.2899980653898329E-2</v>
      </c>
      <c r="AH325" s="2">
        <f>(Table2[[#This Row],[Current Month High]]/Table2[[#This Row],[Close Price]])-1</f>
        <v>0.12310439178221944</v>
      </c>
      <c r="AI325">
        <v>15.8929648008162</v>
      </c>
      <c r="AJ325">
        <v>72.981428743331605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-0.12</v>
      </c>
      <c r="AM325" t="s">
        <v>10201</v>
      </c>
      <c r="AN325">
        <v>-5.44</v>
      </c>
      <c r="AO325" t="s">
        <v>10201</v>
      </c>
      <c r="AP325">
        <v>3.6274420172041001E-2</v>
      </c>
      <c r="AQ325">
        <f>(Table2[[#This Row],[Sharpe Ratio]]-AVERAGE(Table2[Sharpe Ratio]))/_xlfn.STDEV.P(Table2[Sharpe Ratio])</f>
        <v>-0.22337448146604666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296</v>
      </c>
      <c r="AT325">
        <f>_xlfn.RANK.AVG(Table2[[#This Row],[6M Return vs Nifty Z-Score]],Table2[6M Return vs Nifty Z-Score])</f>
        <v>323</v>
      </c>
      <c r="AU325">
        <f>_xlfn.RANK.AVG(Table2[[#This Row],[Sharpe Ratio Z-Score]],Table2[Sharpe Ratio Z-Score])</f>
        <v>395</v>
      </c>
      <c r="AV325">
        <f>(Table2[[#This Row],[Rank 1Y]]+Table2[[#This Row],[Rank 6M]]+Table2[[#This Row],[Rank Sharpe]])/3</f>
        <v>338</v>
      </c>
    </row>
    <row r="326" spans="1:48" x14ac:dyDescent="0.3">
      <c r="A326" t="s">
        <v>1404</v>
      </c>
      <c r="B326" t="s">
        <v>1405</v>
      </c>
      <c r="C326" t="s">
        <v>10160</v>
      </c>
      <c r="D326" t="s">
        <v>46</v>
      </c>
      <c r="E326">
        <v>7516.9116591100001</v>
      </c>
      <c r="F326">
        <v>514.1</v>
      </c>
      <c r="G326">
        <v>66.598928702530102</v>
      </c>
      <c r="H326">
        <f>(Table2[[#This Row],[1Y Return vs Nifty]]-AVERAGE(Table2[1Y Return vs Nifty]))/_xlfn.STDEV.P(Table2[1Y Return vs Nifty])</f>
        <v>0.39137507994122755</v>
      </c>
      <c r="I326">
        <v>-4.1092057942864901</v>
      </c>
      <c r="J326">
        <f>(Table2[[#This Row],[1M Return vs Nifty]]-AVERAGE(Table2[1M Return vs Nifty]))/_xlfn.STDEV.P(Table2[1M Return vs Nifty])</f>
        <v>-0.51793974171722168</v>
      </c>
      <c r="K326">
        <v>15.9307534369183</v>
      </c>
      <c r="L326">
        <f>(Table2[[#This Row],[6M Return vs Nifty]]-AVERAGE(Table2[6M Return vs Nifty]))/_xlfn.STDEV.P(Table2[6M Return vs Nifty])</f>
        <v>0.27309899300941709</v>
      </c>
      <c r="M326">
        <v>1.8331217217196001</v>
      </c>
      <c r="N326">
        <f>(Table2[[#This Row],[1W Return vs Nifty]]-AVERAGE(Table2[1W Return vs Nifty]))/_xlfn.STDEV.P(Table2[1W Return vs Nifty])</f>
        <v>-0.23996713187431082</v>
      </c>
      <c r="O326">
        <v>519.82000000000005</v>
      </c>
      <c r="P326">
        <v>499.96861507621298</v>
      </c>
      <c r="Q326">
        <v>427.72310316937802</v>
      </c>
      <c r="R326">
        <v>43.691289951394999</v>
      </c>
      <c r="S326" s="2">
        <f>(Table2[[#This Row],[Close Price]]-Table2[[#This Row],[20D EMA]])/Table2[[#This Row],[20D EMA]]</f>
        <v>-1.1003809010811487E-2</v>
      </c>
      <c r="T326" s="2">
        <f>(Table2[[#This Row],[Close Price]]-Table2[[#This Row],[50D EMA]])/Table2[[#This Row],[50D EMA]]</f>
        <v>2.8264544008693254E-2</v>
      </c>
      <c r="U326" s="2">
        <f>(Table2[[#This Row],[Close Price]]-Table2[[#This Row],[200D EMA]])/Table2[[#This Row],[200D EMA]]</f>
        <v>0.20194582941762868</v>
      </c>
      <c r="V326">
        <v>0.44650728655437699</v>
      </c>
      <c r="W326">
        <v>512</v>
      </c>
      <c r="X326">
        <v>527.45000000000005</v>
      </c>
      <c r="Y326">
        <v>512.04999999999995</v>
      </c>
      <c r="Z326">
        <v>524.15</v>
      </c>
      <c r="AA326">
        <v>475</v>
      </c>
      <c r="AB326">
        <v>559</v>
      </c>
      <c r="AC326" s="2">
        <f>(Table2[[#This Row],[Close Price]]/Table2[[#This Row],[Day Low]])-1</f>
        <v>4.1015625000000444E-3</v>
      </c>
      <c r="AD326" s="2">
        <f>(Table2[[#This Row],[Day High]]/Table2[[#This Row],[Close Price]])-1</f>
        <v>2.5967710562147417E-2</v>
      </c>
      <c r="AE326" s="2">
        <f>(Table2[[#This Row],[Close Price]]/Table2[[#This Row],[Current Week Low]])-1</f>
        <v>4.0035152817108344E-3</v>
      </c>
      <c r="AF326" s="2">
        <f>(Table2[[#This Row],[Current Week High]]/Table2[[#This Row],[Close Price]])-1</f>
        <v>1.9548725928807631E-2</v>
      </c>
      <c r="AG326" s="2">
        <f>(Table2[[#This Row],[Close Price]]/Table2[[#This Row],[Current Month Low]])-1</f>
        <v>8.2315789473684342E-2</v>
      </c>
      <c r="AH326" s="2">
        <f>(Table2[[#This Row],[Current Month High]]/Table2[[#This Row],[Close Price]])-1</f>
        <v>8.7337093950593303E-2</v>
      </c>
      <c r="AI326">
        <v>9.7062828243532397</v>
      </c>
      <c r="AJ326">
        <v>101.56831993726701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-0.02</v>
      </c>
      <c r="AM326" t="s">
        <v>10201</v>
      </c>
      <c r="AN326">
        <v>-3.92</v>
      </c>
      <c r="AO326" t="s">
        <v>10201</v>
      </c>
      <c r="AP326">
        <v>-2.5090191239401999E-2</v>
      </c>
      <c r="AQ326">
        <f>(Table2[[#This Row],[Sharpe Ratio]]-AVERAGE(Table2[Sharpe Ratio]))/_xlfn.STDEV.P(Table2[Sharpe Ratio])</f>
        <v>-0.92766359014655897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-1.0210963907874469</v>
      </c>
      <c r="AS326">
        <f>_xlfn.RANK.AVG(Table2[[#This Row],[1Y Return vs Nifty Z-Score]],Table2[1Y Return vs Nifty Z-Score])</f>
        <v>180</v>
      </c>
      <c r="AT326">
        <f>_xlfn.RANK.AVG(Table2[[#This Row],[6M Return vs Nifty Z-Score]],Table2[6M Return vs Nifty Z-Score])</f>
        <v>238</v>
      </c>
      <c r="AU326">
        <f>_xlfn.RANK.AVG(Table2[[#This Row],[Sharpe Ratio Z-Score]],Table2[Sharpe Ratio Z-Score])</f>
        <v>596</v>
      </c>
      <c r="AV326">
        <f>(Table2[[#This Row],[Rank 1Y]]+Table2[[#This Row],[Rank 6M]]+Table2[[#This Row],[Rank Sharpe]])/3</f>
        <v>338</v>
      </c>
    </row>
    <row r="327" spans="1:48" x14ac:dyDescent="0.3">
      <c r="A327" t="s">
        <v>318</v>
      </c>
      <c r="B327" t="s">
        <v>319</v>
      </c>
      <c r="C327" t="s">
        <v>10161</v>
      </c>
      <c r="D327" t="s">
        <v>57</v>
      </c>
      <c r="E327">
        <v>82324.374564500002</v>
      </c>
      <c r="F327">
        <v>1405</v>
      </c>
      <c r="G327">
        <v>44.4548270177783</v>
      </c>
      <c r="H327">
        <f>(Table2[[#This Row],[1Y Return vs Nifty]]-AVERAGE(Table2[1Y Return vs Nifty]))/_xlfn.STDEV.P(Table2[1Y Return vs Nifty])</f>
        <v>8.4939713625356572E-2</v>
      </c>
      <c r="I327">
        <v>12.433445598487999</v>
      </c>
      <c r="J327">
        <f>(Table2[[#This Row],[1M Return vs Nifty]]-AVERAGE(Table2[1M Return vs Nifty]))/_xlfn.STDEV.P(Table2[1M Return vs Nifty])</f>
        <v>1.2952393108127591</v>
      </c>
      <c r="K327">
        <v>7.2804322145874103</v>
      </c>
      <c r="L327">
        <f>(Table2[[#This Row],[6M Return vs Nifty]]-AVERAGE(Table2[6M Return vs Nifty]))/_xlfn.STDEV.P(Table2[6M Return vs Nifty])</f>
        <v>-1.8057417709422485E-2</v>
      </c>
      <c r="M327">
        <v>2.94132166816983</v>
      </c>
      <c r="N327">
        <f>(Table2[[#This Row],[1W Return vs Nifty]]-AVERAGE(Table2[1W Return vs Nifty]))/_xlfn.STDEV.P(Table2[1W Return vs Nifty])</f>
        <v>-1.7410849278449356E-2</v>
      </c>
      <c r="O327">
        <v>1329.89</v>
      </c>
      <c r="P327">
        <v>1269.1400337267801</v>
      </c>
      <c r="Q327">
        <v>1098.5204578728401</v>
      </c>
      <c r="R327">
        <v>77.884496673050194</v>
      </c>
      <c r="S327" s="2">
        <f>(Table2[[#This Row],[Close Price]]-Table2[[#This Row],[20D EMA]])/Table2[[#This Row],[20D EMA]]</f>
        <v>5.6478355352698267E-2</v>
      </c>
      <c r="T327" s="2">
        <f>(Table2[[#This Row],[Close Price]]-Table2[[#This Row],[50D EMA]])/Table2[[#This Row],[50D EMA]]</f>
        <v>0.10704883831792182</v>
      </c>
      <c r="U327" s="2">
        <f>(Table2[[#This Row],[Close Price]]-Table2[[#This Row],[200D EMA]])/Table2[[#This Row],[200D EMA]]</f>
        <v>0.27899302186927194</v>
      </c>
      <c r="V327">
        <v>1.03469264168387</v>
      </c>
      <c r="W327">
        <v>1395.05</v>
      </c>
      <c r="X327">
        <v>1423.05</v>
      </c>
      <c r="Y327">
        <v>1387.6</v>
      </c>
      <c r="Z327">
        <v>1417</v>
      </c>
      <c r="AA327">
        <v>1203</v>
      </c>
      <c r="AB327">
        <v>1417</v>
      </c>
      <c r="AC327" s="2">
        <f>(Table2[[#This Row],[Close Price]]/Table2[[#This Row],[Day Low]])-1</f>
        <v>7.132360847281527E-3</v>
      </c>
      <c r="AD327" s="2">
        <f>(Table2[[#This Row],[Day High]]/Table2[[#This Row],[Close Price]])-1</f>
        <v>1.2846975088967927E-2</v>
      </c>
      <c r="AE327" s="2">
        <f>(Table2[[#This Row],[Close Price]]/Table2[[#This Row],[Current Week Low]])-1</f>
        <v>1.2539636782934682E-2</v>
      </c>
      <c r="AF327" s="2">
        <f>(Table2[[#This Row],[Current Week High]]/Table2[[#This Row],[Close Price]])-1</f>
        <v>8.5409252669039759E-3</v>
      </c>
      <c r="AG327" s="2">
        <f>(Table2[[#This Row],[Close Price]]/Table2[[#This Row],[Current Month Low]])-1</f>
        <v>0.16791354945968417</v>
      </c>
      <c r="AH327" s="2">
        <f>(Table2[[#This Row],[Current Month High]]/Table2[[#This Row],[Close Price]])-1</f>
        <v>8.5409252669039759E-3</v>
      </c>
      <c r="AI327">
        <v>0.85409252669039704</v>
      </c>
      <c r="AJ327">
        <v>74.393346986904902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7.0000000000000007E-2</v>
      </c>
      <c r="AM327" t="s">
        <v>10202</v>
      </c>
      <c r="AN327">
        <v>5.08</v>
      </c>
      <c r="AO327" t="s">
        <v>10202</v>
      </c>
      <c r="AP327">
        <v>2.2913208124175001E-2</v>
      </c>
      <c r="AQ327">
        <f>(Table2[[#This Row],[Sharpe Ratio]]-AVERAGE(Table2[Sharpe Ratio]))/_xlfn.STDEV.P(Table2[Sharpe Ratio])</f>
        <v>-0.37672273720564226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0.96798802024460162</v>
      </c>
      <c r="AS327">
        <f>_xlfn.RANK.AVG(Table2[[#This Row],[1Y Return vs Nifty Z-Score]],Table2[1Y Return vs Nifty Z-Score])</f>
        <v>261</v>
      </c>
      <c r="AT327">
        <f>_xlfn.RANK.AVG(Table2[[#This Row],[6M Return vs Nifty Z-Score]],Table2[6M Return vs Nifty Z-Score])</f>
        <v>327</v>
      </c>
      <c r="AU327">
        <f>_xlfn.RANK.AVG(Table2[[#This Row],[Sharpe Ratio Z-Score]],Table2[Sharpe Ratio Z-Score])</f>
        <v>434</v>
      </c>
      <c r="AV327">
        <f>(Table2[[#This Row],[Rank 1Y]]+Table2[[#This Row],[Rank 6M]]+Table2[[#This Row],[Rank Sharpe]])/3</f>
        <v>340.66666666666669</v>
      </c>
    </row>
    <row r="328" spans="1:48" x14ac:dyDescent="0.3">
      <c r="A328" t="s">
        <v>986</v>
      </c>
      <c r="B328" t="s">
        <v>987</v>
      </c>
      <c r="C328" t="s">
        <v>10162</v>
      </c>
      <c r="D328" t="s">
        <v>231</v>
      </c>
      <c r="E328">
        <v>14018.158668545</v>
      </c>
      <c r="F328">
        <v>1707.85</v>
      </c>
      <c r="G328">
        <v>22.071548841588399</v>
      </c>
      <c r="H328">
        <f>(Table2[[#This Row],[1Y Return vs Nifty]]-AVERAGE(Table2[1Y Return vs Nifty]))/_xlfn.STDEV.P(Table2[1Y Return vs Nifty])</f>
        <v>-0.22480543408564077</v>
      </c>
      <c r="I328">
        <v>-7.6957098360497103</v>
      </c>
      <c r="J328">
        <f>(Table2[[#This Row],[1M Return vs Nifty]]-AVERAGE(Table2[1M Return vs Nifty]))/_xlfn.STDEV.P(Table2[1M Return vs Nifty])</f>
        <v>-0.91104323195818493</v>
      </c>
      <c r="K328">
        <v>-13.421631164162299</v>
      </c>
      <c r="L328">
        <f>(Table2[[#This Row],[6M Return vs Nifty]]-AVERAGE(Table2[6M Return vs Nifty]))/_xlfn.STDEV.P(Table2[6M Return vs Nifty])</f>
        <v>-0.71485679809203162</v>
      </c>
      <c r="M328">
        <v>-3.1868666484771699</v>
      </c>
      <c r="N328">
        <f>(Table2[[#This Row],[1W Return vs Nifty]]-AVERAGE(Table2[1W Return vs Nifty]))/_xlfn.STDEV.P(Table2[1W Return vs Nifty])</f>
        <v>-1.2481154844564828</v>
      </c>
      <c r="O328">
        <v>1763.57</v>
      </c>
      <c r="P328">
        <v>1770.3494056965901</v>
      </c>
      <c r="Q328">
        <v>1603.4857894898901</v>
      </c>
      <c r="R328">
        <v>30.5091972156943</v>
      </c>
      <c r="S328" s="2">
        <f>(Table2[[#This Row],[Close Price]]-Table2[[#This Row],[20D EMA]])/Table2[[#This Row],[20D EMA]]</f>
        <v>-3.1595003317135148E-2</v>
      </c>
      <c r="T328" s="2">
        <f>(Table2[[#This Row],[Close Price]]-Table2[[#This Row],[50D EMA]])/Table2[[#This Row],[50D EMA]]</f>
        <v>-3.5303429648114115E-2</v>
      </c>
      <c r="U328" s="2">
        <f>(Table2[[#This Row],[Close Price]]-Table2[[#This Row],[200D EMA]])/Table2[[#This Row],[200D EMA]]</f>
        <v>6.5085834370450374E-2</v>
      </c>
      <c r="V328">
        <v>0.564416565037276</v>
      </c>
      <c r="W328">
        <v>1700</v>
      </c>
      <c r="X328">
        <v>1757</v>
      </c>
      <c r="Y328">
        <v>1703.05</v>
      </c>
      <c r="Z328">
        <v>1733.6</v>
      </c>
      <c r="AA328">
        <v>1615.9</v>
      </c>
      <c r="AB328">
        <v>1960</v>
      </c>
      <c r="AC328" s="2">
        <f>(Table2[[#This Row],[Close Price]]/Table2[[#This Row],[Day Low]])-1</f>
        <v>4.6176470588235041E-3</v>
      </c>
      <c r="AD328" s="2">
        <f>(Table2[[#This Row],[Day High]]/Table2[[#This Row],[Close Price]])-1</f>
        <v>2.8778874022894252E-2</v>
      </c>
      <c r="AE328" s="2">
        <f>(Table2[[#This Row],[Close Price]]/Table2[[#This Row],[Current Week Low]])-1</f>
        <v>2.8184727400839549E-3</v>
      </c>
      <c r="AF328" s="2">
        <f>(Table2[[#This Row],[Current Week High]]/Table2[[#This Row],[Close Price]])-1</f>
        <v>1.507743654302196E-2</v>
      </c>
      <c r="AG328" s="2">
        <f>(Table2[[#This Row],[Close Price]]/Table2[[#This Row],[Current Month Low]])-1</f>
        <v>5.6903273717432867E-2</v>
      </c>
      <c r="AH328" s="2">
        <f>(Table2[[#This Row],[Current Month High]]/Table2[[#This Row],[Close Price]])-1</f>
        <v>0.14764177181836824</v>
      </c>
      <c r="AI328">
        <v>30.1021752495828</v>
      </c>
      <c r="AJ328">
        <v>68.593287265547801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-0.09</v>
      </c>
      <c r="AM328" t="s">
        <v>10201</v>
      </c>
      <c r="AN328">
        <v>-7.6</v>
      </c>
      <c r="AO328" t="s">
        <v>10201</v>
      </c>
      <c r="AP328">
        <v>0.15255263551847201</v>
      </c>
      <c r="AQ328">
        <f>(Table2[[#This Row],[Sharpe Ratio]]-AVERAGE(Table2[Sharpe Ratio]))/_xlfn.STDEV.P(Table2[Sharpe Ratio])</f>
        <v>1.1111647384796599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366</v>
      </c>
      <c r="AT328">
        <f>_xlfn.RANK.AVG(Table2[[#This Row],[6M Return vs Nifty Z-Score]],Table2[6M Return vs Nifty Z-Score])</f>
        <v>555</v>
      </c>
      <c r="AU328">
        <f>_xlfn.RANK.AVG(Table2[[#This Row],[Sharpe Ratio Z-Score]],Table2[Sharpe Ratio Z-Score])</f>
        <v>101</v>
      </c>
      <c r="AV328">
        <f>(Table2[[#This Row],[Rank 1Y]]+Table2[[#This Row],[Rank 6M]]+Table2[[#This Row],[Rank Sharpe]])/3</f>
        <v>340.66666666666669</v>
      </c>
    </row>
    <row r="329" spans="1:48" x14ac:dyDescent="0.3">
      <c r="A329" t="s">
        <v>1035</v>
      </c>
      <c r="B329" t="s">
        <v>1036</v>
      </c>
      <c r="C329" t="s">
        <v>10156</v>
      </c>
      <c r="D329" t="s">
        <v>286</v>
      </c>
      <c r="E329">
        <v>12750.715018659999</v>
      </c>
      <c r="F329">
        <v>2358.1</v>
      </c>
      <c r="G329">
        <v>30.794128426132701</v>
      </c>
      <c r="H329">
        <f>(Table2[[#This Row],[1Y Return vs Nifty]]-AVERAGE(Table2[1Y Return vs Nifty]))/_xlfn.STDEV.P(Table2[1Y Return vs Nifty])</f>
        <v>-0.10410029516145913</v>
      </c>
      <c r="I329">
        <v>-0.189285836207714</v>
      </c>
      <c r="J329">
        <f>(Table2[[#This Row],[1M Return vs Nifty]]-AVERAGE(Table2[1M Return vs Nifty]))/_xlfn.STDEV.P(Table2[1M Return vs Nifty])</f>
        <v>-8.8291761666873594E-2</v>
      </c>
      <c r="K329">
        <v>5.7906950449805397</v>
      </c>
      <c r="L329">
        <f>(Table2[[#This Row],[6M Return vs Nifty]]-AVERAGE(Table2[6M Return vs Nifty]))/_xlfn.STDEV.P(Table2[6M Return vs Nifty])</f>
        <v>-6.8199662843332495E-2</v>
      </c>
      <c r="M329">
        <v>4.9449353926041404</v>
      </c>
      <c r="N329">
        <f>(Table2[[#This Row],[1W Return vs Nifty]]-AVERAGE(Table2[1W Return vs Nifty]))/_xlfn.STDEV.P(Table2[1W Return vs Nifty])</f>
        <v>0.3849685441663015</v>
      </c>
      <c r="O329">
        <v>2365.34</v>
      </c>
      <c r="P329">
        <v>2238.9727569368602</v>
      </c>
      <c r="Q329">
        <v>1977.5093283420299</v>
      </c>
      <c r="R329">
        <v>45.847195586786398</v>
      </c>
      <c r="S329" s="2">
        <f>(Table2[[#This Row],[Close Price]]-Table2[[#This Row],[20D EMA]])/Table2[[#This Row],[20D EMA]]</f>
        <v>-3.0608707416270964E-3</v>
      </c>
      <c r="T329" s="2">
        <f>(Table2[[#This Row],[Close Price]]-Table2[[#This Row],[50D EMA]])/Table2[[#This Row],[50D EMA]]</f>
        <v>5.3206204807117796E-2</v>
      </c>
      <c r="U329" s="2">
        <f>(Table2[[#This Row],[Close Price]]-Table2[[#This Row],[200D EMA]])/Table2[[#This Row],[200D EMA]]</f>
        <v>0.19245960876304047</v>
      </c>
      <c r="V329">
        <v>1.32937984975061</v>
      </c>
      <c r="W329">
        <v>2362.0500000000002</v>
      </c>
      <c r="X329">
        <v>2502</v>
      </c>
      <c r="Y329">
        <v>2350</v>
      </c>
      <c r="Z329">
        <v>2431.15</v>
      </c>
      <c r="AA329">
        <v>2235.15</v>
      </c>
      <c r="AB329">
        <v>2690</v>
      </c>
      <c r="AC329" s="2">
        <f>(Table2[[#This Row],[Close Price]]/Table2[[#This Row],[Day Low]])-1</f>
        <v>-1.6722762007579384E-3</v>
      </c>
      <c r="AD329" s="2">
        <f>(Table2[[#This Row],[Day High]]/Table2[[#This Row],[Close Price]])-1</f>
        <v>6.1023705525635075E-2</v>
      </c>
      <c r="AE329" s="2">
        <f>(Table2[[#This Row],[Close Price]]/Table2[[#This Row],[Current Week Low]])-1</f>
        <v>3.4468085106382773E-3</v>
      </c>
      <c r="AF329" s="2">
        <f>(Table2[[#This Row],[Current Week High]]/Table2[[#This Row],[Close Price]])-1</f>
        <v>3.0978330011449895E-2</v>
      </c>
      <c r="AG329" s="2">
        <f>(Table2[[#This Row],[Close Price]]/Table2[[#This Row],[Current Month Low]])-1</f>
        <v>5.5007493904212224E-2</v>
      </c>
      <c r="AH329" s="2">
        <f>(Table2[[#This Row],[Current Month High]]/Table2[[#This Row],[Close Price]])-1</f>
        <v>0.14074890801916795</v>
      </c>
      <c r="AI329">
        <v>16.528137059496999</v>
      </c>
      <c r="AJ329">
        <v>59.8549300071179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0.06</v>
      </c>
      <c r="AM329" t="s">
        <v>10202</v>
      </c>
      <c r="AN329">
        <v>-1.74</v>
      </c>
      <c r="AO329" t="s">
        <v>10201</v>
      </c>
      <c r="AP329">
        <v>4.7242042670160002E-2</v>
      </c>
      <c r="AQ329">
        <f>(Table2[[#This Row],[Sharpe Ratio]]-AVERAGE(Table2[Sharpe Ratio]))/_xlfn.STDEV.P(Table2[Sharpe Ratio])</f>
        <v>-9.7497744110806819E-2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2.6879080383829468E-2</v>
      </c>
      <c r="AS329">
        <f>_xlfn.RANK.AVG(Table2[[#This Row],[1Y Return vs Nifty Z-Score]],Table2[1Y Return vs Nifty Z-Score])</f>
        <v>319</v>
      </c>
      <c r="AT329">
        <f>_xlfn.RANK.AVG(Table2[[#This Row],[6M Return vs Nifty Z-Score]],Table2[6M Return vs Nifty Z-Score])</f>
        <v>346</v>
      </c>
      <c r="AU329">
        <f>_xlfn.RANK.AVG(Table2[[#This Row],[Sharpe Ratio Z-Score]],Table2[Sharpe Ratio Z-Score])</f>
        <v>365</v>
      </c>
      <c r="AV329">
        <f>(Table2[[#This Row],[Rank 1Y]]+Table2[[#This Row],[Rank 6M]]+Table2[[#This Row],[Rank Sharpe]])/3</f>
        <v>343.33333333333331</v>
      </c>
    </row>
    <row r="330" spans="1:48" x14ac:dyDescent="0.3">
      <c r="A330" t="s">
        <v>1349</v>
      </c>
      <c r="B330" t="s">
        <v>1350</v>
      </c>
      <c r="C330" t="s">
        <v>10161</v>
      </c>
      <c r="D330" t="s">
        <v>293</v>
      </c>
      <c r="E330">
        <v>8158.0362367500002</v>
      </c>
      <c r="F330">
        <v>795.15</v>
      </c>
      <c r="G330">
        <v>50.518135915300903</v>
      </c>
      <c r="H330">
        <f>(Table2[[#This Row],[1Y Return vs Nifty]]-AVERAGE(Table2[1Y Return vs Nifty]))/_xlfn.STDEV.P(Table2[1Y Return vs Nifty])</f>
        <v>0.16884522984586897</v>
      </c>
      <c r="I330">
        <v>2.5841009885475699</v>
      </c>
      <c r="J330">
        <f>(Table2[[#This Row],[1M Return vs Nifty]]-AVERAGE(Table2[1M Return vs Nifty]))/_xlfn.STDEV.P(Table2[1M Return vs Nifty])</f>
        <v>0.21568894709697869</v>
      </c>
      <c r="K330">
        <v>8.2934806985228597</v>
      </c>
      <c r="L330">
        <f>(Table2[[#This Row],[6M Return vs Nifty]]-AVERAGE(Table2[6M Return vs Nifty]))/_xlfn.STDEV.P(Table2[6M Return vs Nifty])</f>
        <v>1.6040224781052527E-2</v>
      </c>
      <c r="M330">
        <v>4.8800530563718496</v>
      </c>
      <c r="N330">
        <f>(Table2[[#This Row],[1W Return vs Nifty]]-AVERAGE(Table2[1W Return vs Nifty]))/_xlfn.STDEV.P(Table2[1W Return vs Nifty])</f>
        <v>0.37193843023763068</v>
      </c>
      <c r="O330">
        <v>781.33</v>
      </c>
      <c r="P330">
        <v>770.19996983377098</v>
      </c>
      <c r="Q330">
        <v>675.31482441003595</v>
      </c>
      <c r="R330">
        <v>60.505862687314597</v>
      </c>
      <c r="S330" s="2">
        <f>(Table2[[#This Row],[Close Price]]-Table2[[#This Row],[20D EMA]])/Table2[[#This Row],[20D EMA]]</f>
        <v>1.7687788770429827E-2</v>
      </c>
      <c r="T330" s="2">
        <f>(Table2[[#This Row],[Close Price]]-Table2[[#This Row],[50D EMA]])/Table2[[#This Row],[50D EMA]]</f>
        <v>3.2394223764529433E-2</v>
      </c>
      <c r="U330" s="2">
        <f>(Table2[[#This Row],[Close Price]]-Table2[[#This Row],[200D EMA]])/Table2[[#This Row],[200D EMA]]</f>
        <v>0.17745082924050073</v>
      </c>
      <c r="V330">
        <v>0.33542231848992199</v>
      </c>
      <c r="W330">
        <v>785.3</v>
      </c>
      <c r="X330">
        <v>804</v>
      </c>
      <c r="Y330">
        <v>775</v>
      </c>
      <c r="Z330">
        <v>803</v>
      </c>
      <c r="AA330">
        <v>745</v>
      </c>
      <c r="AB330">
        <v>863.7</v>
      </c>
      <c r="AC330" s="2">
        <f>(Table2[[#This Row],[Close Price]]/Table2[[#This Row],[Day Low]])-1</f>
        <v>1.2542977206163375E-2</v>
      </c>
      <c r="AD330" s="2">
        <f>(Table2[[#This Row],[Day High]]/Table2[[#This Row],[Close Price]])-1</f>
        <v>1.1129975476325216E-2</v>
      </c>
      <c r="AE330" s="2">
        <f>(Table2[[#This Row],[Close Price]]/Table2[[#This Row],[Current Week Low]])-1</f>
        <v>2.6000000000000023E-2</v>
      </c>
      <c r="AF330" s="2">
        <f>(Table2[[#This Row],[Current Week High]]/Table2[[#This Row],[Close Price]])-1</f>
        <v>9.8723511287179821E-3</v>
      </c>
      <c r="AG330" s="2">
        <f>(Table2[[#This Row],[Close Price]]/Table2[[#This Row],[Current Month Low]])-1</f>
        <v>6.7315436241610627E-2</v>
      </c>
      <c r="AH330" s="2">
        <f>(Table2[[#This Row],[Current Month High]]/Table2[[#This Row],[Close Price]])-1</f>
        <v>8.6210149028485228E-2</v>
      </c>
      <c r="AI330">
        <v>10.670942589448501</v>
      </c>
      <c r="AJ330">
        <v>81.852487135505996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-7.0000000000000007E-2</v>
      </c>
      <c r="AM330" t="s">
        <v>10201</v>
      </c>
      <c r="AN330">
        <v>-1.57</v>
      </c>
      <c r="AO330" t="s">
        <v>10201</v>
      </c>
      <c r="AP330">
        <v>9.4535958675660003E-3</v>
      </c>
      <c r="AQ330">
        <f>(Table2[[#This Row],[Sharpe Ratio]]-AVERAGE(Table2[Sharpe Ratio]))/_xlfn.STDEV.P(Table2[Sharpe Ratio])</f>
        <v>-0.53120034410897166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0.24131248785255921</v>
      </c>
      <c r="AS330">
        <f>_xlfn.RANK.AVG(Table2[[#This Row],[1Y Return vs Nifty Z-Score]],Table2[1Y Return vs Nifty Z-Score])</f>
        <v>241</v>
      </c>
      <c r="AT330">
        <f>_xlfn.RANK.AVG(Table2[[#This Row],[6M Return vs Nifty Z-Score]],Table2[6M Return vs Nifty Z-Score])</f>
        <v>310</v>
      </c>
      <c r="AU330">
        <f>_xlfn.RANK.AVG(Table2[[#This Row],[Sharpe Ratio Z-Score]],Table2[Sharpe Ratio Z-Score])</f>
        <v>479</v>
      </c>
      <c r="AV330">
        <f>(Table2[[#This Row],[Rank 1Y]]+Table2[[#This Row],[Rank 6M]]+Table2[[#This Row],[Rank Sharpe]])/3</f>
        <v>343.33333333333331</v>
      </c>
    </row>
    <row r="331" spans="1:48" x14ac:dyDescent="0.3">
      <c r="A331" t="s">
        <v>544</v>
      </c>
      <c r="B331" t="s">
        <v>545</v>
      </c>
      <c r="C331" t="s">
        <v>10169</v>
      </c>
      <c r="D331" t="s">
        <v>546</v>
      </c>
      <c r="E331">
        <v>36474.355411500001</v>
      </c>
      <c r="F331">
        <v>1341.25</v>
      </c>
      <c r="G331">
        <v>3.29692155598757</v>
      </c>
      <c r="H331">
        <f>(Table2[[#This Row],[1Y Return vs Nifty]]-AVERAGE(Table2[1Y Return vs Nifty]))/_xlfn.STDEV.P(Table2[1Y Return vs Nifty])</f>
        <v>-0.48461320915870404</v>
      </c>
      <c r="I331">
        <v>3.9740365353353502</v>
      </c>
      <c r="J331">
        <f>(Table2[[#This Row],[1M Return vs Nifty]]-AVERAGE(Table2[1M Return vs Nifty]))/_xlfn.STDEV.P(Table2[1M Return vs Nifty])</f>
        <v>0.36803465988297046</v>
      </c>
      <c r="K331">
        <v>2.25981737286132</v>
      </c>
      <c r="L331">
        <f>(Table2[[#This Row],[6M Return vs Nifty]]-AVERAGE(Table2[6M Return vs Nifty]))/_xlfn.STDEV.P(Table2[6M Return vs Nifty])</f>
        <v>-0.18704353502782828</v>
      </c>
      <c r="M331">
        <v>-4.9846450353974801E-2</v>
      </c>
      <c r="N331">
        <f>(Table2[[#This Row],[1W Return vs Nifty]]-AVERAGE(Table2[1W Return vs Nifty]))/_xlfn.STDEV.P(Table2[1W Return vs Nifty])</f>
        <v>-0.61811766144739611</v>
      </c>
      <c r="O331">
        <v>1295.9100000000001</v>
      </c>
      <c r="P331">
        <v>1238.3033708338401</v>
      </c>
      <c r="Q331">
        <v>1155.5941249963701</v>
      </c>
      <c r="R331">
        <v>64.101421699531898</v>
      </c>
      <c r="S331" s="2">
        <f>(Table2[[#This Row],[Close Price]]-Table2[[#This Row],[20D EMA]])/Table2[[#This Row],[20D EMA]]</f>
        <v>3.4986997553842408E-2</v>
      </c>
      <c r="T331" s="2">
        <f>(Table2[[#This Row],[Close Price]]-Table2[[#This Row],[50D EMA]])/Table2[[#This Row],[50D EMA]]</f>
        <v>8.3135224849495856E-2</v>
      </c>
      <c r="U331" s="2">
        <f>(Table2[[#This Row],[Close Price]]-Table2[[#This Row],[200D EMA]])/Table2[[#This Row],[200D EMA]]</f>
        <v>0.16065837562493071</v>
      </c>
      <c r="V331">
        <v>0.521238455268767</v>
      </c>
      <c r="W331">
        <v>1330.6</v>
      </c>
      <c r="X331">
        <v>1380.95</v>
      </c>
      <c r="Y331">
        <v>1311.85</v>
      </c>
      <c r="Z331">
        <v>1349</v>
      </c>
      <c r="AA331">
        <v>1210.6500000000001</v>
      </c>
      <c r="AB331">
        <v>1398</v>
      </c>
      <c r="AC331" s="2">
        <f>(Table2[[#This Row],[Close Price]]/Table2[[#This Row],[Day Low]])-1</f>
        <v>8.0039080114235883E-3</v>
      </c>
      <c r="AD331" s="2">
        <f>(Table2[[#This Row],[Day High]]/Table2[[#This Row],[Close Price]])-1</f>
        <v>2.9599254426840638E-2</v>
      </c>
      <c r="AE331" s="2">
        <f>(Table2[[#This Row],[Close Price]]/Table2[[#This Row],[Current Week Low]])-1</f>
        <v>2.2411098829896892E-2</v>
      </c>
      <c r="AF331" s="2">
        <f>(Table2[[#This Row],[Current Week High]]/Table2[[#This Row],[Close Price]])-1</f>
        <v>5.7781919850885544E-3</v>
      </c>
      <c r="AG331" s="2">
        <f>(Table2[[#This Row],[Close Price]]/Table2[[#This Row],[Current Month Low]])-1</f>
        <v>0.10787593441539656</v>
      </c>
      <c r="AH331" s="2">
        <f>(Table2[[#This Row],[Current Month High]]/Table2[[#This Row],[Close Price]])-1</f>
        <v>4.2311276794035457E-2</v>
      </c>
      <c r="AI331">
        <v>7.4520037278658</v>
      </c>
      <c r="AJ331">
        <v>36.5070479873797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0.14000000000000001</v>
      </c>
      <c r="AM331" t="s">
        <v>10202</v>
      </c>
      <c r="AN331">
        <v>3.26</v>
      </c>
      <c r="AO331" t="s">
        <v>10202</v>
      </c>
      <c r="AP331">
        <v>0.12340106593589401</v>
      </c>
      <c r="AQ331">
        <f>(Table2[[#This Row],[Sharpe Ratio]]-AVERAGE(Table2[Sharpe Ratio]))/_xlfn.STDEV.P(Table2[Sharpe Ratio])</f>
        <v>0.77658862880151347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-0.14515111694944444</v>
      </c>
      <c r="AS331">
        <f>_xlfn.RANK.AVG(Table2[[#This Row],[1Y Return vs Nifty Z-Score]],Table2[1Y Return vs Nifty Z-Score])</f>
        <v>476</v>
      </c>
      <c r="AT331">
        <f>_xlfn.RANK.AVG(Table2[[#This Row],[6M Return vs Nifty Z-Score]],Table2[6M Return vs Nifty Z-Score])</f>
        <v>390</v>
      </c>
      <c r="AU331">
        <f>_xlfn.RANK.AVG(Table2[[#This Row],[Sharpe Ratio Z-Score]],Table2[Sharpe Ratio Z-Score])</f>
        <v>165</v>
      </c>
      <c r="AV331">
        <f>(Table2[[#This Row],[Rank 1Y]]+Table2[[#This Row],[Rank 6M]]+Table2[[#This Row],[Rank Sharpe]])/3</f>
        <v>343.66666666666669</v>
      </c>
    </row>
    <row r="332" spans="1:48" x14ac:dyDescent="0.3">
      <c r="A332" t="s">
        <v>605</v>
      </c>
      <c r="B332" t="s">
        <v>606</v>
      </c>
      <c r="C332" t="s">
        <v>10166</v>
      </c>
      <c r="D332" t="s">
        <v>265</v>
      </c>
      <c r="E332">
        <v>31281.591002249999</v>
      </c>
      <c r="F332">
        <v>4158.75</v>
      </c>
      <c r="G332">
        <v>-8.1706930531312096</v>
      </c>
      <c r="H332">
        <f>(Table2[[#This Row],[1Y Return vs Nifty]]-AVERAGE(Table2[1Y Return vs Nifty]))/_xlfn.STDEV.P(Table2[1Y Return vs Nifty])</f>
        <v>-0.64330479816699992</v>
      </c>
      <c r="I332">
        <v>-10.9416723582966</v>
      </c>
      <c r="J332">
        <f>(Table2[[#This Row],[1M Return vs Nifty]]-AVERAGE(Table2[1M Return vs Nifty]))/_xlfn.STDEV.P(Table2[1M Return vs Nifty])</f>
        <v>-1.2668212212837728</v>
      </c>
      <c r="K332">
        <v>12.0652829489608</v>
      </c>
      <c r="L332">
        <f>(Table2[[#This Row],[6M Return vs Nifty]]-AVERAGE(Table2[6M Return vs Nifty]))/_xlfn.STDEV.P(Table2[6M Return vs Nifty])</f>
        <v>0.1429932450161599</v>
      </c>
      <c r="M332">
        <v>1.65485373774075</v>
      </c>
      <c r="N332">
        <f>(Table2[[#This Row],[1W Return vs Nifty]]-AVERAGE(Table2[1W Return vs Nifty]))/_xlfn.STDEV.P(Table2[1W Return vs Nifty])</f>
        <v>-0.27576812604262563</v>
      </c>
      <c r="O332">
        <v>4083.52</v>
      </c>
      <c r="P332">
        <v>4018.8724040602701</v>
      </c>
      <c r="Q332">
        <v>3509.3811958842198</v>
      </c>
      <c r="R332">
        <v>62.804277378916801</v>
      </c>
      <c r="S332" s="2">
        <f>(Table2[[#This Row],[Close Price]]-Table2[[#This Row],[20D EMA]])/Table2[[#This Row],[20D EMA]]</f>
        <v>1.8422831282814831E-2</v>
      </c>
      <c r="T332" s="2">
        <f>(Table2[[#This Row],[Close Price]]-Table2[[#This Row],[50D EMA]])/Table2[[#This Row],[50D EMA]]</f>
        <v>3.4805184608103362E-2</v>
      </c>
      <c r="U332" s="2">
        <f>(Table2[[#This Row],[Close Price]]-Table2[[#This Row],[200D EMA]])/Table2[[#This Row],[200D EMA]]</f>
        <v>0.18503797902529251</v>
      </c>
      <c r="V332">
        <v>0.77276306162842801</v>
      </c>
      <c r="W332">
        <v>4167.95</v>
      </c>
      <c r="X332">
        <v>4274</v>
      </c>
      <c r="Y332">
        <v>4059.25</v>
      </c>
      <c r="Z332">
        <v>4246</v>
      </c>
      <c r="AA332">
        <v>3753.45</v>
      </c>
      <c r="AB332">
        <v>4534.95</v>
      </c>
      <c r="AC332" s="2">
        <f>(Table2[[#This Row],[Close Price]]/Table2[[#This Row],[Day Low]])-1</f>
        <v>-2.207320145395153E-3</v>
      </c>
      <c r="AD332" s="2">
        <f>(Table2[[#This Row],[Day High]]/Table2[[#This Row],[Close Price]])-1</f>
        <v>2.7712654042681084E-2</v>
      </c>
      <c r="AE332" s="2">
        <f>(Table2[[#This Row],[Close Price]]/Table2[[#This Row],[Current Week Low]])-1</f>
        <v>2.4511917226088586E-2</v>
      </c>
      <c r="AF332" s="2">
        <f>(Table2[[#This Row],[Current Week High]]/Table2[[#This Row],[Close Price]])-1</f>
        <v>2.0979861737300931E-2</v>
      </c>
      <c r="AG332" s="2">
        <f>(Table2[[#This Row],[Close Price]]/Table2[[#This Row],[Current Month Low]])-1</f>
        <v>0.10798065779482879</v>
      </c>
      <c r="AH332" s="2">
        <f>(Table2[[#This Row],[Current Month High]]/Table2[[#This Row],[Close Price]])-1</f>
        <v>9.0459873760144305E-2</v>
      </c>
      <c r="AI332">
        <v>15.8497144574691</v>
      </c>
      <c r="AJ332">
        <v>64.735591206179393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0.03</v>
      </c>
      <c r="AM332" t="s">
        <v>10202</v>
      </c>
      <c r="AN332">
        <v>-1.06</v>
      </c>
      <c r="AO332" t="s">
        <v>10201</v>
      </c>
      <c r="AP332">
        <v>0.100015880561696</v>
      </c>
      <c r="AQ332">
        <f>(Table2[[#This Row],[Sharpe Ratio]]-AVERAGE(Table2[Sharpe Ratio]))/_xlfn.STDEV.P(Table2[Sharpe Ratio])</f>
        <v>0.508194012023231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-1.5347068884540074</v>
      </c>
      <c r="AS332">
        <f>_xlfn.RANK.AVG(Table2[[#This Row],[1Y Return vs Nifty Z-Score]],Table2[1Y Return vs Nifty Z-Score])</f>
        <v>551</v>
      </c>
      <c r="AT332">
        <f>_xlfn.RANK.AVG(Table2[[#This Row],[6M Return vs Nifty Z-Score]],Table2[6M Return vs Nifty Z-Score])</f>
        <v>275</v>
      </c>
      <c r="AU332">
        <f>_xlfn.RANK.AVG(Table2[[#This Row],[Sharpe Ratio Z-Score]],Table2[Sharpe Ratio Z-Score])</f>
        <v>207</v>
      </c>
      <c r="AV332">
        <f>(Table2[[#This Row],[Rank 1Y]]+Table2[[#This Row],[Rank 6M]]+Table2[[#This Row],[Rank Sharpe]])/3</f>
        <v>344.33333333333331</v>
      </c>
    </row>
    <row r="333" spans="1:48" x14ac:dyDescent="0.3">
      <c r="A333" t="s">
        <v>509</v>
      </c>
      <c r="B333" t="s">
        <v>510</v>
      </c>
      <c r="C333" t="s">
        <v>10171</v>
      </c>
      <c r="D333" t="s">
        <v>279</v>
      </c>
      <c r="E333">
        <v>40882.450109340003</v>
      </c>
      <c r="F333">
        <v>2997.4</v>
      </c>
      <c r="G333">
        <v>22.654683689116901</v>
      </c>
      <c r="H333">
        <f>(Table2[[#This Row],[1Y Return vs Nifty]]-AVERAGE(Table2[1Y Return vs Nifty]))/_xlfn.STDEV.P(Table2[1Y Return vs Nifty])</f>
        <v>-0.21673587483424914</v>
      </c>
      <c r="I333">
        <v>12.405699403111599</v>
      </c>
      <c r="J333">
        <f>(Table2[[#This Row],[1M Return vs Nifty]]-AVERAGE(Table2[1M Return vs Nifty]))/_xlfn.STDEV.P(Table2[1M Return vs Nifty])</f>
        <v>1.2921981525939583</v>
      </c>
      <c r="K333">
        <v>19.5524230054673</v>
      </c>
      <c r="L333">
        <f>(Table2[[#This Row],[6M Return vs Nifty]]-AVERAGE(Table2[6M Return vs Nifty]))/_xlfn.STDEV.P(Table2[6M Return vs Nifty])</f>
        <v>0.39499877976719028</v>
      </c>
      <c r="M333">
        <v>5.7126512851909697</v>
      </c>
      <c r="N333">
        <f>(Table2[[#This Row],[1W Return vs Nifty]]-AVERAGE(Table2[1W Return vs Nifty]))/_xlfn.STDEV.P(Table2[1W Return vs Nifty])</f>
        <v>0.53914649345350796</v>
      </c>
      <c r="O333">
        <v>2784.1</v>
      </c>
      <c r="P333">
        <v>2616.5818641409101</v>
      </c>
      <c r="Q333">
        <v>2362.9983470644802</v>
      </c>
      <c r="R333">
        <v>79.367895060192694</v>
      </c>
      <c r="S333" s="2">
        <f>(Table2[[#This Row],[Close Price]]-Table2[[#This Row],[20D EMA]])/Table2[[#This Row],[20D EMA]]</f>
        <v>7.6613627384073915E-2</v>
      </c>
      <c r="T333" s="2">
        <f>(Table2[[#This Row],[Close Price]]-Table2[[#This Row],[50D EMA]])/Table2[[#This Row],[50D EMA]]</f>
        <v>0.14554031008088572</v>
      </c>
      <c r="U333" s="2">
        <f>(Table2[[#This Row],[Close Price]]-Table2[[#This Row],[200D EMA]])/Table2[[#This Row],[200D EMA]]</f>
        <v>0.26847316830484802</v>
      </c>
      <c r="V333">
        <v>0.89670192950683103</v>
      </c>
      <c r="W333">
        <v>2988.2</v>
      </c>
      <c r="X333">
        <v>3062.95</v>
      </c>
      <c r="Y333">
        <v>2919</v>
      </c>
      <c r="Z333">
        <v>3018</v>
      </c>
      <c r="AA333">
        <v>2510</v>
      </c>
      <c r="AB333">
        <v>3018</v>
      </c>
      <c r="AC333" s="2">
        <f>(Table2[[#This Row],[Close Price]]/Table2[[#This Row],[Day Low]])-1</f>
        <v>3.0787765209825402E-3</v>
      </c>
      <c r="AD333" s="2">
        <f>(Table2[[#This Row],[Day High]]/Table2[[#This Row],[Close Price]])-1</f>
        <v>2.1868953092680332E-2</v>
      </c>
      <c r="AE333" s="2">
        <f>(Table2[[#This Row],[Close Price]]/Table2[[#This Row],[Current Week Low]])-1</f>
        <v>2.6858513189448541E-2</v>
      </c>
      <c r="AF333" s="2">
        <f>(Table2[[#This Row],[Current Week High]]/Table2[[#This Row],[Close Price]])-1</f>
        <v>6.8726229398812233E-3</v>
      </c>
      <c r="AG333" s="2">
        <f>(Table2[[#This Row],[Close Price]]/Table2[[#This Row],[Current Month Low]])-1</f>
        <v>0.19418326693227095</v>
      </c>
      <c r="AH333" s="2">
        <f>(Table2[[#This Row],[Current Month High]]/Table2[[#This Row],[Close Price]])-1</f>
        <v>6.8726229398812233E-3</v>
      </c>
      <c r="AI333">
        <v>0.687262293988122</v>
      </c>
      <c r="AJ333">
        <v>55.964305226734602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0.09</v>
      </c>
      <c r="AM333" t="s">
        <v>10202</v>
      </c>
      <c r="AN333">
        <v>10</v>
      </c>
      <c r="AO333" t="s">
        <v>10202</v>
      </c>
      <c r="AP333">
        <v>9.9472577750369991E-3</v>
      </c>
      <c r="AQ333">
        <f>(Table2[[#This Row],[Sharpe Ratio]]-AVERAGE(Table2[Sharpe Ratio]))/_xlfn.STDEV.P(Table2[Sharpe Ratio])</f>
        <v>-0.52553452635497144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1.4840730246254359</v>
      </c>
      <c r="AS333">
        <f>_xlfn.RANK.AVG(Table2[[#This Row],[1Y Return vs Nifty Z-Score]],Table2[1Y Return vs Nifty Z-Score])</f>
        <v>360</v>
      </c>
      <c r="AT333">
        <f>_xlfn.RANK.AVG(Table2[[#This Row],[6M Return vs Nifty Z-Score]],Table2[6M Return vs Nifty Z-Score])</f>
        <v>203</v>
      </c>
      <c r="AU333">
        <f>_xlfn.RANK.AVG(Table2[[#This Row],[Sharpe Ratio Z-Score]],Table2[Sharpe Ratio Z-Score])</f>
        <v>477</v>
      </c>
      <c r="AV333">
        <f>(Table2[[#This Row],[Rank 1Y]]+Table2[[#This Row],[Rank 6M]]+Table2[[#This Row],[Rank Sharpe]])/3</f>
        <v>346.66666666666669</v>
      </c>
    </row>
    <row r="334" spans="1:48" x14ac:dyDescent="0.3">
      <c r="A334" t="s">
        <v>906</v>
      </c>
      <c r="B334" t="s">
        <v>907</v>
      </c>
      <c r="C334" t="s">
        <v>10157</v>
      </c>
      <c r="D334" t="s">
        <v>908</v>
      </c>
      <c r="E334">
        <v>16632.1097572</v>
      </c>
      <c r="F334">
        <v>187.04</v>
      </c>
      <c r="G334">
        <v>26.0812022023519</v>
      </c>
      <c r="H334">
        <f>(Table2[[#This Row],[1Y Return vs Nifty]]-AVERAGE(Table2[1Y Return vs Nifty]))/_xlfn.STDEV.P(Table2[1Y Return vs Nifty])</f>
        <v>-0.16931889352069673</v>
      </c>
      <c r="I334">
        <v>-5.8358549099378001</v>
      </c>
      <c r="J334">
        <f>(Table2[[#This Row],[1M Return vs Nifty]]-AVERAGE(Table2[1M Return vs Nifty]))/_xlfn.STDEV.P(Table2[1M Return vs Nifty])</f>
        <v>-0.70719138785514435</v>
      </c>
      <c r="K334">
        <v>18.9178438233251</v>
      </c>
      <c r="L334">
        <f>(Table2[[#This Row],[6M Return vs Nifty]]-AVERAGE(Table2[6M Return vs Nifty]))/_xlfn.STDEV.P(Table2[6M Return vs Nifty])</f>
        <v>0.37363982762649345</v>
      </c>
      <c r="M334">
        <v>4.3243165979761704</v>
      </c>
      <c r="N334">
        <f>(Table2[[#This Row],[1W Return vs Nifty]]-AVERAGE(Table2[1W Return vs Nifty]))/_xlfn.STDEV.P(Table2[1W Return vs Nifty])</f>
        <v>0.2603316388100454</v>
      </c>
      <c r="O334">
        <v>176.79</v>
      </c>
      <c r="P334">
        <v>171.444643107433</v>
      </c>
      <c r="Q334">
        <v>155.6037234172</v>
      </c>
      <c r="R334">
        <v>70.975133723215507</v>
      </c>
      <c r="S334" s="2">
        <f>(Table2[[#This Row],[Close Price]]-Table2[[#This Row],[20D EMA]])/Table2[[#This Row],[20D EMA]]</f>
        <v>5.7978392443011485E-2</v>
      </c>
      <c r="T334" s="2">
        <f>(Table2[[#This Row],[Close Price]]-Table2[[#This Row],[50D EMA]])/Table2[[#This Row],[50D EMA]]</f>
        <v>9.096438716253398E-2</v>
      </c>
      <c r="U334" s="2">
        <f>(Table2[[#This Row],[Close Price]]-Table2[[#This Row],[200D EMA]])/Table2[[#This Row],[200D EMA]]</f>
        <v>0.20202779144631389</v>
      </c>
      <c r="V334">
        <v>0.88086240986052899</v>
      </c>
      <c r="W334">
        <v>187.05</v>
      </c>
      <c r="X334">
        <v>192.15</v>
      </c>
      <c r="Y334">
        <v>178.05</v>
      </c>
      <c r="Z334">
        <v>190.39</v>
      </c>
      <c r="AA334">
        <v>159.35</v>
      </c>
      <c r="AB334">
        <v>191.2</v>
      </c>
      <c r="AC334" s="2">
        <f>(Table2[[#This Row],[Close Price]]/Table2[[#This Row],[Day Low]])-1</f>
        <v>-5.3461641272511962E-5</v>
      </c>
      <c r="AD334" s="2">
        <f>(Table2[[#This Row],[Day High]]/Table2[[#This Row],[Close Price]])-1</f>
        <v>2.7320359281437279E-2</v>
      </c>
      <c r="AE334" s="2">
        <f>(Table2[[#This Row],[Close Price]]/Table2[[#This Row],[Current Week Low]])-1</f>
        <v>5.049143499017128E-2</v>
      </c>
      <c r="AF334" s="2">
        <f>(Table2[[#This Row],[Current Week High]]/Table2[[#This Row],[Close Price]])-1</f>
        <v>1.7910607356715014E-2</v>
      </c>
      <c r="AG334" s="2">
        <f>(Table2[[#This Row],[Close Price]]/Table2[[#This Row],[Current Month Low]])-1</f>
        <v>0.1737684342641983</v>
      </c>
      <c r="AH334" s="2">
        <f>(Table2[[#This Row],[Current Month High]]/Table2[[#This Row],[Close Price]])-1</f>
        <v>2.2241231822070162E-2</v>
      </c>
      <c r="AI334">
        <v>2.22412318220701</v>
      </c>
      <c r="AJ334">
        <v>54.132674083230299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0.16</v>
      </c>
      <c r="AM334" t="s">
        <v>10202</v>
      </c>
      <c r="AN334">
        <v>6.2</v>
      </c>
      <c r="AO334" t="s">
        <v>10202</v>
      </c>
      <c r="AP334">
        <v>5.685557153054E-3</v>
      </c>
      <c r="AQ334">
        <f>(Table2[[#This Row],[Sharpe Ratio]]-AVERAGE(Table2[Sharpe Ratio]))/_xlfn.STDEV.P(Table2[Sharpe Ratio])</f>
        <v>-0.57444658272562243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-0.81698539766492462</v>
      </c>
      <c r="AS334">
        <f>_xlfn.RANK.AVG(Table2[[#This Row],[1Y Return vs Nifty Z-Score]],Table2[1Y Return vs Nifty Z-Score])</f>
        <v>341</v>
      </c>
      <c r="AT334">
        <f>_xlfn.RANK.AVG(Table2[[#This Row],[6M Return vs Nifty Z-Score]],Table2[6M Return vs Nifty Z-Score])</f>
        <v>211</v>
      </c>
      <c r="AU334">
        <f>_xlfn.RANK.AVG(Table2[[#This Row],[Sharpe Ratio Z-Score]],Table2[Sharpe Ratio Z-Score])</f>
        <v>491</v>
      </c>
      <c r="AV334">
        <f>(Table2[[#This Row],[Rank 1Y]]+Table2[[#This Row],[Rank 6M]]+Table2[[#This Row],[Rank Sharpe]])/3</f>
        <v>347.66666666666669</v>
      </c>
    </row>
    <row r="335" spans="1:48" x14ac:dyDescent="0.3">
      <c r="A335" t="s">
        <v>859</v>
      </c>
      <c r="B335" t="s">
        <v>860</v>
      </c>
      <c r="C335" t="s">
        <v>10160</v>
      </c>
      <c r="D335" t="s">
        <v>604</v>
      </c>
      <c r="E335">
        <v>18242.517751604999</v>
      </c>
      <c r="F335">
        <v>759.15</v>
      </c>
      <c r="G335">
        <v>37.0160211472787</v>
      </c>
      <c r="H335">
        <f>(Table2[[#This Row],[1Y Return vs Nifty]]-AVERAGE(Table2[1Y Return vs Nifty]))/_xlfn.STDEV.P(Table2[1Y Return vs Nifty])</f>
        <v>-1.8000258125624197E-2</v>
      </c>
      <c r="I335">
        <v>-6.7426521436231699</v>
      </c>
      <c r="J335">
        <f>(Table2[[#This Row],[1M Return vs Nifty]]-AVERAGE(Table2[1M Return vs Nifty]))/_xlfn.STDEV.P(Table2[1M Return vs Nifty])</f>
        <v>-0.80658209070998388</v>
      </c>
      <c r="K335">
        <v>-9.0430994004648504</v>
      </c>
      <c r="L335">
        <f>(Table2[[#This Row],[6M Return vs Nifty]]-AVERAGE(Table2[6M Return vs Nifty]))/_xlfn.STDEV.P(Table2[6M Return vs Nifty])</f>
        <v>-0.5674822024243501</v>
      </c>
      <c r="M335">
        <v>-8.8152034335546094</v>
      </c>
      <c r="N335">
        <f>(Table2[[#This Row],[1W Return vs Nifty]]-AVERAGE(Table2[1W Return vs Nifty]))/_xlfn.STDEV.P(Table2[1W Return vs Nifty])</f>
        <v>-2.3784365209235543</v>
      </c>
      <c r="O335">
        <v>716.58</v>
      </c>
      <c r="P335">
        <v>707.301033121557</v>
      </c>
      <c r="Q335">
        <v>632.04136106113299</v>
      </c>
      <c r="R335">
        <v>63.290847322404602</v>
      </c>
      <c r="S335" s="2">
        <f>(Table2[[#This Row],[Close Price]]-Table2[[#This Row],[20D EMA]])/Table2[[#This Row],[20D EMA]]</f>
        <v>5.9407184124591721E-2</v>
      </c>
      <c r="T335" s="2">
        <f>(Table2[[#This Row],[Close Price]]-Table2[[#This Row],[50D EMA]])/Table2[[#This Row],[50D EMA]]</f>
        <v>7.3305374162421444E-2</v>
      </c>
      <c r="U335" s="2">
        <f>(Table2[[#This Row],[Close Price]]-Table2[[#This Row],[200D EMA]])/Table2[[#This Row],[200D EMA]]</f>
        <v>0.20110810268091403</v>
      </c>
      <c r="V335">
        <v>1.67397936253347</v>
      </c>
      <c r="W335">
        <v>753</v>
      </c>
      <c r="X335">
        <v>771</v>
      </c>
      <c r="Y335">
        <v>701.2</v>
      </c>
      <c r="Z335">
        <v>767.7</v>
      </c>
      <c r="AA335">
        <v>658.6</v>
      </c>
      <c r="AB335">
        <v>796.9</v>
      </c>
      <c r="AC335" s="2">
        <f>(Table2[[#This Row],[Close Price]]/Table2[[#This Row],[Day Low]])-1</f>
        <v>8.1673306772906962E-3</v>
      </c>
      <c r="AD335" s="2">
        <f>(Table2[[#This Row],[Day High]]/Table2[[#This Row],[Close Price]])-1</f>
        <v>1.5609563327405596E-2</v>
      </c>
      <c r="AE335" s="2">
        <f>(Table2[[#This Row],[Close Price]]/Table2[[#This Row],[Current Week Low]])-1</f>
        <v>8.2644038790644414E-2</v>
      </c>
      <c r="AF335" s="2">
        <f>(Table2[[#This Row],[Current Week High]]/Table2[[#This Row],[Close Price]])-1</f>
        <v>1.1262596324837171E-2</v>
      </c>
      <c r="AG335" s="2">
        <f>(Table2[[#This Row],[Close Price]]/Table2[[#This Row],[Current Month Low]])-1</f>
        <v>0.15267233525660484</v>
      </c>
      <c r="AH335" s="2">
        <f>(Table2[[#This Row],[Current Month High]]/Table2[[#This Row],[Close Price]])-1</f>
        <v>4.972666798392944E-2</v>
      </c>
      <c r="AI335">
        <v>8.7993150233814195</v>
      </c>
      <c r="AJ335">
        <v>75.607217210270605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0.04</v>
      </c>
      <c r="AM335" t="s">
        <v>10202</v>
      </c>
      <c r="AN335">
        <v>4.04</v>
      </c>
      <c r="AO335" t="s">
        <v>10202</v>
      </c>
      <c r="AP335">
        <v>8.8512111963720996E-2</v>
      </c>
      <c r="AQ335">
        <f>(Table2[[#This Row],[Sharpe Ratio]]-AVERAGE(Table2[Sharpe Ratio]))/_xlfn.STDEV.P(Table2[Sharpe Ratio])</f>
        <v>0.37616386067082047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-3.394337211512692</v>
      </c>
      <c r="AS335">
        <f>_xlfn.RANK.AVG(Table2[[#This Row],[1Y Return vs Nifty Z-Score]],Table2[1Y Return vs Nifty Z-Score])</f>
        <v>292</v>
      </c>
      <c r="AT335">
        <f>_xlfn.RANK.AVG(Table2[[#This Row],[6M Return vs Nifty Z-Score]],Table2[6M Return vs Nifty Z-Score])</f>
        <v>513</v>
      </c>
      <c r="AU335">
        <f>_xlfn.RANK.AVG(Table2[[#This Row],[Sharpe Ratio Z-Score]],Table2[Sharpe Ratio Z-Score])</f>
        <v>239</v>
      </c>
      <c r="AV335">
        <f>(Table2[[#This Row],[Rank 1Y]]+Table2[[#This Row],[Rank 6M]]+Table2[[#This Row],[Rank Sharpe]])/3</f>
        <v>348</v>
      </c>
    </row>
    <row r="336" spans="1:48" x14ac:dyDescent="0.3">
      <c r="A336" t="s">
        <v>1406</v>
      </c>
      <c r="B336" t="s">
        <v>1407</v>
      </c>
      <c r="C336" t="s">
        <v>10162</v>
      </c>
      <c r="D336" t="s">
        <v>200</v>
      </c>
      <c r="E336">
        <v>7497.6616879499998</v>
      </c>
      <c r="F336">
        <v>541.5</v>
      </c>
      <c r="G336">
        <v>2.7106343827142001</v>
      </c>
      <c r="H336">
        <f>(Table2[[#This Row],[1Y Return vs Nifty]]-AVERAGE(Table2[1Y Return vs Nifty]))/_xlfn.STDEV.P(Table2[1Y Return vs Nifty])</f>
        <v>-0.4927263910464133</v>
      </c>
      <c r="I336">
        <v>2.54040872652411</v>
      </c>
      <c r="J336">
        <f>(Table2[[#This Row],[1M Return vs Nifty]]-AVERAGE(Table2[1M Return vs Nifty]))/_xlfn.STDEV.P(Table2[1M Return vs Nifty])</f>
        <v>0.21089999928095984</v>
      </c>
      <c r="K336">
        <v>24.770286755016802</v>
      </c>
      <c r="L336">
        <f>(Table2[[#This Row],[6M Return vs Nifty]]-AVERAGE(Table2[6M Return vs Nifty]))/_xlfn.STDEV.P(Table2[6M Return vs Nifty])</f>
        <v>0.57062398973244699</v>
      </c>
      <c r="M336">
        <v>4.7071502731176098</v>
      </c>
      <c r="N336">
        <f>(Table2[[#This Row],[1W Return vs Nifty]]-AVERAGE(Table2[1W Return vs Nifty]))/_xlfn.STDEV.P(Table2[1W Return vs Nifty])</f>
        <v>0.33721491232481893</v>
      </c>
      <c r="O336">
        <v>525.48</v>
      </c>
      <c r="P336">
        <v>497.75855717806598</v>
      </c>
      <c r="Q336">
        <v>437.26851052208599</v>
      </c>
      <c r="R336">
        <v>65.905218050350399</v>
      </c>
      <c r="S336" s="2">
        <f>(Table2[[#This Row],[Close Price]]-Table2[[#This Row],[20D EMA]])/Table2[[#This Row],[20D EMA]]</f>
        <v>3.0486412422927572E-2</v>
      </c>
      <c r="T336" s="2">
        <f>(Table2[[#This Row],[Close Price]]-Table2[[#This Row],[50D EMA]])/Table2[[#This Row],[50D EMA]]</f>
        <v>8.7876827411901517E-2</v>
      </c>
      <c r="U336" s="2">
        <f>(Table2[[#This Row],[Close Price]]-Table2[[#This Row],[200D EMA]])/Table2[[#This Row],[200D EMA]]</f>
        <v>0.23836953032237473</v>
      </c>
      <c r="V336">
        <v>0.51195895842812</v>
      </c>
      <c r="W336">
        <v>535.75</v>
      </c>
      <c r="X336">
        <v>541.95000000000005</v>
      </c>
      <c r="Y336">
        <v>539.79999999999995</v>
      </c>
      <c r="Z336">
        <v>565.95000000000005</v>
      </c>
      <c r="AA336">
        <v>500.55</v>
      </c>
      <c r="AB336">
        <v>565.95000000000005</v>
      </c>
      <c r="AC336" s="2">
        <f>(Table2[[#This Row],[Close Price]]/Table2[[#This Row],[Day Low]])-1</f>
        <v>1.0732617825478297E-2</v>
      </c>
      <c r="AD336" s="2">
        <f>(Table2[[#This Row],[Day High]]/Table2[[#This Row],[Close Price]])-1</f>
        <v>8.3102493074793671E-4</v>
      </c>
      <c r="AE336" s="2">
        <f>(Table2[[#This Row],[Close Price]]/Table2[[#This Row],[Current Week Low]])-1</f>
        <v>3.1493145609486906E-3</v>
      </c>
      <c r="AF336" s="2">
        <f>(Table2[[#This Row],[Current Week High]]/Table2[[#This Row],[Close Price]])-1</f>
        <v>4.5152354570637154E-2</v>
      </c>
      <c r="AG336" s="2">
        <f>(Table2[[#This Row],[Close Price]]/Table2[[#This Row],[Current Month Low]])-1</f>
        <v>8.1810008990110816E-2</v>
      </c>
      <c r="AH336" s="2">
        <f>(Table2[[#This Row],[Current Month High]]/Table2[[#This Row],[Close Price]])-1</f>
        <v>4.5152354570637154E-2</v>
      </c>
      <c r="AI336">
        <v>4.5152354570637101</v>
      </c>
      <c r="AJ336">
        <v>53.074204946996403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0.14000000000000001</v>
      </c>
      <c r="AM336" t="s">
        <v>10202</v>
      </c>
      <c r="AN336">
        <v>0.4</v>
      </c>
      <c r="AO336" t="s">
        <v>10202</v>
      </c>
      <c r="AP336">
        <v>3.4883168785749E-2</v>
      </c>
      <c r="AQ336">
        <f>(Table2[[#This Row],[Sharpe Ratio]]-AVERAGE(Table2[Sharpe Ratio]))/_xlfn.STDEV.P(Table2[Sharpe Ratio])</f>
        <v>-0.23934204283838845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0.38667046745342393</v>
      </c>
      <c r="AS336">
        <f>_xlfn.RANK.AVG(Table2[[#This Row],[1Y Return vs Nifty Z-Score]],Table2[1Y Return vs Nifty Z-Score])</f>
        <v>483</v>
      </c>
      <c r="AT336">
        <f>_xlfn.RANK.AVG(Table2[[#This Row],[6M Return vs Nifty Z-Score]],Table2[6M Return vs Nifty Z-Score])</f>
        <v>165</v>
      </c>
      <c r="AU336">
        <f>_xlfn.RANK.AVG(Table2[[#This Row],[Sharpe Ratio Z-Score]],Table2[Sharpe Ratio Z-Score])</f>
        <v>397</v>
      </c>
      <c r="AV336">
        <f>(Table2[[#This Row],[Rank 1Y]]+Table2[[#This Row],[Rank 6M]]+Table2[[#This Row],[Rank Sharpe]])/3</f>
        <v>348.33333333333331</v>
      </c>
    </row>
    <row r="337" spans="1:48" x14ac:dyDescent="0.3">
      <c r="A337" t="s">
        <v>1628</v>
      </c>
      <c r="B337" t="s">
        <v>1629</v>
      </c>
      <c r="C337" t="s">
        <v>10162</v>
      </c>
      <c r="D337" t="s">
        <v>200</v>
      </c>
      <c r="E337">
        <v>5333.5331309249996</v>
      </c>
      <c r="F337">
        <v>209.75</v>
      </c>
      <c r="G337">
        <v>9.7393132158583509</v>
      </c>
      <c r="H337">
        <f>(Table2[[#This Row],[1Y Return vs Nifty]]-AVERAGE(Table2[1Y Return vs Nifty]))/_xlfn.STDEV.P(Table2[1Y Return vs Nifty])</f>
        <v>-0.39546185516170651</v>
      </c>
      <c r="I337">
        <v>-3.9606637247456802</v>
      </c>
      <c r="J337">
        <f>(Table2[[#This Row],[1M Return vs Nifty]]-AVERAGE(Table2[1M Return vs Nifty]))/_xlfn.STDEV.P(Table2[1M Return vs Nifty])</f>
        <v>-0.50165859291489079</v>
      </c>
      <c r="K337">
        <v>14.2691808248398</v>
      </c>
      <c r="L337">
        <f>(Table2[[#This Row],[6M Return vs Nifty]]-AVERAGE(Table2[6M Return vs Nifty]))/_xlfn.STDEV.P(Table2[6M Return vs Nifty])</f>
        <v>0.21717303310024907</v>
      </c>
      <c r="M337">
        <v>4.2902970860890699</v>
      </c>
      <c r="N337">
        <f>(Table2[[#This Row],[1W Return vs Nifty]]-AVERAGE(Table2[1W Return vs Nifty]))/_xlfn.STDEV.P(Table2[1W Return vs Nifty])</f>
        <v>0.25349960806904875</v>
      </c>
      <c r="O337">
        <v>207.42</v>
      </c>
      <c r="P337">
        <v>197.02952169226501</v>
      </c>
      <c r="Q337">
        <v>169.39905340486499</v>
      </c>
      <c r="R337">
        <v>53.178071883551503</v>
      </c>
      <c r="S337" s="2">
        <f>(Table2[[#This Row],[Close Price]]-Table2[[#This Row],[20D EMA]])/Table2[[#This Row],[20D EMA]]</f>
        <v>1.1233246552887922E-2</v>
      </c>
      <c r="T337" s="2">
        <f>(Table2[[#This Row],[Close Price]]-Table2[[#This Row],[50D EMA]])/Table2[[#This Row],[50D EMA]]</f>
        <v>6.4561280961757381E-2</v>
      </c>
      <c r="U337" s="2">
        <f>(Table2[[#This Row],[Close Price]]-Table2[[#This Row],[200D EMA]])/Table2[[#This Row],[200D EMA]]</f>
        <v>0.23820054353371123</v>
      </c>
      <c r="V337">
        <v>0.389611783946821</v>
      </c>
      <c r="W337">
        <v>209.75</v>
      </c>
      <c r="X337">
        <v>214</v>
      </c>
      <c r="Y337">
        <v>207.74</v>
      </c>
      <c r="Z337">
        <v>214.35</v>
      </c>
      <c r="AA337">
        <v>197.7</v>
      </c>
      <c r="AB337">
        <v>225.7</v>
      </c>
      <c r="AC337" s="2">
        <f>(Table2[[#This Row],[Close Price]]/Table2[[#This Row],[Day Low]])-1</f>
        <v>0</v>
      </c>
      <c r="AD337" s="2">
        <f>(Table2[[#This Row],[Day High]]/Table2[[#This Row],[Close Price]])-1</f>
        <v>2.0262216924910703E-2</v>
      </c>
      <c r="AE337" s="2">
        <f>(Table2[[#This Row],[Close Price]]/Table2[[#This Row],[Current Week Low]])-1</f>
        <v>9.6755559834407201E-3</v>
      </c>
      <c r="AF337" s="2">
        <f>(Table2[[#This Row],[Current Week High]]/Table2[[#This Row],[Close Price]])-1</f>
        <v>2.1930870083432641E-2</v>
      </c>
      <c r="AG337" s="2">
        <f>(Table2[[#This Row],[Close Price]]/Table2[[#This Row],[Current Month Low]])-1</f>
        <v>6.0950935761254543E-2</v>
      </c>
      <c r="AH337" s="2">
        <f>(Table2[[#This Row],[Current Month High]]/Table2[[#This Row],[Close Price]])-1</f>
        <v>7.6042908224076333E-2</v>
      </c>
      <c r="AI337">
        <v>7.6042908224076298</v>
      </c>
      <c r="AJ337">
        <v>66.402221340737796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</v>
      </c>
      <c r="AM337" t="s">
        <v>10202</v>
      </c>
      <c r="AN337">
        <v>0.34</v>
      </c>
      <c r="AO337" t="s">
        <v>10202</v>
      </c>
      <c r="AP337">
        <v>5.0393432178009998E-2</v>
      </c>
      <c r="AQ337">
        <f>(Table2[[#This Row],[Sharpe Ratio]]-AVERAGE(Table2[Sharpe Ratio]))/_xlfn.STDEV.P(Table2[Sharpe Ratio])</f>
        <v>-6.1328863439382722E-2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-0.48777667034668221</v>
      </c>
      <c r="AS337">
        <f>_xlfn.RANK.AVG(Table2[[#This Row],[1Y Return vs Nifty Z-Score]],Table2[1Y Return vs Nifty Z-Score])</f>
        <v>439</v>
      </c>
      <c r="AT337">
        <f>_xlfn.RANK.AVG(Table2[[#This Row],[6M Return vs Nifty Z-Score]],Table2[6M Return vs Nifty Z-Score])</f>
        <v>252</v>
      </c>
      <c r="AU337">
        <f>_xlfn.RANK.AVG(Table2[[#This Row],[Sharpe Ratio Z-Score]],Table2[Sharpe Ratio Z-Score])</f>
        <v>358</v>
      </c>
      <c r="AV337">
        <f>(Table2[[#This Row],[Rank 1Y]]+Table2[[#This Row],[Rank 6M]]+Table2[[#This Row],[Rank Sharpe]])/3</f>
        <v>349.66666666666669</v>
      </c>
    </row>
    <row r="338" spans="1:48" x14ac:dyDescent="0.3">
      <c r="A338" t="s">
        <v>229</v>
      </c>
      <c r="B338" t="s">
        <v>230</v>
      </c>
      <c r="C338" t="s">
        <v>10169</v>
      </c>
      <c r="D338" t="s">
        <v>231</v>
      </c>
      <c r="E338">
        <v>115202.6483032</v>
      </c>
      <c r="F338">
        <v>1837.6</v>
      </c>
      <c r="G338">
        <v>11.328182908233099</v>
      </c>
      <c r="H338">
        <f>(Table2[[#This Row],[1Y Return vs Nifty]]-AVERAGE(Table2[1Y Return vs Nifty]))/_xlfn.STDEV.P(Table2[1Y Return vs Nifty])</f>
        <v>-0.37347469699460395</v>
      </c>
      <c r="I338">
        <v>-3.1544465394910501</v>
      </c>
      <c r="J338">
        <f>(Table2[[#This Row],[1M Return vs Nifty]]-AVERAGE(Table2[1M Return vs Nifty]))/_xlfn.STDEV.P(Table2[1M Return vs Nifty])</f>
        <v>-0.41329209848873905</v>
      </c>
      <c r="K338">
        <v>25.1798444586065</v>
      </c>
      <c r="L338">
        <f>(Table2[[#This Row],[6M Return vs Nifty]]-AVERAGE(Table2[6M Return vs Nifty]))/_xlfn.STDEV.P(Table2[6M Return vs Nifty])</f>
        <v>0.58440906752257504</v>
      </c>
      <c r="M338">
        <v>2.7272062858326902</v>
      </c>
      <c r="N338">
        <f>(Table2[[#This Row],[1W Return vs Nifty]]-AVERAGE(Table2[1W Return vs Nifty]))/_xlfn.STDEV.P(Table2[1W Return vs Nifty])</f>
        <v>-6.0410962833937175E-2</v>
      </c>
      <c r="O338">
        <v>1840.82</v>
      </c>
      <c r="P338">
        <v>1812.0283644577</v>
      </c>
      <c r="Q338">
        <v>1592.54720729165</v>
      </c>
      <c r="R338">
        <v>50.815307677944197</v>
      </c>
      <c r="S338" s="2">
        <f>(Table2[[#This Row],[Close Price]]-Table2[[#This Row],[20D EMA]])/Table2[[#This Row],[20D EMA]]</f>
        <v>-1.7492204561011004E-3</v>
      </c>
      <c r="T338" s="2">
        <f>(Table2[[#This Row],[Close Price]]-Table2[[#This Row],[50D EMA]])/Table2[[#This Row],[50D EMA]]</f>
        <v>1.4112160738694009E-2</v>
      </c>
      <c r="U338" s="2">
        <f>(Table2[[#This Row],[Close Price]]-Table2[[#This Row],[200D EMA]])/Table2[[#This Row],[200D EMA]]</f>
        <v>0.15387474329573975</v>
      </c>
      <c r="V338">
        <v>0.95879256300734295</v>
      </c>
      <c r="W338">
        <v>1816</v>
      </c>
      <c r="X338">
        <v>1844.65</v>
      </c>
      <c r="Y338">
        <v>1832.1</v>
      </c>
      <c r="Z338">
        <v>1862.65</v>
      </c>
      <c r="AA338">
        <v>1687.55</v>
      </c>
      <c r="AB338">
        <v>1949.7</v>
      </c>
      <c r="AC338" s="2">
        <f>(Table2[[#This Row],[Close Price]]/Table2[[#This Row],[Day Low]])-1</f>
        <v>1.1894273127753152E-2</v>
      </c>
      <c r="AD338" s="2">
        <f>(Table2[[#This Row],[Day High]]/Table2[[#This Row],[Close Price]])-1</f>
        <v>3.8365259033523724E-3</v>
      </c>
      <c r="AE338" s="2">
        <f>(Table2[[#This Row],[Close Price]]/Table2[[#This Row],[Current Week Low]])-1</f>
        <v>3.0020195404181216E-3</v>
      </c>
      <c r="AF338" s="2">
        <f>(Table2[[#This Row],[Current Week High]]/Table2[[#This Row],[Close Price]])-1</f>
        <v>1.3631911188506818E-2</v>
      </c>
      <c r="AG338" s="2">
        <f>(Table2[[#This Row],[Close Price]]/Table2[[#This Row],[Current Month Low]])-1</f>
        <v>8.891588397380823E-2</v>
      </c>
      <c r="AH338" s="2">
        <f>(Table2[[#This Row],[Current Month High]]/Table2[[#This Row],[Close Price]])-1</f>
        <v>6.1003482803656972E-2</v>
      </c>
      <c r="AI338">
        <v>8.0430996952546892</v>
      </c>
      <c r="AJ338">
        <v>49.053007259601699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-0.04</v>
      </c>
      <c r="AM338" t="s">
        <v>10201</v>
      </c>
      <c r="AN338">
        <v>-4.76</v>
      </c>
      <c r="AO338" t="s">
        <v>10201</v>
      </c>
      <c r="AP338">
        <v>1.5467345373261001E-2</v>
      </c>
      <c r="AQ338">
        <f>(Table2[[#This Row],[Sharpe Ratio]]-AVERAGE(Table2[Sharpe Ratio]))/_xlfn.STDEV.P(Table2[Sharpe Ratio])</f>
        <v>-0.4621798096058557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-0.72494850040056102</v>
      </c>
      <c r="AS338">
        <f>_xlfn.RANK.AVG(Table2[[#This Row],[1Y Return vs Nifty Z-Score]],Table2[1Y Return vs Nifty Z-Score])</f>
        <v>426</v>
      </c>
      <c r="AT338">
        <f>_xlfn.RANK.AVG(Table2[[#This Row],[6M Return vs Nifty Z-Score]],Table2[6M Return vs Nifty Z-Score])</f>
        <v>162</v>
      </c>
      <c r="AU338">
        <f>_xlfn.RANK.AVG(Table2[[#This Row],[Sharpe Ratio Z-Score]],Table2[Sharpe Ratio Z-Score])</f>
        <v>464</v>
      </c>
      <c r="AV338">
        <f>(Table2[[#This Row],[Rank 1Y]]+Table2[[#This Row],[Rank 6M]]+Table2[[#This Row],[Rank Sharpe]])/3</f>
        <v>350.66666666666669</v>
      </c>
    </row>
    <row r="339" spans="1:48" x14ac:dyDescent="0.3">
      <c r="A339" t="s">
        <v>1659</v>
      </c>
      <c r="B339" t="s">
        <v>1660</v>
      </c>
      <c r="C339" t="s">
        <v>10168</v>
      </c>
      <c r="D339" t="s">
        <v>1479</v>
      </c>
      <c r="E339">
        <v>4993.16113494</v>
      </c>
      <c r="F339">
        <v>882.6</v>
      </c>
      <c r="G339">
        <v>15.1266043310508</v>
      </c>
      <c r="H339">
        <f>(Table2[[#This Row],[1Y Return vs Nifty]]-AVERAGE(Table2[1Y Return vs Nifty]))/_xlfn.STDEV.P(Table2[1Y Return vs Nifty])</f>
        <v>-0.32091123442142166</v>
      </c>
      <c r="I339">
        <v>-2.2587811201095298</v>
      </c>
      <c r="J339">
        <f>(Table2[[#This Row],[1M Return vs Nifty]]-AVERAGE(Table2[1M Return vs Nifty]))/_xlfn.STDEV.P(Table2[1M Return vs Nifty])</f>
        <v>-0.31512151277432421</v>
      </c>
      <c r="K339">
        <v>-12.213523108516799</v>
      </c>
      <c r="L339">
        <f>(Table2[[#This Row],[6M Return vs Nifty]]-AVERAGE(Table2[6M Return vs Nifty]))/_xlfn.STDEV.P(Table2[6M Return vs Nifty])</f>
        <v>-0.67419375261642345</v>
      </c>
      <c r="M339">
        <v>2.91054280178356</v>
      </c>
      <c r="N339">
        <f>(Table2[[#This Row],[1W Return vs Nifty]]-AVERAGE(Table2[1W Return vs Nifty]))/_xlfn.STDEV.P(Table2[1W Return vs Nifty])</f>
        <v>-2.3592071455354247E-2</v>
      </c>
      <c r="O339">
        <v>902.88</v>
      </c>
      <c r="P339">
        <v>906.96772678114303</v>
      </c>
      <c r="Q339">
        <v>857.37008927308602</v>
      </c>
      <c r="R339">
        <v>40.127419644385</v>
      </c>
      <c r="S339" s="2">
        <f>(Table2[[#This Row],[Close Price]]-Table2[[#This Row],[20D EMA]])/Table2[[#This Row],[20D EMA]]</f>
        <v>-2.2461456671982957E-2</v>
      </c>
      <c r="T339" s="2">
        <f>(Table2[[#This Row],[Close Price]]-Table2[[#This Row],[50D EMA]])/Table2[[#This Row],[50D EMA]]</f>
        <v>-2.6867247931329191E-2</v>
      </c>
      <c r="U339" s="2">
        <f>(Table2[[#This Row],[Close Price]]-Table2[[#This Row],[200D EMA]])/Table2[[#This Row],[200D EMA]]</f>
        <v>2.9427094603107704E-2</v>
      </c>
      <c r="V339">
        <v>1.0031996668086101</v>
      </c>
      <c r="W339">
        <v>834</v>
      </c>
      <c r="X339">
        <v>892</v>
      </c>
      <c r="Y339">
        <v>840.95</v>
      </c>
      <c r="Z339">
        <v>938.55</v>
      </c>
      <c r="AA339">
        <v>840.95</v>
      </c>
      <c r="AB339">
        <v>953.9</v>
      </c>
      <c r="AC339" s="2">
        <f>(Table2[[#This Row],[Close Price]]/Table2[[#This Row],[Day Low]])-1</f>
        <v>5.8273381294964066E-2</v>
      </c>
      <c r="AD339" s="2">
        <f>(Table2[[#This Row],[Day High]]/Table2[[#This Row],[Close Price]])-1</f>
        <v>1.0650351234987587E-2</v>
      </c>
      <c r="AE339" s="2">
        <f>(Table2[[#This Row],[Close Price]]/Table2[[#This Row],[Current Week Low]])-1</f>
        <v>4.9527320292526378E-2</v>
      </c>
      <c r="AF339" s="2">
        <f>(Table2[[#This Row],[Current Week High]]/Table2[[#This Row],[Close Price]])-1</f>
        <v>6.3392250169952424E-2</v>
      </c>
      <c r="AG339" s="2">
        <f>(Table2[[#This Row],[Close Price]]/Table2[[#This Row],[Current Month Low]])-1</f>
        <v>4.9527320292526378E-2</v>
      </c>
      <c r="AH339" s="2">
        <f>(Table2[[#This Row],[Current Month High]]/Table2[[#This Row],[Close Price]])-1</f>
        <v>8.0784047133469317E-2</v>
      </c>
      <c r="AI339">
        <v>25.300249263539499</v>
      </c>
      <c r="AJ339">
        <v>47.814436442806802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-0.15</v>
      </c>
      <c r="AM339" t="s">
        <v>10201</v>
      </c>
      <c r="AN339">
        <v>-2.31</v>
      </c>
      <c r="AO339" t="s">
        <v>10201</v>
      </c>
      <c r="AP339">
        <v>0.14937640146538</v>
      </c>
      <c r="AQ339">
        <f>(Table2[[#This Row],[Sharpe Ratio]]-AVERAGE(Table2[Sharpe Ratio]))/_xlfn.STDEV.P(Table2[Sharpe Ratio])</f>
        <v>1.074710713940759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402</v>
      </c>
      <c r="AT339">
        <f>_xlfn.RANK.AVG(Table2[[#This Row],[6M Return vs Nifty Z-Score]],Table2[6M Return vs Nifty Z-Score])</f>
        <v>544</v>
      </c>
      <c r="AU339">
        <f>_xlfn.RANK.AVG(Table2[[#This Row],[Sharpe Ratio Z-Score]],Table2[Sharpe Ratio Z-Score])</f>
        <v>106</v>
      </c>
      <c r="AV339">
        <f>(Table2[[#This Row],[Rank 1Y]]+Table2[[#This Row],[Rank 6M]]+Table2[[#This Row],[Rank Sharpe]])/3</f>
        <v>350.66666666666669</v>
      </c>
    </row>
    <row r="340" spans="1:48" x14ac:dyDescent="0.3">
      <c r="A340" t="s">
        <v>1384</v>
      </c>
      <c r="B340" t="s">
        <v>1385</v>
      </c>
      <c r="C340" t="s">
        <v>10160</v>
      </c>
      <c r="D340" t="s">
        <v>46</v>
      </c>
      <c r="E340">
        <v>7774.7259815099997</v>
      </c>
      <c r="F340">
        <v>209.42</v>
      </c>
      <c r="G340">
        <v>35.672004644297701</v>
      </c>
      <c r="H340">
        <f>(Table2[[#This Row],[1Y Return vs Nifty]]-AVERAGE(Table2[1Y Return vs Nifty]))/_xlfn.STDEV.P(Table2[1Y Return vs Nifty])</f>
        <v>-3.6599079395902089E-2</v>
      </c>
      <c r="I340">
        <v>4.8681406386984101</v>
      </c>
      <c r="J340">
        <f>(Table2[[#This Row],[1M Return vs Nifty]]-AVERAGE(Table2[1M Return vs Nifty]))/_xlfn.STDEV.P(Table2[1M Return vs Nifty])</f>
        <v>0.46603411550270846</v>
      </c>
      <c r="K340">
        <v>-26.354838011445899</v>
      </c>
      <c r="L340">
        <f>(Table2[[#This Row],[6M Return vs Nifty]]-AVERAGE(Table2[6M Return vs Nifty]))/_xlfn.STDEV.P(Table2[6M Return vs Nifty])</f>
        <v>-1.1501685036294533</v>
      </c>
      <c r="M340">
        <v>10.089760427329701</v>
      </c>
      <c r="N340">
        <f>(Table2[[#This Row],[1W Return vs Nifty]]-AVERAGE(Table2[1W Return vs Nifty]))/_xlfn.STDEV.P(Table2[1W Return vs Nifty])</f>
        <v>1.4181874483923251</v>
      </c>
      <c r="O340">
        <v>200.19</v>
      </c>
      <c r="P340">
        <v>199.74605323818</v>
      </c>
      <c r="Q340">
        <v>189.462317586068</v>
      </c>
      <c r="R340">
        <v>64.830300477157607</v>
      </c>
      <c r="S340" s="2">
        <f>(Table2[[#This Row],[Close Price]]-Table2[[#This Row],[20D EMA]])/Table2[[#This Row],[20D EMA]]</f>
        <v>4.6106199110844646E-2</v>
      </c>
      <c r="T340" s="2">
        <f>(Table2[[#This Row],[Close Price]]-Table2[[#This Row],[50D EMA]])/Table2[[#This Row],[50D EMA]]</f>
        <v>4.8431228577440984E-2</v>
      </c>
      <c r="U340" s="2">
        <f>(Table2[[#This Row],[Close Price]]-Table2[[#This Row],[200D EMA]])/Table2[[#This Row],[200D EMA]]</f>
        <v>0.10533853205329717</v>
      </c>
      <c r="V340">
        <v>1.6309699358165599</v>
      </c>
      <c r="W340">
        <v>206.5</v>
      </c>
      <c r="X340">
        <v>209.95</v>
      </c>
      <c r="Y340">
        <v>207.34</v>
      </c>
      <c r="Z340">
        <v>218.8</v>
      </c>
      <c r="AA340">
        <v>186.1</v>
      </c>
      <c r="AB340">
        <v>218.8</v>
      </c>
      <c r="AC340" s="2">
        <f>(Table2[[#This Row],[Close Price]]/Table2[[#This Row],[Day Low]])-1</f>
        <v>1.4140435835350962E-2</v>
      </c>
      <c r="AD340" s="2">
        <f>(Table2[[#This Row],[Day High]]/Table2[[#This Row],[Close Price]])-1</f>
        <v>2.5307993505874204E-3</v>
      </c>
      <c r="AE340" s="2">
        <f>(Table2[[#This Row],[Close Price]]/Table2[[#This Row],[Current Week Low]])-1</f>
        <v>1.0031831773897881E-2</v>
      </c>
      <c r="AF340" s="2">
        <f>(Table2[[#This Row],[Current Week High]]/Table2[[#This Row],[Close Price]])-1</f>
        <v>4.4790373412281648E-2</v>
      </c>
      <c r="AG340" s="2">
        <f>(Table2[[#This Row],[Close Price]]/Table2[[#This Row],[Current Month Low]])-1</f>
        <v>0.12530897367006988</v>
      </c>
      <c r="AH340" s="2">
        <f>(Table2[[#This Row],[Current Month High]]/Table2[[#This Row],[Close Price]])-1</f>
        <v>4.4790373412281648E-2</v>
      </c>
      <c r="AI340">
        <v>19.0430713398911</v>
      </c>
      <c r="AJ340">
        <v>70.606924643584506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-0.08</v>
      </c>
      <c r="AM340" t="s">
        <v>10201</v>
      </c>
      <c r="AN340">
        <v>2.9</v>
      </c>
      <c r="AO340" t="s">
        <v>10202</v>
      </c>
      <c r="AP340">
        <v>0.15908796429529101</v>
      </c>
      <c r="AQ340">
        <f>(Table2[[#This Row],[Sharpe Ratio]]-AVERAGE(Table2[Sharpe Ratio]))/_xlfn.STDEV.P(Table2[Sharpe Ratio])</f>
        <v>1.1861715017148893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1.8836254825845675</v>
      </c>
      <c r="AS340">
        <f>_xlfn.RANK.AVG(Table2[[#This Row],[1Y Return vs Nifty Z-Score]],Table2[1Y Return vs Nifty Z-Score])</f>
        <v>300</v>
      </c>
      <c r="AT340">
        <f>_xlfn.RANK.AVG(Table2[[#This Row],[6M Return vs Nifty Z-Score]],Table2[6M Return vs Nifty Z-Score])</f>
        <v>663</v>
      </c>
      <c r="AU340">
        <f>_xlfn.RANK.AVG(Table2[[#This Row],[Sharpe Ratio Z-Score]],Table2[Sharpe Ratio Z-Score])</f>
        <v>91</v>
      </c>
      <c r="AV340">
        <f>(Table2[[#This Row],[Rank 1Y]]+Table2[[#This Row],[Rank 6M]]+Table2[[#This Row],[Rank Sharpe]])/3</f>
        <v>351.33333333333331</v>
      </c>
    </row>
    <row r="341" spans="1:48" x14ac:dyDescent="0.3">
      <c r="A341" t="s">
        <v>769</v>
      </c>
      <c r="B341" t="s">
        <v>770</v>
      </c>
      <c r="C341" t="s">
        <v>10156</v>
      </c>
      <c r="D341" t="s">
        <v>771</v>
      </c>
      <c r="E341">
        <v>20977.780615750002</v>
      </c>
      <c r="F341">
        <v>1496.5</v>
      </c>
      <c r="G341">
        <v>12.953583411458</v>
      </c>
      <c r="H341">
        <f>(Table2[[#This Row],[1Y Return vs Nifty]]-AVERAGE(Table2[1Y Return vs Nifty]))/_xlfn.STDEV.P(Table2[1Y Return vs Nifty])</f>
        <v>-0.35098201674473428</v>
      </c>
      <c r="I341">
        <v>4.0518136878209399</v>
      </c>
      <c r="J341">
        <f>(Table2[[#This Row],[1M Return vs Nifty]]-AVERAGE(Table2[1M Return vs Nifty]))/_xlfn.STDEV.P(Table2[1M Return vs Nifty])</f>
        <v>0.37655952692537803</v>
      </c>
      <c r="K341">
        <v>10.480216161041399</v>
      </c>
      <c r="L341">
        <f>(Table2[[#This Row],[6M Return vs Nifty]]-AVERAGE(Table2[6M Return vs Nifty]))/_xlfn.STDEV.P(Table2[6M Return vs Nifty])</f>
        <v>8.9642352620524959E-2</v>
      </c>
      <c r="M341">
        <v>6.3624171410219503</v>
      </c>
      <c r="N341">
        <f>(Table2[[#This Row],[1W Return vs Nifty]]-AVERAGE(Table2[1W Return vs Nifty]))/_xlfn.STDEV.P(Table2[1W Return vs Nifty])</f>
        <v>0.66963691072403075</v>
      </c>
      <c r="O341">
        <v>1391.23</v>
      </c>
      <c r="P341">
        <v>1309.99150585333</v>
      </c>
      <c r="Q341">
        <v>1186.00221866533</v>
      </c>
      <c r="R341">
        <v>80.363466751129295</v>
      </c>
      <c r="S341" s="2">
        <f>(Table2[[#This Row],[Close Price]]-Table2[[#This Row],[20D EMA]])/Table2[[#This Row],[20D EMA]]</f>
        <v>7.5666855947614686E-2</v>
      </c>
      <c r="T341" s="2">
        <f>(Table2[[#This Row],[Close Price]]-Table2[[#This Row],[50D EMA]])/Table2[[#This Row],[50D EMA]]</f>
        <v>0.1423738194586065</v>
      </c>
      <c r="U341" s="2">
        <f>(Table2[[#This Row],[Close Price]]-Table2[[#This Row],[200D EMA]])/Table2[[#This Row],[200D EMA]]</f>
        <v>0.26180202401652275</v>
      </c>
      <c r="V341">
        <v>0.78114259414589104</v>
      </c>
      <c r="W341">
        <v>1487.7</v>
      </c>
      <c r="X341">
        <v>1517</v>
      </c>
      <c r="Y341">
        <v>1470.25</v>
      </c>
      <c r="Z341">
        <v>1510.85</v>
      </c>
      <c r="AA341">
        <v>1312.35</v>
      </c>
      <c r="AB341">
        <v>1510.85</v>
      </c>
      <c r="AC341" s="2">
        <f>(Table2[[#This Row],[Close Price]]/Table2[[#This Row],[Day Low]])-1</f>
        <v>5.9151710694360649E-3</v>
      </c>
      <c r="AD341" s="2">
        <f>(Table2[[#This Row],[Day High]]/Table2[[#This Row],[Close Price]])-1</f>
        <v>1.3698630136986356E-2</v>
      </c>
      <c r="AE341" s="2">
        <f>(Table2[[#This Row],[Close Price]]/Table2[[#This Row],[Current Week Low]])-1</f>
        <v>1.7854106444482154E-2</v>
      </c>
      <c r="AF341" s="2">
        <f>(Table2[[#This Row],[Current Week High]]/Table2[[#This Row],[Close Price]])-1</f>
        <v>9.5890410958903161E-3</v>
      </c>
      <c r="AG341" s="2">
        <f>(Table2[[#This Row],[Close Price]]/Table2[[#This Row],[Current Month Low]])-1</f>
        <v>0.1403207985674555</v>
      </c>
      <c r="AH341" s="2">
        <f>(Table2[[#This Row],[Current Month High]]/Table2[[#This Row],[Close Price]])-1</f>
        <v>9.5890410958903161E-3</v>
      </c>
      <c r="AI341">
        <v>0.95890410958903105</v>
      </c>
      <c r="AJ341">
        <v>51.444618731973897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0.15</v>
      </c>
      <c r="AM341" t="s">
        <v>10202</v>
      </c>
      <c r="AN341">
        <v>7.49</v>
      </c>
      <c r="AO341" t="s">
        <v>10202</v>
      </c>
      <c r="AP341">
        <v>4.7493634478823002E-2</v>
      </c>
      <c r="AQ341">
        <f>(Table2[[#This Row],[Sharpe Ratio]]-AVERAGE(Table2[Sharpe Ratio]))/_xlfn.STDEV.P(Table2[Sharpe Ratio])</f>
        <v>-9.4610194322761729E-2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0.6902465792024377</v>
      </c>
      <c r="AS341">
        <f>_xlfn.RANK.AVG(Table2[[#This Row],[1Y Return vs Nifty Z-Score]],Table2[1Y Return vs Nifty Z-Score])</f>
        <v>408</v>
      </c>
      <c r="AT341">
        <f>_xlfn.RANK.AVG(Table2[[#This Row],[6M Return vs Nifty Z-Score]],Table2[6M Return vs Nifty Z-Score])</f>
        <v>288</v>
      </c>
      <c r="AU341">
        <f>_xlfn.RANK.AVG(Table2[[#This Row],[Sharpe Ratio Z-Score]],Table2[Sharpe Ratio Z-Score])</f>
        <v>364</v>
      </c>
      <c r="AV341">
        <f>(Table2[[#This Row],[Rank 1Y]]+Table2[[#This Row],[Rank 6M]]+Table2[[#This Row],[Rank Sharpe]])/3</f>
        <v>353.33333333333331</v>
      </c>
    </row>
    <row r="342" spans="1:48" x14ac:dyDescent="0.3">
      <c r="A342" t="s">
        <v>949</v>
      </c>
      <c r="B342" t="s">
        <v>950</v>
      </c>
      <c r="C342" t="s">
        <v>10159</v>
      </c>
      <c r="D342" t="s">
        <v>124</v>
      </c>
      <c r="E342">
        <v>15187.4019692</v>
      </c>
      <c r="F342">
        <v>2386.75</v>
      </c>
      <c r="G342">
        <v>36.029047974781001</v>
      </c>
      <c r="H342">
        <f>(Table2[[#This Row],[1Y Return vs Nifty]]-AVERAGE(Table2[1Y Return vs Nifty]))/_xlfn.STDEV.P(Table2[1Y Return vs Nifty])</f>
        <v>-3.1658228539774208E-2</v>
      </c>
      <c r="I342">
        <v>29.680304771218101</v>
      </c>
      <c r="J342">
        <f>(Table2[[#This Row],[1M Return vs Nifty]]-AVERAGE(Table2[1M Return vs Nifty]))/_xlfn.STDEV.P(Table2[1M Return vs Nifty])</f>
        <v>3.1856039828016534</v>
      </c>
      <c r="K342">
        <v>35.380704197393797</v>
      </c>
      <c r="L342">
        <f>(Table2[[#This Row],[6M Return vs Nifty]]-AVERAGE(Table2[6M Return vs Nifty]))/_xlfn.STDEV.P(Table2[6M Return vs Nifty])</f>
        <v>0.92775420251298757</v>
      </c>
      <c r="M342">
        <v>7.2837339340270004</v>
      </c>
      <c r="N342">
        <f>(Table2[[#This Row],[1W Return vs Nifty]]-AVERAGE(Table2[1W Return vs Nifty]))/_xlfn.STDEV.P(Table2[1W Return vs Nifty])</f>
        <v>0.85466204197506646</v>
      </c>
      <c r="O342">
        <v>2184.6999999999998</v>
      </c>
      <c r="P342">
        <v>2000.3015403531799</v>
      </c>
      <c r="Q342">
        <v>1737.1172673057599</v>
      </c>
      <c r="R342">
        <v>88.726866764233904</v>
      </c>
      <c r="S342" s="2">
        <f>(Table2[[#This Row],[Close Price]]-Table2[[#This Row],[20D EMA]])/Table2[[#This Row],[20D EMA]]</f>
        <v>9.2484093925939578E-2</v>
      </c>
      <c r="T342" s="2">
        <f>(Table2[[#This Row],[Close Price]]-Table2[[#This Row],[50D EMA]])/Table2[[#This Row],[50D EMA]]</f>
        <v>0.19319510176380081</v>
      </c>
      <c r="U342" s="2">
        <f>(Table2[[#This Row],[Close Price]]-Table2[[#This Row],[200D EMA]])/Table2[[#This Row],[200D EMA]]</f>
        <v>0.37397172022923336</v>
      </c>
      <c r="V342">
        <v>1.1538981968990401</v>
      </c>
      <c r="W342">
        <v>2390.1999999999998</v>
      </c>
      <c r="X342">
        <v>2484</v>
      </c>
      <c r="Y342">
        <v>2368</v>
      </c>
      <c r="Z342">
        <v>2437</v>
      </c>
      <c r="AA342">
        <v>1791</v>
      </c>
      <c r="AB342">
        <v>2437</v>
      </c>
      <c r="AC342" s="2">
        <f>(Table2[[#This Row],[Close Price]]/Table2[[#This Row],[Day Low]])-1</f>
        <v>-1.443393858254427E-3</v>
      </c>
      <c r="AD342" s="2">
        <f>(Table2[[#This Row],[Day High]]/Table2[[#This Row],[Close Price]])-1</f>
        <v>4.0745784015921327E-2</v>
      </c>
      <c r="AE342" s="2">
        <f>(Table2[[#This Row],[Close Price]]/Table2[[#This Row],[Current Week Low]])-1</f>
        <v>7.9180743243243423E-3</v>
      </c>
      <c r="AF342" s="2">
        <f>(Table2[[#This Row],[Current Week High]]/Table2[[#This Row],[Close Price]])-1</f>
        <v>2.105373415732692E-2</v>
      </c>
      <c r="AG342" s="2">
        <f>(Table2[[#This Row],[Close Price]]/Table2[[#This Row],[Current Month Low]])-1</f>
        <v>0.33263539921831375</v>
      </c>
      <c r="AH342" s="2">
        <f>(Table2[[#This Row],[Current Month High]]/Table2[[#This Row],[Close Price]])-1</f>
        <v>2.105373415732692E-2</v>
      </c>
      <c r="AI342">
        <v>2.1053734157326902</v>
      </c>
      <c r="AJ342">
        <v>67.485351391179194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0.23</v>
      </c>
      <c r="AM342" t="s">
        <v>10202</v>
      </c>
      <c r="AN342">
        <v>10.67</v>
      </c>
      <c r="AO342" t="s">
        <v>10202</v>
      </c>
      <c r="AP342">
        <v>-5.2864698857912999E-2</v>
      </c>
      <c r="AQ342">
        <f>(Table2[[#This Row],[Sharpe Ratio]]-AVERAGE(Table2[Sharpe Ratio]))/_xlfn.STDEV.P(Table2[Sharpe Ratio])</f>
        <v>-1.2464349921770377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3.6899270065728955</v>
      </c>
      <c r="AS342">
        <f>_xlfn.RANK.AVG(Table2[[#This Row],[1Y Return vs Nifty Z-Score]],Table2[1Y Return vs Nifty Z-Score])</f>
        <v>298</v>
      </c>
      <c r="AT342">
        <f>_xlfn.RANK.AVG(Table2[[#This Row],[6M Return vs Nifty Z-Score]],Table2[6M Return vs Nifty Z-Score])</f>
        <v>109</v>
      </c>
      <c r="AU342">
        <f>_xlfn.RANK.AVG(Table2[[#This Row],[Sharpe Ratio Z-Score]],Table2[Sharpe Ratio Z-Score])</f>
        <v>655</v>
      </c>
      <c r="AV342">
        <f>(Table2[[#This Row],[Rank 1Y]]+Table2[[#This Row],[Rank 6M]]+Table2[[#This Row],[Rank Sharpe]])/3</f>
        <v>354</v>
      </c>
    </row>
    <row r="343" spans="1:48" x14ac:dyDescent="0.3">
      <c r="A343" t="s">
        <v>976</v>
      </c>
      <c r="B343" t="s">
        <v>977</v>
      </c>
      <c r="C343" t="s">
        <v>10168</v>
      </c>
      <c r="D343" t="s">
        <v>850</v>
      </c>
      <c r="E343">
        <v>14772.492529700001</v>
      </c>
      <c r="F343">
        <v>359.05</v>
      </c>
      <c r="G343">
        <v>21.400253474544201</v>
      </c>
      <c r="H343">
        <f>(Table2[[#This Row],[1Y Return vs Nifty]]-AVERAGE(Table2[1Y Return vs Nifty]))/_xlfn.STDEV.P(Table2[1Y Return vs Nifty])</f>
        <v>-0.23409497965560105</v>
      </c>
      <c r="I343">
        <v>-4.2147913057554103</v>
      </c>
      <c r="J343">
        <f>(Table2[[#This Row],[1M Return vs Nifty]]-AVERAGE(Table2[1M Return vs Nifty]))/_xlfn.STDEV.P(Table2[1M Return vs Nifty])</f>
        <v>-0.52951258050228667</v>
      </c>
      <c r="K343">
        <v>-24.8492230107979</v>
      </c>
      <c r="L343">
        <f>(Table2[[#This Row],[6M Return vs Nifty]]-AVERAGE(Table2[6M Return vs Nifty]))/_xlfn.STDEV.P(Table2[6M Return vs Nifty])</f>
        <v>-1.0994918353016387</v>
      </c>
      <c r="M343">
        <v>2.0051481444110202</v>
      </c>
      <c r="N343">
        <f>(Table2[[#This Row],[1W Return vs Nifty]]-AVERAGE(Table2[1W Return vs Nifty]))/_xlfn.STDEV.P(Table2[1W Return vs Nifty])</f>
        <v>-0.20541961067553927</v>
      </c>
      <c r="O343">
        <v>353.61</v>
      </c>
      <c r="P343">
        <v>349.19256686999</v>
      </c>
      <c r="Q343">
        <v>321.68357254358301</v>
      </c>
      <c r="R343">
        <v>56.538753792206101</v>
      </c>
      <c r="S343" s="2">
        <f>(Table2[[#This Row],[Close Price]]-Table2[[#This Row],[20D EMA]])/Table2[[#This Row],[20D EMA]]</f>
        <v>1.5384180311642763E-2</v>
      </c>
      <c r="T343" s="2">
        <f>(Table2[[#This Row],[Close Price]]-Table2[[#This Row],[50D EMA]])/Table2[[#This Row],[50D EMA]]</f>
        <v>2.8229218102686846E-2</v>
      </c>
      <c r="U343" s="2">
        <f>(Table2[[#This Row],[Close Price]]-Table2[[#This Row],[200D EMA]])/Table2[[#This Row],[200D EMA]]</f>
        <v>0.11615895446869437</v>
      </c>
      <c r="V343">
        <v>0.60755917783372804</v>
      </c>
      <c r="W343">
        <v>359</v>
      </c>
      <c r="X343">
        <v>365</v>
      </c>
      <c r="Y343">
        <v>352</v>
      </c>
      <c r="Z343">
        <v>365.55</v>
      </c>
      <c r="AA343">
        <v>325.05</v>
      </c>
      <c r="AB343">
        <v>400</v>
      </c>
      <c r="AC343" s="2">
        <f>(Table2[[#This Row],[Close Price]]/Table2[[#This Row],[Day Low]])-1</f>
        <v>1.3927576601679981E-4</v>
      </c>
      <c r="AD343" s="2">
        <f>(Table2[[#This Row],[Day High]]/Table2[[#This Row],[Close Price]])-1</f>
        <v>1.657150814649766E-2</v>
      </c>
      <c r="AE343" s="2">
        <f>(Table2[[#This Row],[Close Price]]/Table2[[#This Row],[Current Week Low]])-1</f>
        <v>2.0028409090909083E-2</v>
      </c>
      <c r="AF343" s="2">
        <f>(Table2[[#This Row],[Current Week High]]/Table2[[#This Row],[Close Price]])-1</f>
        <v>1.8103328227266458E-2</v>
      </c>
      <c r="AG343" s="2">
        <f>(Table2[[#This Row],[Close Price]]/Table2[[#This Row],[Current Month Low]])-1</f>
        <v>0.1045992924165513</v>
      </c>
      <c r="AH343" s="2">
        <f>(Table2[[#This Row],[Current Month High]]/Table2[[#This Row],[Close Price]])-1</f>
        <v>0.11405096783177826</v>
      </c>
      <c r="AI343">
        <v>19.746553404818201</v>
      </c>
      <c r="AJ343">
        <v>66.573880770122898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-0.01</v>
      </c>
      <c r="AM343" t="s">
        <v>10201</v>
      </c>
      <c r="AN343">
        <v>-4.87</v>
      </c>
      <c r="AO343" t="s">
        <v>10201</v>
      </c>
      <c r="AP343">
        <v>0.19624610073984899</v>
      </c>
      <c r="AQ343">
        <f>(Table2[[#This Row],[Sharpe Ratio]]-AVERAGE(Table2[Sharpe Ratio]))/_xlfn.STDEV.P(Table2[Sharpe Ratio])</f>
        <v>1.6126399530719613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-0.4558790530631045</v>
      </c>
      <c r="AS343">
        <f>_xlfn.RANK.AVG(Table2[[#This Row],[1Y Return vs Nifty Z-Score]],Table2[1Y Return vs Nifty Z-Score])</f>
        <v>371</v>
      </c>
      <c r="AT343">
        <f>_xlfn.RANK.AVG(Table2[[#This Row],[6M Return vs Nifty Z-Score]],Table2[6M Return vs Nifty Z-Score])</f>
        <v>654</v>
      </c>
      <c r="AU343">
        <f>_xlfn.RANK.AVG(Table2[[#This Row],[Sharpe Ratio Z-Score]],Table2[Sharpe Ratio Z-Score])</f>
        <v>37</v>
      </c>
      <c r="AV343">
        <f>(Table2[[#This Row],[Rank 1Y]]+Table2[[#This Row],[Rank 6M]]+Table2[[#This Row],[Rank Sharpe]])/3</f>
        <v>354</v>
      </c>
    </row>
    <row r="344" spans="1:48" x14ac:dyDescent="0.3">
      <c r="A344" t="s">
        <v>1094</v>
      </c>
      <c r="B344" t="s">
        <v>1095</v>
      </c>
      <c r="C344" t="s">
        <v>10161</v>
      </c>
      <c r="D344" t="s">
        <v>57</v>
      </c>
      <c r="E344">
        <v>11456.675821950001</v>
      </c>
      <c r="F344">
        <v>723.5</v>
      </c>
      <c r="G344">
        <v>65.314035328378196</v>
      </c>
      <c r="H344">
        <f>(Table2[[#This Row],[1Y Return vs Nifty]]-AVERAGE(Table2[1Y Return vs Nifty]))/_xlfn.STDEV.P(Table2[1Y Return vs Nifty])</f>
        <v>0.37359441864412929</v>
      </c>
      <c r="I344">
        <v>-4.5976828628747102</v>
      </c>
      <c r="J344">
        <f>(Table2[[#This Row],[1M Return vs Nifty]]-AVERAGE(Table2[1M Return vs Nifty]))/_xlfn.STDEV.P(Table2[1M Return vs Nifty])</f>
        <v>-0.57147991296161282</v>
      </c>
      <c r="K344">
        <v>11.201072512501501</v>
      </c>
      <c r="L344">
        <f>(Table2[[#This Row],[6M Return vs Nifty]]-AVERAGE(Table2[6M Return vs Nifty]))/_xlfn.STDEV.P(Table2[6M Return vs Nifty])</f>
        <v>0.11390526061441415</v>
      </c>
      <c r="M344">
        <v>-3.16284643154885</v>
      </c>
      <c r="N344">
        <f>(Table2[[#This Row],[1W Return vs Nifty]]-AVERAGE(Table2[1W Return vs Nifty]))/_xlfn.STDEV.P(Table2[1W Return vs Nifty])</f>
        <v>-1.2432915804273976</v>
      </c>
      <c r="O344">
        <v>729.53</v>
      </c>
      <c r="P344">
        <v>717.31251487559405</v>
      </c>
      <c r="Q344">
        <v>610.94106379860398</v>
      </c>
      <c r="R344">
        <v>44.478027785459602</v>
      </c>
      <c r="S344" s="2">
        <f>(Table2[[#This Row],[Close Price]]-Table2[[#This Row],[20D EMA]])/Table2[[#This Row],[20D EMA]]</f>
        <v>-8.2655956574780656E-3</v>
      </c>
      <c r="T344" s="2">
        <f>(Table2[[#This Row],[Close Price]]-Table2[[#This Row],[50D EMA]])/Table2[[#This Row],[50D EMA]]</f>
        <v>8.6259266304297925E-3</v>
      </c>
      <c r="U344" s="2">
        <f>(Table2[[#This Row],[Close Price]]-Table2[[#This Row],[200D EMA]])/Table2[[#This Row],[200D EMA]]</f>
        <v>0.18423861624482479</v>
      </c>
      <c r="V344">
        <v>1.6563429938577401</v>
      </c>
      <c r="W344">
        <v>721.75</v>
      </c>
      <c r="X344">
        <v>732.5</v>
      </c>
      <c r="Y344">
        <v>719.95</v>
      </c>
      <c r="Z344">
        <v>743.9</v>
      </c>
      <c r="AA344">
        <v>701.8</v>
      </c>
      <c r="AB344">
        <v>800</v>
      </c>
      <c r="AC344" s="2">
        <f>(Table2[[#This Row],[Close Price]]/Table2[[#This Row],[Day Low]])-1</f>
        <v>2.4246622791825878E-3</v>
      </c>
      <c r="AD344" s="2">
        <f>(Table2[[#This Row],[Day High]]/Table2[[#This Row],[Close Price]])-1</f>
        <v>1.2439530062197557E-2</v>
      </c>
      <c r="AE344" s="2">
        <f>(Table2[[#This Row],[Close Price]]/Table2[[#This Row],[Current Week Low]])-1</f>
        <v>4.9308979790263496E-3</v>
      </c>
      <c r="AF344" s="2">
        <f>(Table2[[#This Row],[Current Week High]]/Table2[[#This Row],[Close Price]])-1</f>
        <v>2.8196268140981307E-2</v>
      </c>
      <c r="AG344" s="2">
        <f>(Table2[[#This Row],[Close Price]]/Table2[[#This Row],[Current Month Low]])-1</f>
        <v>3.0920490168139247E-2</v>
      </c>
      <c r="AH344" s="2">
        <f>(Table2[[#This Row],[Current Month High]]/Table2[[#This Row],[Close Price]])-1</f>
        <v>0.10573600552868001</v>
      </c>
      <c r="AI344">
        <v>10.573600552867999</v>
      </c>
      <c r="AJ344">
        <v>126.980392156862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-0.09</v>
      </c>
      <c r="AM344" t="s">
        <v>10201</v>
      </c>
      <c r="AN344">
        <v>-0.33</v>
      </c>
      <c r="AO344" t="s">
        <v>10201</v>
      </c>
      <c r="AP344">
        <v>-2.4634948360961001E-2</v>
      </c>
      <c r="AQ344">
        <f>(Table2[[#This Row],[Sharpe Ratio]]-AVERAGE(Table2[Sharpe Ratio]))/_xlfn.STDEV.P(Table2[Sharpe Ratio])</f>
        <v>-0.922438712261476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-2.2497105263919428</v>
      </c>
      <c r="AS344">
        <f>_xlfn.RANK.AVG(Table2[[#This Row],[1Y Return vs Nifty Z-Score]],Table2[1Y Return vs Nifty Z-Score])</f>
        <v>185</v>
      </c>
      <c r="AT344">
        <f>_xlfn.RANK.AVG(Table2[[#This Row],[6M Return vs Nifty Z-Score]],Table2[6M Return vs Nifty Z-Score])</f>
        <v>282</v>
      </c>
      <c r="AU344">
        <f>_xlfn.RANK.AVG(Table2[[#This Row],[Sharpe Ratio Z-Score]],Table2[Sharpe Ratio Z-Score])</f>
        <v>595</v>
      </c>
      <c r="AV344">
        <f>(Table2[[#This Row],[Rank 1Y]]+Table2[[#This Row],[Rank 6M]]+Table2[[#This Row],[Rank Sharpe]])/3</f>
        <v>354</v>
      </c>
    </row>
    <row r="345" spans="1:48" x14ac:dyDescent="0.3">
      <c r="A345" t="s">
        <v>540</v>
      </c>
      <c r="B345" t="s">
        <v>541</v>
      </c>
      <c r="C345" t="s">
        <v>10161</v>
      </c>
      <c r="D345" t="s">
        <v>293</v>
      </c>
      <c r="E345">
        <v>37491.221629679902</v>
      </c>
      <c r="F345">
        <v>496.6</v>
      </c>
      <c r="G345">
        <v>17.170482169271999</v>
      </c>
      <c r="H345">
        <f>(Table2[[#This Row],[1Y Return vs Nifty]]-AVERAGE(Table2[1Y Return vs Nifty]))/_xlfn.STDEV.P(Table2[1Y Return vs Nifty])</f>
        <v>-0.29262756489277791</v>
      </c>
      <c r="I345">
        <v>3.1032099624476999</v>
      </c>
      <c r="J345">
        <f>(Table2[[#This Row],[1M Return vs Nifty]]-AVERAGE(Table2[1M Return vs Nifty]))/_xlfn.STDEV.P(Table2[1M Return vs Nifty])</f>
        <v>0.27258656859114638</v>
      </c>
      <c r="K345">
        <v>2.8271177771759199</v>
      </c>
      <c r="L345">
        <f>(Table2[[#This Row],[6M Return vs Nifty]]-AVERAGE(Table2[6M Return vs Nifty]))/_xlfn.STDEV.P(Table2[6M Return vs Nifty])</f>
        <v>-0.16794908231627012</v>
      </c>
      <c r="M345">
        <v>5.0742699095581898</v>
      </c>
      <c r="N345">
        <f>(Table2[[#This Row],[1W Return vs Nifty]]-AVERAGE(Table2[1W Return vs Nifty]))/_xlfn.STDEV.P(Table2[1W Return vs Nifty])</f>
        <v>0.41094238525592242</v>
      </c>
      <c r="O345">
        <v>484.94</v>
      </c>
      <c r="P345">
        <v>472.74763064076097</v>
      </c>
      <c r="Q345">
        <v>423.801280915912</v>
      </c>
      <c r="R345">
        <v>57.490045646435497</v>
      </c>
      <c r="S345" s="2">
        <f>(Table2[[#This Row],[Close Price]]-Table2[[#This Row],[20D EMA]])/Table2[[#This Row],[20D EMA]]</f>
        <v>2.4044211655050159E-2</v>
      </c>
      <c r="T345" s="2">
        <f>(Table2[[#This Row],[Close Price]]-Table2[[#This Row],[50D EMA]])/Table2[[#This Row],[50D EMA]]</f>
        <v>5.0454762357898246E-2</v>
      </c>
      <c r="U345" s="2">
        <f>(Table2[[#This Row],[Close Price]]-Table2[[#This Row],[200D EMA]])/Table2[[#This Row],[200D EMA]]</f>
        <v>0.17177559946670451</v>
      </c>
      <c r="V345">
        <v>1.0488837798742601</v>
      </c>
      <c r="W345">
        <v>494.05</v>
      </c>
      <c r="X345">
        <v>505.15</v>
      </c>
      <c r="Y345">
        <v>495.35</v>
      </c>
      <c r="Z345">
        <v>517.15</v>
      </c>
      <c r="AA345">
        <v>453</v>
      </c>
      <c r="AB345">
        <v>532.25</v>
      </c>
      <c r="AC345" s="2">
        <f>(Table2[[#This Row],[Close Price]]/Table2[[#This Row],[Day Low]])-1</f>
        <v>5.1614209088148844E-3</v>
      </c>
      <c r="AD345" s="2">
        <f>(Table2[[#This Row],[Day High]]/Table2[[#This Row],[Close Price]])-1</f>
        <v>1.7217076117599595E-2</v>
      </c>
      <c r="AE345" s="2">
        <f>(Table2[[#This Row],[Close Price]]/Table2[[#This Row],[Current Week Low]])-1</f>
        <v>2.5234682547694565E-3</v>
      </c>
      <c r="AF345" s="2">
        <f>(Table2[[#This Row],[Current Week High]]/Table2[[#This Row],[Close Price]])-1</f>
        <v>4.1381393475634187E-2</v>
      </c>
      <c r="AG345" s="2">
        <f>(Table2[[#This Row],[Close Price]]/Table2[[#This Row],[Current Month Low]])-1</f>
        <v>9.6247240618101637E-2</v>
      </c>
      <c r="AH345" s="2">
        <f>(Table2[[#This Row],[Current Month High]]/Table2[[#This Row],[Close Price]])-1</f>
        <v>7.1788159484494463E-2</v>
      </c>
      <c r="AI345">
        <v>7.17881594844944</v>
      </c>
      <c r="AJ345">
        <v>60.972447325769799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-7.0000000000000007E-2</v>
      </c>
      <c r="AM345" t="s">
        <v>10201</v>
      </c>
      <c r="AN345">
        <v>5.64</v>
      </c>
      <c r="AO345" t="s">
        <v>10202</v>
      </c>
      <c r="AP345">
        <v>6.9777156551834002E-2</v>
      </c>
      <c r="AQ345">
        <f>(Table2[[#This Row],[Sharpe Ratio]]-AVERAGE(Table2[Sharpe Ratio]))/_xlfn.STDEV.P(Table2[Sharpe Ratio])</f>
        <v>0.16114049875727107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0.38409280539529184</v>
      </c>
      <c r="AS345">
        <f>_xlfn.RANK.AVG(Table2[[#This Row],[1Y Return vs Nifty Z-Score]],Table2[1Y Return vs Nifty Z-Score])</f>
        <v>395</v>
      </c>
      <c r="AT345">
        <f>_xlfn.RANK.AVG(Table2[[#This Row],[6M Return vs Nifty Z-Score]],Table2[6M Return vs Nifty Z-Score])</f>
        <v>381</v>
      </c>
      <c r="AU345">
        <f>_xlfn.RANK.AVG(Table2[[#This Row],[Sharpe Ratio Z-Score]],Table2[Sharpe Ratio Z-Score])</f>
        <v>287</v>
      </c>
      <c r="AV345">
        <f>(Table2[[#This Row],[Rank 1Y]]+Table2[[#This Row],[Rank 6M]]+Table2[[#This Row],[Rank Sharpe]])/3</f>
        <v>354.33333333333331</v>
      </c>
    </row>
    <row r="346" spans="1:48" x14ac:dyDescent="0.3">
      <c r="A346" t="s">
        <v>266</v>
      </c>
      <c r="B346" t="s">
        <v>267</v>
      </c>
      <c r="C346" t="s">
        <v>10157</v>
      </c>
      <c r="D346" t="s">
        <v>32</v>
      </c>
      <c r="E346">
        <v>104473.58646000001</v>
      </c>
      <c r="F346">
        <v>136.86000000000001</v>
      </c>
      <c r="G346">
        <v>27.357502261440398</v>
      </c>
      <c r="H346">
        <f>(Table2[[#This Row],[1Y Return vs Nifty]]-AVERAGE(Table2[1Y Return vs Nifty]))/_xlfn.STDEV.P(Table2[1Y Return vs Nifty])</f>
        <v>-0.15165714856921553</v>
      </c>
      <c r="I346">
        <v>-6.7209299005473699</v>
      </c>
      <c r="J346">
        <f>(Table2[[#This Row],[1M Return vs Nifty]]-AVERAGE(Table2[1M Return vs Nifty]))/_xlfn.STDEV.P(Table2[1M Return vs Nifty])</f>
        <v>-0.80420119570205262</v>
      </c>
      <c r="K346">
        <v>-17.941647471995999</v>
      </c>
      <c r="L346">
        <f>(Table2[[#This Row],[6M Return vs Nifty]]-AVERAGE(Table2[6M Return vs Nifty]))/_xlfn.STDEV.P(Table2[6M Return vs Nifty])</f>
        <v>-0.86699354431853393</v>
      </c>
      <c r="M346">
        <v>-2.6188678862656198</v>
      </c>
      <c r="N346">
        <f>(Table2[[#This Row],[1W Return vs Nifty]]-AVERAGE(Table2[1W Return vs Nifty]))/_xlfn.STDEV.P(Table2[1W Return vs Nifty])</f>
        <v>-1.134046093421252</v>
      </c>
      <c r="O346">
        <v>136.99</v>
      </c>
      <c r="P346">
        <v>140.59956198641001</v>
      </c>
      <c r="Q346">
        <v>131.10156883792101</v>
      </c>
      <c r="R346">
        <v>53.2176685845428</v>
      </c>
      <c r="S346" s="2">
        <f>(Table2[[#This Row],[Close Price]]-Table2[[#This Row],[20D EMA]])/Table2[[#This Row],[20D EMA]]</f>
        <v>-9.4897437769176903E-4</v>
      </c>
      <c r="T346" s="2">
        <f>(Table2[[#This Row],[Close Price]]-Table2[[#This Row],[50D EMA]])/Table2[[#This Row],[50D EMA]]</f>
        <v>-2.6597252036755649E-2</v>
      </c>
      <c r="U346" s="2">
        <f>(Table2[[#This Row],[Close Price]]-Table2[[#This Row],[200D EMA]])/Table2[[#This Row],[200D EMA]]</f>
        <v>4.3923434426616753E-2</v>
      </c>
      <c r="V346">
        <v>0.706271292110349</v>
      </c>
      <c r="W346">
        <v>135.01</v>
      </c>
      <c r="X346">
        <v>137.46</v>
      </c>
      <c r="Y346">
        <v>134.25</v>
      </c>
      <c r="Z346">
        <v>137.12</v>
      </c>
      <c r="AA346">
        <v>129.1</v>
      </c>
      <c r="AB346">
        <v>142.74</v>
      </c>
      <c r="AC346" s="2">
        <f>(Table2[[#This Row],[Close Price]]/Table2[[#This Row],[Day Low]])-1</f>
        <v>1.3702688689726905E-2</v>
      </c>
      <c r="AD346" s="2">
        <f>(Table2[[#This Row],[Day High]]/Table2[[#This Row],[Close Price]])-1</f>
        <v>4.3840420868039853E-3</v>
      </c>
      <c r="AE346" s="2">
        <f>(Table2[[#This Row],[Close Price]]/Table2[[#This Row],[Current Week Low]])-1</f>
        <v>1.9441340782123007E-2</v>
      </c>
      <c r="AF346" s="2">
        <f>(Table2[[#This Row],[Current Week High]]/Table2[[#This Row],[Close Price]])-1</f>
        <v>1.8997515709482382E-3</v>
      </c>
      <c r="AG346" s="2">
        <f>(Table2[[#This Row],[Close Price]]/Table2[[#This Row],[Current Month Low]])-1</f>
        <v>6.0108443067389716E-2</v>
      </c>
      <c r="AH346" s="2">
        <f>(Table2[[#This Row],[Current Month High]]/Table2[[#This Row],[Close Price]])-1</f>
        <v>4.2963612450679589E-2</v>
      </c>
      <c r="AI346">
        <v>26.041209995615901</v>
      </c>
      <c r="AJ346">
        <v>61.296405421331698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-0.11</v>
      </c>
      <c r="AM346" t="s">
        <v>10201</v>
      </c>
      <c r="AN346">
        <v>-1.0900000000000001</v>
      </c>
      <c r="AO346" t="s">
        <v>10201</v>
      </c>
      <c r="AP346">
        <v>0.138927673960205</v>
      </c>
      <c r="AQ346">
        <f>(Table2[[#This Row],[Sharpe Ratio]]-AVERAGE(Table2[Sharpe Ratio]))/_xlfn.STDEV.P(Table2[Sharpe Ratio])</f>
        <v>0.95478939753048364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334</v>
      </c>
      <c r="AT346">
        <f>_xlfn.RANK.AVG(Table2[[#This Row],[6M Return vs Nifty Z-Score]],Table2[6M Return vs Nifty Z-Score])</f>
        <v>603</v>
      </c>
      <c r="AU346">
        <f>_xlfn.RANK.AVG(Table2[[#This Row],[Sharpe Ratio Z-Score]],Table2[Sharpe Ratio Z-Score])</f>
        <v>128</v>
      </c>
      <c r="AV346">
        <f>(Table2[[#This Row],[Rank 1Y]]+Table2[[#This Row],[Rank 6M]]+Table2[[#This Row],[Rank Sharpe]])/3</f>
        <v>355</v>
      </c>
    </row>
    <row r="347" spans="1:48" x14ac:dyDescent="0.3">
      <c r="A347" t="s">
        <v>633</v>
      </c>
      <c r="B347" t="s">
        <v>634</v>
      </c>
      <c r="C347" t="s">
        <v>10161</v>
      </c>
      <c r="D347" t="s">
        <v>57</v>
      </c>
      <c r="E347">
        <v>29676.736689599998</v>
      </c>
      <c r="F347">
        <v>1912</v>
      </c>
      <c r="G347">
        <v>26.474948562595898</v>
      </c>
      <c r="H347">
        <f>(Table2[[#This Row],[1Y Return vs Nifty]]-AVERAGE(Table2[1Y Return vs Nifty]))/_xlfn.STDEV.P(Table2[1Y Return vs Nifty])</f>
        <v>-0.16387013737539805</v>
      </c>
      <c r="I347">
        <v>0.91963171230971497</v>
      </c>
      <c r="J347">
        <f>(Table2[[#This Row],[1M Return vs Nifty]]-AVERAGE(Table2[1M Return vs Nifty]))/_xlfn.STDEV.P(Table2[1M Return vs Nifty])</f>
        <v>3.3252603998289429E-2</v>
      </c>
      <c r="K347">
        <v>-1.44508820774809</v>
      </c>
      <c r="L347">
        <f>(Table2[[#This Row],[6M Return vs Nifty]]-AVERAGE(Table2[6M Return vs Nifty]))/_xlfn.STDEV.P(Table2[6M Return vs Nifty])</f>
        <v>-0.31174491699705981</v>
      </c>
      <c r="M347">
        <v>3.95692465443015</v>
      </c>
      <c r="N347">
        <f>(Table2[[#This Row],[1W Return vs Nifty]]-AVERAGE(Table2[1W Return vs Nifty]))/_xlfn.STDEV.P(Table2[1W Return vs Nifty])</f>
        <v>0.18654947930608529</v>
      </c>
      <c r="O347">
        <v>1814</v>
      </c>
      <c r="P347">
        <v>1789.88139397843</v>
      </c>
      <c r="Q347">
        <v>1642.6405007454</v>
      </c>
      <c r="R347">
        <v>83.021451356161407</v>
      </c>
      <c r="S347" s="2">
        <f>(Table2[[#This Row],[Close Price]]-Table2[[#This Row],[20D EMA]])/Table2[[#This Row],[20D EMA]]</f>
        <v>5.4024255788313123E-2</v>
      </c>
      <c r="T347" s="2">
        <f>(Table2[[#This Row],[Close Price]]-Table2[[#This Row],[50D EMA]])/Table2[[#This Row],[50D EMA]]</f>
        <v>6.8227205686591824E-2</v>
      </c>
      <c r="U347" s="2">
        <f>(Table2[[#This Row],[Close Price]]-Table2[[#This Row],[200D EMA]])/Table2[[#This Row],[200D EMA]]</f>
        <v>0.1639795799095235</v>
      </c>
      <c r="V347">
        <v>0.70487091097944199</v>
      </c>
      <c r="W347">
        <v>1922.2</v>
      </c>
      <c r="X347">
        <v>1963.2</v>
      </c>
      <c r="Y347">
        <v>1880.05</v>
      </c>
      <c r="Z347">
        <v>1958</v>
      </c>
      <c r="AA347">
        <v>1690.1</v>
      </c>
      <c r="AB347">
        <v>1958</v>
      </c>
      <c r="AC347" s="2">
        <f>(Table2[[#This Row],[Close Price]]/Table2[[#This Row],[Day Low]])-1</f>
        <v>-5.3064197273957614E-3</v>
      </c>
      <c r="AD347" s="2">
        <f>(Table2[[#This Row],[Day High]]/Table2[[#This Row],[Close Price]])-1</f>
        <v>2.6778242677824249E-2</v>
      </c>
      <c r="AE347" s="2">
        <f>(Table2[[#This Row],[Close Price]]/Table2[[#This Row],[Current Week Low]])-1</f>
        <v>1.6994228876891615E-2</v>
      </c>
      <c r="AF347" s="2">
        <f>(Table2[[#This Row],[Current Week High]]/Table2[[#This Row],[Close Price]])-1</f>
        <v>2.4058577405857706E-2</v>
      </c>
      <c r="AG347" s="2">
        <f>(Table2[[#This Row],[Close Price]]/Table2[[#This Row],[Current Month Low]])-1</f>
        <v>0.1312940062718182</v>
      </c>
      <c r="AH347" s="2">
        <f>(Table2[[#This Row],[Current Month High]]/Table2[[#This Row],[Close Price]])-1</f>
        <v>2.4058577405857706E-2</v>
      </c>
      <c r="AI347">
        <v>2.4058577405857702</v>
      </c>
      <c r="AJ347">
        <v>59.736001169615001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-0.08</v>
      </c>
      <c r="AM347" t="s">
        <v>10201</v>
      </c>
      <c r="AN347">
        <v>10.78</v>
      </c>
      <c r="AO347" t="s">
        <v>10202</v>
      </c>
      <c r="AP347">
        <v>6.8276844298424996E-2</v>
      </c>
      <c r="AQ347">
        <f>(Table2[[#This Row],[Sharpe Ratio]]-AVERAGE(Table2[Sharpe Ratio]))/_xlfn.STDEV.P(Table2[Sharpe Ratio])</f>
        <v>0.14392123254842748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-0.11189173851965567</v>
      </c>
      <c r="AS347">
        <f>_xlfn.RANK.AVG(Table2[[#This Row],[1Y Return vs Nifty Z-Score]],Table2[1Y Return vs Nifty Z-Score])</f>
        <v>340</v>
      </c>
      <c r="AT347">
        <f>_xlfn.RANK.AVG(Table2[[#This Row],[6M Return vs Nifty Z-Score]],Table2[6M Return vs Nifty Z-Score])</f>
        <v>436</v>
      </c>
      <c r="AU347">
        <f>_xlfn.RANK.AVG(Table2[[#This Row],[Sharpe Ratio Z-Score]],Table2[Sharpe Ratio Z-Score])</f>
        <v>295</v>
      </c>
      <c r="AV347">
        <f>(Table2[[#This Row],[Rank 1Y]]+Table2[[#This Row],[Rank 6M]]+Table2[[#This Row],[Rank Sharpe]])/3</f>
        <v>357</v>
      </c>
    </row>
    <row r="348" spans="1:48" x14ac:dyDescent="0.3">
      <c r="A348" t="s">
        <v>1488</v>
      </c>
      <c r="B348" t="s">
        <v>1489</v>
      </c>
      <c r="C348" t="s">
        <v>10168</v>
      </c>
      <c r="D348" t="s">
        <v>86</v>
      </c>
      <c r="E348">
        <v>6740.2553123099997</v>
      </c>
      <c r="F348">
        <v>3408.15</v>
      </c>
      <c r="G348">
        <v>23.085434575118501</v>
      </c>
      <c r="H348">
        <f>(Table2[[#This Row],[1Y Return vs Nifty]]-AVERAGE(Table2[1Y Return vs Nifty]))/_xlfn.STDEV.P(Table2[1Y Return vs Nifty])</f>
        <v>-0.21077504122618823</v>
      </c>
      <c r="I348">
        <v>13.108168022023101</v>
      </c>
      <c r="J348">
        <f>(Table2[[#This Row],[1M Return vs Nifty]]-AVERAGE(Table2[1M Return vs Nifty]))/_xlfn.STDEV.P(Table2[1M Return vs Nifty])</f>
        <v>1.3691931490203673</v>
      </c>
      <c r="K348">
        <v>51.677394356728897</v>
      </c>
      <c r="L348">
        <f>(Table2[[#This Row],[6M Return vs Nifty]]-AVERAGE(Table2[6M Return vs Nifty]))/_xlfn.STDEV.P(Table2[6M Return vs Nifty])</f>
        <v>1.4762755454129568</v>
      </c>
      <c r="M348">
        <v>8.0907076443208297</v>
      </c>
      <c r="N348">
        <f>(Table2[[#This Row],[1W Return vs Nifty]]-AVERAGE(Table2[1W Return vs Nifty]))/_xlfn.STDEV.P(Table2[1W Return vs Nifty])</f>
        <v>1.0167240143572771</v>
      </c>
      <c r="O348">
        <v>3244.78</v>
      </c>
      <c r="P348">
        <v>2904.58725935548</v>
      </c>
      <c r="Q348">
        <v>2389.07667921866</v>
      </c>
      <c r="R348">
        <v>63.354250299993303</v>
      </c>
      <c r="S348" s="2">
        <f>(Table2[[#This Row],[Close Price]]-Table2[[#This Row],[20D EMA]])/Table2[[#This Row],[20D EMA]]</f>
        <v>5.0348559840728765E-2</v>
      </c>
      <c r="T348" s="2">
        <f>(Table2[[#This Row],[Close Price]]-Table2[[#This Row],[50D EMA]])/Table2[[#This Row],[50D EMA]]</f>
        <v>0.17336808836524997</v>
      </c>
      <c r="U348" s="2">
        <f>(Table2[[#This Row],[Close Price]]-Table2[[#This Row],[200D EMA]])/Table2[[#This Row],[200D EMA]]</f>
        <v>0.42655530048312418</v>
      </c>
      <c r="V348">
        <v>0.78721087813343504</v>
      </c>
      <c r="W348">
        <v>3401</v>
      </c>
      <c r="X348">
        <v>3440</v>
      </c>
      <c r="Y348">
        <v>3360</v>
      </c>
      <c r="Z348">
        <v>3440</v>
      </c>
      <c r="AA348">
        <v>2784.1</v>
      </c>
      <c r="AB348">
        <v>3605.9</v>
      </c>
      <c r="AC348" s="2">
        <f>(Table2[[#This Row],[Close Price]]/Table2[[#This Row],[Day Low]])-1</f>
        <v>2.1023228462218047E-3</v>
      </c>
      <c r="AD348" s="2">
        <f>(Table2[[#This Row],[Day High]]/Table2[[#This Row],[Close Price]])-1</f>
        <v>9.3452459545499966E-3</v>
      </c>
      <c r="AE348" s="2">
        <f>(Table2[[#This Row],[Close Price]]/Table2[[#This Row],[Current Week Low]])-1</f>
        <v>1.4330357142857242E-2</v>
      </c>
      <c r="AF348" s="2">
        <f>(Table2[[#This Row],[Current Week High]]/Table2[[#This Row],[Close Price]])-1</f>
        <v>9.3452459545499966E-3</v>
      </c>
      <c r="AG348" s="2">
        <f>(Table2[[#This Row],[Close Price]]/Table2[[#This Row],[Current Month Low]])-1</f>
        <v>0.2241478395172587</v>
      </c>
      <c r="AH348" s="2">
        <f>(Table2[[#This Row],[Current Month High]]/Table2[[#This Row],[Close Price]])-1</f>
        <v>5.8022680926602455E-2</v>
      </c>
      <c r="AI348">
        <v>5.8022680926602401</v>
      </c>
      <c r="AJ348">
        <v>113.67711598746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0.4</v>
      </c>
      <c r="AM348" t="s">
        <v>10202</v>
      </c>
      <c r="AN348">
        <v>5.34</v>
      </c>
      <c r="AO348" t="s">
        <v>10202</v>
      </c>
      <c r="AP348">
        <v>-5.2024957669144001E-2</v>
      </c>
      <c r="AQ348">
        <f>(Table2[[#This Row],[Sharpe Ratio]]-AVERAGE(Table2[Sharpe Ratio]))/_xlfn.STDEV.P(Table2[Sharpe Ratio])</f>
        <v>-1.2367971804194595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2.4146204871449535</v>
      </c>
      <c r="AS348">
        <f>_xlfn.RANK.AVG(Table2[[#This Row],[1Y Return vs Nifty Z-Score]],Table2[1Y Return vs Nifty Z-Score])</f>
        <v>359</v>
      </c>
      <c r="AT348">
        <f>_xlfn.RANK.AVG(Table2[[#This Row],[6M Return vs Nifty Z-Score]],Table2[6M Return vs Nifty Z-Score])</f>
        <v>62</v>
      </c>
      <c r="AU348">
        <f>_xlfn.RANK.AVG(Table2[[#This Row],[Sharpe Ratio Z-Score]],Table2[Sharpe Ratio Z-Score])</f>
        <v>652</v>
      </c>
      <c r="AV348">
        <f>(Table2[[#This Row],[Rank 1Y]]+Table2[[#This Row],[Rank 6M]]+Table2[[#This Row],[Rank Sharpe]])/3</f>
        <v>357.66666666666669</v>
      </c>
    </row>
    <row r="349" spans="1:48" x14ac:dyDescent="0.3">
      <c r="A349" t="s">
        <v>1244</v>
      </c>
      <c r="B349" t="s">
        <v>1245</v>
      </c>
      <c r="C349" t="s">
        <v>10168</v>
      </c>
      <c r="D349" t="s">
        <v>298</v>
      </c>
      <c r="E349">
        <v>9334.1143950999995</v>
      </c>
      <c r="F349">
        <v>463.1</v>
      </c>
      <c r="G349">
        <v>10.391674833760399</v>
      </c>
      <c r="H349">
        <f>(Table2[[#This Row],[1Y Return vs Nifty]]-AVERAGE(Table2[1Y Return vs Nifty]))/_xlfn.STDEV.P(Table2[1Y Return vs Nifty])</f>
        <v>-0.38643431933306277</v>
      </c>
      <c r="I349">
        <v>2.30211778788502E-3</v>
      </c>
      <c r="J349">
        <f>(Table2[[#This Row],[1M Return vs Nifty]]-AVERAGE(Table2[1M Return vs Nifty]))/_xlfn.STDEV.P(Table2[1M Return vs Nifty])</f>
        <v>-6.7292512111652464E-2</v>
      </c>
      <c r="K349">
        <v>1.8110594183825499</v>
      </c>
      <c r="L349">
        <f>(Table2[[#This Row],[6M Return vs Nifty]]-AVERAGE(Table2[6M Return vs Nifty]))/_xlfn.STDEV.P(Table2[6M Return vs Nifty])</f>
        <v>-0.2021480325313742</v>
      </c>
      <c r="M349">
        <v>7.3535919322839396</v>
      </c>
      <c r="N349">
        <f>(Table2[[#This Row],[1W Return vs Nifty]]-AVERAGE(Table2[1W Return vs Nifty]))/_xlfn.STDEV.P(Table2[1W Return vs Nifty])</f>
        <v>0.86869140233684372</v>
      </c>
      <c r="O349">
        <v>454.16</v>
      </c>
      <c r="P349">
        <v>440.75079210651802</v>
      </c>
      <c r="Q349">
        <v>406.536843673296</v>
      </c>
      <c r="R349">
        <v>55.558641510311404</v>
      </c>
      <c r="S349" s="2">
        <f>(Table2[[#This Row],[Close Price]]-Table2[[#This Row],[20D EMA]])/Table2[[#This Row],[20D EMA]]</f>
        <v>1.9684692619341197E-2</v>
      </c>
      <c r="T349" s="2">
        <f>(Table2[[#This Row],[Close Price]]-Table2[[#This Row],[50D EMA]])/Table2[[#This Row],[50D EMA]]</f>
        <v>5.0707130409605207E-2</v>
      </c>
      <c r="U349" s="2">
        <f>(Table2[[#This Row],[Close Price]]-Table2[[#This Row],[200D EMA]])/Table2[[#This Row],[200D EMA]]</f>
        <v>0.13913414542117047</v>
      </c>
      <c r="V349">
        <v>1.6375621285031901</v>
      </c>
      <c r="W349">
        <v>456.8</v>
      </c>
      <c r="X349">
        <v>467.85</v>
      </c>
      <c r="Y349">
        <v>461</v>
      </c>
      <c r="Z349">
        <v>487.4</v>
      </c>
      <c r="AA349">
        <v>430.55</v>
      </c>
      <c r="AB349">
        <v>494.3</v>
      </c>
      <c r="AC349" s="2">
        <f>(Table2[[#This Row],[Close Price]]/Table2[[#This Row],[Day Low]])-1</f>
        <v>1.3791593695271498E-2</v>
      </c>
      <c r="AD349" s="2">
        <f>(Table2[[#This Row],[Day High]]/Table2[[#This Row],[Close Price]])-1</f>
        <v>1.0256963938674257E-2</v>
      </c>
      <c r="AE349" s="2">
        <f>(Table2[[#This Row],[Close Price]]/Table2[[#This Row],[Current Week Low]])-1</f>
        <v>4.5553145336225676E-3</v>
      </c>
      <c r="AF349" s="2">
        <f>(Table2[[#This Row],[Current Week High]]/Table2[[#This Row],[Close Price]])-1</f>
        <v>5.2472468149427742E-2</v>
      </c>
      <c r="AG349" s="2">
        <f>(Table2[[#This Row],[Close Price]]/Table2[[#This Row],[Current Month Low]])-1</f>
        <v>7.5600975496457945E-2</v>
      </c>
      <c r="AH349" s="2">
        <f>(Table2[[#This Row],[Current Month High]]/Table2[[#This Row],[Close Price]])-1</f>
        <v>6.7372057870870306E-2</v>
      </c>
      <c r="AI349">
        <v>9.0477218743251804</v>
      </c>
      <c r="AJ349">
        <v>41.060006091989003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</v>
      </c>
      <c r="AM349" t="s">
        <v>10203</v>
      </c>
      <c r="AN349">
        <v>2.27</v>
      </c>
      <c r="AO349" t="s">
        <v>10202</v>
      </c>
      <c r="AP349">
        <v>8.4896153341639996E-2</v>
      </c>
      <c r="AQ349">
        <f>(Table2[[#This Row],[Sharpe Ratio]]-AVERAGE(Table2[Sharpe Ratio]))/_xlfn.STDEV.P(Table2[Sharpe Ratio])</f>
        <v>0.33466306377184185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0.54747960213259617</v>
      </c>
      <c r="AS349">
        <f>_xlfn.RANK.AVG(Table2[[#This Row],[1Y Return vs Nifty Z-Score]],Table2[1Y Return vs Nifty Z-Score])</f>
        <v>433</v>
      </c>
      <c r="AT349">
        <f>_xlfn.RANK.AVG(Table2[[#This Row],[6M Return vs Nifty Z-Score]],Table2[6M Return vs Nifty Z-Score])</f>
        <v>395</v>
      </c>
      <c r="AU349">
        <f>_xlfn.RANK.AVG(Table2[[#This Row],[Sharpe Ratio Z-Score]],Table2[Sharpe Ratio Z-Score])</f>
        <v>246</v>
      </c>
      <c r="AV349">
        <f>(Table2[[#This Row],[Rank 1Y]]+Table2[[#This Row],[Rank 6M]]+Table2[[#This Row],[Rank Sharpe]])/3</f>
        <v>358</v>
      </c>
    </row>
    <row r="350" spans="1:48" x14ac:dyDescent="0.3">
      <c r="A350" t="s">
        <v>1150</v>
      </c>
      <c r="B350" t="s">
        <v>1151</v>
      </c>
      <c r="C350" t="s">
        <v>10167</v>
      </c>
      <c r="D350" t="s">
        <v>1152</v>
      </c>
      <c r="E350">
        <v>10625.99284861</v>
      </c>
      <c r="F350">
        <v>714.95</v>
      </c>
      <c r="G350">
        <v>40.314963899877398</v>
      </c>
      <c r="H350">
        <f>(Table2[[#This Row],[1Y Return vs Nifty]]-AVERAGE(Table2[1Y Return vs Nifty]))/_xlfn.STDEV.P(Table2[1Y Return vs Nifty])</f>
        <v>2.7651299351813409E-2</v>
      </c>
      <c r="I350">
        <v>14.146260542136201</v>
      </c>
      <c r="J350">
        <f>(Table2[[#This Row],[1M Return vs Nifty]]-AVERAGE(Table2[1M Return vs Nifty]))/_xlfn.STDEV.P(Table2[1M Return vs Nifty])</f>
        <v>1.4829746443421667</v>
      </c>
      <c r="K350">
        <v>31.7434460312287</v>
      </c>
      <c r="L350">
        <f>(Table2[[#This Row],[6M Return vs Nifty]]-AVERAGE(Table2[6M Return vs Nifty]))/_xlfn.STDEV.P(Table2[6M Return vs Nifty])</f>
        <v>0.80532972771029798</v>
      </c>
      <c r="M350">
        <v>16.866371998256898</v>
      </c>
      <c r="N350">
        <f>(Table2[[#This Row],[1W Return vs Nifty]]-AVERAGE(Table2[1W Return vs Nifty]))/_xlfn.STDEV.P(Table2[1W Return vs Nifty])</f>
        <v>2.7791128704270678</v>
      </c>
      <c r="O350">
        <v>648.95000000000005</v>
      </c>
      <c r="P350">
        <v>624.43596892240896</v>
      </c>
      <c r="Q350">
        <v>555.33503374691304</v>
      </c>
      <c r="R350">
        <v>82.368262904589002</v>
      </c>
      <c r="S350" s="2">
        <f>(Table2[[#This Row],[Close Price]]-Table2[[#This Row],[20D EMA]])/Table2[[#This Row],[20D EMA]]</f>
        <v>0.10170275059711842</v>
      </c>
      <c r="T350" s="2">
        <f>(Table2[[#This Row],[Close Price]]-Table2[[#This Row],[50D EMA]])/Table2[[#This Row],[50D EMA]]</f>
        <v>0.14495326275613402</v>
      </c>
      <c r="U350" s="2">
        <f>(Table2[[#This Row],[Close Price]]-Table2[[#This Row],[200D EMA]])/Table2[[#This Row],[200D EMA]]</f>
        <v>0.28742102794442015</v>
      </c>
      <c r="V350">
        <v>2.27677966233504</v>
      </c>
      <c r="W350">
        <v>716</v>
      </c>
      <c r="X350">
        <v>752.6</v>
      </c>
      <c r="Y350">
        <v>709.65</v>
      </c>
      <c r="Z350">
        <v>732</v>
      </c>
      <c r="AA350">
        <v>592.04999999999995</v>
      </c>
      <c r="AB350">
        <v>732</v>
      </c>
      <c r="AC350" s="2">
        <f>(Table2[[#This Row],[Close Price]]/Table2[[#This Row],[Day Low]])-1</f>
        <v>-1.4664804469273207E-3</v>
      </c>
      <c r="AD350" s="2">
        <f>(Table2[[#This Row],[Day High]]/Table2[[#This Row],[Close Price]])-1</f>
        <v>5.2661025246520721E-2</v>
      </c>
      <c r="AE350" s="2">
        <f>(Table2[[#This Row],[Close Price]]/Table2[[#This Row],[Current Week Low]])-1</f>
        <v>7.4684703727190271E-3</v>
      </c>
      <c r="AF350" s="2">
        <f>(Table2[[#This Row],[Current Week High]]/Table2[[#This Row],[Close Price]])-1</f>
        <v>2.384782152598075E-2</v>
      </c>
      <c r="AG350" s="2">
        <f>(Table2[[#This Row],[Close Price]]/Table2[[#This Row],[Current Month Low]])-1</f>
        <v>0.20758381893421185</v>
      </c>
      <c r="AH350" s="2">
        <f>(Table2[[#This Row],[Current Month High]]/Table2[[#This Row],[Close Price]])-1</f>
        <v>2.384782152598075E-2</v>
      </c>
      <c r="AI350">
        <v>2.3847821525980701</v>
      </c>
      <c r="AJ350">
        <v>79.771184309781205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-7.0000000000000007E-2</v>
      </c>
      <c r="AM350" t="s">
        <v>10201</v>
      </c>
      <c r="AN350">
        <v>13.39</v>
      </c>
      <c r="AO350" t="s">
        <v>10202</v>
      </c>
      <c r="AP350">
        <v>-6.9448034570518999E-2</v>
      </c>
      <c r="AQ350">
        <f>(Table2[[#This Row],[Sharpe Ratio]]-AVERAGE(Table2[Sharpe Ratio]))/_xlfn.STDEV.P(Table2[Sharpe Ratio])</f>
        <v>-1.4367639531097725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3.6583045887215735</v>
      </c>
      <c r="AS350">
        <f>_xlfn.RANK.AVG(Table2[[#This Row],[1Y Return vs Nifty Z-Score]],Table2[1Y Return vs Nifty Z-Score])</f>
        <v>278</v>
      </c>
      <c r="AT350">
        <f>_xlfn.RANK.AVG(Table2[[#This Row],[6M Return vs Nifty Z-Score]],Table2[6M Return vs Nifty Z-Score])</f>
        <v>122</v>
      </c>
      <c r="AU350">
        <f>_xlfn.RANK.AVG(Table2[[#This Row],[Sharpe Ratio Z-Score]],Table2[Sharpe Ratio Z-Score])</f>
        <v>677</v>
      </c>
      <c r="AV350">
        <f>(Table2[[#This Row],[Rank 1Y]]+Table2[[#This Row],[Rank 6M]]+Table2[[#This Row],[Rank Sharpe]])/3</f>
        <v>359</v>
      </c>
    </row>
    <row r="351" spans="1:48" x14ac:dyDescent="0.3">
      <c r="A351" t="s">
        <v>1932</v>
      </c>
      <c r="B351" t="s">
        <v>1933</v>
      </c>
      <c r="C351" t="s">
        <v>10155</v>
      </c>
      <c r="D351" t="s">
        <v>54</v>
      </c>
      <c r="E351">
        <v>3527.9864639419998</v>
      </c>
      <c r="F351">
        <v>266.77999999999997</v>
      </c>
      <c r="G351">
        <v>-9.6394901716885997</v>
      </c>
      <c r="H351">
        <f>(Table2[[#This Row],[1Y Return vs Nifty]]-AVERAGE(Table2[1Y Return vs Nifty]))/_xlfn.STDEV.P(Table2[1Y Return vs Nifty])</f>
        <v>-0.66363036338867509</v>
      </c>
      <c r="I351">
        <v>32.6757322851143</v>
      </c>
      <c r="J351">
        <f>(Table2[[#This Row],[1M Return vs Nifty]]-AVERAGE(Table2[1M Return vs Nifty]))/_xlfn.STDEV.P(Table2[1M Return vs Nifty])</f>
        <v>3.5139217531888605</v>
      </c>
      <c r="K351">
        <v>28.180493414477901</v>
      </c>
      <c r="L351">
        <f>(Table2[[#This Row],[6M Return vs Nifty]]-AVERAGE(Table2[6M Return vs Nifty]))/_xlfn.STDEV.P(Table2[6M Return vs Nifty])</f>
        <v>0.68540626258203641</v>
      </c>
      <c r="M351">
        <v>10.4766225300303</v>
      </c>
      <c r="N351">
        <f>(Table2[[#This Row],[1W Return vs Nifty]]-AVERAGE(Table2[1W Return vs Nifty]))/_xlfn.STDEV.P(Table2[1W Return vs Nifty])</f>
        <v>1.4958797382449402</v>
      </c>
      <c r="O351">
        <v>235.84</v>
      </c>
      <c r="P351">
        <v>216.284340973517</v>
      </c>
      <c r="Q351">
        <v>192.99008451629899</v>
      </c>
      <c r="R351">
        <v>80.532906452098402</v>
      </c>
      <c r="S351" s="2">
        <f>(Table2[[#This Row],[Close Price]]-Table2[[#This Row],[20D EMA]])/Table2[[#This Row],[20D EMA]]</f>
        <v>0.13119063772048833</v>
      </c>
      <c r="T351" s="2">
        <f>(Table2[[#This Row],[Close Price]]-Table2[[#This Row],[50D EMA]])/Table2[[#This Row],[50D EMA]]</f>
        <v>0.23346886232816053</v>
      </c>
      <c r="U351" s="2">
        <f>(Table2[[#This Row],[Close Price]]-Table2[[#This Row],[200D EMA]])/Table2[[#This Row],[200D EMA]]</f>
        <v>0.38235081179763436</v>
      </c>
      <c r="V351">
        <v>1.94977293449464</v>
      </c>
      <c r="W351">
        <v>266.17</v>
      </c>
      <c r="X351">
        <v>272</v>
      </c>
      <c r="Y351">
        <v>262.85000000000002</v>
      </c>
      <c r="Z351">
        <v>276.39999999999998</v>
      </c>
      <c r="AA351">
        <v>195.32</v>
      </c>
      <c r="AB351">
        <v>276.39999999999998</v>
      </c>
      <c r="AC351" s="2">
        <f>(Table2[[#This Row],[Close Price]]/Table2[[#This Row],[Day Low]])-1</f>
        <v>2.2917684186796183E-3</v>
      </c>
      <c r="AD351" s="2">
        <f>(Table2[[#This Row],[Day High]]/Table2[[#This Row],[Close Price]])-1</f>
        <v>1.956668415923235E-2</v>
      </c>
      <c r="AE351" s="2">
        <f>(Table2[[#This Row],[Close Price]]/Table2[[#This Row],[Current Week Low]])-1</f>
        <v>1.4951493247098879E-2</v>
      </c>
      <c r="AF351" s="2">
        <f>(Table2[[#This Row],[Current Week High]]/Table2[[#This Row],[Close Price]])-1</f>
        <v>3.605967463827886E-2</v>
      </c>
      <c r="AG351" s="2">
        <f>(Table2[[#This Row],[Close Price]]/Table2[[#This Row],[Current Month Low]])-1</f>
        <v>0.36586115093180416</v>
      </c>
      <c r="AH351" s="2">
        <f>(Table2[[#This Row],[Current Month High]]/Table2[[#This Row],[Close Price]])-1</f>
        <v>3.605967463827886E-2</v>
      </c>
      <c r="AI351">
        <v>3.6059674638278798</v>
      </c>
      <c r="AJ351">
        <v>72.449903038138302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0.26</v>
      </c>
      <c r="AM351" t="s">
        <v>10202</v>
      </c>
      <c r="AN351">
        <v>26.39</v>
      </c>
      <c r="AO351" t="s">
        <v>10202</v>
      </c>
      <c r="AP351">
        <v>4.1745065176256001E-2</v>
      </c>
      <c r="AQ351">
        <f>(Table2[[#This Row],[Sharpe Ratio]]-AVERAGE(Table2[Sharpe Ratio]))/_xlfn.STDEV.P(Table2[Sharpe Ratio])</f>
        <v>-0.16058722338186029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4.870990167245302</v>
      </c>
      <c r="AS351">
        <f>_xlfn.RANK.AVG(Table2[[#This Row],[1Y Return vs Nifty Z-Score]],Table2[1Y Return vs Nifty Z-Score])</f>
        <v>558</v>
      </c>
      <c r="AT351">
        <f>_xlfn.RANK.AVG(Table2[[#This Row],[6M Return vs Nifty Z-Score]],Table2[6M Return vs Nifty Z-Score])</f>
        <v>142</v>
      </c>
      <c r="AU351">
        <f>_xlfn.RANK.AVG(Table2[[#This Row],[Sharpe Ratio Z-Score]],Table2[Sharpe Ratio Z-Score])</f>
        <v>377</v>
      </c>
      <c r="AV351">
        <f>(Table2[[#This Row],[Rank 1Y]]+Table2[[#This Row],[Rank 6M]]+Table2[[#This Row],[Rank Sharpe]])/3</f>
        <v>359</v>
      </c>
    </row>
    <row r="352" spans="1:48" x14ac:dyDescent="0.3">
      <c r="A352" t="s">
        <v>216</v>
      </c>
      <c r="B352" t="s">
        <v>217</v>
      </c>
      <c r="C352" t="s">
        <v>10157</v>
      </c>
      <c r="D352" t="s">
        <v>51</v>
      </c>
      <c r="E352">
        <v>120440.17246128</v>
      </c>
      <c r="F352">
        <v>1433.4</v>
      </c>
      <c r="G352">
        <v>0.19647805366902199</v>
      </c>
      <c r="H352">
        <f>(Table2[[#This Row],[1Y Return vs Nifty]]-AVERAGE(Table2[1Y Return vs Nifty]))/_xlfn.STDEV.P(Table2[1Y Return vs Nifty])</f>
        <v>-0.52751788661639765</v>
      </c>
      <c r="I352">
        <v>-4.6216625715361701</v>
      </c>
      <c r="J352">
        <f>(Table2[[#This Row],[1M Return vs Nifty]]-AVERAGE(Table2[1M Return vs Nifty]))/_xlfn.STDEV.P(Table2[1M Return vs Nifty])</f>
        <v>-0.57410824045267761</v>
      </c>
      <c r="K352">
        <v>2.2067349901524098</v>
      </c>
      <c r="L352">
        <f>(Table2[[#This Row],[6M Return vs Nifty]]-AVERAGE(Table2[6M Return vs Nifty]))/_xlfn.STDEV.P(Table2[6M Return vs Nifty])</f>
        <v>-0.18883020579122517</v>
      </c>
      <c r="M352">
        <v>-1.28748865435908</v>
      </c>
      <c r="N352">
        <f>(Table2[[#This Row],[1W Return vs Nifty]]-AVERAGE(Table2[1W Return vs Nifty]))/_xlfn.STDEV.P(Table2[1W Return vs Nifty])</f>
        <v>-0.86666942233623812</v>
      </c>
      <c r="O352">
        <v>1405.76</v>
      </c>
      <c r="P352">
        <v>1366.3275224398601</v>
      </c>
      <c r="Q352">
        <v>1228.83610338887</v>
      </c>
      <c r="R352">
        <v>58.568494458323897</v>
      </c>
      <c r="S352" s="2">
        <f>(Table2[[#This Row],[Close Price]]-Table2[[#This Row],[20D EMA]])/Table2[[#This Row],[20D EMA]]</f>
        <v>1.9661962212611045E-2</v>
      </c>
      <c r="T352" s="2">
        <f>(Table2[[#This Row],[Close Price]]-Table2[[#This Row],[50D EMA]])/Table2[[#This Row],[50D EMA]]</f>
        <v>4.9089604402001816E-2</v>
      </c>
      <c r="U352" s="2">
        <f>(Table2[[#This Row],[Close Price]]-Table2[[#This Row],[200D EMA]])/Table2[[#This Row],[200D EMA]]</f>
        <v>0.16646963419042304</v>
      </c>
      <c r="V352">
        <v>1.02017650128462</v>
      </c>
      <c r="W352">
        <v>1393.2</v>
      </c>
      <c r="X352">
        <v>1440.15</v>
      </c>
      <c r="Y352">
        <v>1364.1</v>
      </c>
      <c r="Z352">
        <v>1477</v>
      </c>
      <c r="AA352">
        <v>1341.55</v>
      </c>
      <c r="AB352">
        <v>1477</v>
      </c>
      <c r="AC352" s="2">
        <f>(Table2[[#This Row],[Close Price]]/Table2[[#This Row],[Day Low]])-1</f>
        <v>2.885443583117997E-2</v>
      </c>
      <c r="AD352" s="2">
        <f>(Table2[[#This Row],[Day High]]/Table2[[#This Row],[Close Price]])-1</f>
        <v>4.709083298451322E-3</v>
      </c>
      <c r="AE352" s="2">
        <f>(Table2[[#This Row],[Close Price]]/Table2[[#This Row],[Current Week Low]])-1</f>
        <v>5.0802727072795317E-2</v>
      </c>
      <c r="AF352" s="2">
        <f>(Table2[[#This Row],[Current Week High]]/Table2[[#This Row],[Close Price]])-1</f>
        <v>3.0417189898144237E-2</v>
      </c>
      <c r="AG352" s="2">
        <f>(Table2[[#This Row],[Close Price]]/Table2[[#This Row],[Current Month Low]])-1</f>
        <v>6.8465580857962838E-2</v>
      </c>
      <c r="AH352" s="2">
        <f>(Table2[[#This Row],[Current Month High]]/Table2[[#This Row],[Close Price]])-1</f>
        <v>3.0417189898144237E-2</v>
      </c>
      <c r="AI352">
        <v>3.0417189898144201</v>
      </c>
      <c r="AJ352">
        <v>43.735271997994403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0.06</v>
      </c>
      <c r="AM352" t="s">
        <v>10202</v>
      </c>
      <c r="AN352">
        <v>0.87</v>
      </c>
      <c r="AO352" t="s">
        <v>10202</v>
      </c>
      <c r="AP352">
        <v>0.11449636536527801</v>
      </c>
      <c r="AQ352">
        <f>(Table2[[#This Row],[Sharpe Ratio]]-AVERAGE(Table2[Sharpe Ratio]))/_xlfn.STDEV.P(Table2[Sharpe Ratio])</f>
        <v>0.67438829731246719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-1.4827374578840713</v>
      </c>
      <c r="AS352">
        <f>_xlfn.RANK.AVG(Table2[[#This Row],[1Y Return vs Nifty Z-Score]],Table2[1Y Return vs Nifty Z-Score])</f>
        <v>503</v>
      </c>
      <c r="AT352">
        <f>_xlfn.RANK.AVG(Table2[[#This Row],[6M Return vs Nifty Z-Score]],Table2[6M Return vs Nifty Z-Score])</f>
        <v>392</v>
      </c>
      <c r="AU352">
        <f>_xlfn.RANK.AVG(Table2[[#This Row],[Sharpe Ratio Z-Score]],Table2[Sharpe Ratio Z-Score])</f>
        <v>184</v>
      </c>
      <c r="AV352">
        <f>(Table2[[#This Row],[Rank 1Y]]+Table2[[#This Row],[Rank 6M]]+Table2[[#This Row],[Rank Sharpe]])/3</f>
        <v>359.66666666666669</v>
      </c>
    </row>
    <row r="353" spans="1:48" x14ac:dyDescent="0.3">
      <c r="A353" t="s">
        <v>1502</v>
      </c>
      <c r="B353" t="s">
        <v>1503</v>
      </c>
      <c r="C353" t="s">
        <v>10163</v>
      </c>
      <c r="D353" t="s">
        <v>908</v>
      </c>
      <c r="E353">
        <v>6627.6263071900003</v>
      </c>
      <c r="F353">
        <v>223.9</v>
      </c>
      <c r="G353">
        <v>63.650133077334701</v>
      </c>
      <c r="H353">
        <f>(Table2[[#This Row],[1Y Return vs Nifty]]-AVERAGE(Table2[1Y Return vs Nifty]))/_xlfn.STDEV.P(Table2[1Y Return vs Nifty])</f>
        <v>0.35056894201513544</v>
      </c>
      <c r="I353">
        <v>5.34627547187704</v>
      </c>
      <c r="J353">
        <f>(Table2[[#This Row],[1M Return vs Nifty]]-AVERAGE(Table2[1M Return vs Nifty]))/_xlfn.STDEV.P(Table2[1M Return vs Nifty])</f>
        <v>0.5184407124393442</v>
      </c>
      <c r="K353">
        <v>-19.841284597888301</v>
      </c>
      <c r="L353">
        <f>(Table2[[#This Row],[6M Return vs Nifty]]-AVERAGE(Table2[6M Return vs Nifty]))/_xlfn.STDEV.P(Table2[6M Return vs Nifty])</f>
        <v>-0.93093238693807079</v>
      </c>
      <c r="M353">
        <v>3.1234796447015798</v>
      </c>
      <c r="N353">
        <f>(Table2[[#This Row],[1W Return vs Nifty]]-AVERAGE(Table2[1W Return vs Nifty]))/_xlfn.STDEV.P(Table2[1W Return vs Nifty])</f>
        <v>1.917135976419574E-2</v>
      </c>
      <c r="O353">
        <v>218.25</v>
      </c>
      <c r="P353">
        <v>215.046929411891</v>
      </c>
      <c r="Q353">
        <v>192.24965334540599</v>
      </c>
      <c r="R353">
        <v>63.295753301247103</v>
      </c>
      <c r="S353" s="2">
        <f>(Table2[[#This Row],[Close Price]]-Table2[[#This Row],[20D EMA]])/Table2[[#This Row],[20D EMA]]</f>
        <v>2.5887743413516635E-2</v>
      </c>
      <c r="T353" s="2">
        <f>(Table2[[#This Row],[Close Price]]-Table2[[#This Row],[50D EMA]])/Table2[[#This Row],[50D EMA]]</f>
        <v>4.1168086483821593E-2</v>
      </c>
      <c r="U353" s="2">
        <f>(Table2[[#This Row],[Close Price]]-Table2[[#This Row],[200D EMA]])/Table2[[#This Row],[200D EMA]]</f>
        <v>0.16463148881589562</v>
      </c>
      <c r="V353">
        <v>0.91534905520550802</v>
      </c>
      <c r="W353">
        <v>224</v>
      </c>
      <c r="X353">
        <v>231.73</v>
      </c>
      <c r="Y353">
        <v>222.5</v>
      </c>
      <c r="Z353">
        <v>227</v>
      </c>
      <c r="AA353">
        <v>200.69</v>
      </c>
      <c r="AB353">
        <v>235</v>
      </c>
      <c r="AC353" s="2">
        <f>(Table2[[#This Row],[Close Price]]/Table2[[#This Row],[Day Low]])-1</f>
        <v>-4.4642857142851433E-4</v>
      </c>
      <c r="AD353" s="2">
        <f>(Table2[[#This Row],[Day High]]/Table2[[#This Row],[Close Price]])-1</f>
        <v>3.497096918267073E-2</v>
      </c>
      <c r="AE353" s="2">
        <f>(Table2[[#This Row],[Close Price]]/Table2[[#This Row],[Current Week Low]])-1</f>
        <v>6.2921348314606274E-3</v>
      </c>
      <c r="AF353" s="2">
        <f>(Table2[[#This Row],[Current Week High]]/Table2[[#This Row],[Close Price]])-1</f>
        <v>1.3845466726217115E-2</v>
      </c>
      <c r="AG353" s="2">
        <f>(Table2[[#This Row],[Close Price]]/Table2[[#This Row],[Current Month Low]])-1</f>
        <v>0.11565100403607564</v>
      </c>
      <c r="AH353" s="2">
        <f>(Table2[[#This Row],[Current Month High]]/Table2[[#This Row],[Close Price]])-1</f>
        <v>4.9575703439035168E-2</v>
      </c>
      <c r="AI353">
        <v>13.7114783385439</v>
      </c>
      <c r="AJ353">
        <v>96.403508771929793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-0.05</v>
      </c>
      <c r="AM353" t="s">
        <v>10201</v>
      </c>
      <c r="AN353">
        <v>3.6</v>
      </c>
      <c r="AO353" t="s">
        <v>10202</v>
      </c>
      <c r="AP353">
        <v>7.5326771055644004E-2</v>
      </c>
      <c r="AQ353">
        <f>(Table2[[#This Row],[Sharpe Ratio]]-AVERAGE(Table2[Sharpe Ratio]))/_xlfn.STDEV.P(Table2[Sharpe Ratio])</f>
        <v>0.22483409939302682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0.18208272667363126</v>
      </c>
      <c r="AS353">
        <f>_xlfn.RANK.AVG(Table2[[#This Row],[1Y Return vs Nifty Z-Score]],Table2[1Y Return vs Nifty Z-Score])</f>
        <v>188</v>
      </c>
      <c r="AT353">
        <f>_xlfn.RANK.AVG(Table2[[#This Row],[6M Return vs Nifty Z-Score]],Table2[6M Return vs Nifty Z-Score])</f>
        <v>619</v>
      </c>
      <c r="AU353">
        <f>_xlfn.RANK.AVG(Table2[[#This Row],[Sharpe Ratio Z-Score]],Table2[Sharpe Ratio Z-Score])</f>
        <v>272</v>
      </c>
      <c r="AV353">
        <f>(Table2[[#This Row],[Rank 1Y]]+Table2[[#This Row],[Rank 6M]]+Table2[[#This Row],[Rank Sharpe]])/3</f>
        <v>359.66666666666669</v>
      </c>
    </row>
    <row r="354" spans="1:48" x14ac:dyDescent="0.3">
      <c r="A354" t="s">
        <v>1305</v>
      </c>
      <c r="B354" t="s">
        <v>1306</v>
      </c>
      <c r="C354" t="s">
        <v>10165</v>
      </c>
      <c r="D354" t="s">
        <v>77</v>
      </c>
      <c r="E354">
        <v>8610.6596037679992</v>
      </c>
      <c r="F354">
        <v>213.04</v>
      </c>
      <c r="G354">
        <v>20.303984447963401</v>
      </c>
      <c r="H354">
        <f>(Table2[[#This Row],[1Y Return vs Nifty]]-AVERAGE(Table2[1Y Return vs Nifty]))/_xlfn.STDEV.P(Table2[1Y Return vs Nifty])</f>
        <v>-0.24926541219440898</v>
      </c>
      <c r="I354">
        <v>-4.0541785987650103</v>
      </c>
      <c r="J354">
        <f>(Table2[[#This Row],[1M Return vs Nifty]]-AVERAGE(Table2[1M Return vs Nifty]))/_xlfn.STDEV.P(Table2[1M Return vs Nifty])</f>
        <v>-0.51190841361448491</v>
      </c>
      <c r="K354">
        <v>5.0292111807672297</v>
      </c>
      <c r="L354">
        <f>(Table2[[#This Row],[6M Return vs Nifty]]-AVERAGE(Table2[6M Return vs Nifty]))/_xlfn.STDEV.P(Table2[6M Return vs Nifty])</f>
        <v>-9.3830029973782023E-2</v>
      </c>
      <c r="M354">
        <v>1.40514117914885</v>
      </c>
      <c r="N354">
        <f>(Table2[[#This Row],[1W Return vs Nifty]]-AVERAGE(Table2[1W Return vs Nifty]))/_xlfn.STDEV.P(Table2[1W Return vs Nifty])</f>
        <v>-0.32591710767336102</v>
      </c>
      <c r="O354">
        <v>210.34</v>
      </c>
      <c r="P354">
        <v>212.96609315604201</v>
      </c>
      <c r="Q354">
        <v>197.41564213460501</v>
      </c>
      <c r="R354">
        <v>61.689108301168197</v>
      </c>
      <c r="S354" s="2">
        <f>(Table2[[#This Row],[Close Price]]-Table2[[#This Row],[20D EMA]])/Table2[[#This Row],[20D EMA]]</f>
        <v>1.2836360178758147E-2</v>
      </c>
      <c r="T354" s="2">
        <f>(Table2[[#This Row],[Close Price]]-Table2[[#This Row],[50D EMA]])/Table2[[#This Row],[50D EMA]]</f>
        <v>3.4703573166378721E-4</v>
      </c>
      <c r="U354" s="2">
        <f>(Table2[[#This Row],[Close Price]]-Table2[[#This Row],[200D EMA]])/Table2[[#This Row],[200D EMA]]</f>
        <v>7.9144477592822865E-2</v>
      </c>
      <c r="V354">
        <v>0.57277277359474599</v>
      </c>
      <c r="W354">
        <v>210.6</v>
      </c>
      <c r="X354">
        <v>214.8</v>
      </c>
      <c r="Y354">
        <v>210.7</v>
      </c>
      <c r="Z354">
        <v>214</v>
      </c>
      <c r="AA354">
        <v>202.42</v>
      </c>
      <c r="AB354">
        <v>214</v>
      </c>
      <c r="AC354" s="2">
        <f>(Table2[[#This Row],[Close Price]]/Table2[[#This Row],[Day Low]])-1</f>
        <v>1.1585944919278335E-2</v>
      </c>
      <c r="AD354" s="2">
        <f>(Table2[[#This Row],[Day High]]/Table2[[#This Row],[Close Price]])-1</f>
        <v>8.261359369132748E-3</v>
      </c>
      <c r="AE354" s="2">
        <f>(Table2[[#This Row],[Close Price]]/Table2[[#This Row],[Current Week Low]])-1</f>
        <v>1.1105837683910824E-2</v>
      </c>
      <c r="AF354" s="2">
        <f>(Table2[[#This Row],[Current Week High]]/Table2[[#This Row],[Close Price]])-1</f>
        <v>4.5061960195269535E-3</v>
      </c>
      <c r="AG354" s="2">
        <f>(Table2[[#This Row],[Close Price]]/Table2[[#This Row],[Current Month Low]])-1</f>
        <v>5.2465171425748469E-2</v>
      </c>
      <c r="AH354" s="2">
        <f>(Table2[[#This Row],[Current Month High]]/Table2[[#This Row],[Close Price]])-1</f>
        <v>4.5061960195269535E-3</v>
      </c>
      <c r="AI354">
        <v>20.165227187382602</v>
      </c>
      <c r="AJ354">
        <v>48.874912648497499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-0.15</v>
      </c>
      <c r="AM354" t="s">
        <v>10201</v>
      </c>
      <c r="AN354">
        <v>1.65</v>
      </c>
      <c r="AO354" t="s">
        <v>10202</v>
      </c>
      <c r="AP354">
        <v>5.4191238371928997E-2</v>
      </c>
      <c r="AQ354">
        <f>(Table2[[#This Row],[Sharpe Ratio]]-AVERAGE(Table2[Sharpe Ratio]))/_xlfn.STDEV.P(Table2[Sharpe Ratio])</f>
        <v>-1.7740979841088404E-2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382</v>
      </c>
      <c r="AT354">
        <f>_xlfn.RANK.AVG(Table2[[#This Row],[6M Return vs Nifty Z-Score]],Table2[6M Return vs Nifty Z-Score])</f>
        <v>357</v>
      </c>
      <c r="AU354">
        <f>_xlfn.RANK.AVG(Table2[[#This Row],[Sharpe Ratio Z-Score]],Table2[Sharpe Ratio Z-Score])</f>
        <v>341</v>
      </c>
      <c r="AV354">
        <f>(Table2[[#This Row],[Rank 1Y]]+Table2[[#This Row],[Rank 6M]]+Table2[[#This Row],[Rank Sharpe]])/3</f>
        <v>360</v>
      </c>
    </row>
    <row r="355" spans="1:48" x14ac:dyDescent="0.3">
      <c r="A355" t="s">
        <v>96</v>
      </c>
      <c r="B355" t="s">
        <v>97</v>
      </c>
      <c r="C355" t="s">
        <v>10163</v>
      </c>
      <c r="D355" t="s">
        <v>98</v>
      </c>
      <c r="E355">
        <v>290867.96377274999</v>
      </c>
      <c r="F355">
        <v>1836.25</v>
      </c>
      <c r="G355">
        <v>41.537037058164401</v>
      </c>
      <c r="H355">
        <f>(Table2[[#This Row],[1Y Return vs Nifty]]-AVERAGE(Table2[1Y Return vs Nifty]))/_xlfn.STDEV.P(Table2[1Y Return vs Nifty])</f>
        <v>4.4562639502601219E-2</v>
      </c>
      <c r="I355">
        <v>-2.11514262903404</v>
      </c>
      <c r="J355">
        <f>(Table2[[#This Row],[1M Return vs Nifty]]-AVERAGE(Table2[1M Return vs Nifty]))/_xlfn.STDEV.P(Table2[1M Return vs Nifty])</f>
        <v>-0.29937782713582678</v>
      </c>
      <c r="K355">
        <v>-7.2153392802000997</v>
      </c>
      <c r="L355">
        <f>(Table2[[#This Row],[6M Return vs Nifty]]-AVERAGE(Table2[6M Return vs Nifty]))/_xlfn.STDEV.P(Table2[6M Return vs Nifty])</f>
        <v>-0.5059626284578328</v>
      </c>
      <c r="M355">
        <v>3.3015303423964002</v>
      </c>
      <c r="N355">
        <f>(Table2[[#This Row],[1W Return vs Nifty]]-AVERAGE(Table2[1W Return vs Nifty]))/_xlfn.STDEV.P(Table2[1W Return vs Nifty])</f>
        <v>5.4928717016818923E-2</v>
      </c>
      <c r="O355">
        <v>1770.88</v>
      </c>
      <c r="P355">
        <v>1788.2052647988501</v>
      </c>
      <c r="Q355">
        <v>1651.25939011333</v>
      </c>
      <c r="R355">
        <v>71.358721270592497</v>
      </c>
      <c r="S355" s="2">
        <f>(Table2[[#This Row],[Close Price]]-Table2[[#This Row],[20D EMA]])/Table2[[#This Row],[20D EMA]]</f>
        <v>3.6913850740874526E-2</v>
      </c>
      <c r="T355" s="2">
        <f>(Table2[[#This Row],[Close Price]]-Table2[[#This Row],[50D EMA]])/Table2[[#This Row],[50D EMA]]</f>
        <v>2.6867572837928282E-2</v>
      </c>
      <c r="U355" s="2">
        <f>(Table2[[#This Row],[Close Price]]-Table2[[#This Row],[200D EMA]])/Table2[[#This Row],[200D EMA]]</f>
        <v>0.11203001236163969</v>
      </c>
      <c r="V355">
        <v>1.18550851097573</v>
      </c>
      <c r="W355">
        <v>1841.25</v>
      </c>
      <c r="X355">
        <v>1876.45</v>
      </c>
      <c r="Y355">
        <v>1800.1</v>
      </c>
      <c r="Z355">
        <v>1855</v>
      </c>
      <c r="AA355">
        <v>1680</v>
      </c>
      <c r="AB355">
        <v>1903.65</v>
      </c>
      <c r="AC355" s="2">
        <f>(Table2[[#This Row],[Close Price]]/Table2[[#This Row],[Day Low]])-1</f>
        <v>-2.7155465037338455E-3</v>
      </c>
      <c r="AD355" s="2">
        <f>(Table2[[#This Row],[Day High]]/Table2[[#This Row],[Close Price]])-1</f>
        <v>2.1892443839346409E-2</v>
      </c>
      <c r="AE355" s="2">
        <f>(Table2[[#This Row],[Close Price]]/Table2[[#This Row],[Current Week Low]])-1</f>
        <v>2.0082217654574741E-2</v>
      </c>
      <c r="AF355" s="2">
        <f>(Table2[[#This Row],[Current Week High]]/Table2[[#This Row],[Close Price]])-1</f>
        <v>1.0211027910143056E-2</v>
      </c>
      <c r="AG355" s="2">
        <f>(Table2[[#This Row],[Close Price]]/Table2[[#This Row],[Current Month Low]])-1</f>
        <v>9.3005952380952328E-2</v>
      </c>
      <c r="AH355" s="2">
        <f>(Table2[[#This Row],[Current Month High]]/Table2[[#This Row],[Close Price]])-1</f>
        <v>3.670524166099387E-2</v>
      </c>
      <c r="AI355">
        <v>18.398910823689501</v>
      </c>
      <c r="AJ355">
        <v>125.15480350683499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-0.05</v>
      </c>
      <c r="AM355" t="s">
        <v>10201</v>
      </c>
      <c r="AN355">
        <v>4.59</v>
      </c>
      <c r="AO355" t="s">
        <v>10202</v>
      </c>
      <c r="AP355">
        <v>6.3642362796948002E-2</v>
      </c>
      <c r="AQ355">
        <f>(Table2[[#This Row],[Sharpe Ratio]]-AVERAGE(Table2[Sharpe Ratio]))/_xlfn.STDEV.P(Table2[Sharpe Ratio])</f>
        <v>9.0730724684103314E-2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273</v>
      </c>
      <c r="AT355">
        <f>_xlfn.RANK.AVG(Table2[[#This Row],[6M Return vs Nifty Z-Score]],Table2[6M Return vs Nifty Z-Score])</f>
        <v>500</v>
      </c>
      <c r="AU355">
        <f>_xlfn.RANK.AVG(Table2[[#This Row],[Sharpe Ratio Z-Score]],Table2[Sharpe Ratio Z-Score])</f>
        <v>309</v>
      </c>
      <c r="AV355">
        <f>(Table2[[#This Row],[Rank 1Y]]+Table2[[#This Row],[Rank 6M]]+Table2[[#This Row],[Rank Sharpe]])/3</f>
        <v>360.66666666666669</v>
      </c>
    </row>
    <row r="356" spans="1:48" x14ac:dyDescent="0.3">
      <c r="A356" t="s">
        <v>554</v>
      </c>
      <c r="B356" t="s">
        <v>555</v>
      </c>
      <c r="C356" t="s">
        <v>10162</v>
      </c>
      <c r="D356" t="s">
        <v>200</v>
      </c>
      <c r="E356">
        <v>36053.294570879902</v>
      </c>
      <c r="F356">
        <v>2563.1</v>
      </c>
      <c r="G356">
        <v>24.994083366344601</v>
      </c>
      <c r="H356">
        <f>(Table2[[#This Row],[1Y Return vs Nifty]]-AVERAGE(Table2[1Y Return vs Nifty]))/_xlfn.STDEV.P(Table2[1Y Return vs Nifty])</f>
        <v>-0.18436270353761744</v>
      </c>
      <c r="I356">
        <v>-9.1106261357936393</v>
      </c>
      <c r="J356">
        <f>(Table2[[#This Row],[1M Return vs Nifty]]-AVERAGE(Table2[1M Return vs Nifty]))/_xlfn.STDEV.P(Table2[1M Return vs Nifty])</f>
        <v>-1.0661269930111128</v>
      </c>
      <c r="K356">
        <v>12.4282145637524</v>
      </c>
      <c r="L356">
        <f>(Table2[[#This Row],[6M Return vs Nifty]]-AVERAGE(Table2[6M Return vs Nifty]))/_xlfn.STDEV.P(Table2[6M Return vs Nifty])</f>
        <v>0.15520896089343011</v>
      </c>
      <c r="M356">
        <v>-2.7875173448212598</v>
      </c>
      <c r="N356">
        <f>(Table2[[#This Row],[1W Return vs Nifty]]-AVERAGE(Table2[1W Return vs Nifty]))/_xlfn.STDEV.P(Table2[1W Return vs Nifty])</f>
        <v>-1.1679154296165624</v>
      </c>
      <c r="O356">
        <v>2590.08</v>
      </c>
      <c r="P356">
        <v>2479.0406667604402</v>
      </c>
      <c r="Q356">
        <v>2072.5004850823698</v>
      </c>
      <c r="R356">
        <v>42.629845038384701</v>
      </c>
      <c r="S356" s="2">
        <f>(Table2[[#This Row],[Close Price]]-Table2[[#This Row],[20D EMA]])/Table2[[#This Row],[20D EMA]]</f>
        <v>-1.0416666666666675E-2</v>
      </c>
      <c r="T356" s="2">
        <f>(Table2[[#This Row],[Close Price]]-Table2[[#This Row],[50D EMA]])/Table2[[#This Row],[50D EMA]]</f>
        <v>3.3908008999871196E-2</v>
      </c>
      <c r="U356" s="2">
        <f>(Table2[[#This Row],[Close Price]]-Table2[[#This Row],[200D EMA]])/Table2[[#This Row],[200D EMA]]</f>
        <v>0.23671864901789477</v>
      </c>
      <c r="V356">
        <v>0.54087074123283996</v>
      </c>
      <c r="W356">
        <v>2550</v>
      </c>
      <c r="X356">
        <v>2628.85</v>
      </c>
      <c r="Y356">
        <v>2555</v>
      </c>
      <c r="Z356">
        <v>2596.3000000000002</v>
      </c>
      <c r="AA356">
        <v>2500</v>
      </c>
      <c r="AB356">
        <v>2818.3</v>
      </c>
      <c r="AC356" s="2">
        <f>(Table2[[#This Row],[Close Price]]/Table2[[#This Row],[Day Low]])-1</f>
        <v>5.1372549019608194E-3</v>
      </c>
      <c r="AD356" s="2">
        <f>(Table2[[#This Row],[Day High]]/Table2[[#This Row],[Close Price]])-1</f>
        <v>2.565253013928448E-2</v>
      </c>
      <c r="AE356" s="2">
        <f>(Table2[[#This Row],[Close Price]]/Table2[[#This Row],[Current Week Low]])-1</f>
        <v>3.1702544031311231E-3</v>
      </c>
      <c r="AF356" s="2">
        <f>(Table2[[#This Row],[Current Week High]]/Table2[[#This Row],[Close Price]])-1</f>
        <v>1.2953064648277612E-2</v>
      </c>
      <c r="AG356" s="2">
        <f>(Table2[[#This Row],[Close Price]]/Table2[[#This Row],[Current Month Low]])-1</f>
        <v>2.5239999999999929E-2</v>
      </c>
      <c r="AH356" s="2">
        <f>(Table2[[#This Row],[Current Month High]]/Table2[[#This Row],[Close Price]])-1</f>
        <v>9.9566930669892084E-2</v>
      </c>
      <c r="AI356">
        <v>19.437400023409101</v>
      </c>
      <c r="AJ356">
        <v>66.429661374630598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0.12</v>
      </c>
      <c r="AM356" t="s">
        <v>10202</v>
      </c>
      <c r="AN356">
        <v>-3.46</v>
      </c>
      <c r="AO356" t="s">
        <v>10201</v>
      </c>
      <c r="AP356">
        <v>1.2520793780496E-2</v>
      </c>
      <c r="AQ356">
        <f>(Table2[[#This Row],[Sharpe Ratio]]-AVERAGE(Table2[Sharpe Ratio]))/_xlfn.STDEV.P(Table2[Sharpe Ratio])</f>
        <v>-0.49599774061230267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-2.7591939058841648</v>
      </c>
      <c r="AS356">
        <f>_xlfn.RANK.AVG(Table2[[#This Row],[1Y Return vs Nifty Z-Score]],Table2[1Y Return vs Nifty Z-Score])</f>
        <v>346</v>
      </c>
      <c r="AT356">
        <f>_xlfn.RANK.AVG(Table2[[#This Row],[6M Return vs Nifty Z-Score]],Table2[6M Return vs Nifty Z-Score])</f>
        <v>267</v>
      </c>
      <c r="AU356">
        <f>_xlfn.RANK.AVG(Table2[[#This Row],[Sharpe Ratio Z-Score]],Table2[Sharpe Ratio Z-Score])</f>
        <v>471</v>
      </c>
      <c r="AV356">
        <f>(Table2[[#This Row],[Rank 1Y]]+Table2[[#This Row],[Rank 6M]]+Table2[[#This Row],[Rank Sharpe]])/3</f>
        <v>361.33333333333331</v>
      </c>
    </row>
    <row r="357" spans="1:48" x14ac:dyDescent="0.3">
      <c r="A357" t="s">
        <v>626</v>
      </c>
      <c r="B357" t="s">
        <v>627</v>
      </c>
      <c r="C357" t="s">
        <v>628</v>
      </c>
      <c r="D357" t="s">
        <v>628</v>
      </c>
      <c r="E357">
        <v>30030.06897</v>
      </c>
      <c r="F357">
        <v>878.55</v>
      </c>
      <c r="G357">
        <v>10.823492939538101</v>
      </c>
      <c r="H357">
        <f>(Table2[[#This Row],[1Y Return vs Nifty]]-AVERAGE(Table2[1Y Return vs Nifty]))/_xlfn.STDEV.P(Table2[1Y Return vs Nifty])</f>
        <v>-0.38045871728292713</v>
      </c>
      <c r="I357">
        <v>-6.1972668777293496</v>
      </c>
      <c r="J357">
        <f>(Table2[[#This Row],[1M Return vs Nifty]]-AVERAGE(Table2[1M Return vs Nifty]))/_xlfn.STDEV.P(Table2[1M Return vs Nifty])</f>
        <v>-0.74680442168958172</v>
      </c>
      <c r="K357">
        <v>2.8312566763705802</v>
      </c>
      <c r="L357">
        <f>(Table2[[#This Row],[6M Return vs Nifty]]-AVERAGE(Table2[6M Return vs Nifty]))/_xlfn.STDEV.P(Table2[6M Return vs Nifty])</f>
        <v>-0.16780977338162226</v>
      </c>
      <c r="M357">
        <v>3.4121845729984699</v>
      </c>
      <c r="N357">
        <f>(Table2[[#This Row],[1W Return vs Nifty]]-AVERAGE(Table2[1W Return vs Nifty]))/_xlfn.STDEV.P(Table2[1W Return vs Nifty])</f>
        <v>7.7151055409079308E-2</v>
      </c>
      <c r="O357">
        <v>861.27</v>
      </c>
      <c r="P357">
        <v>852.96390029954</v>
      </c>
      <c r="Q357">
        <v>801.07271283719695</v>
      </c>
      <c r="R357">
        <v>59.952183364153598</v>
      </c>
      <c r="S357" s="2">
        <f>(Table2[[#This Row],[Close Price]]-Table2[[#This Row],[20D EMA]])/Table2[[#This Row],[20D EMA]]</f>
        <v>2.0063394754258217E-2</v>
      </c>
      <c r="T357" s="2">
        <f>(Table2[[#This Row],[Close Price]]-Table2[[#This Row],[50D EMA]])/Table2[[#This Row],[50D EMA]]</f>
        <v>2.9996697036621063E-2</v>
      </c>
      <c r="U357" s="2">
        <f>(Table2[[#This Row],[Close Price]]-Table2[[#This Row],[200D EMA]])/Table2[[#This Row],[200D EMA]]</f>
        <v>9.6716922098617056E-2</v>
      </c>
      <c r="V357">
        <v>1.07570594412651</v>
      </c>
      <c r="W357">
        <v>869.55</v>
      </c>
      <c r="X357">
        <v>889</v>
      </c>
      <c r="Y357">
        <v>865.2</v>
      </c>
      <c r="Z357">
        <v>894.55</v>
      </c>
      <c r="AA357">
        <v>821.65</v>
      </c>
      <c r="AB357">
        <v>934</v>
      </c>
      <c r="AC357" s="2">
        <f>(Table2[[#This Row],[Close Price]]/Table2[[#This Row],[Day Low]])-1</f>
        <v>1.0350181128169655E-2</v>
      </c>
      <c r="AD357" s="2">
        <f>(Table2[[#This Row],[Day High]]/Table2[[#This Row],[Close Price]])-1</f>
        <v>1.1894599055261468E-2</v>
      </c>
      <c r="AE357" s="2">
        <f>(Table2[[#This Row],[Close Price]]/Table2[[#This Row],[Current Week Low]])-1</f>
        <v>1.5429958391123266E-2</v>
      </c>
      <c r="AF357" s="2">
        <f>(Table2[[#This Row],[Current Week High]]/Table2[[#This Row],[Close Price]])-1</f>
        <v>1.8211826304706635E-2</v>
      </c>
      <c r="AG357" s="2">
        <f>(Table2[[#This Row],[Close Price]]/Table2[[#This Row],[Current Month Low]])-1</f>
        <v>6.92508975841295E-2</v>
      </c>
      <c r="AH357" s="2">
        <f>(Table2[[#This Row],[Current Month High]]/Table2[[#This Row],[Close Price]])-1</f>
        <v>6.3115360537248977E-2</v>
      </c>
      <c r="AI357">
        <v>6.3115360537248897</v>
      </c>
      <c r="AJ357">
        <v>42.8536585365853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-0.02</v>
      </c>
      <c r="AM357" t="s">
        <v>10201</v>
      </c>
      <c r="AN357">
        <v>0.57999999999999996</v>
      </c>
      <c r="AO357" t="s">
        <v>10202</v>
      </c>
      <c r="AP357">
        <v>7.3535569934292E-2</v>
      </c>
      <c r="AQ357">
        <f>(Table2[[#This Row],[Sharpe Ratio]]-AVERAGE(Table2[Sharpe Ratio]))/_xlfn.STDEV.P(Table2[Sharpe Ratio])</f>
        <v>0.20427626626725079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-1.013645590677801</v>
      </c>
      <c r="AS357">
        <f>_xlfn.RANK.AVG(Table2[[#This Row],[1Y Return vs Nifty Z-Score]],Table2[1Y Return vs Nifty Z-Score])</f>
        <v>431</v>
      </c>
      <c r="AT357">
        <f>_xlfn.RANK.AVG(Table2[[#This Row],[6M Return vs Nifty Z-Score]],Table2[6M Return vs Nifty Z-Score])</f>
        <v>380</v>
      </c>
      <c r="AU357">
        <f>_xlfn.RANK.AVG(Table2[[#This Row],[Sharpe Ratio Z-Score]],Table2[Sharpe Ratio Z-Score])</f>
        <v>275</v>
      </c>
      <c r="AV357">
        <f>(Table2[[#This Row],[Rank 1Y]]+Table2[[#This Row],[Rank 6M]]+Table2[[#This Row],[Rank Sharpe]])/3</f>
        <v>362</v>
      </c>
    </row>
    <row r="358" spans="1:48" x14ac:dyDescent="0.3">
      <c r="A358" t="s">
        <v>1108</v>
      </c>
      <c r="B358" t="s">
        <v>1109</v>
      </c>
      <c r="C358" t="s">
        <v>10171</v>
      </c>
      <c r="D358" t="s">
        <v>279</v>
      </c>
      <c r="E358">
        <v>11312.55424188</v>
      </c>
      <c r="F358">
        <v>299.7</v>
      </c>
      <c r="G358">
        <v>63.446016104407498</v>
      </c>
      <c r="H358">
        <f>(Table2[[#This Row],[1Y Return vs Nifty]]-AVERAGE(Table2[1Y Return vs Nifty]))/_xlfn.STDEV.P(Table2[1Y Return vs Nifty])</f>
        <v>0.34774432260809468</v>
      </c>
      <c r="I358">
        <v>9.0281121843521799</v>
      </c>
      <c r="J358">
        <f>(Table2[[#This Row],[1M Return vs Nifty]]-AVERAGE(Table2[1M Return vs Nifty]))/_xlfn.STDEV.P(Table2[1M Return vs Nifty])</f>
        <v>0.92199326537603032</v>
      </c>
      <c r="K358">
        <v>-21.596814881682</v>
      </c>
      <c r="L358">
        <f>(Table2[[#This Row],[6M Return vs Nifty]]-AVERAGE(Table2[6M Return vs Nifty]))/_xlfn.STDEV.P(Table2[6M Return vs Nifty])</f>
        <v>-0.99002081651200413</v>
      </c>
      <c r="M358">
        <v>5.5547392748004896</v>
      </c>
      <c r="N358">
        <f>(Table2[[#This Row],[1W Return vs Nifty]]-AVERAGE(Table2[1W Return vs Nifty]))/_xlfn.STDEV.P(Table2[1W Return vs Nifty])</f>
        <v>0.50743352493882965</v>
      </c>
      <c r="O358">
        <v>278.18</v>
      </c>
      <c r="P358">
        <v>268.33517054150701</v>
      </c>
      <c r="Q358">
        <v>249.20111124615701</v>
      </c>
      <c r="R358">
        <v>69.794541202138305</v>
      </c>
      <c r="S358" s="2">
        <f>(Table2[[#This Row],[Close Price]]-Table2[[#This Row],[20D EMA]])/Table2[[#This Row],[20D EMA]]</f>
        <v>7.7359982744985192E-2</v>
      </c>
      <c r="T358" s="2">
        <f>(Table2[[#This Row],[Close Price]]-Table2[[#This Row],[50D EMA]])/Table2[[#This Row],[50D EMA]]</f>
        <v>0.11688676290624883</v>
      </c>
      <c r="U358" s="2">
        <f>(Table2[[#This Row],[Close Price]]-Table2[[#This Row],[200D EMA]])/Table2[[#This Row],[200D EMA]]</f>
        <v>0.20264311222898582</v>
      </c>
      <c r="V358">
        <v>1.7088835370975901</v>
      </c>
      <c r="W358">
        <v>305.10000000000002</v>
      </c>
      <c r="X358">
        <v>343.45</v>
      </c>
      <c r="Y358">
        <v>288.55</v>
      </c>
      <c r="Z358">
        <v>302.45</v>
      </c>
      <c r="AA358">
        <v>252</v>
      </c>
      <c r="AB358">
        <v>302.45</v>
      </c>
      <c r="AC358" s="2">
        <f>(Table2[[#This Row],[Close Price]]/Table2[[#This Row],[Day Low]])-1</f>
        <v>-1.7699115044247926E-2</v>
      </c>
      <c r="AD358" s="2">
        <f>(Table2[[#This Row],[Day High]]/Table2[[#This Row],[Close Price]])-1</f>
        <v>0.14597931264597941</v>
      </c>
      <c r="AE358" s="2">
        <f>(Table2[[#This Row],[Close Price]]/Table2[[#This Row],[Current Week Low]])-1</f>
        <v>3.8641483278461175E-2</v>
      </c>
      <c r="AF358" s="2">
        <f>(Table2[[#This Row],[Current Week High]]/Table2[[#This Row],[Close Price]])-1</f>
        <v>9.1758425091759133E-3</v>
      </c>
      <c r="AG358" s="2">
        <f>(Table2[[#This Row],[Close Price]]/Table2[[#This Row],[Current Month Low]])-1</f>
        <v>0.18928571428571428</v>
      </c>
      <c r="AH358" s="2">
        <f>(Table2[[#This Row],[Current Month High]]/Table2[[#This Row],[Close Price]])-1</f>
        <v>9.1758425091759133E-3</v>
      </c>
      <c r="AI358">
        <v>14.614614614614601</v>
      </c>
      <c r="AJ358">
        <v>97.691292875989404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0.06</v>
      </c>
      <c r="AM358" t="s">
        <v>10202</v>
      </c>
      <c r="AN358">
        <v>14.15</v>
      </c>
      <c r="AO358" t="s">
        <v>10202</v>
      </c>
      <c r="AP358">
        <v>7.7490391738330999E-2</v>
      </c>
      <c r="AQ358">
        <f>(Table2[[#This Row],[Sharpe Ratio]]-AVERAGE(Table2[Sharpe Ratio]))/_xlfn.STDEV.P(Table2[Sharpe Ratio])</f>
        <v>0.24966623712001959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1.03681653353097</v>
      </c>
      <c r="AS358">
        <f>_xlfn.RANK.AVG(Table2[[#This Row],[1Y Return vs Nifty Z-Score]],Table2[1Y Return vs Nifty Z-Score])</f>
        <v>190</v>
      </c>
      <c r="AT358">
        <f>_xlfn.RANK.AVG(Table2[[#This Row],[6M Return vs Nifty Z-Score]],Table2[6M Return vs Nifty Z-Score])</f>
        <v>630</v>
      </c>
      <c r="AU358">
        <f>_xlfn.RANK.AVG(Table2[[#This Row],[Sharpe Ratio Z-Score]],Table2[Sharpe Ratio Z-Score])</f>
        <v>267</v>
      </c>
      <c r="AV358">
        <f>(Table2[[#This Row],[Rank 1Y]]+Table2[[#This Row],[Rank 6M]]+Table2[[#This Row],[Rank Sharpe]])/3</f>
        <v>362.33333333333331</v>
      </c>
    </row>
    <row r="359" spans="1:48" x14ac:dyDescent="0.3">
      <c r="A359" t="s">
        <v>877</v>
      </c>
      <c r="B359" t="s">
        <v>878</v>
      </c>
      <c r="C359" t="s">
        <v>10161</v>
      </c>
      <c r="D359" t="s">
        <v>57</v>
      </c>
      <c r="E359">
        <v>17636.722751339999</v>
      </c>
      <c r="F359">
        <v>1685.85</v>
      </c>
      <c r="G359">
        <v>52.395331248011502</v>
      </c>
      <c r="H359">
        <f>(Table2[[#This Row],[1Y Return vs Nifty]]-AVERAGE(Table2[1Y Return vs Nifty]))/_xlfn.STDEV.P(Table2[1Y Return vs Nifty])</f>
        <v>0.19482230706556578</v>
      </c>
      <c r="I359">
        <v>6.9015113231346898</v>
      </c>
      <c r="J359">
        <f>(Table2[[#This Row],[1M Return vs Nifty]]-AVERAGE(Table2[1M Return vs Nifty]))/_xlfn.STDEV.P(Table2[1M Return vs Nifty])</f>
        <v>0.68890438239709295</v>
      </c>
      <c r="K359">
        <v>7.4064290939245003</v>
      </c>
      <c r="L359">
        <f>(Table2[[#This Row],[6M Return vs Nifty]]-AVERAGE(Table2[6M Return vs Nifty]))/_xlfn.STDEV.P(Table2[6M Return vs Nifty])</f>
        <v>-1.38165579532715E-2</v>
      </c>
      <c r="M359">
        <v>1.8604580440487</v>
      </c>
      <c r="N359">
        <f>(Table2[[#This Row],[1W Return vs Nifty]]-AVERAGE(Table2[1W Return vs Nifty]))/_xlfn.STDEV.P(Table2[1W Return vs Nifty])</f>
        <v>-0.23447726490861165</v>
      </c>
      <c r="O359">
        <v>1665.33</v>
      </c>
      <c r="P359">
        <v>1601.8394288546599</v>
      </c>
      <c r="Q359">
        <v>1421.7827425109001</v>
      </c>
      <c r="R359">
        <v>51.405030829497697</v>
      </c>
      <c r="S359" s="2">
        <f>(Table2[[#This Row],[Close Price]]-Table2[[#This Row],[20D EMA]])/Table2[[#This Row],[20D EMA]]</f>
        <v>1.2321882149483876E-2</v>
      </c>
      <c r="T359" s="2">
        <f>(Table2[[#This Row],[Close Price]]-Table2[[#This Row],[50D EMA]])/Table2[[#This Row],[50D EMA]]</f>
        <v>5.2446312428087047E-2</v>
      </c>
      <c r="U359" s="2">
        <f>(Table2[[#This Row],[Close Price]]-Table2[[#This Row],[200D EMA]])/Table2[[#This Row],[200D EMA]]</f>
        <v>0.18572968259746289</v>
      </c>
      <c r="V359">
        <v>0.33311836178520499</v>
      </c>
      <c r="W359">
        <v>1656.2</v>
      </c>
      <c r="X359">
        <v>1708.2</v>
      </c>
      <c r="Y359">
        <v>1670</v>
      </c>
      <c r="Z359">
        <v>1721.85</v>
      </c>
      <c r="AA359">
        <v>1513.8</v>
      </c>
      <c r="AB359">
        <v>1799</v>
      </c>
      <c r="AC359" s="2">
        <f>(Table2[[#This Row],[Close Price]]/Table2[[#This Row],[Day Low]])-1</f>
        <v>1.7902427243086549E-2</v>
      </c>
      <c r="AD359" s="2">
        <f>(Table2[[#This Row],[Day High]]/Table2[[#This Row],[Close Price]])-1</f>
        <v>1.3257407242637242E-2</v>
      </c>
      <c r="AE359" s="2">
        <f>(Table2[[#This Row],[Close Price]]/Table2[[#This Row],[Current Week Low]])-1</f>
        <v>9.4910179640717018E-3</v>
      </c>
      <c r="AF359" s="2">
        <f>(Table2[[#This Row],[Current Week High]]/Table2[[#This Row],[Close Price]])-1</f>
        <v>2.135421300827467E-2</v>
      </c>
      <c r="AG359" s="2">
        <f>(Table2[[#This Row],[Close Price]]/Table2[[#This Row],[Current Month Low]])-1</f>
        <v>0.11365437970669845</v>
      </c>
      <c r="AH359" s="2">
        <f>(Table2[[#This Row],[Current Month High]]/Table2[[#This Row],[Close Price]])-1</f>
        <v>6.7117477830174854E-2</v>
      </c>
      <c r="AI359">
        <v>6.7117477830174801</v>
      </c>
      <c r="AJ359">
        <v>87.306260763290894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-0.04</v>
      </c>
      <c r="AM359" t="s">
        <v>10201</v>
      </c>
      <c r="AN359">
        <v>-0.98</v>
      </c>
      <c r="AO359" t="s">
        <v>10201</v>
      </c>
      <c r="AQ359">
        <f>(Table2[[#This Row],[Sharpe Ratio]]-AVERAGE(Table2[Sharpe Ratio]))/_xlfn.STDEV.P(Table2[Sharpe Ratio])</f>
        <v>-0.63970041368086605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-4.2675470800904447E-3</v>
      </c>
      <c r="AS359">
        <f>_xlfn.RANK.AVG(Table2[[#This Row],[1Y Return vs Nifty Z-Score]],Table2[1Y Return vs Nifty Z-Score])</f>
        <v>233</v>
      </c>
      <c r="AT359">
        <f>_xlfn.RANK.AVG(Table2[[#This Row],[6M Return vs Nifty Z-Score]],Table2[6M Return vs Nifty Z-Score])</f>
        <v>325</v>
      </c>
      <c r="AU359">
        <f>_xlfn.RANK.AVG(Table2[[#This Row],[Sharpe Ratio Z-Score]],Table2[Sharpe Ratio Z-Score])</f>
        <v>530.5</v>
      </c>
      <c r="AV359">
        <f>(Table2[[#This Row],[Rank 1Y]]+Table2[[#This Row],[Rank 6M]]+Table2[[#This Row],[Rank Sharpe]])/3</f>
        <v>362.83333333333331</v>
      </c>
    </row>
    <row r="360" spans="1:48" x14ac:dyDescent="0.3">
      <c r="A360" t="s">
        <v>691</v>
      </c>
      <c r="B360" t="s">
        <v>692</v>
      </c>
      <c r="C360" t="s">
        <v>10166</v>
      </c>
      <c r="D360" t="s">
        <v>411</v>
      </c>
      <c r="E360">
        <v>25308.819360000001</v>
      </c>
      <c r="F360">
        <v>3610.8</v>
      </c>
      <c r="G360">
        <v>8.6310301294413492</v>
      </c>
      <c r="H360">
        <f>(Table2[[#This Row],[1Y Return vs Nifty]]-AVERAGE(Table2[1Y Return vs Nifty]))/_xlfn.STDEV.P(Table2[1Y Return vs Nifty])</f>
        <v>-0.41079854112904635</v>
      </c>
      <c r="I360">
        <v>-4.7893234202128596</v>
      </c>
      <c r="J360">
        <f>(Table2[[#This Row],[1M Return vs Nifty]]-AVERAGE(Table2[1M Return vs Nifty]))/_xlfn.STDEV.P(Table2[1M Return vs Nifty])</f>
        <v>-0.59248492817534537</v>
      </c>
      <c r="K360">
        <v>-1.2753800846302901</v>
      </c>
      <c r="L360">
        <f>(Table2[[#This Row],[6M Return vs Nifty]]-AVERAGE(Table2[6M Return vs Nifty]))/_xlfn.STDEV.P(Table2[6M Return vs Nifty])</f>
        <v>-0.30603280449547404</v>
      </c>
      <c r="M360">
        <v>1.2921736575883001</v>
      </c>
      <c r="N360">
        <f>(Table2[[#This Row],[1W Return vs Nifty]]-AVERAGE(Table2[1W Return vs Nifty]))/_xlfn.STDEV.P(Table2[1W Return vs Nifty])</f>
        <v>-0.34860401695639892</v>
      </c>
      <c r="O360">
        <v>3578.03</v>
      </c>
      <c r="P360">
        <v>3477.1605739042402</v>
      </c>
      <c r="Q360">
        <v>3157.0193380685</v>
      </c>
      <c r="R360">
        <v>54.829704771829697</v>
      </c>
      <c r="S360" s="2">
        <f>(Table2[[#This Row],[Close Price]]-Table2[[#This Row],[20D EMA]])/Table2[[#This Row],[20D EMA]]</f>
        <v>9.15867111231599E-3</v>
      </c>
      <c r="T360" s="2">
        <f>(Table2[[#This Row],[Close Price]]-Table2[[#This Row],[50D EMA]])/Table2[[#This Row],[50D EMA]]</f>
        <v>3.8433492861592637E-2</v>
      </c>
      <c r="U360" s="2">
        <f>(Table2[[#This Row],[Close Price]]-Table2[[#This Row],[200D EMA]])/Table2[[#This Row],[200D EMA]]</f>
        <v>0.1437370549048104</v>
      </c>
      <c r="V360">
        <v>0.87067450666219803</v>
      </c>
      <c r="W360">
        <v>3578.5</v>
      </c>
      <c r="X360">
        <v>3629.95</v>
      </c>
      <c r="Y360">
        <v>3585</v>
      </c>
      <c r="Z360">
        <v>3695</v>
      </c>
      <c r="AA360">
        <v>3425.25</v>
      </c>
      <c r="AB360">
        <v>3728.65</v>
      </c>
      <c r="AC360" s="2">
        <f>(Table2[[#This Row],[Close Price]]/Table2[[#This Row],[Day Low]])-1</f>
        <v>9.0261282660333286E-3</v>
      </c>
      <c r="AD360" s="2">
        <f>(Table2[[#This Row],[Day High]]/Table2[[#This Row],[Close Price]])-1</f>
        <v>5.3035338429154866E-3</v>
      </c>
      <c r="AE360" s="2">
        <f>(Table2[[#This Row],[Close Price]]/Table2[[#This Row],[Current Week Low]])-1</f>
        <v>7.1966527196654084E-3</v>
      </c>
      <c r="AF360" s="2">
        <f>(Table2[[#This Row],[Current Week High]]/Table2[[#This Row],[Close Price]])-1</f>
        <v>2.3318932092611044E-2</v>
      </c>
      <c r="AG360" s="2">
        <f>(Table2[[#This Row],[Close Price]]/Table2[[#This Row],[Current Month Low]])-1</f>
        <v>5.4171228377490666E-2</v>
      </c>
      <c r="AH360" s="2">
        <f>(Table2[[#This Row],[Current Month High]]/Table2[[#This Row],[Close Price]])-1</f>
        <v>3.2638196521546536E-2</v>
      </c>
      <c r="AI360">
        <v>9.0838595325135607</v>
      </c>
      <c r="AJ360">
        <v>44.875318474532001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0.09</v>
      </c>
      <c r="AM360" t="s">
        <v>10202</v>
      </c>
      <c r="AN360">
        <v>-1.74</v>
      </c>
      <c r="AO360" t="s">
        <v>10201</v>
      </c>
      <c r="AP360">
        <v>9.7820648082634007E-2</v>
      </c>
      <c r="AQ360">
        <f>(Table2[[#This Row],[Sharpe Ratio]]-AVERAGE(Table2[Sharpe Ratio]))/_xlfn.STDEV.P(Table2[Sharpe Ratio])</f>
        <v>0.48299906186443681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-1.1749212288918278</v>
      </c>
      <c r="AS360">
        <f>_xlfn.RANK.AVG(Table2[[#This Row],[1Y Return vs Nifty Z-Score]],Table2[1Y Return vs Nifty Z-Score])</f>
        <v>444</v>
      </c>
      <c r="AT360">
        <f>_xlfn.RANK.AVG(Table2[[#This Row],[6M Return vs Nifty Z-Score]],Table2[6M Return vs Nifty Z-Score])</f>
        <v>431</v>
      </c>
      <c r="AU360">
        <f>_xlfn.RANK.AVG(Table2[[#This Row],[Sharpe Ratio Z-Score]],Table2[Sharpe Ratio Z-Score])</f>
        <v>214</v>
      </c>
      <c r="AV360">
        <f>(Table2[[#This Row],[Rank 1Y]]+Table2[[#This Row],[Rank 6M]]+Table2[[#This Row],[Rank Sharpe]])/3</f>
        <v>363</v>
      </c>
    </row>
    <row r="361" spans="1:48" x14ac:dyDescent="0.3">
      <c r="A361" t="s">
        <v>1303</v>
      </c>
      <c r="B361" t="s">
        <v>1304</v>
      </c>
      <c r="C361" t="s">
        <v>10161</v>
      </c>
      <c r="D361" t="s">
        <v>57</v>
      </c>
      <c r="E361">
        <v>8615.9096452800004</v>
      </c>
      <c r="F361">
        <v>529.20000000000005</v>
      </c>
      <c r="G361">
        <v>27.7555644069922</v>
      </c>
      <c r="H361">
        <f>(Table2[[#This Row],[1Y Return vs Nifty]]-AVERAGE(Table2[1Y Return vs Nifty]))/_xlfn.STDEV.P(Table2[1Y Return vs Nifty])</f>
        <v>-0.14614866955637562</v>
      </c>
      <c r="I361">
        <v>3.8482599316356101</v>
      </c>
      <c r="J361">
        <f>(Table2[[#This Row],[1M Return vs Nifty]]-AVERAGE(Table2[1M Return vs Nifty]))/_xlfn.STDEV.P(Table2[1M Return vs Nifty])</f>
        <v>0.35424874989115718</v>
      </c>
      <c r="K361">
        <v>13.6028667937913</v>
      </c>
      <c r="L361">
        <f>(Table2[[#This Row],[6M Return vs Nifty]]-AVERAGE(Table2[6M Return vs Nifty]))/_xlfn.STDEV.P(Table2[6M Return vs Nifty])</f>
        <v>0.19474593511100147</v>
      </c>
      <c r="M361">
        <v>3.22702161123819</v>
      </c>
      <c r="N361">
        <f>(Table2[[#This Row],[1W Return vs Nifty]]-AVERAGE(Table2[1W Return vs Nifty]))/_xlfn.STDEV.P(Table2[1W Return vs Nifty])</f>
        <v>3.9965364707858643E-2</v>
      </c>
      <c r="O361">
        <v>495.22</v>
      </c>
      <c r="P361">
        <v>478.76599603872899</v>
      </c>
      <c r="Q361">
        <v>433.88885573832601</v>
      </c>
      <c r="R361">
        <v>77.476366117443106</v>
      </c>
      <c r="S361" s="2">
        <f>(Table2[[#This Row],[Close Price]]-Table2[[#This Row],[20D EMA]])/Table2[[#This Row],[20D EMA]]</f>
        <v>6.8615968660393392E-2</v>
      </c>
      <c r="T361" s="2">
        <f>(Table2[[#This Row],[Close Price]]-Table2[[#This Row],[50D EMA]])/Table2[[#This Row],[50D EMA]]</f>
        <v>0.10534165830188008</v>
      </c>
      <c r="U361" s="2">
        <f>(Table2[[#This Row],[Close Price]]-Table2[[#This Row],[200D EMA]])/Table2[[#This Row],[200D EMA]]</f>
        <v>0.21966718665656446</v>
      </c>
      <c r="V361">
        <v>1.25259637410377</v>
      </c>
      <c r="W361">
        <v>516</v>
      </c>
      <c r="X361">
        <v>535</v>
      </c>
      <c r="Y361">
        <v>508.4</v>
      </c>
      <c r="Z361">
        <v>547.20000000000005</v>
      </c>
      <c r="AA361">
        <v>464.35</v>
      </c>
      <c r="AB361">
        <v>547.20000000000005</v>
      </c>
      <c r="AC361" s="2">
        <f>(Table2[[#This Row],[Close Price]]/Table2[[#This Row],[Day Low]])-1</f>
        <v>2.5581395348837299E-2</v>
      </c>
      <c r="AD361" s="2">
        <f>(Table2[[#This Row],[Day High]]/Table2[[#This Row],[Close Price]])-1</f>
        <v>1.0959939531367979E-2</v>
      </c>
      <c r="AE361" s="2">
        <f>(Table2[[#This Row],[Close Price]]/Table2[[#This Row],[Current Week Low]])-1</f>
        <v>4.0912667191188135E-2</v>
      </c>
      <c r="AF361" s="2">
        <f>(Table2[[#This Row],[Current Week High]]/Table2[[#This Row],[Close Price]])-1</f>
        <v>3.4013605442176909E-2</v>
      </c>
      <c r="AG361" s="2">
        <f>(Table2[[#This Row],[Close Price]]/Table2[[#This Row],[Current Month Low]])-1</f>
        <v>0.13965758587272536</v>
      </c>
      <c r="AH361" s="2">
        <f>(Table2[[#This Row],[Current Month High]]/Table2[[#This Row],[Close Price]])-1</f>
        <v>3.4013605442176909E-2</v>
      </c>
      <c r="AI361">
        <v>3.40136054421769</v>
      </c>
      <c r="AJ361">
        <v>57.382899628252801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0.01</v>
      </c>
      <c r="AM361" t="s">
        <v>10202</v>
      </c>
      <c r="AN361">
        <v>6.29</v>
      </c>
      <c r="AO361" t="s">
        <v>10202</v>
      </c>
      <c r="AP361">
        <v>3.028904466979E-3</v>
      </c>
      <c r="AQ361">
        <f>(Table2[[#This Row],[Sharpe Ratio]]-AVERAGE(Table2[Sharpe Ratio]))/_xlfn.STDEV.P(Table2[Sharpe Ratio])</f>
        <v>-0.60493730872084228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-0.16212592856720062</v>
      </c>
      <c r="AS361">
        <f>_xlfn.RANK.AVG(Table2[[#This Row],[1Y Return vs Nifty Z-Score]],Table2[1Y Return vs Nifty Z-Score])</f>
        <v>332</v>
      </c>
      <c r="AT361">
        <f>_xlfn.RANK.AVG(Table2[[#This Row],[6M Return vs Nifty Z-Score]],Table2[6M Return vs Nifty Z-Score])</f>
        <v>257</v>
      </c>
      <c r="AU361">
        <f>_xlfn.RANK.AVG(Table2[[#This Row],[Sharpe Ratio Z-Score]],Table2[Sharpe Ratio Z-Score])</f>
        <v>500</v>
      </c>
      <c r="AV361">
        <f>(Table2[[#This Row],[Rank 1Y]]+Table2[[#This Row],[Rank 6M]]+Table2[[#This Row],[Rank Sharpe]])/3</f>
        <v>363</v>
      </c>
    </row>
    <row r="362" spans="1:48" x14ac:dyDescent="0.3">
      <c r="A362" t="s">
        <v>84</v>
      </c>
      <c r="B362" t="s">
        <v>85</v>
      </c>
      <c r="C362" t="s">
        <v>10168</v>
      </c>
      <c r="D362" t="s">
        <v>86</v>
      </c>
      <c r="E362">
        <v>332710.05667237903</v>
      </c>
      <c r="F362">
        <v>5112.8500000000004</v>
      </c>
      <c r="G362">
        <v>9.8231614606240996</v>
      </c>
      <c r="H362">
        <f>(Table2[[#This Row],[1Y Return vs Nifty]]-AVERAGE(Table2[1Y Return vs Nifty]))/_xlfn.STDEV.P(Table2[1Y Return vs Nifty])</f>
        <v>-0.39430154313074134</v>
      </c>
      <c r="I362">
        <v>3.8122655708989801</v>
      </c>
      <c r="J362">
        <f>(Table2[[#This Row],[1M Return vs Nifty]]-AVERAGE(Table2[1M Return vs Nifty]))/_xlfn.STDEV.P(Table2[1M Return vs Nifty])</f>
        <v>0.35030354066518193</v>
      </c>
      <c r="K362">
        <v>22.110381495378501</v>
      </c>
      <c r="L362">
        <f>(Table2[[#This Row],[6M Return vs Nifty]]-AVERAGE(Table2[6M Return vs Nifty]))/_xlfn.STDEV.P(Table2[6M Return vs Nifty])</f>
        <v>0.48109569958650372</v>
      </c>
      <c r="M362">
        <v>0.264025955808386</v>
      </c>
      <c r="N362">
        <f>(Table2[[#This Row],[1W Return vs Nifty]]-AVERAGE(Table2[1W Return vs Nifty]))/_xlfn.STDEV.P(Table2[1W Return vs Nifty])</f>
        <v>-0.55508366099588058</v>
      </c>
      <c r="O362">
        <v>4982.95</v>
      </c>
      <c r="P362">
        <v>4829.9442423983</v>
      </c>
      <c r="Q362">
        <v>4357.9943179788297</v>
      </c>
      <c r="R362">
        <v>62.596995456837703</v>
      </c>
      <c r="S362" s="2">
        <f>(Table2[[#This Row],[Close Price]]-Table2[[#This Row],[20D EMA]])/Table2[[#This Row],[20D EMA]]</f>
        <v>2.6068894931717265E-2</v>
      </c>
      <c r="T362" s="2">
        <f>(Table2[[#This Row],[Close Price]]-Table2[[#This Row],[50D EMA]])/Table2[[#This Row],[50D EMA]]</f>
        <v>5.857329679259899E-2</v>
      </c>
      <c r="U362" s="2">
        <f>(Table2[[#This Row],[Close Price]]-Table2[[#This Row],[200D EMA]])/Table2[[#This Row],[200D EMA]]</f>
        <v>0.17321171780950395</v>
      </c>
      <c r="V362">
        <v>1.1721458177825601</v>
      </c>
      <c r="W362">
        <v>5090</v>
      </c>
      <c r="X362">
        <v>5175.55</v>
      </c>
      <c r="Y362">
        <v>5041.8</v>
      </c>
      <c r="Z362">
        <v>5144</v>
      </c>
      <c r="AA362">
        <v>4612.5</v>
      </c>
      <c r="AB362">
        <v>5205</v>
      </c>
      <c r="AC362" s="2">
        <f>(Table2[[#This Row],[Close Price]]/Table2[[#This Row],[Day Low]])-1</f>
        <v>4.4891944990177457E-3</v>
      </c>
      <c r="AD362" s="2">
        <f>(Table2[[#This Row],[Day High]]/Table2[[#This Row],[Close Price]])-1</f>
        <v>1.2263219143921589E-2</v>
      </c>
      <c r="AE362" s="2">
        <f>(Table2[[#This Row],[Close Price]]/Table2[[#This Row],[Current Week Low]])-1</f>
        <v>1.4092189297473245E-2</v>
      </c>
      <c r="AF362" s="2">
        <f>(Table2[[#This Row],[Current Week High]]/Table2[[#This Row],[Close Price]])-1</f>
        <v>6.0924924455048046E-3</v>
      </c>
      <c r="AG362" s="2">
        <f>(Table2[[#This Row],[Close Price]]/Table2[[#This Row],[Current Month Low]])-1</f>
        <v>0.10847696476964774</v>
      </c>
      <c r="AH362" s="2">
        <f>(Table2[[#This Row],[Current Month High]]/Table2[[#This Row],[Close Price]])-1</f>
        <v>1.802321601455148E-2</v>
      </c>
      <c r="AI362">
        <v>2.0761414866463799</v>
      </c>
      <c r="AJ362">
        <v>46.4475474400286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-7.0000000000000007E-2</v>
      </c>
      <c r="AM362" t="s">
        <v>10201</v>
      </c>
      <c r="AN362">
        <v>5.76</v>
      </c>
      <c r="AO362" t="s">
        <v>10202</v>
      </c>
      <c r="AP362">
        <v>1.3593735252014001E-2</v>
      </c>
      <c r="AQ362">
        <f>(Table2[[#This Row],[Sharpe Ratio]]-AVERAGE(Table2[Sharpe Ratio]))/_xlfn.STDEV.P(Table2[Sharpe Ratio])</f>
        <v>-0.48368346084647557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-0.60166942472141183</v>
      </c>
      <c r="AS362">
        <f>_xlfn.RANK.AVG(Table2[[#This Row],[1Y Return vs Nifty Z-Score]],Table2[1Y Return vs Nifty Z-Score])</f>
        <v>437</v>
      </c>
      <c r="AT362">
        <f>_xlfn.RANK.AVG(Table2[[#This Row],[6M Return vs Nifty Z-Score]],Table2[6M Return vs Nifty Z-Score])</f>
        <v>185</v>
      </c>
      <c r="AU362">
        <f>_xlfn.RANK.AVG(Table2[[#This Row],[Sharpe Ratio Z-Score]],Table2[Sharpe Ratio Z-Score])</f>
        <v>468</v>
      </c>
      <c r="AV362">
        <f>(Table2[[#This Row],[Rank 1Y]]+Table2[[#This Row],[Rank 6M]]+Table2[[#This Row],[Rank Sharpe]])/3</f>
        <v>363.33333333333331</v>
      </c>
    </row>
    <row r="363" spans="1:48" x14ac:dyDescent="0.3">
      <c r="A363" t="s">
        <v>1759</v>
      </c>
      <c r="B363" t="s">
        <v>1760</v>
      </c>
      <c r="C363" t="s">
        <v>10171</v>
      </c>
      <c r="D363" t="s">
        <v>551</v>
      </c>
      <c r="E363">
        <v>4330.5641865899997</v>
      </c>
      <c r="F363">
        <v>378.05</v>
      </c>
      <c r="G363">
        <v>8.3810788697483901E-2</v>
      </c>
      <c r="H363">
        <f>(Table2[[#This Row],[1Y Return vs Nifty]]-AVERAGE(Table2[1Y Return vs Nifty]))/_xlfn.STDEV.P(Table2[1Y Return vs Nifty])</f>
        <v>-0.52907700312989947</v>
      </c>
      <c r="I363">
        <v>-6.6046012112177097</v>
      </c>
      <c r="J363">
        <f>(Table2[[#This Row],[1M Return vs Nifty]]-AVERAGE(Table2[1M Return vs Nifty]))/_xlfn.STDEV.P(Table2[1M Return vs Nifty])</f>
        <v>-0.79145083678480332</v>
      </c>
      <c r="K363">
        <v>1.3928833572446999</v>
      </c>
      <c r="L363">
        <f>(Table2[[#This Row],[6M Return vs Nifty]]-AVERAGE(Table2[6M Return vs Nifty]))/_xlfn.STDEV.P(Table2[6M Return vs Nifty])</f>
        <v>-0.21622319088446837</v>
      </c>
      <c r="M363">
        <v>1.5746063231199401</v>
      </c>
      <c r="N363">
        <f>(Table2[[#This Row],[1W Return vs Nifty]]-AVERAGE(Table2[1W Return vs Nifty]))/_xlfn.STDEV.P(Table2[1W Return vs Nifty])</f>
        <v>-0.29188395996153504</v>
      </c>
      <c r="O363">
        <v>371.95</v>
      </c>
      <c r="P363">
        <v>371.68876185008702</v>
      </c>
      <c r="Q363">
        <v>356.022797646009</v>
      </c>
      <c r="R363">
        <v>62.356591160359898</v>
      </c>
      <c r="S363" s="2">
        <f>(Table2[[#This Row],[Close Price]]-Table2[[#This Row],[20D EMA]])/Table2[[#This Row],[20D EMA]]</f>
        <v>1.6400053770668162E-2</v>
      </c>
      <c r="T363" s="2">
        <f>(Table2[[#This Row],[Close Price]]-Table2[[#This Row],[50D EMA]])/Table2[[#This Row],[50D EMA]]</f>
        <v>1.7114421534430643E-2</v>
      </c>
      <c r="U363" s="2">
        <f>(Table2[[#This Row],[Close Price]]-Table2[[#This Row],[200D EMA]])/Table2[[#This Row],[200D EMA]]</f>
        <v>6.1870201851209845E-2</v>
      </c>
      <c r="V363">
        <v>0.58193872283880199</v>
      </c>
      <c r="W363">
        <v>377</v>
      </c>
      <c r="X363">
        <v>385</v>
      </c>
      <c r="Y363">
        <v>373.55</v>
      </c>
      <c r="Z363">
        <v>384.55</v>
      </c>
      <c r="AA363">
        <v>345.85</v>
      </c>
      <c r="AB363">
        <v>401.55</v>
      </c>
      <c r="AC363" s="2">
        <f>(Table2[[#This Row],[Close Price]]/Table2[[#This Row],[Day Low]])-1</f>
        <v>2.7851458885941316E-3</v>
      </c>
      <c r="AD363" s="2">
        <f>(Table2[[#This Row],[Day High]]/Table2[[#This Row],[Close Price]])-1</f>
        <v>1.8383811665123595E-2</v>
      </c>
      <c r="AE363" s="2">
        <f>(Table2[[#This Row],[Close Price]]/Table2[[#This Row],[Current Week Low]])-1</f>
        <v>1.2046580109757787E-2</v>
      </c>
      <c r="AF363" s="2">
        <f>(Table2[[#This Row],[Current Week High]]/Table2[[#This Row],[Close Price]])-1</f>
        <v>1.7193492924216347E-2</v>
      </c>
      <c r="AG363" s="2">
        <f>(Table2[[#This Row],[Close Price]]/Table2[[#This Row],[Current Month Low]])-1</f>
        <v>9.3103946797744586E-2</v>
      </c>
      <c r="AH363" s="2">
        <f>(Table2[[#This Row],[Current Month High]]/Table2[[#This Row],[Close Price]])-1</f>
        <v>6.2161089802936109E-2</v>
      </c>
      <c r="AI363">
        <v>21.372834281179699</v>
      </c>
      <c r="AJ363">
        <v>37.472727272727198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-0.03</v>
      </c>
      <c r="AM363" t="s">
        <v>10201</v>
      </c>
      <c r="AN363">
        <v>1.35</v>
      </c>
      <c r="AO363" t="s">
        <v>10202</v>
      </c>
      <c r="AP363">
        <v>0.111201825416884</v>
      </c>
      <c r="AQ363">
        <f>(Table2[[#This Row],[Sharpe Ratio]]-AVERAGE(Table2[Sharpe Ratio]))/_xlfn.STDEV.P(Table2[Sharpe Ratio])</f>
        <v>0.6365764616241526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-1.1920585291365535</v>
      </c>
      <c r="AS363">
        <f>_xlfn.RANK.AVG(Table2[[#This Row],[1Y Return vs Nifty Z-Score]],Table2[1Y Return vs Nifty Z-Score])</f>
        <v>505</v>
      </c>
      <c r="AT363">
        <f>_xlfn.RANK.AVG(Table2[[#This Row],[6M Return vs Nifty Z-Score]],Table2[6M Return vs Nifty Z-Score])</f>
        <v>399</v>
      </c>
      <c r="AU363">
        <f>_xlfn.RANK.AVG(Table2[[#This Row],[Sharpe Ratio Z-Score]],Table2[Sharpe Ratio Z-Score])</f>
        <v>190</v>
      </c>
      <c r="AV363">
        <f>(Table2[[#This Row],[Rank 1Y]]+Table2[[#This Row],[Rank 6M]]+Table2[[#This Row],[Rank Sharpe]])/3</f>
        <v>364.66666666666669</v>
      </c>
    </row>
    <row r="364" spans="1:48" x14ac:dyDescent="0.3">
      <c r="A364" t="s">
        <v>1376</v>
      </c>
      <c r="B364" t="s">
        <v>1377</v>
      </c>
      <c r="C364" t="s">
        <v>10157</v>
      </c>
      <c r="D364" t="s">
        <v>258</v>
      </c>
      <c r="E364">
        <v>7797.1799425600002</v>
      </c>
      <c r="F364">
        <v>7026.35</v>
      </c>
      <c r="G364">
        <v>24.989336668444501</v>
      </c>
      <c r="H364">
        <f>(Table2[[#This Row],[1Y Return vs Nifty]]-AVERAGE(Table2[1Y Return vs Nifty]))/_xlfn.STDEV.P(Table2[1Y Return vs Nifty])</f>
        <v>-0.18442838947649701</v>
      </c>
      <c r="I364">
        <v>-7.8719130749712498</v>
      </c>
      <c r="J364">
        <f>(Table2[[#This Row],[1M Return vs Nifty]]-AVERAGE(Table2[1M Return vs Nifty]))/_xlfn.STDEV.P(Table2[1M Return vs Nifty])</f>
        <v>-0.93035621959328785</v>
      </c>
      <c r="K364">
        <v>12.585621759555099</v>
      </c>
      <c r="L364">
        <f>(Table2[[#This Row],[6M Return vs Nifty]]-AVERAGE(Table2[6M Return vs Nifty]))/_xlfn.STDEV.P(Table2[6M Return vs Nifty])</f>
        <v>0.16050704323896436</v>
      </c>
      <c r="M364">
        <v>2.76152061753494</v>
      </c>
      <c r="N364">
        <f>(Table2[[#This Row],[1W Return vs Nifty]]-AVERAGE(Table2[1W Return vs Nifty]))/_xlfn.STDEV.P(Table2[1W Return vs Nifty])</f>
        <v>-5.351972436395136E-2</v>
      </c>
      <c r="O364">
        <v>7024.81</v>
      </c>
      <c r="P364">
        <v>6926.2635628510297</v>
      </c>
      <c r="Q364">
        <v>6193.5482765877096</v>
      </c>
      <c r="R364">
        <v>50.044664095543602</v>
      </c>
      <c r="S364" s="2">
        <f>(Table2[[#This Row],[Close Price]]-Table2[[#This Row],[20D EMA]])/Table2[[#This Row],[20D EMA]]</f>
        <v>2.1922301101381583E-4</v>
      </c>
      <c r="T364" s="2">
        <f>(Table2[[#This Row],[Close Price]]-Table2[[#This Row],[50D EMA]])/Table2[[#This Row],[50D EMA]]</f>
        <v>1.4450278456884543E-2</v>
      </c>
      <c r="U364" s="2">
        <f>(Table2[[#This Row],[Close Price]]-Table2[[#This Row],[200D EMA]])/Table2[[#This Row],[200D EMA]]</f>
        <v>0.134462780658443</v>
      </c>
      <c r="V364">
        <v>0.38543990876318301</v>
      </c>
      <c r="W364">
        <v>6985.55</v>
      </c>
      <c r="X364">
        <v>7155.5</v>
      </c>
      <c r="Y364">
        <v>6963.05</v>
      </c>
      <c r="Z364">
        <v>7234</v>
      </c>
      <c r="AA364">
        <v>6707</v>
      </c>
      <c r="AB364">
        <v>7650</v>
      </c>
      <c r="AC364" s="2">
        <f>(Table2[[#This Row],[Close Price]]/Table2[[#This Row],[Day Low]])-1</f>
        <v>5.840628153831906E-3</v>
      </c>
      <c r="AD364" s="2">
        <f>(Table2[[#This Row],[Day High]]/Table2[[#This Row],[Close Price]])-1</f>
        <v>1.8380809381826957E-2</v>
      </c>
      <c r="AE364" s="2">
        <f>(Table2[[#This Row],[Close Price]]/Table2[[#This Row],[Current Week Low]])-1</f>
        <v>9.0908438112609069E-3</v>
      </c>
      <c r="AF364" s="2">
        <f>(Table2[[#This Row],[Current Week High]]/Table2[[#This Row],[Close Price]])-1</f>
        <v>2.9553039629395039E-2</v>
      </c>
      <c r="AG364" s="2">
        <f>(Table2[[#This Row],[Close Price]]/Table2[[#This Row],[Current Month Low]])-1</f>
        <v>4.7614432682272279E-2</v>
      </c>
      <c r="AH364" s="2">
        <f>(Table2[[#This Row],[Current Month High]]/Table2[[#This Row],[Close Price]])-1</f>
        <v>8.8758743871284462E-2</v>
      </c>
      <c r="AI364">
        <v>11.366498964611701</v>
      </c>
      <c r="AJ364">
        <v>62.944968808700999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</v>
      </c>
      <c r="AM364" t="s">
        <v>10203</v>
      </c>
      <c r="AN364">
        <v>-1.02</v>
      </c>
      <c r="AO364" t="s">
        <v>10201</v>
      </c>
      <c r="AP364">
        <v>8.9401868160499994E-3</v>
      </c>
      <c r="AQ364">
        <f>(Table2[[#This Row],[Sharpe Ratio]]-AVERAGE(Table2[Sharpe Ratio]))/_xlfn.STDEV.P(Table2[Sharpe Ratio])</f>
        <v>-0.53709280223693556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-1.5448900924317075</v>
      </c>
      <c r="AS364">
        <f>_xlfn.RANK.AVG(Table2[[#This Row],[1Y Return vs Nifty Z-Score]],Table2[1Y Return vs Nifty Z-Score])</f>
        <v>347</v>
      </c>
      <c r="AT364">
        <f>_xlfn.RANK.AVG(Table2[[#This Row],[6M Return vs Nifty Z-Score]],Table2[6M Return vs Nifty Z-Score])</f>
        <v>264</v>
      </c>
      <c r="AU364">
        <f>_xlfn.RANK.AVG(Table2[[#This Row],[Sharpe Ratio Z-Score]],Table2[Sharpe Ratio Z-Score])</f>
        <v>484</v>
      </c>
      <c r="AV364">
        <f>(Table2[[#This Row],[Rank 1Y]]+Table2[[#This Row],[Rank 6M]]+Table2[[#This Row],[Rank Sharpe]])/3</f>
        <v>365</v>
      </c>
    </row>
    <row r="365" spans="1:48" x14ac:dyDescent="0.3">
      <c r="A365" t="s">
        <v>61</v>
      </c>
      <c r="B365" t="s">
        <v>62</v>
      </c>
      <c r="C365" t="s">
        <v>10162</v>
      </c>
      <c r="D365" t="s">
        <v>60</v>
      </c>
      <c r="E365">
        <v>400912.01424897002</v>
      </c>
      <c r="F365">
        <v>12751.55</v>
      </c>
      <c r="G365">
        <v>3.4251559653183401</v>
      </c>
      <c r="H365">
        <f>(Table2[[#This Row],[1Y Return vs Nifty]]-AVERAGE(Table2[1Y Return vs Nifty]))/_xlfn.STDEV.P(Table2[1Y Return vs Nifty])</f>
        <v>-0.48283867078469389</v>
      </c>
      <c r="I365">
        <v>1.6108565516923901</v>
      </c>
      <c r="J365">
        <f>(Table2[[#This Row],[1M Return vs Nifty]]-AVERAGE(Table2[1M Return vs Nifty]))/_xlfn.STDEV.P(Table2[1M Return vs Nifty])</f>
        <v>0.10901521118860298</v>
      </c>
      <c r="K365">
        <v>13.3711542327549</v>
      </c>
      <c r="L365">
        <f>(Table2[[#This Row],[6M Return vs Nifty]]-AVERAGE(Table2[6M Return vs Nifty]))/_xlfn.STDEV.P(Table2[6M Return vs Nifty])</f>
        <v>0.18694684929027292</v>
      </c>
      <c r="M365">
        <v>0.26048523859095202</v>
      </c>
      <c r="N365">
        <f>(Table2[[#This Row],[1W Return vs Nifty]]-AVERAGE(Table2[1W Return vs Nifty]))/_xlfn.STDEV.P(Table2[1W Return vs Nifty])</f>
        <v>-0.55579473201168361</v>
      </c>
      <c r="O365">
        <v>12538.18</v>
      </c>
      <c r="P365">
        <v>12469.3420956642</v>
      </c>
      <c r="Q365">
        <v>11592.216376088099</v>
      </c>
      <c r="R365">
        <v>64.372932548918996</v>
      </c>
      <c r="S365" s="2">
        <f>(Table2[[#This Row],[Close Price]]-Table2[[#This Row],[20D EMA]])/Table2[[#This Row],[20D EMA]]</f>
        <v>1.7017621377265198E-2</v>
      </c>
      <c r="T365" s="2">
        <f>(Table2[[#This Row],[Close Price]]-Table2[[#This Row],[50D EMA]])/Table2[[#This Row],[50D EMA]]</f>
        <v>2.2632140667142926E-2</v>
      </c>
      <c r="U365" s="2">
        <f>(Table2[[#This Row],[Close Price]]-Table2[[#This Row],[200D EMA]])/Table2[[#This Row],[200D EMA]]</f>
        <v>0.10000966047384355</v>
      </c>
      <c r="V365">
        <v>0.68265412762969702</v>
      </c>
      <c r="W365">
        <v>12709.9</v>
      </c>
      <c r="X365">
        <v>12928.95</v>
      </c>
      <c r="Y365">
        <v>12603</v>
      </c>
      <c r="Z365">
        <v>12773.7</v>
      </c>
      <c r="AA365">
        <v>11960</v>
      </c>
      <c r="AB365">
        <v>13300</v>
      </c>
      <c r="AC365" s="2">
        <f>(Table2[[#This Row],[Close Price]]/Table2[[#This Row],[Day Low]])-1</f>
        <v>3.2769730682380427E-3</v>
      </c>
      <c r="AD365" s="2">
        <f>(Table2[[#This Row],[Day High]]/Table2[[#This Row],[Close Price]])-1</f>
        <v>1.391203422329057E-2</v>
      </c>
      <c r="AE365" s="2">
        <f>(Table2[[#This Row],[Close Price]]/Table2[[#This Row],[Current Week Low]])-1</f>
        <v>1.1786876140601477E-2</v>
      </c>
      <c r="AF365" s="2">
        <f>(Table2[[#This Row],[Current Week High]]/Table2[[#This Row],[Close Price]])-1</f>
        <v>1.7370437319386145E-3</v>
      </c>
      <c r="AG365" s="2">
        <f>(Table2[[#This Row],[Close Price]]/Table2[[#This Row],[Current Month Low]])-1</f>
        <v>6.6183110367892928E-2</v>
      </c>
      <c r="AH365" s="2">
        <f>(Table2[[#This Row],[Current Month High]]/Table2[[#This Row],[Close Price]])-1</f>
        <v>4.3010457552219217E-2</v>
      </c>
      <c r="AI365">
        <v>4.3010457552219199</v>
      </c>
      <c r="AJ365">
        <v>37.792774052722301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-0.13</v>
      </c>
      <c r="AM365" t="s">
        <v>10201</v>
      </c>
      <c r="AN365">
        <v>-0.17</v>
      </c>
      <c r="AO365" t="s">
        <v>10201</v>
      </c>
      <c r="AP365">
        <v>4.8157825916512E-2</v>
      </c>
      <c r="AQ365">
        <f>(Table2[[#This Row],[Sharpe Ratio]]-AVERAGE(Table2[Sharpe Ratio]))/_xlfn.STDEV.P(Table2[Sharpe Ratio])</f>
        <v>-8.6987188409682933E-2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-0.82965853072718454</v>
      </c>
      <c r="AS365">
        <f>_xlfn.RANK.AVG(Table2[[#This Row],[1Y Return vs Nifty Z-Score]],Table2[1Y Return vs Nifty Z-Score])</f>
        <v>475</v>
      </c>
      <c r="AT365">
        <f>_xlfn.RANK.AVG(Table2[[#This Row],[6M Return vs Nifty Z-Score]],Table2[6M Return vs Nifty Z-Score])</f>
        <v>259</v>
      </c>
      <c r="AU365">
        <f>_xlfn.RANK.AVG(Table2[[#This Row],[Sharpe Ratio Z-Score]],Table2[Sharpe Ratio Z-Score])</f>
        <v>363</v>
      </c>
      <c r="AV365">
        <f>(Table2[[#This Row],[Rank 1Y]]+Table2[[#This Row],[Rank 6M]]+Table2[[#This Row],[Rank Sharpe]])/3</f>
        <v>365.66666666666669</v>
      </c>
    </row>
    <row r="366" spans="1:48" x14ac:dyDescent="0.3">
      <c r="A366" t="s">
        <v>1402</v>
      </c>
      <c r="B366" t="s">
        <v>1403</v>
      </c>
      <c r="C366" t="s">
        <v>628</v>
      </c>
      <c r="D366" t="s">
        <v>628</v>
      </c>
      <c r="E366">
        <v>7554.6754846149997</v>
      </c>
      <c r="F366">
        <v>571.54999999999995</v>
      </c>
      <c r="G366">
        <v>49.579142070800998</v>
      </c>
      <c r="H366">
        <f>(Table2[[#This Row],[1Y Return vs Nifty]]-AVERAGE(Table2[1Y Return vs Nifty]))/_xlfn.STDEV.P(Table2[1Y Return vs Nifty])</f>
        <v>0.15585120882826267</v>
      </c>
      <c r="I366">
        <v>-3.0395141300514799</v>
      </c>
      <c r="J366">
        <f>(Table2[[#This Row],[1M Return vs Nifty]]-AVERAGE(Table2[1M Return vs Nifty]))/_xlfn.STDEV.P(Table2[1M Return vs Nifty])</f>
        <v>-0.40069478066436359</v>
      </c>
      <c r="K366">
        <v>-10.496274678864699</v>
      </c>
      <c r="L366">
        <f>(Table2[[#This Row],[6M Return vs Nifty]]-AVERAGE(Table2[6M Return vs Nifty]))/_xlfn.STDEV.P(Table2[6M Return vs Nifty])</f>
        <v>-0.61639383094422628</v>
      </c>
      <c r="M366">
        <v>8.7796743944144193</v>
      </c>
      <c r="N366">
        <f>(Table2[[#This Row],[1W Return vs Nifty]]-AVERAGE(Table2[1W Return vs Nifty]))/_xlfn.STDEV.P(Table2[1W Return vs Nifty])</f>
        <v>1.1550870229678967</v>
      </c>
      <c r="O366">
        <v>527.22</v>
      </c>
      <c r="P366">
        <v>509.98327814005501</v>
      </c>
      <c r="Q366">
        <v>490.00184933058802</v>
      </c>
      <c r="R366">
        <v>69.799368100099898</v>
      </c>
      <c r="S366" s="2">
        <f>(Table2[[#This Row],[Close Price]]-Table2[[#This Row],[20D EMA]])/Table2[[#This Row],[20D EMA]]</f>
        <v>8.4082546185652904E-2</v>
      </c>
      <c r="T366" s="2">
        <f>(Table2[[#This Row],[Close Price]]-Table2[[#This Row],[50D EMA]])/Table2[[#This Row],[50D EMA]]</f>
        <v>0.1207230207321368</v>
      </c>
      <c r="U366" s="2">
        <f>(Table2[[#This Row],[Close Price]]-Table2[[#This Row],[200D EMA]])/Table2[[#This Row],[200D EMA]]</f>
        <v>0.16642416917572508</v>
      </c>
      <c r="V366">
        <v>1.2124300117007201</v>
      </c>
      <c r="W366">
        <v>560.85</v>
      </c>
      <c r="X366">
        <v>574.79999999999995</v>
      </c>
      <c r="Y366">
        <v>554.35</v>
      </c>
      <c r="Z366">
        <v>587.15</v>
      </c>
      <c r="AA366">
        <v>483</v>
      </c>
      <c r="AB366">
        <v>587.15</v>
      </c>
      <c r="AC366" s="2">
        <f>(Table2[[#This Row],[Close Price]]/Table2[[#This Row],[Day Low]])-1</f>
        <v>1.9078184897922679E-2</v>
      </c>
      <c r="AD366" s="2">
        <f>(Table2[[#This Row],[Day High]]/Table2[[#This Row],[Close Price]])-1</f>
        <v>5.6862916630215921E-3</v>
      </c>
      <c r="AE366" s="2">
        <f>(Table2[[#This Row],[Close Price]]/Table2[[#This Row],[Current Week Low]])-1</f>
        <v>3.1027329304590845E-2</v>
      </c>
      <c r="AF366" s="2">
        <f>(Table2[[#This Row],[Current Week High]]/Table2[[#This Row],[Close Price]])-1</f>
        <v>2.729419998250382E-2</v>
      </c>
      <c r="AG366" s="2">
        <f>(Table2[[#This Row],[Close Price]]/Table2[[#This Row],[Current Month Low]])-1</f>
        <v>0.18333333333333335</v>
      </c>
      <c r="AH366" s="2">
        <f>(Table2[[#This Row],[Current Month High]]/Table2[[#This Row],[Close Price]])-1</f>
        <v>2.729419998250382E-2</v>
      </c>
      <c r="AI366">
        <v>16.525238386842801</v>
      </c>
      <c r="AJ366">
        <v>80.898876404494303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0.15</v>
      </c>
      <c r="AM366" t="s">
        <v>10202</v>
      </c>
      <c r="AN366">
        <v>8.9600000000000009</v>
      </c>
      <c r="AO366" t="s">
        <v>10202</v>
      </c>
      <c r="AP366">
        <v>5.5993096850729999E-2</v>
      </c>
      <c r="AQ366">
        <f>(Table2[[#This Row],[Sharpe Ratio]]-AVERAGE(Table2[Sharpe Ratio]))/_xlfn.STDEV.P(Table2[Sharpe Ratio])</f>
        <v>2.9391690723379184E-3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0.29678878925990737</v>
      </c>
      <c r="AS366">
        <f>_xlfn.RANK.AVG(Table2[[#This Row],[1Y Return vs Nifty Z-Score]],Table2[1Y Return vs Nifty Z-Score])</f>
        <v>243</v>
      </c>
      <c r="AT366">
        <f>_xlfn.RANK.AVG(Table2[[#This Row],[6M Return vs Nifty Z-Score]],Table2[6M Return vs Nifty Z-Score])</f>
        <v>527</v>
      </c>
      <c r="AU366">
        <f>_xlfn.RANK.AVG(Table2[[#This Row],[Sharpe Ratio Z-Score]],Table2[Sharpe Ratio Z-Score])</f>
        <v>328</v>
      </c>
      <c r="AV366">
        <f>(Table2[[#This Row],[Rank 1Y]]+Table2[[#This Row],[Rank 6M]]+Table2[[#This Row],[Rank Sharpe]])/3</f>
        <v>366</v>
      </c>
    </row>
    <row r="367" spans="1:48" x14ac:dyDescent="0.3">
      <c r="A367" t="s">
        <v>256</v>
      </c>
      <c r="B367" t="s">
        <v>257</v>
      </c>
      <c r="C367" t="s">
        <v>10157</v>
      </c>
      <c r="D367" t="s">
        <v>258</v>
      </c>
      <c r="E367">
        <v>107314.76701749999</v>
      </c>
      <c r="F367">
        <v>9642.5</v>
      </c>
      <c r="G367">
        <v>1.4075014049846</v>
      </c>
      <c r="H367">
        <f>(Table2[[#This Row],[1Y Return vs Nifty]]-AVERAGE(Table2[1Y Return vs Nifty]))/_xlfn.STDEV.P(Table2[1Y Return vs Nifty])</f>
        <v>-0.51075945633277042</v>
      </c>
      <c r="I367">
        <v>7.7732103508850798</v>
      </c>
      <c r="J367">
        <f>(Table2[[#This Row],[1M Return vs Nifty]]-AVERAGE(Table2[1M Return vs Nifty]))/_xlfn.STDEV.P(Table2[1M Return vs Nifty])</f>
        <v>0.7844481002510586</v>
      </c>
      <c r="K367">
        <v>2.6735814217739899</v>
      </c>
      <c r="L367">
        <f>(Table2[[#This Row],[6M Return vs Nifty]]-AVERAGE(Table2[6M Return vs Nifty]))/_xlfn.STDEV.P(Table2[6M Return vs Nifty])</f>
        <v>-0.17311687817086524</v>
      </c>
      <c r="M367">
        <v>-4.1907941847699197</v>
      </c>
      <c r="N367">
        <f>(Table2[[#This Row],[1W Return vs Nifty]]-AVERAGE(Table2[1W Return vs Nifty]))/_xlfn.STDEV.P(Table2[1W Return vs Nifty])</f>
        <v>-1.4497310694315815</v>
      </c>
      <c r="O367">
        <v>9481.68</v>
      </c>
      <c r="P367">
        <v>9032.8069007458598</v>
      </c>
      <c r="Q367">
        <v>8239.3468325034391</v>
      </c>
      <c r="R367">
        <v>53.303349407716603</v>
      </c>
      <c r="S367" s="2">
        <f>(Table2[[#This Row],[Close Price]]-Table2[[#This Row],[20D EMA]])/Table2[[#This Row],[20D EMA]]</f>
        <v>1.6961129251356268E-2</v>
      </c>
      <c r="T367" s="2">
        <f>(Table2[[#This Row],[Close Price]]-Table2[[#This Row],[50D EMA]])/Table2[[#This Row],[50D EMA]]</f>
        <v>6.7497634561832207E-2</v>
      </c>
      <c r="U367" s="2">
        <f>(Table2[[#This Row],[Close Price]]-Table2[[#This Row],[200D EMA]])/Table2[[#This Row],[200D EMA]]</f>
        <v>0.17029907782996281</v>
      </c>
      <c r="V367">
        <v>0.59373265628613203</v>
      </c>
      <c r="W367">
        <v>9605.1</v>
      </c>
      <c r="X367">
        <v>9720</v>
      </c>
      <c r="Y367">
        <v>9481</v>
      </c>
      <c r="Z367">
        <v>9725.5</v>
      </c>
      <c r="AA367">
        <v>8498.0499999999993</v>
      </c>
      <c r="AB367">
        <v>10075</v>
      </c>
      <c r="AC367" s="2">
        <f>(Table2[[#This Row],[Close Price]]/Table2[[#This Row],[Day Low]])-1</f>
        <v>3.8937647707988354E-3</v>
      </c>
      <c r="AD367" s="2">
        <f>(Table2[[#This Row],[Day High]]/Table2[[#This Row],[Close Price]])-1</f>
        <v>8.0373347161006858E-3</v>
      </c>
      <c r="AE367" s="2">
        <f>(Table2[[#This Row],[Close Price]]/Table2[[#This Row],[Current Week Low]])-1</f>
        <v>1.7034068136272618E-2</v>
      </c>
      <c r="AF367" s="2">
        <f>(Table2[[#This Row],[Current Week High]]/Table2[[#This Row],[Close Price]])-1</f>
        <v>8.6077262120818343E-3</v>
      </c>
      <c r="AG367" s="2">
        <f>(Table2[[#This Row],[Close Price]]/Table2[[#This Row],[Current Month Low]])-1</f>
        <v>0.13467207182824303</v>
      </c>
      <c r="AH367" s="2">
        <f>(Table2[[#This Row],[Current Month High]]/Table2[[#This Row],[Close Price]])-1</f>
        <v>4.4853513093077613E-2</v>
      </c>
      <c r="AI367">
        <v>4.4853513093077604</v>
      </c>
      <c r="AJ367">
        <v>45.483486473845403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0.04</v>
      </c>
      <c r="AM367" t="s">
        <v>10202</v>
      </c>
      <c r="AN367">
        <v>-1.28</v>
      </c>
      <c r="AO367" t="s">
        <v>10201</v>
      </c>
      <c r="AP367">
        <v>9.4893275565419002E-2</v>
      </c>
      <c r="AQ367">
        <f>(Table2[[#This Row],[Sharpe Ratio]]-AVERAGE(Table2[Sharpe Ratio]))/_xlfn.STDEV.P(Table2[Sharpe Ratio])</f>
        <v>0.44940125144074489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-0.89975805224341365</v>
      </c>
      <c r="AS367">
        <f>_xlfn.RANK.AVG(Table2[[#This Row],[1Y Return vs Nifty Z-Score]],Table2[1Y Return vs Nifty Z-Score])</f>
        <v>495</v>
      </c>
      <c r="AT367">
        <f>_xlfn.RANK.AVG(Table2[[#This Row],[6M Return vs Nifty Z-Score]],Table2[6M Return vs Nifty Z-Score])</f>
        <v>384</v>
      </c>
      <c r="AU367">
        <f>_xlfn.RANK.AVG(Table2[[#This Row],[Sharpe Ratio Z-Score]],Table2[Sharpe Ratio Z-Score])</f>
        <v>225</v>
      </c>
      <c r="AV367">
        <f>(Table2[[#This Row],[Rank 1Y]]+Table2[[#This Row],[Rank 6M]]+Table2[[#This Row],[Rank Sharpe]])/3</f>
        <v>368</v>
      </c>
    </row>
    <row r="368" spans="1:48" x14ac:dyDescent="0.3">
      <c r="A368" t="s">
        <v>1012</v>
      </c>
      <c r="B368" t="s">
        <v>1013</v>
      </c>
      <c r="C368" t="s">
        <v>10160</v>
      </c>
      <c r="D368" t="s">
        <v>46</v>
      </c>
      <c r="E368">
        <v>13202.788126725</v>
      </c>
      <c r="F368">
        <v>514.65</v>
      </c>
      <c r="G368">
        <v>22.260540010548901</v>
      </c>
      <c r="H368">
        <f>(Table2[[#This Row],[1Y Return vs Nifty]]-AVERAGE(Table2[1Y Return vs Nifty]))/_xlfn.STDEV.P(Table2[1Y Return vs Nifty])</f>
        <v>-0.22219012916538045</v>
      </c>
      <c r="I368">
        <v>2.8513734405420101</v>
      </c>
      <c r="J368">
        <f>(Table2[[#This Row],[1M Return vs Nifty]]-AVERAGE(Table2[1M Return vs Nifty]))/_xlfn.STDEV.P(Table2[1M Return vs Nifty])</f>
        <v>0.24498369554862734</v>
      </c>
      <c r="K368">
        <v>4.2878750899465796</v>
      </c>
      <c r="L368">
        <f>(Table2[[#This Row],[6M Return vs Nifty]]-AVERAGE(Table2[6M Return vs Nifty]))/_xlfn.STDEV.P(Table2[6M Return vs Nifty])</f>
        <v>-0.11878225426603961</v>
      </c>
      <c r="M368">
        <v>1.70492968303538</v>
      </c>
      <c r="N368">
        <f>(Table2[[#This Row],[1W Return vs Nifty]]-AVERAGE(Table2[1W Return vs Nifty]))/_xlfn.STDEV.P(Table2[1W Return vs Nifty])</f>
        <v>-0.26571153267430331</v>
      </c>
      <c r="O368">
        <v>508.9</v>
      </c>
      <c r="P368">
        <v>493.99717987979301</v>
      </c>
      <c r="Q368">
        <v>432.488652618711</v>
      </c>
      <c r="R368">
        <v>54.8381238102276</v>
      </c>
      <c r="S368" s="2">
        <f>(Table2[[#This Row],[Close Price]]-Table2[[#This Row],[20D EMA]])/Table2[[#This Row],[20D EMA]]</f>
        <v>1.1298879937119278E-2</v>
      </c>
      <c r="T368" s="2">
        <f>(Table2[[#This Row],[Close Price]]-Table2[[#This Row],[50D EMA]])/Table2[[#This Row],[50D EMA]]</f>
        <v>4.1807566847309796E-2</v>
      </c>
      <c r="U368" s="2">
        <f>(Table2[[#This Row],[Close Price]]-Table2[[#This Row],[200D EMA]])/Table2[[#This Row],[200D EMA]]</f>
        <v>0.18997341753084965</v>
      </c>
      <c r="V368">
        <v>0.34002641669703298</v>
      </c>
      <c r="W368">
        <v>510.25</v>
      </c>
      <c r="X368">
        <v>514.70000000000005</v>
      </c>
      <c r="Y368">
        <v>512.1</v>
      </c>
      <c r="Z368">
        <v>529</v>
      </c>
      <c r="AA368">
        <v>470.6</v>
      </c>
      <c r="AB368">
        <v>539.5</v>
      </c>
      <c r="AC368" s="2">
        <f>(Table2[[#This Row],[Close Price]]/Table2[[#This Row],[Day Low]])-1</f>
        <v>8.6232239098480434E-3</v>
      </c>
      <c r="AD368" s="2">
        <f>(Table2[[#This Row],[Day High]]/Table2[[#This Row],[Close Price]])-1</f>
        <v>9.7153405226979572E-5</v>
      </c>
      <c r="AE368" s="2">
        <f>(Table2[[#This Row],[Close Price]]/Table2[[#This Row],[Current Week Low]])-1</f>
        <v>4.9794961921498793E-3</v>
      </c>
      <c r="AF368" s="2">
        <f>(Table2[[#This Row],[Current Week High]]/Table2[[#This Row],[Close Price]])-1</f>
        <v>2.7883027300106944E-2</v>
      </c>
      <c r="AG368" s="2">
        <f>(Table2[[#This Row],[Close Price]]/Table2[[#This Row],[Current Month Low]])-1</f>
        <v>9.3603909902252314E-2</v>
      </c>
      <c r="AH368" s="2">
        <f>(Table2[[#This Row],[Current Month High]]/Table2[[#This Row],[Close Price]])-1</f>
        <v>4.8285242397746009E-2</v>
      </c>
      <c r="AI368">
        <v>11.6875546487904</v>
      </c>
      <c r="AJ368">
        <v>65.962592712028297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0.05</v>
      </c>
      <c r="AM368" t="s">
        <v>10202</v>
      </c>
      <c r="AN368">
        <v>-1.73</v>
      </c>
      <c r="AO368" t="s">
        <v>10201</v>
      </c>
      <c r="AP368">
        <v>4.1506050855179999E-2</v>
      </c>
      <c r="AQ368">
        <f>(Table2[[#This Row],[Sharpe Ratio]]-AVERAGE(Table2[Sharpe Ratio]))/_xlfn.STDEV.P(Table2[Sharpe Ratio])</f>
        <v>-0.16333041981512419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-0.52503064037222025</v>
      </c>
      <c r="AS368">
        <f>_xlfn.RANK.AVG(Table2[[#This Row],[1Y Return vs Nifty Z-Score]],Table2[1Y Return vs Nifty Z-Score])</f>
        <v>364</v>
      </c>
      <c r="AT368">
        <f>_xlfn.RANK.AVG(Table2[[#This Row],[6M Return vs Nifty Z-Score]],Table2[6M Return vs Nifty Z-Score])</f>
        <v>362</v>
      </c>
      <c r="AU368">
        <f>_xlfn.RANK.AVG(Table2[[#This Row],[Sharpe Ratio Z-Score]],Table2[Sharpe Ratio Z-Score])</f>
        <v>379</v>
      </c>
      <c r="AV368">
        <f>(Table2[[#This Row],[Rank 1Y]]+Table2[[#This Row],[Rank 6M]]+Table2[[#This Row],[Rank Sharpe]])/3</f>
        <v>368.33333333333331</v>
      </c>
    </row>
    <row r="369" spans="1:48" x14ac:dyDescent="0.3">
      <c r="A369" t="s">
        <v>1734</v>
      </c>
      <c r="B369" t="s">
        <v>1735</v>
      </c>
      <c r="C369" t="s">
        <v>10162</v>
      </c>
      <c r="D369" t="s">
        <v>265</v>
      </c>
      <c r="E369">
        <v>4516.7408140799998</v>
      </c>
      <c r="F369">
        <v>1438.8</v>
      </c>
      <c r="G369">
        <v>8.4528625324177398</v>
      </c>
      <c r="H369">
        <f>(Table2[[#This Row],[1Y Return vs Nifty]]-AVERAGE(Table2[1Y Return vs Nifty]))/_xlfn.STDEV.P(Table2[1Y Return vs Nifty])</f>
        <v>-0.41326406687657047</v>
      </c>
      <c r="I369">
        <v>-5.1124834593403303</v>
      </c>
      <c r="J369">
        <f>(Table2[[#This Row],[1M Return vs Nifty]]-AVERAGE(Table2[1M Return vs Nifty]))/_xlfn.STDEV.P(Table2[1M Return vs Nifty])</f>
        <v>-0.62790530908336772</v>
      </c>
      <c r="K369">
        <v>-4.4052716061554298</v>
      </c>
      <c r="L369">
        <f>(Table2[[#This Row],[6M Return vs Nifty]]-AVERAGE(Table2[6M Return vs Nifty]))/_xlfn.STDEV.P(Table2[6M Return vs Nifty])</f>
        <v>-0.41138010408408221</v>
      </c>
      <c r="M369">
        <v>-1.8321486709069199</v>
      </c>
      <c r="N369">
        <f>(Table2[[#This Row],[1W Return vs Nifty]]-AVERAGE(Table2[1W Return vs Nifty]))/_xlfn.STDEV.P(Table2[1W Return vs Nifty])</f>
        <v>-0.97605176705640329</v>
      </c>
      <c r="O369">
        <v>1413.03</v>
      </c>
      <c r="P369">
        <v>1360.3624293847299</v>
      </c>
      <c r="Q369">
        <v>1230.9347331061699</v>
      </c>
      <c r="R369">
        <v>58.777191013206703</v>
      </c>
      <c r="S369" s="2">
        <f>(Table2[[#This Row],[Close Price]]-Table2[[#This Row],[20D EMA]])/Table2[[#This Row],[20D EMA]]</f>
        <v>1.8237404726014296E-2</v>
      </c>
      <c r="T369" s="2">
        <f>(Table2[[#This Row],[Close Price]]-Table2[[#This Row],[50D EMA]])/Table2[[#This Row],[50D EMA]]</f>
        <v>5.7659318517599818E-2</v>
      </c>
      <c r="U369" s="2">
        <f>(Table2[[#This Row],[Close Price]]-Table2[[#This Row],[200D EMA]])/Table2[[#This Row],[200D EMA]]</f>
        <v>0.16886782158571306</v>
      </c>
      <c r="V369">
        <v>0.82935894928554799</v>
      </c>
      <c r="W369">
        <v>1441.05</v>
      </c>
      <c r="X369">
        <v>1490</v>
      </c>
      <c r="Y369">
        <v>1422.05</v>
      </c>
      <c r="Z369">
        <v>1456.85</v>
      </c>
      <c r="AA369">
        <v>1355</v>
      </c>
      <c r="AB369">
        <v>1526.6</v>
      </c>
      <c r="AC369" s="2">
        <f>(Table2[[#This Row],[Close Price]]/Table2[[#This Row],[Day Low]])-1</f>
        <v>-1.5613615072342935E-3</v>
      </c>
      <c r="AD369" s="2">
        <f>(Table2[[#This Row],[Day High]]/Table2[[#This Row],[Close Price]])-1</f>
        <v>3.5585209897136538E-2</v>
      </c>
      <c r="AE369" s="2">
        <f>(Table2[[#This Row],[Close Price]]/Table2[[#This Row],[Current Week Low]])-1</f>
        <v>1.1778770085439927E-2</v>
      </c>
      <c r="AF369" s="2">
        <f>(Table2[[#This Row],[Current Week High]]/Table2[[#This Row],[Close Price]])-1</f>
        <v>1.2545176536002289E-2</v>
      </c>
      <c r="AG369" s="2">
        <f>(Table2[[#This Row],[Close Price]]/Table2[[#This Row],[Current Month Low]])-1</f>
        <v>6.1845018450184419E-2</v>
      </c>
      <c r="AH369" s="2">
        <f>(Table2[[#This Row],[Current Month High]]/Table2[[#This Row],[Close Price]])-1</f>
        <v>6.1023074784542608E-2</v>
      </c>
      <c r="AI369">
        <v>6.1023074784542599</v>
      </c>
      <c r="AJ369">
        <v>49.2685963274198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-0.03</v>
      </c>
      <c r="AM369" t="s">
        <v>10201</v>
      </c>
      <c r="AN369">
        <v>0.77</v>
      </c>
      <c r="AO369" t="s">
        <v>10202</v>
      </c>
      <c r="AP369">
        <v>0.110469012935398</v>
      </c>
      <c r="AQ369">
        <f>(Table2[[#This Row],[Sharpe Ratio]]-AVERAGE(Table2[Sharpe Ratio]))/_xlfn.STDEV.P(Table2[Sharpe Ratio])</f>
        <v>0.62816588364533588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-1.8004353634550878</v>
      </c>
      <c r="AS369">
        <f>_xlfn.RANK.AVG(Table2[[#This Row],[1Y Return vs Nifty Z-Score]],Table2[1Y Return vs Nifty Z-Score])</f>
        <v>445</v>
      </c>
      <c r="AT369">
        <f>_xlfn.RANK.AVG(Table2[[#This Row],[6M Return vs Nifty Z-Score]],Table2[6M Return vs Nifty Z-Score])</f>
        <v>471</v>
      </c>
      <c r="AU369">
        <f>_xlfn.RANK.AVG(Table2[[#This Row],[Sharpe Ratio Z-Score]],Table2[Sharpe Ratio Z-Score])</f>
        <v>193</v>
      </c>
      <c r="AV369">
        <f>(Table2[[#This Row],[Rank 1Y]]+Table2[[#This Row],[Rank 6M]]+Table2[[#This Row],[Rank Sharpe]])/3</f>
        <v>369.66666666666669</v>
      </c>
    </row>
    <row r="370" spans="1:48" x14ac:dyDescent="0.3">
      <c r="A370" t="s">
        <v>1066</v>
      </c>
      <c r="B370" t="s">
        <v>1067</v>
      </c>
      <c r="C370" t="s">
        <v>10161</v>
      </c>
      <c r="D370" t="s">
        <v>57</v>
      </c>
      <c r="E370">
        <v>11842.6222368</v>
      </c>
      <c r="F370">
        <v>1558</v>
      </c>
      <c r="G370">
        <v>45.083129502802798</v>
      </c>
      <c r="H370">
        <f>(Table2[[#This Row],[1Y Return vs Nifty]]-AVERAGE(Table2[1Y Return vs Nifty]))/_xlfn.STDEV.P(Table2[1Y Return vs Nifty])</f>
        <v>9.363431342879909E-2</v>
      </c>
      <c r="I370">
        <v>1.24290286513812</v>
      </c>
      <c r="J370">
        <f>(Table2[[#This Row],[1M Return vs Nifty]]-AVERAGE(Table2[1M Return vs Nifty]))/_xlfn.STDEV.P(Table2[1M Return vs Nifty])</f>
        <v>6.8685163669570448E-2</v>
      </c>
      <c r="K370">
        <v>-4.5628302111723702</v>
      </c>
      <c r="L370">
        <f>(Table2[[#This Row],[6M Return vs Nifty]]-AVERAGE(Table2[6M Return vs Nifty]))/_xlfn.STDEV.P(Table2[6M Return vs Nifty])</f>
        <v>-0.41668328262919502</v>
      </c>
      <c r="M370">
        <v>0.83364594140163195</v>
      </c>
      <c r="N370">
        <f>(Table2[[#This Row],[1W Return vs Nifty]]-AVERAGE(Table2[1W Return vs Nifty]))/_xlfn.STDEV.P(Table2[1W Return vs Nifty])</f>
        <v>-0.44068868480767837</v>
      </c>
      <c r="O370">
        <v>1492.45</v>
      </c>
      <c r="P370">
        <v>1439.0805909533899</v>
      </c>
      <c r="Q370">
        <v>1305.96699710959</v>
      </c>
      <c r="R370">
        <v>68.295914042445602</v>
      </c>
      <c r="S370" s="2">
        <f>(Table2[[#This Row],[Close Price]]-Table2[[#This Row],[20D EMA]])/Table2[[#This Row],[20D EMA]]</f>
        <v>4.3921069382558846E-2</v>
      </c>
      <c r="T370" s="2">
        <f>(Table2[[#This Row],[Close Price]]-Table2[[#This Row],[50D EMA]])/Table2[[#This Row],[50D EMA]]</f>
        <v>8.2635684057017322E-2</v>
      </c>
      <c r="U370" s="2">
        <f>(Table2[[#This Row],[Close Price]]-Table2[[#This Row],[200D EMA]])/Table2[[#This Row],[200D EMA]]</f>
        <v>0.19298573658309734</v>
      </c>
      <c r="V370">
        <v>0.90646955580925803</v>
      </c>
      <c r="W370">
        <v>1539.95</v>
      </c>
      <c r="X370">
        <v>1592</v>
      </c>
      <c r="Y370">
        <v>1528.05</v>
      </c>
      <c r="Z370">
        <v>1564</v>
      </c>
      <c r="AA370">
        <v>1408</v>
      </c>
      <c r="AB370">
        <v>1594</v>
      </c>
      <c r="AC370" s="2">
        <f>(Table2[[#This Row],[Close Price]]/Table2[[#This Row],[Day Low]])-1</f>
        <v>1.1721159777914769E-2</v>
      </c>
      <c r="AD370" s="2">
        <f>(Table2[[#This Row],[Day High]]/Table2[[#This Row],[Close Price]])-1</f>
        <v>2.1822849807445532E-2</v>
      </c>
      <c r="AE370" s="2">
        <f>(Table2[[#This Row],[Close Price]]/Table2[[#This Row],[Current Week Low]])-1</f>
        <v>1.9600143974346507E-2</v>
      </c>
      <c r="AF370" s="2">
        <f>(Table2[[#This Row],[Current Week High]]/Table2[[#This Row],[Close Price]])-1</f>
        <v>3.8510911424902705E-3</v>
      </c>
      <c r="AG370" s="2">
        <f>(Table2[[#This Row],[Close Price]]/Table2[[#This Row],[Current Month Low]])-1</f>
        <v>0.10653409090909083</v>
      </c>
      <c r="AH370" s="2">
        <f>(Table2[[#This Row],[Current Month High]]/Table2[[#This Row],[Close Price]])-1</f>
        <v>2.3106546854942289E-2</v>
      </c>
      <c r="AI370">
        <v>3.9184852374839401</v>
      </c>
      <c r="AJ370">
        <v>79.121637157967299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10202</v>
      </c>
      <c r="AN370">
        <v>1.48</v>
      </c>
      <c r="AO370" t="s">
        <v>10202</v>
      </c>
      <c r="AP370">
        <v>4.0506845361606002E-2</v>
      </c>
      <c r="AQ370">
        <f>(Table2[[#This Row],[Sharpe Ratio]]-AVERAGE(Table2[Sharpe Ratio]))/_xlfn.STDEV.P(Table2[Sharpe Ratio])</f>
        <v>-0.17479842279390087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-0.8698509131324047</v>
      </c>
      <c r="AS370">
        <f>_xlfn.RANK.AVG(Table2[[#This Row],[1Y Return vs Nifty Z-Score]],Table2[1Y Return vs Nifty Z-Score])</f>
        <v>257</v>
      </c>
      <c r="AT370">
        <f>_xlfn.RANK.AVG(Table2[[#This Row],[6M Return vs Nifty Z-Score]],Table2[6M Return vs Nifty Z-Score])</f>
        <v>474</v>
      </c>
      <c r="AU370">
        <f>_xlfn.RANK.AVG(Table2[[#This Row],[Sharpe Ratio Z-Score]],Table2[Sharpe Ratio Z-Score])</f>
        <v>381</v>
      </c>
      <c r="AV370">
        <f>(Table2[[#This Row],[Rank 1Y]]+Table2[[#This Row],[Rank 6M]]+Table2[[#This Row],[Rank Sharpe]])/3</f>
        <v>370.66666666666669</v>
      </c>
    </row>
    <row r="371" spans="1:48" x14ac:dyDescent="0.3">
      <c r="A371" t="s">
        <v>1982</v>
      </c>
      <c r="B371" t="s">
        <v>1983</v>
      </c>
      <c r="C371" t="s">
        <v>10157</v>
      </c>
      <c r="D371" t="s">
        <v>531</v>
      </c>
      <c r="E371">
        <v>3275.0240940599901</v>
      </c>
      <c r="F371">
        <v>57.1</v>
      </c>
      <c r="G371">
        <v>25.242247922988899</v>
      </c>
      <c r="H371">
        <f>(Table2[[#This Row],[1Y Return vs Nifty]]-AVERAGE(Table2[1Y Return vs Nifty]))/_xlfn.STDEV.P(Table2[1Y Return vs Nifty])</f>
        <v>-0.18092854315014614</v>
      </c>
      <c r="I371">
        <v>12.204393245869401</v>
      </c>
      <c r="J371">
        <f>(Table2[[#This Row],[1M Return vs Nifty]]-AVERAGE(Table2[1M Return vs Nifty]))/_xlfn.STDEV.P(Table2[1M Return vs Nifty])</f>
        <v>1.270133726596546</v>
      </c>
      <c r="K371">
        <v>36.009054405851202</v>
      </c>
      <c r="L371">
        <f>(Table2[[#This Row],[6M Return vs Nifty]]-AVERAGE(Table2[6M Return vs Nifty]))/_xlfn.STDEV.P(Table2[6M Return vs Nifty])</f>
        <v>0.94890349704977428</v>
      </c>
      <c r="M371">
        <v>6.6798396770118202</v>
      </c>
      <c r="N371">
        <f>(Table2[[#This Row],[1W Return vs Nifty]]-AVERAGE(Table2[1W Return vs Nifty]))/_xlfn.STDEV.P(Table2[1W Return vs Nifty])</f>
        <v>0.73338387249599568</v>
      </c>
      <c r="O371">
        <v>55.62</v>
      </c>
      <c r="P371">
        <v>52.152573454921203</v>
      </c>
      <c r="Q371">
        <v>45.807622039678797</v>
      </c>
      <c r="R371">
        <v>53.192554232163502</v>
      </c>
      <c r="S371" s="2">
        <f>(Table2[[#This Row],[Close Price]]-Table2[[#This Row],[20D EMA]])/Table2[[#This Row],[20D EMA]]</f>
        <v>2.6609133405249983E-2</v>
      </c>
      <c r="T371" s="2">
        <f>(Table2[[#This Row],[Close Price]]-Table2[[#This Row],[50D EMA]])/Table2[[#This Row],[50D EMA]]</f>
        <v>9.4864475850940988E-2</v>
      </c>
      <c r="U371" s="2">
        <f>(Table2[[#This Row],[Close Price]]-Table2[[#This Row],[200D EMA]])/Table2[[#This Row],[200D EMA]]</f>
        <v>0.24651744529632402</v>
      </c>
      <c r="V371">
        <v>1.2378459411404099</v>
      </c>
      <c r="W371">
        <v>56.51</v>
      </c>
      <c r="X371">
        <v>57.95</v>
      </c>
      <c r="Y371">
        <v>56.31</v>
      </c>
      <c r="Z371">
        <v>59.9</v>
      </c>
      <c r="AA371">
        <v>49.8</v>
      </c>
      <c r="AB371">
        <v>62.26</v>
      </c>
      <c r="AC371" s="2">
        <f>(Table2[[#This Row],[Close Price]]/Table2[[#This Row],[Day Low]])-1</f>
        <v>1.0440629976995242E-2</v>
      </c>
      <c r="AD371" s="2">
        <f>(Table2[[#This Row],[Day High]]/Table2[[#This Row],[Close Price]])-1</f>
        <v>1.4886164623467701E-2</v>
      </c>
      <c r="AE371" s="2">
        <f>(Table2[[#This Row],[Close Price]]/Table2[[#This Row],[Current Week Low]])-1</f>
        <v>1.4029479666133993E-2</v>
      </c>
      <c r="AF371" s="2">
        <f>(Table2[[#This Row],[Current Week High]]/Table2[[#This Row],[Close Price]])-1</f>
        <v>4.9036777583187252E-2</v>
      </c>
      <c r="AG371" s="2">
        <f>(Table2[[#This Row],[Close Price]]/Table2[[#This Row],[Current Month Low]])-1</f>
        <v>0.14658634538152615</v>
      </c>
      <c r="AH371" s="2">
        <f>(Table2[[#This Row],[Current Month High]]/Table2[[#This Row],[Close Price]])-1</f>
        <v>9.0367775831873942E-2</v>
      </c>
      <c r="AI371">
        <v>9.0367775831873907</v>
      </c>
      <c r="AJ371">
        <v>71.729323308270693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0.14000000000000001</v>
      </c>
      <c r="AM371" t="s">
        <v>10202</v>
      </c>
      <c r="AN371">
        <v>6.97</v>
      </c>
      <c r="AO371" t="s">
        <v>10202</v>
      </c>
      <c r="AP371">
        <v>-5.752913857401E-2</v>
      </c>
      <c r="AQ371">
        <f>(Table2[[#This Row],[Sharpe Ratio]]-AVERAGE(Table2[Sharpe Ratio]))/_xlfn.STDEV.P(Table2[Sharpe Ratio])</f>
        <v>-1.2999693341142433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1.4715232188779264</v>
      </c>
      <c r="AS371">
        <f>_xlfn.RANK.AVG(Table2[[#This Row],[1Y Return vs Nifty Z-Score]],Table2[1Y Return vs Nifty Z-Score])</f>
        <v>345</v>
      </c>
      <c r="AT371">
        <f>_xlfn.RANK.AVG(Table2[[#This Row],[6M Return vs Nifty Z-Score]],Table2[6M Return vs Nifty Z-Score])</f>
        <v>105</v>
      </c>
      <c r="AU371">
        <f>_xlfn.RANK.AVG(Table2[[#This Row],[Sharpe Ratio Z-Score]],Table2[Sharpe Ratio Z-Score])</f>
        <v>662</v>
      </c>
      <c r="AV371">
        <f>(Table2[[#This Row],[Rank 1Y]]+Table2[[#This Row],[Rank 6M]]+Table2[[#This Row],[Rank Sharpe]])/3</f>
        <v>370.66666666666669</v>
      </c>
    </row>
    <row r="372" spans="1:48" x14ac:dyDescent="0.3">
      <c r="A372" t="s">
        <v>1864</v>
      </c>
      <c r="B372" t="s">
        <v>1865</v>
      </c>
      <c r="C372" t="s">
        <v>628</v>
      </c>
      <c r="D372" t="s">
        <v>480</v>
      </c>
      <c r="E372">
        <v>3829.2222436099901</v>
      </c>
      <c r="F372">
        <v>604.85</v>
      </c>
      <c r="G372">
        <v>12.118639136269801</v>
      </c>
      <c r="H372">
        <f>(Table2[[#This Row],[1Y Return vs Nifty]]-AVERAGE(Table2[1Y Return vs Nifty]))/_xlfn.STDEV.P(Table2[1Y Return vs Nifty])</f>
        <v>-0.36253617497897028</v>
      </c>
      <c r="I372">
        <v>7.1851646070671897</v>
      </c>
      <c r="J372">
        <f>(Table2[[#This Row],[1M Return vs Nifty]]-AVERAGE(Table2[1M Return vs Nifty]))/_xlfn.STDEV.P(Table2[1M Return vs Nifty])</f>
        <v>0.71999457346721318</v>
      </c>
      <c r="K372">
        <v>35.869996784134898</v>
      </c>
      <c r="L372">
        <f>(Table2[[#This Row],[6M Return vs Nifty]]-AVERAGE(Table2[6M Return vs Nifty]))/_xlfn.STDEV.P(Table2[6M Return vs Nifty])</f>
        <v>0.94422303293966714</v>
      </c>
      <c r="M372">
        <v>6.0646616851164703</v>
      </c>
      <c r="N372">
        <f>(Table2[[#This Row],[1W Return vs Nifty]]-AVERAGE(Table2[1W Return vs Nifty]))/_xlfn.STDEV.P(Table2[1W Return vs Nifty])</f>
        <v>0.60983962630687638</v>
      </c>
      <c r="O372">
        <v>555.22</v>
      </c>
      <c r="P372">
        <v>526.12738875509001</v>
      </c>
      <c r="Q372">
        <v>456.717464688929</v>
      </c>
      <c r="R372">
        <v>85.907826133878103</v>
      </c>
      <c r="S372" s="2">
        <f>(Table2[[#This Row],[Close Price]]-Table2[[#This Row],[20D EMA]])/Table2[[#This Row],[20D EMA]]</f>
        <v>8.938799034616908E-2</v>
      </c>
      <c r="T372" s="2">
        <f>(Table2[[#This Row],[Close Price]]-Table2[[#This Row],[50D EMA]])/Table2[[#This Row],[50D EMA]]</f>
        <v>0.14962652187939041</v>
      </c>
      <c r="U372" s="2">
        <f>(Table2[[#This Row],[Close Price]]-Table2[[#This Row],[200D EMA]])/Table2[[#This Row],[200D EMA]]</f>
        <v>0.32434173589565779</v>
      </c>
      <c r="V372">
        <v>1.2201005632670101</v>
      </c>
      <c r="W372">
        <v>600.29999999999995</v>
      </c>
      <c r="X372">
        <v>615</v>
      </c>
      <c r="Y372">
        <v>585.79999999999995</v>
      </c>
      <c r="Z372">
        <v>610.79999999999995</v>
      </c>
      <c r="AA372">
        <v>516.04999999999995</v>
      </c>
      <c r="AB372">
        <v>610.79999999999995</v>
      </c>
      <c r="AC372" s="2">
        <f>(Table2[[#This Row],[Close Price]]/Table2[[#This Row],[Day Low]])-1</f>
        <v>7.5795435615526596E-3</v>
      </c>
      <c r="AD372" s="2">
        <f>(Table2[[#This Row],[Day High]]/Table2[[#This Row],[Close Price]])-1</f>
        <v>1.6781020087625054E-2</v>
      </c>
      <c r="AE372" s="2">
        <f>(Table2[[#This Row],[Close Price]]/Table2[[#This Row],[Current Week Low]])-1</f>
        <v>3.2519631273472349E-2</v>
      </c>
      <c r="AF372" s="2">
        <f>(Table2[[#This Row],[Current Week High]]/Table2[[#This Row],[Close Price]])-1</f>
        <v>9.8371497065385949E-3</v>
      </c>
      <c r="AG372" s="2">
        <f>(Table2[[#This Row],[Close Price]]/Table2[[#This Row],[Current Month Low]])-1</f>
        <v>0.17207634919097003</v>
      </c>
      <c r="AH372" s="2">
        <f>(Table2[[#This Row],[Current Month High]]/Table2[[#This Row],[Close Price]])-1</f>
        <v>9.8371497065385949E-3</v>
      </c>
      <c r="AI372">
        <v>0.98371497065385904</v>
      </c>
      <c r="AJ372">
        <v>83.844984802431597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0.24</v>
      </c>
      <c r="AM372" t="s">
        <v>10202</v>
      </c>
      <c r="AN372">
        <v>13.59</v>
      </c>
      <c r="AO372" t="s">
        <v>10202</v>
      </c>
      <c r="AP372">
        <v>-2.0980430175391002E-2</v>
      </c>
      <c r="AQ372">
        <f>(Table2[[#This Row],[Sharpe Ratio]]-AVERAGE(Table2[Sharpe Ratio]))/_xlfn.STDEV.P(Table2[Sharpe Ratio])</f>
        <v>-0.88049536256250172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1.0310256951722847</v>
      </c>
      <c r="AS372">
        <f>_xlfn.RANK.AVG(Table2[[#This Row],[1Y Return vs Nifty Z-Score]],Table2[1Y Return vs Nifty Z-Score])</f>
        <v>416</v>
      </c>
      <c r="AT372">
        <f>_xlfn.RANK.AVG(Table2[[#This Row],[6M Return vs Nifty Z-Score]],Table2[6M Return vs Nifty Z-Score])</f>
        <v>108</v>
      </c>
      <c r="AU372">
        <f>_xlfn.RANK.AVG(Table2[[#This Row],[Sharpe Ratio Z-Score]],Table2[Sharpe Ratio Z-Score])</f>
        <v>591</v>
      </c>
      <c r="AV372">
        <f>(Table2[[#This Row],[Rank 1Y]]+Table2[[#This Row],[Rank 6M]]+Table2[[#This Row],[Rank Sharpe]])/3</f>
        <v>371.66666666666669</v>
      </c>
    </row>
    <row r="373" spans="1:48" x14ac:dyDescent="0.3">
      <c r="A373" t="s">
        <v>44</v>
      </c>
      <c r="B373" t="s">
        <v>45</v>
      </c>
      <c r="C373" t="s">
        <v>10160</v>
      </c>
      <c r="D373" t="s">
        <v>46</v>
      </c>
      <c r="E373">
        <v>519053.69977549999</v>
      </c>
      <c r="F373">
        <v>3774.95</v>
      </c>
      <c r="G373">
        <v>14.367646614769001</v>
      </c>
      <c r="H373">
        <f>(Table2[[#This Row],[1Y Return vs Nifty]]-AVERAGE(Table2[1Y Return vs Nifty]))/_xlfn.STDEV.P(Table2[1Y Return vs Nifty])</f>
        <v>-0.33141387251069743</v>
      </c>
      <c r="I373">
        <v>0.57414560617093102</v>
      </c>
      <c r="J373">
        <f>(Table2[[#This Row],[1M Return vs Nifty]]-AVERAGE(Table2[1M Return vs Nifty]))/_xlfn.STDEV.P(Table2[1M Return vs Nifty])</f>
        <v>-4.6148548338905424E-3</v>
      </c>
      <c r="K373">
        <v>-12.44854793333</v>
      </c>
      <c r="L373">
        <f>(Table2[[#This Row],[6M Return vs Nifty]]-AVERAGE(Table2[6M Return vs Nifty]))/_xlfn.STDEV.P(Table2[6M Return vs Nifty])</f>
        <v>-0.68210432410431054</v>
      </c>
      <c r="M373">
        <v>0.82910925702524096</v>
      </c>
      <c r="N373">
        <f>(Table2[[#This Row],[1W Return vs Nifty]]-AVERAGE(Table2[1W Return vs Nifty]))/_xlfn.STDEV.P(Table2[1W Return vs Nifty])</f>
        <v>-0.44159977275110807</v>
      </c>
      <c r="O373">
        <v>3628.81</v>
      </c>
      <c r="P373">
        <v>3602.38873263088</v>
      </c>
      <c r="Q373">
        <v>3379.5385021687798</v>
      </c>
      <c r="R373">
        <v>69.690467388284503</v>
      </c>
      <c r="S373" s="2">
        <f>(Table2[[#This Row],[Close Price]]-Table2[[#This Row],[20D EMA]])/Table2[[#This Row],[20D EMA]]</f>
        <v>4.0272155334668908E-2</v>
      </c>
      <c r="T373" s="2">
        <f>(Table2[[#This Row],[Close Price]]-Table2[[#This Row],[50D EMA]])/Table2[[#This Row],[50D EMA]]</f>
        <v>4.7901900704396129E-2</v>
      </c>
      <c r="U373" s="2">
        <f>(Table2[[#This Row],[Close Price]]-Table2[[#This Row],[200D EMA]])/Table2[[#This Row],[200D EMA]]</f>
        <v>0.11700162539277752</v>
      </c>
      <c r="V373">
        <v>0.98811535504954695</v>
      </c>
      <c r="W373">
        <v>3738.6</v>
      </c>
      <c r="X373">
        <v>3794</v>
      </c>
      <c r="Y373">
        <v>3686.6</v>
      </c>
      <c r="Z373">
        <v>3790</v>
      </c>
      <c r="AA373">
        <v>3460</v>
      </c>
      <c r="AB373">
        <v>3790</v>
      </c>
      <c r="AC373" s="2">
        <f>(Table2[[#This Row],[Close Price]]/Table2[[#This Row],[Day Low]])-1</f>
        <v>9.7228909217352832E-3</v>
      </c>
      <c r="AD373" s="2">
        <f>(Table2[[#This Row],[Day High]]/Table2[[#This Row],[Close Price]])-1</f>
        <v>5.0464244559531579E-3</v>
      </c>
      <c r="AE373" s="2">
        <f>(Table2[[#This Row],[Close Price]]/Table2[[#This Row],[Current Week Low]])-1</f>
        <v>2.3965171160418741E-2</v>
      </c>
      <c r="AF373" s="2">
        <f>(Table2[[#This Row],[Current Week High]]/Table2[[#This Row],[Close Price]])-1</f>
        <v>3.9868077722884365E-3</v>
      </c>
      <c r="AG373" s="2">
        <f>(Table2[[#This Row],[Close Price]]/Table2[[#This Row],[Current Month Low]])-1</f>
        <v>9.1026011560693565E-2</v>
      </c>
      <c r="AH373" s="2">
        <f>(Table2[[#This Row],[Current Month High]]/Table2[[#This Row],[Close Price]])-1</f>
        <v>3.9868077722884365E-3</v>
      </c>
      <c r="AI373">
        <v>3.8397859574298998</v>
      </c>
      <c r="AJ373">
        <v>45.959478792096803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</v>
      </c>
      <c r="AM373" t="s">
        <v>10203</v>
      </c>
      <c r="AN373">
        <v>3.42</v>
      </c>
      <c r="AO373" t="s">
        <v>10202</v>
      </c>
      <c r="AP373">
        <v>0.123335706617239</v>
      </c>
      <c r="AQ373">
        <f>(Table2[[#This Row],[Sharpe Ratio]]-AVERAGE(Table2[Sharpe Ratio]))/_xlfn.STDEV.P(Table2[Sharpe Ratio])</f>
        <v>0.77583849195193966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-0.68389433224806695</v>
      </c>
      <c r="AS373">
        <f>_xlfn.RANK.AVG(Table2[[#This Row],[1Y Return vs Nifty Z-Score]],Table2[1Y Return vs Nifty Z-Score])</f>
        <v>403</v>
      </c>
      <c r="AT373">
        <f>_xlfn.RANK.AVG(Table2[[#This Row],[6M Return vs Nifty Z-Score]],Table2[6M Return vs Nifty Z-Score])</f>
        <v>547</v>
      </c>
      <c r="AU373">
        <f>_xlfn.RANK.AVG(Table2[[#This Row],[Sharpe Ratio Z-Score]],Table2[Sharpe Ratio Z-Score])</f>
        <v>166</v>
      </c>
      <c r="AV373">
        <f>(Table2[[#This Row],[Rank 1Y]]+Table2[[#This Row],[Rank 6M]]+Table2[[#This Row],[Rank Sharpe]])/3</f>
        <v>372</v>
      </c>
    </row>
    <row r="374" spans="1:48" x14ac:dyDescent="0.3">
      <c r="A374" t="s">
        <v>166</v>
      </c>
      <c r="B374" t="s">
        <v>167</v>
      </c>
      <c r="C374" t="s">
        <v>10165</v>
      </c>
      <c r="D374" t="s">
        <v>77</v>
      </c>
      <c r="E374">
        <v>167455.44965182999</v>
      </c>
      <c r="F374">
        <v>679.85</v>
      </c>
      <c r="G374">
        <v>20.418074494313402</v>
      </c>
      <c r="H374">
        <f>(Table2[[#This Row],[1Y Return vs Nifty]]-AVERAGE(Table2[1Y Return vs Nifty]))/_xlfn.STDEV.P(Table2[1Y Return vs Nifty])</f>
        <v>-0.24768660689248378</v>
      </c>
      <c r="I374">
        <v>-0.583490793102312</v>
      </c>
      <c r="J374">
        <f>(Table2[[#This Row],[1M Return vs Nifty]]-AVERAGE(Table2[1M Return vs Nifty]))/_xlfn.STDEV.P(Table2[1M Return vs Nifty])</f>
        <v>-0.13149911418093094</v>
      </c>
      <c r="K374">
        <v>4.1660323759462896</v>
      </c>
      <c r="L374">
        <f>(Table2[[#This Row],[6M Return vs Nifty]]-AVERAGE(Table2[6M Return vs Nifty]))/_xlfn.STDEV.P(Table2[6M Return vs Nifty])</f>
        <v>-0.12288329125284961</v>
      </c>
      <c r="M374">
        <v>0.212394196365953</v>
      </c>
      <c r="N374">
        <f>(Table2[[#This Row],[1W Return vs Nifty]]-AVERAGE(Table2[1W Return vs Nifty]))/_xlfn.STDEV.P(Table2[1W Return vs Nifty])</f>
        <v>-0.56545270358805833</v>
      </c>
      <c r="O374">
        <v>678.52</v>
      </c>
      <c r="P374">
        <v>660.60103052957595</v>
      </c>
      <c r="Q374">
        <v>584.11793163015204</v>
      </c>
      <c r="R374">
        <v>48.6114168334746</v>
      </c>
      <c r="S374" s="2">
        <f>(Table2[[#This Row],[Close Price]]-Table2[[#This Row],[20D EMA]])/Table2[[#This Row],[20D EMA]]</f>
        <v>1.9601485586276616E-3</v>
      </c>
      <c r="T374" s="2">
        <f>(Table2[[#This Row],[Close Price]]-Table2[[#This Row],[50D EMA]])/Table2[[#This Row],[50D EMA]]</f>
        <v>2.9138570151779789E-2</v>
      </c>
      <c r="U374" s="2">
        <f>(Table2[[#This Row],[Close Price]]-Table2[[#This Row],[200D EMA]])/Table2[[#This Row],[200D EMA]]</f>
        <v>0.16389167869351251</v>
      </c>
      <c r="V374">
        <v>0.64066766255619501</v>
      </c>
      <c r="W374">
        <v>671.2</v>
      </c>
      <c r="X374">
        <v>680</v>
      </c>
      <c r="Y374">
        <v>671</v>
      </c>
      <c r="Z374">
        <v>693.5</v>
      </c>
      <c r="AA374">
        <v>656.2</v>
      </c>
      <c r="AB374">
        <v>706.95</v>
      </c>
      <c r="AC374" s="2">
        <f>(Table2[[#This Row],[Close Price]]/Table2[[#This Row],[Day Low]])-1</f>
        <v>1.288736591179962E-2</v>
      </c>
      <c r="AD374" s="2">
        <f>(Table2[[#This Row],[Day High]]/Table2[[#This Row],[Close Price]])-1</f>
        <v>2.2063690519957824E-4</v>
      </c>
      <c r="AE374" s="2">
        <f>(Table2[[#This Row],[Close Price]]/Table2[[#This Row],[Current Week Low]])-1</f>
        <v>1.3189269746646914E-2</v>
      </c>
      <c r="AF374" s="2">
        <f>(Table2[[#This Row],[Current Week High]]/Table2[[#This Row],[Close Price]])-1</f>
        <v>2.0077958373170501E-2</v>
      </c>
      <c r="AG374" s="2">
        <f>(Table2[[#This Row],[Close Price]]/Table2[[#This Row],[Current Month Low]])-1</f>
        <v>3.6040841206949059E-2</v>
      </c>
      <c r="AH374" s="2">
        <f>(Table2[[#This Row],[Current Month High]]/Table2[[#This Row],[Close Price]])-1</f>
        <v>3.9861734206074972E-2</v>
      </c>
      <c r="AI374">
        <v>3.9861734206074901</v>
      </c>
      <c r="AJ374">
        <v>68.258878851627202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0.03</v>
      </c>
      <c r="AM374" t="s">
        <v>10202</v>
      </c>
      <c r="AN374">
        <v>2.23</v>
      </c>
      <c r="AO374" t="s">
        <v>10202</v>
      </c>
      <c r="AP374">
        <v>4.1828187673104998E-2</v>
      </c>
      <c r="AQ374">
        <f>(Table2[[#This Row],[Sharpe Ratio]]-AVERAGE(Table2[Sharpe Ratio]))/_xlfn.STDEV.P(Table2[Sharpe Ratio])</f>
        <v>-0.1596332163756958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-1.2271549322900186</v>
      </c>
      <c r="AS374">
        <f>_xlfn.RANK.AVG(Table2[[#This Row],[1Y Return vs Nifty Z-Score]],Table2[1Y Return vs Nifty Z-Score])</f>
        <v>380</v>
      </c>
      <c r="AT374">
        <f>_xlfn.RANK.AVG(Table2[[#This Row],[6M Return vs Nifty Z-Score]],Table2[6M Return vs Nifty Z-Score])</f>
        <v>366</v>
      </c>
      <c r="AU374">
        <f>_xlfn.RANK.AVG(Table2[[#This Row],[Sharpe Ratio Z-Score]],Table2[Sharpe Ratio Z-Score])</f>
        <v>375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654</v>
      </c>
      <c r="B375" t="s">
        <v>655</v>
      </c>
      <c r="C375" t="s">
        <v>10169</v>
      </c>
      <c r="D375" t="s">
        <v>356</v>
      </c>
      <c r="E375">
        <v>27293.936787899998</v>
      </c>
      <c r="F375">
        <v>2151.3000000000002</v>
      </c>
      <c r="G375">
        <v>21.007268475806999</v>
      </c>
      <c r="H375">
        <f>(Table2[[#This Row],[1Y Return vs Nifty]]-AVERAGE(Table2[1Y Return vs Nifty]))/_xlfn.STDEV.P(Table2[1Y Return vs Nifty])</f>
        <v>-0.23953319989858338</v>
      </c>
      <c r="I375">
        <v>-0.56534940103014097</v>
      </c>
      <c r="J375">
        <f>(Table2[[#This Row],[1M Return vs Nifty]]-AVERAGE(Table2[1M Return vs Nifty]))/_xlfn.STDEV.P(Table2[1M Return vs Nifty])</f>
        <v>-0.1295107030545645</v>
      </c>
      <c r="K375">
        <v>47.133743472854803</v>
      </c>
      <c r="L375">
        <f>(Table2[[#This Row],[6M Return vs Nifty]]-AVERAGE(Table2[6M Return vs Nifty]))/_xlfn.STDEV.P(Table2[6M Return vs Nifty])</f>
        <v>1.3233432959731151</v>
      </c>
      <c r="M375">
        <v>1.8435326211832199</v>
      </c>
      <c r="N375">
        <f>(Table2[[#This Row],[1W Return vs Nifty]]-AVERAGE(Table2[1W Return vs Nifty]))/_xlfn.STDEV.P(Table2[1W Return vs Nifty])</f>
        <v>-0.23787634393435081</v>
      </c>
      <c r="O375">
        <v>2002.38</v>
      </c>
      <c r="P375">
        <v>1839.2710783027301</v>
      </c>
      <c r="Q375">
        <v>1580.66148000216</v>
      </c>
      <c r="R375">
        <v>75.867923060291702</v>
      </c>
      <c r="S375" s="2">
        <f>(Table2[[#This Row],[Close Price]]-Table2[[#This Row],[20D EMA]])/Table2[[#This Row],[20D EMA]]</f>
        <v>7.4371497917478227E-2</v>
      </c>
      <c r="T375" s="2">
        <f>(Table2[[#This Row],[Close Price]]-Table2[[#This Row],[50D EMA]])/Table2[[#This Row],[50D EMA]]</f>
        <v>0.16964814234191558</v>
      </c>
      <c r="U375" s="2">
        <f>(Table2[[#This Row],[Close Price]]-Table2[[#This Row],[200D EMA]])/Table2[[#This Row],[200D EMA]]</f>
        <v>0.36101247940644465</v>
      </c>
      <c r="V375">
        <v>0.99071553897889897</v>
      </c>
      <c r="W375">
        <v>2135</v>
      </c>
      <c r="X375">
        <v>2187.4</v>
      </c>
      <c r="Y375">
        <v>2080</v>
      </c>
      <c r="Z375">
        <v>2200</v>
      </c>
      <c r="AA375">
        <v>1921</v>
      </c>
      <c r="AB375">
        <v>2200</v>
      </c>
      <c r="AC375" s="2">
        <f>(Table2[[#This Row],[Close Price]]/Table2[[#This Row],[Day Low]])-1</f>
        <v>7.6346604215458136E-3</v>
      </c>
      <c r="AD375" s="2">
        <f>(Table2[[#This Row],[Day High]]/Table2[[#This Row],[Close Price]])-1</f>
        <v>1.6780551294566015E-2</v>
      </c>
      <c r="AE375" s="2">
        <f>(Table2[[#This Row],[Close Price]]/Table2[[#This Row],[Current Week Low]])-1</f>
        <v>3.4278846153846132E-2</v>
      </c>
      <c r="AF375" s="2">
        <f>(Table2[[#This Row],[Current Week High]]/Table2[[#This Row],[Close Price]])-1</f>
        <v>2.2637475015107045E-2</v>
      </c>
      <c r="AG375" s="2">
        <f>(Table2[[#This Row],[Close Price]]/Table2[[#This Row],[Current Month Low]])-1</f>
        <v>0.1198854763144197</v>
      </c>
      <c r="AH375" s="2">
        <f>(Table2[[#This Row],[Current Month High]]/Table2[[#This Row],[Close Price]])-1</f>
        <v>2.2637475015107045E-2</v>
      </c>
      <c r="AI375">
        <v>2.2637475015107</v>
      </c>
      <c r="AJ375">
        <v>81.375937947896503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0.33</v>
      </c>
      <c r="AM375" t="s">
        <v>10202</v>
      </c>
      <c r="AN375">
        <v>6.26</v>
      </c>
      <c r="AO375" t="s">
        <v>10202</v>
      </c>
      <c r="AP375">
        <v>-6.8198356667265994E-2</v>
      </c>
      <c r="AQ375">
        <f>(Table2[[#This Row],[Sharpe Ratio]]-AVERAGE(Table2[Sharpe Ratio]))/_xlfn.STDEV.P(Table2[Sharpe Ratio])</f>
        <v>-1.4224212478212377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-0.70599819873562142</v>
      </c>
      <c r="AS375">
        <f>_xlfn.RANK.AVG(Table2[[#This Row],[1Y Return vs Nifty Z-Score]],Table2[1Y Return vs Nifty Z-Score])</f>
        <v>375</v>
      </c>
      <c r="AT375">
        <f>_xlfn.RANK.AVG(Table2[[#This Row],[6M Return vs Nifty Z-Score]],Table2[6M Return vs Nifty Z-Score])</f>
        <v>73</v>
      </c>
      <c r="AU375">
        <f>_xlfn.RANK.AVG(Table2[[#This Row],[Sharpe Ratio Z-Score]],Table2[Sharpe Ratio Z-Score])</f>
        <v>673</v>
      </c>
      <c r="AV375">
        <f>(Table2[[#This Row],[Rank 1Y]]+Table2[[#This Row],[Rank 6M]]+Table2[[#This Row],[Rank Sharpe]])/3</f>
        <v>373.66666666666669</v>
      </c>
    </row>
    <row r="376" spans="1:48" x14ac:dyDescent="0.3">
      <c r="A376" t="s">
        <v>324</v>
      </c>
      <c r="B376" t="s">
        <v>325</v>
      </c>
      <c r="C376" t="s">
        <v>10162</v>
      </c>
      <c r="D376" t="s">
        <v>326</v>
      </c>
      <c r="E376">
        <v>80432.959113980003</v>
      </c>
      <c r="F376">
        <v>4158.55</v>
      </c>
      <c r="G376">
        <v>8.6351571900516504</v>
      </c>
      <c r="H376">
        <f>(Table2[[#This Row],[1Y Return vs Nifty]]-AVERAGE(Table2[1Y Return vs Nifty]))/_xlfn.STDEV.P(Table2[1Y Return vs Nifty])</f>
        <v>-0.4107414298789297</v>
      </c>
      <c r="I376">
        <v>-5.4863001488068299</v>
      </c>
      <c r="J376">
        <f>(Table2[[#This Row],[1M Return vs Nifty]]-AVERAGE(Table2[1M Return vs Nifty]))/_xlfn.STDEV.P(Table2[1M Return vs Nifty])</f>
        <v>-0.6688779787439767</v>
      </c>
      <c r="K376">
        <v>-12.1699774594034</v>
      </c>
      <c r="L376">
        <f>(Table2[[#This Row],[6M Return vs Nifty]]-AVERAGE(Table2[6M Return vs Nifty]))/_xlfn.STDEV.P(Table2[6M Return vs Nifty])</f>
        <v>-0.67272807353094055</v>
      </c>
      <c r="M376">
        <v>2.5998617173281899</v>
      </c>
      <c r="N376">
        <f>(Table2[[#This Row],[1W Return vs Nifty]]-AVERAGE(Table2[1W Return vs Nifty]))/_xlfn.STDEV.P(Table2[1W Return vs Nifty])</f>
        <v>-8.5985168883953828E-2</v>
      </c>
      <c r="O376">
        <v>4128.8</v>
      </c>
      <c r="P376">
        <v>4059.3388089425798</v>
      </c>
      <c r="Q376">
        <v>3690.6775246551001</v>
      </c>
      <c r="R376">
        <v>53.567728777196102</v>
      </c>
      <c r="S376" s="2">
        <f>(Table2[[#This Row],[Close Price]]-Table2[[#This Row],[20D EMA]])/Table2[[#This Row],[20D EMA]]</f>
        <v>7.2054834334431307E-3</v>
      </c>
      <c r="T376" s="2">
        <f>(Table2[[#This Row],[Close Price]]-Table2[[#This Row],[50D EMA]])/Table2[[#This Row],[50D EMA]]</f>
        <v>2.4440234167904789E-2</v>
      </c>
      <c r="U376" s="2">
        <f>(Table2[[#This Row],[Close Price]]-Table2[[#This Row],[200D EMA]])/Table2[[#This Row],[200D EMA]]</f>
        <v>0.1267714321338935</v>
      </c>
      <c r="V376">
        <v>0.83914424939865095</v>
      </c>
      <c r="W376">
        <v>4144.6499999999996</v>
      </c>
      <c r="X376">
        <v>4238.25</v>
      </c>
      <c r="Y376">
        <v>4069.15</v>
      </c>
      <c r="Z376">
        <v>4210</v>
      </c>
      <c r="AA376">
        <v>3911.15</v>
      </c>
      <c r="AB376">
        <v>4681.7</v>
      </c>
      <c r="AC376" s="2">
        <f>(Table2[[#This Row],[Close Price]]/Table2[[#This Row],[Day Low]])-1</f>
        <v>3.3537210620921964E-3</v>
      </c>
      <c r="AD376" s="2">
        <f>(Table2[[#This Row],[Day High]]/Table2[[#This Row],[Close Price]])-1</f>
        <v>1.9165334070769813E-2</v>
      </c>
      <c r="AE376" s="2">
        <f>(Table2[[#This Row],[Close Price]]/Table2[[#This Row],[Current Week Low]])-1</f>
        <v>2.19701903345908E-2</v>
      </c>
      <c r="AF376" s="2">
        <f>(Table2[[#This Row],[Current Week High]]/Table2[[#This Row],[Close Price]])-1</f>
        <v>1.2372100852460655E-2</v>
      </c>
      <c r="AG376" s="2">
        <f>(Table2[[#This Row],[Close Price]]/Table2[[#This Row],[Current Month Low]])-1</f>
        <v>6.325505286169042E-2</v>
      </c>
      <c r="AH376" s="2">
        <f>(Table2[[#This Row],[Current Month High]]/Table2[[#This Row],[Close Price]])-1</f>
        <v>0.12580106046578732</v>
      </c>
      <c r="AI376">
        <v>12.580106046578701</v>
      </c>
      <c r="AJ376">
        <v>50.781363306743998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-0.1</v>
      </c>
      <c r="AM376" t="s">
        <v>10201</v>
      </c>
      <c r="AN376">
        <v>-8.17</v>
      </c>
      <c r="AO376" t="s">
        <v>10201</v>
      </c>
      <c r="AP376">
        <v>0.137821780893154</v>
      </c>
      <c r="AQ376">
        <f>(Table2[[#This Row],[Sharpe Ratio]]-AVERAGE(Table2[Sharpe Ratio]))/_xlfn.STDEV.P(Table2[Sharpe Ratio])</f>
        <v>0.94209692829496483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-0.89623572274283592</v>
      </c>
      <c r="AS376">
        <f>_xlfn.RANK.AVG(Table2[[#This Row],[1Y Return vs Nifty Z-Score]],Table2[1Y Return vs Nifty Z-Score])</f>
        <v>443</v>
      </c>
      <c r="AT376">
        <f>_xlfn.RANK.AVG(Table2[[#This Row],[6M Return vs Nifty Z-Score]],Table2[6M Return vs Nifty Z-Score])</f>
        <v>542</v>
      </c>
      <c r="AU376">
        <f>_xlfn.RANK.AVG(Table2[[#This Row],[Sharpe Ratio Z-Score]],Table2[Sharpe Ratio Z-Score])</f>
        <v>137</v>
      </c>
      <c r="AV376">
        <f>(Table2[[#This Row],[Rank 1Y]]+Table2[[#This Row],[Rank 6M]]+Table2[[#This Row],[Rank Sharpe]])/3</f>
        <v>374</v>
      </c>
    </row>
    <row r="377" spans="1:48" x14ac:dyDescent="0.3">
      <c r="A377" t="s">
        <v>418</v>
      </c>
      <c r="B377" t="s">
        <v>419</v>
      </c>
      <c r="C377" t="s">
        <v>10157</v>
      </c>
      <c r="D377" t="s">
        <v>420</v>
      </c>
      <c r="E377">
        <v>58244.243202954</v>
      </c>
      <c r="F377">
        <v>223.82</v>
      </c>
      <c r="G377">
        <v>-12.1072576977016</v>
      </c>
      <c r="H377">
        <f>(Table2[[#This Row],[1Y Return vs Nifty]]-AVERAGE(Table2[1Y Return vs Nifty]))/_xlfn.STDEV.P(Table2[1Y Return vs Nifty])</f>
        <v>-0.69777991962634911</v>
      </c>
      <c r="I377">
        <v>-9.8626575589652603</v>
      </c>
      <c r="J377">
        <f>(Table2[[#This Row],[1M Return vs Nifty]]-AVERAGE(Table2[1M Return vs Nifty]))/_xlfn.STDEV.P(Table2[1M Return vs Nifty])</f>
        <v>-1.1485543857526823</v>
      </c>
      <c r="K377">
        <v>18.7346071468838</v>
      </c>
      <c r="L377">
        <f>(Table2[[#This Row],[6M Return vs Nifty]]-AVERAGE(Table2[6M Return vs Nifty]))/_xlfn.STDEV.P(Table2[6M Return vs Nifty])</f>
        <v>0.36747236497932911</v>
      </c>
      <c r="M377">
        <v>2.5970200563150199</v>
      </c>
      <c r="N377">
        <f>(Table2[[#This Row],[1W Return vs Nifty]]-AVERAGE(Table2[1W Return vs Nifty]))/_xlfn.STDEV.P(Table2[1W Return vs Nifty])</f>
        <v>-8.6555850658045691E-2</v>
      </c>
      <c r="O377">
        <v>224.7</v>
      </c>
      <c r="P377">
        <v>224.78717336735599</v>
      </c>
      <c r="Q377">
        <v>201.65521159731699</v>
      </c>
      <c r="R377">
        <v>52.513544190989698</v>
      </c>
      <c r="S377" s="2">
        <f>(Table2[[#This Row],[Close Price]]-Table2[[#This Row],[20D EMA]])/Table2[[#This Row],[20D EMA]]</f>
        <v>-3.9163328882954847E-3</v>
      </c>
      <c r="T377" s="2">
        <f>(Table2[[#This Row],[Close Price]]-Table2[[#This Row],[50D EMA]])/Table2[[#This Row],[50D EMA]]</f>
        <v>-4.3026181292622262E-3</v>
      </c>
      <c r="U377" s="2">
        <f>(Table2[[#This Row],[Close Price]]-Table2[[#This Row],[200D EMA]])/Table2[[#This Row],[200D EMA]]</f>
        <v>0.1099142850170598</v>
      </c>
      <c r="V377">
        <v>0.59502445160106299</v>
      </c>
      <c r="W377">
        <v>222.41</v>
      </c>
      <c r="X377">
        <v>224.5</v>
      </c>
      <c r="Y377">
        <v>222.5</v>
      </c>
      <c r="Z377">
        <v>225.22</v>
      </c>
      <c r="AA377">
        <v>205.53</v>
      </c>
      <c r="AB377">
        <v>242.41</v>
      </c>
      <c r="AC377" s="2">
        <f>(Table2[[#This Row],[Close Price]]/Table2[[#This Row],[Day Low]])-1</f>
        <v>6.3396430016635641E-3</v>
      </c>
      <c r="AD377" s="2">
        <f>(Table2[[#This Row],[Day High]]/Table2[[#This Row],[Close Price]])-1</f>
        <v>3.0381556607987914E-3</v>
      </c>
      <c r="AE377" s="2">
        <f>(Table2[[#This Row],[Close Price]]/Table2[[#This Row],[Current Week Low]])-1</f>
        <v>5.9325842696629216E-3</v>
      </c>
      <c r="AF377" s="2">
        <f>(Table2[[#This Row],[Current Week High]]/Table2[[#This Row],[Close Price]])-1</f>
        <v>6.2550263604681522E-3</v>
      </c>
      <c r="AG377" s="2">
        <f>(Table2[[#This Row],[Close Price]]/Table2[[#This Row],[Current Month Low]])-1</f>
        <v>8.8989441930618307E-2</v>
      </c>
      <c r="AH377" s="2">
        <f>(Table2[[#This Row],[Current Month High]]/Table2[[#This Row],[Close Price]])-1</f>
        <v>8.3057814315074641E-2</v>
      </c>
      <c r="AI377">
        <v>10.311857742829</v>
      </c>
      <c r="AJ377">
        <v>44.399999999999899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-0.03</v>
      </c>
      <c r="AM377" t="s">
        <v>10201</v>
      </c>
      <c r="AN377">
        <v>-2.5299999999999998</v>
      </c>
      <c r="AO377" t="s">
        <v>10201</v>
      </c>
      <c r="AP377">
        <v>5.4641246984280002E-2</v>
      </c>
      <c r="AQ377">
        <f>(Table2[[#This Row],[Sharpe Ratio]]-AVERAGE(Table2[Sharpe Ratio]))/_xlfn.STDEV.P(Table2[Sharpe Ratio])</f>
        <v>-1.257617626454131E-2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574</v>
      </c>
      <c r="AT377">
        <f>_xlfn.RANK.AVG(Table2[[#This Row],[6M Return vs Nifty Z-Score]],Table2[6M Return vs Nifty Z-Score])</f>
        <v>213</v>
      </c>
      <c r="AU377">
        <f>_xlfn.RANK.AVG(Table2[[#This Row],[Sharpe Ratio Z-Score]],Table2[Sharpe Ratio Z-Score])</f>
        <v>339</v>
      </c>
      <c r="AV377">
        <f>(Table2[[#This Row],[Rank 1Y]]+Table2[[#This Row],[Rank 6M]]+Table2[[#This Row],[Rank Sharpe]])/3</f>
        <v>375.33333333333331</v>
      </c>
    </row>
    <row r="378" spans="1:48" x14ac:dyDescent="0.3">
      <c r="A378" t="s">
        <v>201</v>
      </c>
      <c r="B378" t="s">
        <v>202</v>
      </c>
      <c r="C378" t="s">
        <v>10157</v>
      </c>
      <c r="D378" t="s">
        <v>32</v>
      </c>
      <c r="E378">
        <v>132335.15816061001</v>
      </c>
      <c r="F378">
        <v>255.9</v>
      </c>
      <c r="G378">
        <v>0.14008486404766801</v>
      </c>
      <c r="H378">
        <f>(Table2[[#This Row],[1Y Return vs Nifty]]-AVERAGE(Table2[1Y Return vs Nifty]))/_xlfn.STDEV.P(Table2[1Y Return vs Nifty])</f>
        <v>-0.52829826903901089</v>
      </c>
      <c r="I378">
        <v>-12.588510552342401</v>
      </c>
      <c r="J378">
        <f>(Table2[[#This Row],[1M Return vs Nifty]]-AVERAGE(Table2[1M Return vs Nifty]))/_xlfn.STDEV.P(Table2[1M Return vs Nifty])</f>
        <v>-1.4473250864413485</v>
      </c>
      <c r="K378">
        <v>-5.0118409488642701</v>
      </c>
      <c r="L378">
        <f>(Table2[[#This Row],[6M Return vs Nifty]]-AVERAGE(Table2[6M Return vs Nifty]))/_xlfn.STDEV.P(Table2[6M Return vs Nifty])</f>
        <v>-0.43179628842406714</v>
      </c>
      <c r="M378">
        <v>-0.32225127802450798</v>
      </c>
      <c r="N378">
        <f>(Table2[[#This Row],[1W Return vs Nifty]]-AVERAGE(Table2[1W Return vs Nifty]))/_xlfn.STDEV.P(Table2[1W Return vs Nifty])</f>
        <v>-0.67282385954974633</v>
      </c>
      <c r="O378">
        <v>257.76</v>
      </c>
      <c r="P378">
        <v>263.33666963223902</v>
      </c>
      <c r="Q378">
        <v>246.46658466790001</v>
      </c>
      <c r="R378">
        <v>51.590595353234598</v>
      </c>
      <c r="S378" s="2">
        <f>(Table2[[#This Row],[Close Price]]-Table2[[#This Row],[20D EMA]])/Table2[[#This Row],[20D EMA]]</f>
        <v>-7.2160148975790863E-3</v>
      </c>
      <c r="T378" s="2">
        <f>(Table2[[#This Row],[Close Price]]-Table2[[#This Row],[50D EMA]])/Table2[[#This Row],[50D EMA]]</f>
        <v>-2.8240159802372551E-2</v>
      </c>
      <c r="U378" s="2">
        <f>(Table2[[#This Row],[Close Price]]-Table2[[#This Row],[200D EMA]])/Table2[[#This Row],[200D EMA]]</f>
        <v>3.8274621871402972E-2</v>
      </c>
      <c r="V378">
        <v>0.88668182556992203</v>
      </c>
      <c r="W378">
        <v>254.9</v>
      </c>
      <c r="X378">
        <v>257.39999999999998</v>
      </c>
      <c r="Y378">
        <v>251.3</v>
      </c>
      <c r="Z378">
        <v>260.75</v>
      </c>
      <c r="AA378">
        <v>243.85</v>
      </c>
      <c r="AB378">
        <v>276.3</v>
      </c>
      <c r="AC378" s="2">
        <f>(Table2[[#This Row],[Close Price]]/Table2[[#This Row],[Day Low]])-1</f>
        <v>3.923107100823886E-3</v>
      </c>
      <c r="AD378" s="2">
        <f>(Table2[[#This Row],[Day High]]/Table2[[#This Row],[Close Price]])-1</f>
        <v>5.8616647127782695E-3</v>
      </c>
      <c r="AE378" s="2">
        <f>(Table2[[#This Row],[Close Price]]/Table2[[#This Row],[Current Week Low]])-1</f>
        <v>1.8304814962196492E-2</v>
      </c>
      <c r="AF378" s="2">
        <f>(Table2[[#This Row],[Current Week High]]/Table2[[#This Row],[Close Price]])-1</f>
        <v>1.8952715904650308E-2</v>
      </c>
      <c r="AG378" s="2">
        <f>(Table2[[#This Row],[Close Price]]/Table2[[#This Row],[Current Month Low]])-1</f>
        <v>4.9415624359237187E-2</v>
      </c>
      <c r="AH378" s="2">
        <f>(Table2[[#This Row],[Current Month High]]/Table2[[#This Row],[Close Price]])-1</f>
        <v>7.9718640093786597E-2</v>
      </c>
      <c r="AI378">
        <v>17.1160609613129</v>
      </c>
      <c r="AJ378">
        <v>37.765814266487197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</v>
      </c>
      <c r="AM378" t="s">
        <v>10201</v>
      </c>
      <c r="AN378">
        <v>-0.25</v>
      </c>
      <c r="AO378" t="s">
        <v>10201</v>
      </c>
      <c r="AP378">
        <v>0.13003816978321101</v>
      </c>
      <c r="AQ378">
        <f>(Table2[[#This Row],[Sharpe Ratio]]-AVERAGE(Table2[Sharpe Ratio]))/_xlfn.STDEV.P(Table2[Sharpe Ratio])</f>
        <v>0.85276347689930843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504</v>
      </c>
      <c r="AT378">
        <f>_xlfn.RANK.AVG(Table2[[#This Row],[6M Return vs Nifty Z-Score]],Table2[6M Return vs Nifty Z-Score])</f>
        <v>478</v>
      </c>
      <c r="AU378">
        <f>_xlfn.RANK.AVG(Table2[[#This Row],[Sharpe Ratio Z-Score]],Table2[Sharpe Ratio Z-Score])</f>
        <v>149</v>
      </c>
      <c r="AV378">
        <f>(Table2[[#This Row],[Rank 1Y]]+Table2[[#This Row],[Rank 6M]]+Table2[[#This Row],[Rank Sharpe]])/3</f>
        <v>377</v>
      </c>
    </row>
    <row r="379" spans="1:48" x14ac:dyDescent="0.3">
      <c r="A379" t="s">
        <v>175</v>
      </c>
      <c r="B379" t="s">
        <v>176</v>
      </c>
      <c r="C379" t="s">
        <v>10159</v>
      </c>
      <c r="D379" t="s">
        <v>177</v>
      </c>
      <c r="E379">
        <v>151162.61642291001</v>
      </c>
      <c r="F379">
        <v>1477.9</v>
      </c>
      <c r="G379">
        <v>16.243546716104198</v>
      </c>
      <c r="H379">
        <f>(Table2[[#This Row],[1Y Return vs Nifty]]-AVERAGE(Table2[1Y Return vs Nifty]))/_xlfn.STDEV.P(Table2[1Y Return vs Nifty])</f>
        <v>-0.30545471901202736</v>
      </c>
      <c r="I379">
        <v>2.9217829438250398</v>
      </c>
      <c r="J379">
        <f>(Table2[[#This Row],[1M Return vs Nifty]]-AVERAGE(Table2[1M Return vs Nifty]))/_xlfn.STDEV.P(Table2[1M Return vs Nifty])</f>
        <v>0.25270102171483022</v>
      </c>
      <c r="K379">
        <v>12.267598420197499</v>
      </c>
      <c r="L379">
        <f>(Table2[[#This Row],[6M Return vs Nifty]]-AVERAGE(Table2[6M Return vs Nifty]))/_xlfn.STDEV.P(Table2[6M Return vs Nifty])</f>
        <v>0.14980287033806161</v>
      </c>
      <c r="M379">
        <v>-4.2854781604747497E-2</v>
      </c>
      <c r="N379">
        <f>(Table2[[#This Row],[1W Return vs Nifty]]-AVERAGE(Table2[1W Return vs Nifty]))/_xlfn.STDEV.P(Table2[1W Return vs Nifty])</f>
        <v>-0.61671354677390788</v>
      </c>
      <c r="O379">
        <v>1443.61</v>
      </c>
      <c r="P379">
        <v>1392.39302013722</v>
      </c>
      <c r="Q379">
        <v>1237.5676046312999</v>
      </c>
      <c r="R379">
        <v>57.999180131763197</v>
      </c>
      <c r="S379" s="2">
        <f>(Table2[[#This Row],[Close Price]]-Table2[[#This Row],[20D EMA]])/Table2[[#This Row],[20D EMA]]</f>
        <v>2.3752952667271766E-2</v>
      </c>
      <c r="T379" s="2">
        <f>(Table2[[#This Row],[Close Price]]-Table2[[#This Row],[50D EMA]])/Table2[[#This Row],[50D EMA]]</f>
        <v>6.1410089411647155E-2</v>
      </c>
      <c r="U379" s="2">
        <f>(Table2[[#This Row],[Close Price]]-Table2[[#This Row],[200D EMA]])/Table2[[#This Row],[200D EMA]]</f>
        <v>0.19419738725328123</v>
      </c>
      <c r="V379">
        <v>0.92098700367526798</v>
      </c>
      <c r="W379">
        <v>1445</v>
      </c>
      <c r="X379">
        <v>1477.9</v>
      </c>
      <c r="Y379">
        <v>1428.7</v>
      </c>
      <c r="Z379">
        <v>1505</v>
      </c>
      <c r="AA379">
        <v>1359.2</v>
      </c>
      <c r="AB379">
        <v>1525</v>
      </c>
      <c r="AC379" s="2">
        <f>(Table2[[#This Row],[Close Price]]/Table2[[#This Row],[Day Low]])-1</f>
        <v>2.2768166089965458E-2</v>
      </c>
      <c r="AD379" s="2">
        <f>(Table2[[#This Row],[Day High]]/Table2[[#This Row],[Close Price]])-1</f>
        <v>0</v>
      </c>
      <c r="AE379" s="2">
        <f>(Table2[[#This Row],[Close Price]]/Table2[[#This Row],[Current Week Low]])-1</f>
        <v>3.4436900678938898E-2</v>
      </c>
      <c r="AF379" s="2">
        <f>(Table2[[#This Row],[Current Week High]]/Table2[[#This Row],[Close Price]])-1</f>
        <v>1.8336829284795853E-2</v>
      </c>
      <c r="AG379" s="2">
        <f>(Table2[[#This Row],[Close Price]]/Table2[[#This Row],[Current Month Low]])-1</f>
        <v>8.7330782813419772E-2</v>
      </c>
      <c r="AH379" s="2">
        <f>(Table2[[#This Row],[Current Month High]]/Table2[[#This Row],[Close Price]])-1</f>
        <v>3.1869544624128832E-2</v>
      </c>
      <c r="AI379">
        <v>3.1869544624128801</v>
      </c>
      <c r="AJ379">
        <v>53.9799958324651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-0.03</v>
      </c>
      <c r="AM379" t="s">
        <v>10201</v>
      </c>
      <c r="AN379">
        <v>2.34</v>
      </c>
      <c r="AO379" t="s">
        <v>10202</v>
      </c>
      <c r="AP379">
        <v>1.5470922176893999E-2</v>
      </c>
      <c r="AQ379">
        <f>(Table2[[#This Row],[Sharpe Ratio]]-AVERAGE(Table2[Sharpe Ratio]))/_xlfn.STDEV.P(Table2[Sharpe Ratio])</f>
        <v>-0.46213875819552869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-0.98180313192857216</v>
      </c>
      <c r="AS379">
        <f>_xlfn.RANK.AVG(Table2[[#This Row],[1Y Return vs Nifty Z-Score]],Table2[1Y Return vs Nifty Z-Score])</f>
        <v>398</v>
      </c>
      <c r="AT379">
        <f>_xlfn.RANK.AVG(Table2[[#This Row],[6M Return vs Nifty Z-Score]],Table2[6M Return vs Nifty Z-Score])</f>
        <v>271</v>
      </c>
      <c r="AU379">
        <f>_xlfn.RANK.AVG(Table2[[#This Row],[Sharpe Ratio Z-Score]],Table2[Sharpe Ratio Z-Score])</f>
        <v>463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389</v>
      </c>
      <c r="B380" t="s">
        <v>390</v>
      </c>
      <c r="C380" t="s">
        <v>10167</v>
      </c>
      <c r="D380" t="s">
        <v>391</v>
      </c>
      <c r="E380">
        <v>63363.565720259998</v>
      </c>
      <c r="F380">
        <v>1039.95</v>
      </c>
      <c r="G380">
        <v>23.279932604826801</v>
      </c>
      <c r="H380">
        <f>(Table2[[#This Row],[1Y Return vs Nifty]]-AVERAGE(Table2[1Y Return vs Nifty]))/_xlfn.STDEV.P(Table2[1Y Return vs Nifty])</f>
        <v>-0.20808353105206279</v>
      </c>
      <c r="I380">
        <v>-3.3369964169184598</v>
      </c>
      <c r="J380">
        <f>(Table2[[#This Row],[1M Return vs Nifty]]-AVERAGE(Table2[1M Return vs Nifty]))/_xlfn.STDEV.P(Table2[1M Return vs Nifty])</f>
        <v>-0.43330071778043661</v>
      </c>
      <c r="K380">
        <v>6.6211217101612796</v>
      </c>
      <c r="L380">
        <f>(Table2[[#This Row],[6M Return vs Nifty]]-AVERAGE(Table2[6M Return vs Nifty]))/_xlfn.STDEV.P(Table2[6M Return vs Nifty])</f>
        <v>-4.0248787842867562E-2</v>
      </c>
      <c r="M380">
        <v>2.6562223711085702</v>
      </c>
      <c r="N380">
        <f>(Table2[[#This Row],[1W Return vs Nifty]]-AVERAGE(Table2[1W Return vs Nifty]))/_xlfn.STDEV.P(Table2[1W Return vs Nifty])</f>
        <v>-7.4666437431012769E-2</v>
      </c>
      <c r="O380">
        <v>1041.03</v>
      </c>
      <c r="P380">
        <v>1041.0238421771401</v>
      </c>
      <c r="Q380">
        <v>935.95147006967295</v>
      </c>
      <c r="R380">
        <v>51.6627069448055</v>
      </c>
      <c r="S380" s="2">
        <f>(Table2[[#This Row],[Close Price]]-Table2[[#This Row],[20D EMA]])/Table2[[#This Row],[20D EMA]]</f>
        <v>-1.0374340797094485E-3</v>
      </c>
      <c r="T380" s="2">
        <f>(Table2[[#This Row],[Close Price]]-Table2[[#This Row],[50D EMA]])/Table2[[#This Row],[50D EMA]]</f>
        <v>-1.0315250560393007E-3</v>
      </c>
      <c r="U380" s="2">
        <f>(Table2[[#This Row],[Close Price]]-Table2[[#This Row],[200D EMA]])/Table2[[#This Row],[200D EMA]]</f>
        <v>0.11111530165403273</v>
      </c>
      <c r="V380">
        <v>1.0926603709195499</v>
      </c>
      <c r="W380">
        <v>1038.05</v>
      </c>
      <c r="X380">
        <v>1054.7</v>
      </c>
      <c r="Y380">
        <v>1037.0999999999999</v>
      </c>
      <c r="Z380">
        <v>1058.1500000000001</v>
      </c>
      <c r="AA380">
        <v>988.7</v>
      </c>
      <c r="AB380">
        <v>1075</v>
      </c>
      <c r="AC380" s="2">
        <f>(Table2[[#This Row],[Close Price]]/Table2[[#This Row],[Day Low]])-1</f>
        <v>1.8303549925342555E-3</v>
      </c>
      <c r="AD380" s="2">
        <f>(Table2[[#This Row],[Day High]]/Table2[[#This Row],[Close Price]])-1</f>
        <v>1.4183374200682719E-2</v>
      </c>
      <c r="AE380" s="2">
        <f>(Table2[[#This Row],[Close Price]]/Table2[[#This Row],[Current Week Low]])-1</f>
        <v>2.7480474399770305E-3</v>
      </c>
      <c r="AF380" s="2">
        <f>(Table2[[#This Row],[Current Week High]]/Table2[[#This Row],[Close Price]])-1</f>
        <v>1.7500841386605126E-2</v>
      </c>
      <c r="AG380" s="2">
        <f>(Table2[[#This Row],[Close Price]]/Table2[[#This Row],[Current Month Low]])-1</f>
        <v>5.1835743906139431E-2</v>
      </c>
      <c r="AH380" s="2">
        <f>(Table2[[#This Row],[Current Month High]]/Table2[[#This Row],[Close Price]])-1</f>
        <v>3.3703543439588479E-2</v>
      </c>
      <c r="AI380">
        <v>13.466993605461701</v>
      </c>
      <c r="AJ380">
        <v>61.007895959126799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-0.09</v>
      </c>
      <c r="AM380" t="s">
        <v>10201</v>
      </c>
      <c r="AN380">
        <v>-0.39</v>
      </c>
      <c r="AO380" t="s">
        <v>10201</v>
      </c>
      <c r="AP380">
        <v>2.0512323588662E-2</v>
      </c>
      <c r="AQ380">
        <f>(Table2[[#This Row],[Sharpe Ratio]]-AVERAGE(Table2[Sharpe Ratio]))/_xlfn.STDEV.P(Table2[Sharpe Ratio])</f>
        <v>-0.40427798102889184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-1.1605774551352717</v>
      </c>
      <c r="AS380">
        <f>_xlfn.RANK.AVG(Table2[[#This Row],[1Y Return vs Nifty Z-Score]],Table2[1Y Return vs Nifty Z-Score])</f>
        <v>355</v>
      </c>
      <c r="AT380">
        <f>_xlfn.RANK.AVG(Table2[[#This Row],[6M Return vs Nifty Z-Score]],Table2[6M Return vs Nifty Z-Score])</f>
        <v>335</v>
      </c>
      <c r="AU380">
        <f>_xlfn.RANK.AVG(Table2[[#This Row],[Sharpe Ratio Z-Score]],Table2[Sharpe Ratio Z-Score])</f>
        <v>442</v>
      </c>
      <c r="AV380">
        <f>(Table2[[#This Row],[Rank 1Y]]+Table2[[#This Row],[Rank 6M]]+Table2[[#This Row],[Rank Sharpe]])/3</f>
        <v>377.33333333333331</v>
      </c>
    </row>
    <row r="381" spans="1:48" x14ac:dyDescent="0.3">
      <c r="A381" t="s">
        <v>581</v>
      </c>
      <c r="B381" t="s">
        <v>582</v>
      </c>
      <c r="C381" t="s">
        <v>10162</v>
      </c>
      <c r="D381" t="s">
        <v>525</v>
      </c>
      <c r="E381">
        <v>33330.7326993479</v>
      </c>
      <c r="F381">
        <v>75.39</v>
      </c>
      <c r="G381">
        <v>2.3439634633325599</v>
      </c>
      <c r="H381">
        <f>(Table2[[#This Row],[1Y Return vs Nifty]]-AVERAGE(Table2[1Y Return vs Nifty]))/_xlfn.STDEV.P(Table2[1Y Return vs Nifty])</f>
        <v>-0.49780047077643286</v>
      </c>
      <c r="I381">
        <v>-4.0196907634796704</v>
      </c>
      <c r="J381">
        <f>(Table2[[#This Row],[1M Return vs Nifty]]-AVERAGE(Table2[1M Return vs Nifty]))/_xlfn.STDEV.P(Table2[1M Return vs Nifty])</f>
        <v>-0.50812832909104533</v>
      </c>
      <c r="K381">
        <v>7.93390299409654</v>
      </c>
      <c r="L381">
        <f>(Table2[[#This Row],[6M Return vs Nifty]]-AVERAGE(Table2[6M Return vs Nifty]))/_xlfn.STDEV.P(Table2[6M Return vs Nifty])</f>
        <v>3.9373963305875748E-3</v>
      </c>
      <c r="M381">
        <v>2.3328588011754099</v>
      </c>
      <c r="N381">
        <f>(Table2[[#This Row],[1W Return vs Nifty]]-AVERAGE(Table2[1W Return vs Nifty]))/_xlfn.STDEV.P(Table2[1W Return vs Nifty])</f>
        <v>-0.13960651821857586</v>
      </c>
      <c r="O381">
        <v>73.67</v>
      </c>
      <c r="P381">
        <v>72.269072647192104</v>
      </c>
      <c r="Q381">
        <v>67.333148677410307</v>
      </c>
      <c r="R381">
        <v>63.809864759563801</v>
      </c>
      <c r="S381" s="2">
        <f>(Table2[[#This Row],[Close Price]]-Table2[[#This Row],[20D EMA]])/Table2[[#This Row],[20D EMA]]</f>
        <v>2.3347359847970664E-2</v>
      </c>
      <c r="T381" s="2">
        <f>(Table2[[#This Row],[Close Price]]-Table2[[#This Row],[50D EMA]])/Table2[[#This Row],[50D EMA]]</f>
        <v>4.3184826350876872E-2</v>
      </c>
      <c r="U381" s="2">
        <f>(Table2[[#This Row],[Close Price]]-Table2[[#This Row],[200D EMA]])/Table2[[#This Row],[200D EMA]]</f>
        <v>0.11965653590907591</v>
      </c>
      <c r="V381">
        <v>0.71376561233945901</v>
      </c>
      <c r="W381">
        <v>75.010000000000005</v>
      </c>
      <c r="X381">
        <v>76.099999999999994</v>
      </c>
      <c r="Y381">
        <v>74.55</v>
      </c>
      <c r="Z381">
        <v>77</v>
      </c>
      <c r="AA381">
        <v>69.599999999999994</v>
      </c>
      <c r="AB381">
        <v>77</v>
      </c>
      <c r="AC381" s="2">
        <f>(Table2[[#This Row],[Close Price]]/Table2[[#This Row],[Day Low]])-1</f>
        <v>5.0659912011730146E-3</v>
      </c>
      <c r="AD381" s="2">
        <f>(Table2[[#This Row],[Day High]]/Table2[[#This Row],[Close Price]])-1</f>
        <v>9.4176946544632933E-3</v>
      </c>
      <c r="AE381" s="2">
        <f>(Table2[[#This Row],[Close Price]]/Table2[[#This Row],[Current Week Low]])-1</f>
        <v>1.1267605633802802E-2</v>
      </c>
      <c r="AF381" s="2">
        <f>(Table2[[#This Row],[Current Week High]]/Table2[[#This Row],[Close Price]])-1</f>
        <v>2.1355617455895981E-2</v>
      </c>
      <c r="AG381" s="2">
        <f>(Table2[[#This Row],[Close Price]]/Table2[[#This Row],[Current Month Low]])-1</f>
        <v>8.3189655172413834E-2</v>
      </c>
      <c r="AH381" s="2">
        <f>(Table2[[#This Row],[Current Month High]]/Table2[[#This Row],[Close Price]])-1</f>
        <v>2.1355617455895981E-2</v>
      </c>
      <c r="AI381">
        <v>6.1148693460671</v>
      </c>
      <c r="AJ381">
        <v>30.8854166666666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0.03</v>
      </c>
      <c r="AM381" t="s">
        <v>10202</v>
      </c>
      <c r="AN381">
        <v>4.0999999999999996</v>
      </c>
      <c r="AO381" t="s">
        <v>10202</v>
      </c>
      <c r="AP381">
        <v>5.4805285441733E-2</v>
      </c>
      <c r="AQ381">
        <f>(Table2[[#This Row],[Sharpe Ratio]]-AVERAGE(Table2[Sharpe Ratio]))/_xlfn.STDEV.P(Table2[Sharpe Ratio])</f>
        <v>-1.0693486937067559E-2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-1.1522914086925342</v>
      </c>
      <c r="AS381">
        <f>_xlfn.RANK.AVG(Table2[[#This Row],[1Y Return vs Nifty Z-Score]],Table2[1Y Return vs Nifty Z-Score])</f>
        <v>486</v>
      </c>
      <c r="AT381">
        <f>_xlfn.RANK.AVG(Table2[[#This Row],[6M Return vs Nifty Z-Score]],Table2[6M Return vs Nifty Z-Score])</f>
        <v>315</v>
      </c>
      <c r="AU381">
        <f>_xlfn.RANK.AVG(Table2[[#This Row],[Sharpe Ratio Z-Score]],Table2[Sharpe Ratio Z-Score])</f>
        <v>337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1525</v>
      </c>
      <c r="B382" t="s">
        <v>1526</v>
      </c>
      <c r="C382" t="s">
        <v>10166</v>
      </c>
      <c r="D382" t="s">
        <v>265</v>
      </c>
      <c r="E382">
        <v>6486.0513513400001</v>
      </c>
      <c r="F382">
        <v>817.85</v>
      </c>
      <c r="G382">
        <v>32.141740556049797</v>
      </c>
      <c r="H382">
        <f>(Table2[[#This Row],[1Y Return vs Nifty]]-AVERAGE(Table2[1Y Return vs Nifty]))/_xlfn.STDEV.P(Table2[1Y Return vs Nifty])</f>
        <v>-8.5451716747135226E-2</v>
      </c>
      <c r="I382">
        <v>0.43743715334295502</v>
      </c>
      <c r="J382">
        <f>(Table2[[#This Row],[1M Return vs Nifty]]-AVERAGE(Table2[1M Return vs Nifty]))/_xlfn.STDEV.P(Table2[1M Return vs Nifty])</f>
        <v>-1.9598964520185266E-2</v>
      </c>
      <c r="K382">
        <v>8.9903208631336593</v>
      </c>
      <c r="L382">
        <f>(Table2[[#This Row],[6M Return vs Nifty]]-AVERAGE(Table2[6M Return vs Nifty]))/_xlfn.STDEV.P(Table2[6M Return vs Nifty])</f>
        <v>3.949478513299004E-2</v>
      </c>
      <c r="M382">
        <v>-0.47571110825567398</v>
      </c>
      <c r="N382">
        <f>(Table2[[#This Row],[1W Return vs Nifty]]-AVERAGE(Table2[1W Return vs Nifty]))/_xlfn.STDEV.P(Table2[1W Return vs Nifty])</f>
        <v>-0.70364271083505825</v>
      </c>
      <c r="O382">
        <v>765.9</v>
      </c>
      <c r="P382">
        <v>737.551619678311</v>
      </c>
      <c r="Q382">
        <v>684.717859382048</v>
      </c>
      <c r="R382">
        <v>69.957715032157395</v>
      </c>
      <c r="S382" s="2">
        <f>(Table2[[#This Row],[Close Price]]-Table2[[#This Row],[20D EMA]])/Table2[[#This Row],[20D EMA]]</f>
        <v>6.7828698263480938E-2</v>
      </c>
      <c r="T382" s="2">
        <f>(Table2[[#This Row],[Close Price]]-Table2[[#This Row],[50D EMA]])/Table2[[#This Row],[50D EMA]]</f>
        <v>0.10887153953605552</v>
      </c>
      <c r="U382" s="2">
        <f>(Table2[[#This Row],[Close Price]]-Table2[[#This Row],[200D EMA]])/Table2[[#This Row],[200D EMA]]</f>
        <v>0.19443357405355635</v>
      </c>
      <c r="V382">
        <v>1.5389300420910299</v>
      </c>
      <c r="W382">
        <v>819.55</v>
      </c>
      <c r="X382">
        <v>837</v>
      </c>
      <c r="Y382">
        <v>755.25</v>
      </c>
      <c r="Z382">
        <v>870</v>
      </c>
      <c r="AA382">
        <v>726</v>
      </c>
      <c r="AB382">
        <v>870</v>
      </c>
      <c r="AC382" s="2">
        <f>(Table2[[#This Row],[Close Price]]/Table2[[#This Row],[Day Low]])-1</f>
        <v>-2.0743090720516388E-3</v>
      </c>
      <c r="AD382" s="2">
        <f>(Table2[[#This Row],[Day High]]/Table2[[#This Row],[Close Price]])-1</f>
        <v>2.3415051659839703E-2</v>
      </c>
      <c r="AE382" s="2">
        <f>(Table2[[#This Row],[Close Price]]/Table2[[#This Row],[Current Week Low]])-1</f>
        <v>8.2886461436610492E-2</v>
      </c>
      <c r="AF382" s="2">
        <f>(Table2[[#This Row],[Current Week High]]/Table2[[#This Row],[Close Price]])-1</f>
        <v>6.3764749037109381E-2</v>
      </c>
      <c r="AG382" s="2">
        <f>(Table2[[#This Row],[Close Price]]/Table2[[#This Row],[Current Month Low]])-1</f>
        <v>0.12651515151515147</v>
      </c>
      <c r="AH382" s="2">
        <f>(Table2[[#This Row],[Current Month High]]/Table2[[#This Row],[Close Price]])-1</f>
        <v>6.3764749037109381E-2</v>
      </c>
      <c r="AI382">
        <v>8.0638258849422098</v>
      </c>
      <c r="AJ382">
        <v>75.4854629331616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0.06</v>
      </c>
      <c r="AM382" t="s">
        <v>10202</v>
      </c>
      <c r="AN382">
        <v>9</v>
      </c>
      <c r="AO382" t="s">
        <v>10202</v>
      </c>
      <c r="AQ382">
        <f>(Table2[[#This Row],[Sharpe Ratio]]-AVERAGE(Table2[Sharpe Ratio]))/_xlfn.STDEV.P(Table2[Sharpe Ratio])</f>
        <v>-0.63970041368086605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-1.4088990206502547</v>
      </c>
      <c r="AS382">
        <f>_xlfn.RANK.AVG(Table2[[#This Row],[1Y Return vs Nifty Z-Score]],Table2[1Y Return vs Nifty Z-Score])</f>
        <v>312</v>
      </c>
      <c r="AT382">
        <f>_xlfn.RANK.AVG(Table2[[#This Row],[6M Return vs Nifty Z-Score]],Table2[6M Return vs Nifty Z-Score])</f>
        <v>298</v>
      </c>
      <c r="AU382">
        <f>_xlfn.RANK.AVG(Table2[[#This Row],[Sharpe Ratio Z-Score]],Table2[Sharpe Ratio Z-Score])</f>
        <v>530.5</v>
      </c>
      <c r="AV382">
        <f>(Table2[[#This Row],[Rank 1Y]]+Table2[[#This Row],[Rank 6M]]+Table2[[#This Row],[Rank Sharpe]])/3</f>
        <v>380.16666666666669</v>
      </c>
    </row>
    <row r="383" spans="1:48" x14ac:dyDescent="0.3">
      <c r="A383" t="s">
        <v>1878</v>
      </c>
      <c r="B383" t="s">
        <v>1879</v>
      </c>
      <c r="C383" t="s">
        <v>10166</v>
      </c>
      <c r="D383" t="s">
        <v>133</v>
      </c>
      <c r="E383">
        <v>3777.395415</v>
      </c>
      <c r="F383">
        <v>655.75</v>
      </c>
      <c r="G383">
        <v>-32.979477127034102</v>
      </c>
      <c r="H383">
        <f>(Table2[[#This Row],[1Y Return vs Nifty]]-AVERAGE(Table2[1Y Return vs Nifty]))/_xlfn.STDEV.P(Table2[1Y Return vs Nifty])</f>
        <v>-0.98661467561272331</v>
      </c>
      <c r="I383">
        <v>11.396531975083301</v>
      </c>
      <c r="J383">
        <f>(Table2[[#This Row],[1M Return vs Nifty]]-AVERAGE(Table2[1M Return vs Nifty]))/_xlfn.STDEV.P(Table2[1M Return vs Nifty])</f>
        <v>1.1815870300144369</v>
      </c>
      <c r="K383">
        <v>1.32710740386135</v>
      </c>
      <c r="L383">
        <f>(Table2[[#This Row],[6M Return vs Nifty]]-AVERAGE(Table2[6M Return vs Nifty]))/_xlfn.STDEV.P(Table2[6M Return vs Nifty])</f>
        <v>-0.21843710757108428</v>
      </c>
      <c r="M383">
        <v>3.3714725248682602</v>
      </c>
      <c r="N383">
        <f>(Table2[[#This Row],[1W Return vs Nifty]]-AVERAGE(Table2[1W Return vs Nifty]))/_xlfn.STDEV.P(Table2[1W Return vs Nifty])</f>
        <v>6.8974983827640932E-2</v>
      </c>
      <c r="O383">
        <v>635.70000000000005</v>
      </c>
      <c r="P383">
        <v>597.37615689940401</v>
      </c>
      <c r="Q383">
        <v>560.18323039991606</v>
      </c>
      <c r="R383">
        <v>54.422495053638897</v>
      </c>
      <c r="S383" s="2">
        <f>(Table2[[#This Row],[Close Price]]-Table2[[#This Row],[20D EMA]])/Table2[[#This Row],[20D EMA]]</f>
        <v>3.1540034607519196E-2</v>
      </c>
      <c r="T383" s="2">
        <f>(Table2[[#This Row],[Close Price]]-Table2[[#This Row],[50D EMA]])/Table2[[#This Row],[50D EMA]]</f>
        <v>9.7717062233580135E-2</v>
      </c>
      <c r="U383" s="2">
        <f>(Table2[[#This Row],[Close Price]]-Table2[[#This Row],[200D EMA]])/Table2[[#This Row],[200D EMA]]</f>
        <v>0.17059912616780515</v>
      </c>
      <c r="V383">
        <v>1.29631445014818</v>
      </c>
      <c r="W383">
        <v>651.54999999999995</v>
      </c>
      <c r="X383">
        <v>665.45</v>
      </c>
      <c r="Y383">
        <v>652.1</v>
      </c>
      <c r="Z383">
        <v>669.3</v>
      </c>
      <c r="AA383">
        <v>580.4</v>
      </c>
      <c r="AB383">
        <v>691.95</v>
      </c>
      <c r="AC383" s="2">
        <f>(Table2[[#This Row],[Close Price]]/Table2[[#This Row],[Day Low]])-1</f>
        <v>6.4461668329369726E-3</v>
      </c>
      <c r="AD383" s="2">
        <f>(Table2[[#This Row],[Day High]]/Table2[[#This Row],[Close Price]])-1</f>
        <v>1.479222264582547E-2</v>
      </c>
      <c r="AE383" s="2">
        <f>(Table2[[#This Row],[Close Price]]/Table2[[#This Row],[Current Week Low]])-1</f>
        <v>5.5973010274497081E-3</v>
      </c>
      <c r="AF383" s="2">
        <f>(Table2[[#This Row],[Current Week High]]/Table2[[#This Row],[Close Price]])-1</f>
        <v>2.0663362561951892E-2</v>
      </c>
      <c r="AG383" s="2">
        <f>(Table2[[#This Row],[Close Price]]/Table2[[#This Row],[Current Month Low]])-1</f>
        <v>0.12982425913163342</v>
      </c>
      <c r="AH383" s="2">
        <f>(Table2[[#This Row],[Current Month High]]/Table2[[#This Row],[Close Price]])-1</f>
        <v>5.5203964925657711E-2</v>
      </c>
      <c r="AI383">
        <v>10.5604269919939</v>
      </c>
      <c r="AJ383">
        <v>42.554347826086897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</v>
      </c>
      <c r="AM383" t="s">
        <v>10202</v>
      </c>
      <c r="AN383">
        <v>7.1</v>
      </c>
      <c r="AO383" t="s">
        <v>10202</v>
      </c>
      <c r="AP383">
        <v>0.168849832133035</v>
      </c>
      <c r="AQ383">
        <f>(Table2[[#This Row],[Sharpe Ratio]]-AVERAGE(Table2[Sharpe Ratio]))/_xlfn.STDEV.P(Table2[Sharpe Ratio])</f>
        <v>1.2982096461822985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1.3437198768405687</v>
      </c>
      <c r="AS383">
        <f>_xlfn.RANK.AVG(Table2[[#This Row],[1Y Return vs Nifty Z-Score]],Table2[1Y Return vs Nifty Z-Score])</f>
        <v>670</v>
      </c>
      <c r="AT383">
        <f>_xlfn.RANK.AVG(Table2[[#This Row],[6M Return vs Nifty Z-Score]],Table2[6M Return vs Nifty Z-Score])</f>
        <v>402</v>
      </c>
      <c r="AU383">
        <f>_xlfn.RANK.AVG(Table2[[#This Row],[Sharpe Ratio Z-Score]],Table2[Sharpe Ratio Z-Score])</f>
        <v>74</v>
      </c>
      <c r="AV383">
        <f>(Table2[[#This Row],[Rank 1Y]]+Table2[[#This Row],[Rank 6M]]+Table2[[#This Row],[Rank Sharpe]])/3</f>
        <v>382</v>
      </c>
    </row>
    <row r="384" spans="1:48" x14ac:dyDescent="0.3">
      <c r="A384" t="s">
        <v>1653</v>
      </c>
      <c r="B384" t="s">
        <v>1654</v>
      </c>
      <c r="C384" t="s">
        <v>10160</v>
      </c>
      <c r="D384" t="s">
        <v>46</v>
      </c>
      <c r="E384">
        <v>5058.0125331449999</v>
      </c>
      <c r="F384">
        <v>730.95</v>
      </c>
      <c r="G384">
        <v>41.000911238880903</v>
      </c>
      <c r="H384">
        <f>(Table2[[#This Row],[1Y Return vs Nifty]]-AVERAGE(Table2[1Y Return vs Nifty]))/_xlfn.STDEV.P(Table2[1Y Return vs Nifty])</f>
        <v>3.714360240810205E-2</v>
      </c>
      <c r="I384">
        <v>27.0718598544141</v>
      </c>
      <c r="J384">
        <f>(Table2[[#This Row],[1M Return vs Nifty]]-AVERAGE(Table2[1M Return vs Nifty]))/_xlfn.STDEV.P(Table2[1M Return vs Nifty])</f>
        <v>2.8997019486879982</v>
      </c>
      <c r="K384">
        <v>-33.383383789820499</v>
      </c>
      <c r="L384">
        <f>(Table2[[#This Row],[6M Return vs Nifty]]-AVERAGE(Table2[6M Return vs Nifty]))/_xlfn.STDEV.P(Table2[6M Return vs Nifty])</f>
        <v>-1.386738465461828</v>
      </c>
      <c r="M384">
        <v>16.185682261750401</v>
      </c>
      <c r="N384">
        <f>(Table2[[#This Row],[1W Return vs Nifty]]-AVERAGE(Table2[1W Return vs Nifty]))/_xlfn.STDEV.P(Table2[1W Return vs Nifty])</f>
        <v>2.6424121082195806</v>
      </c>
      <c r="O384">
        <v>667.11</v>
      </c>
      <c r="P384">
        <v>611.90636836480599</v>
      </c>
      <c r="Q384">
        <v>584.70059639148803</v>
      </c>
      <c r="R384">
        <v>64.616658665402596</v>
      </c>
      <c r="S384" s="2">
        <f>(Table2[[#This Row],[Close Price]]-Table2[[#This Row],[20D EMA]])/Table2[[#This Row],[20D EMA]]</f>
        <v>9.5696361919323694E-2</v>
      </c>
      <c r="T384" s="2">
        <f>(Table2[[#This Row],[Close Price]]-Table2[[#This Row],[50D EMA]])/Table2[[#This Row],[50D EMA]]</f>
        <v>0.19454550204031001</v>
      </c>
      <c r="U384" s="2">
        <f>(Table2[[#This Row],[Close Price]]-Table2[[#This Row],[200D EMA]])/Table2[[#This Row],[200D EMA]]</f>
        <v>0.25012699578399317</v>
      </c>
      <c r="V384">
        <v>1.74644590828544</v>
      </c>
      <c r="W384">
        <v>726.35</v>
      </c>
      <c r="X384">
        <v>743.15</v>
      </c>
      <c r="Y384">
        <v>727.05</v>
      </c>
      <c r="Z384">
        <v>765.25</v>
      </c>
      <c r="AA384">
        <v>562.04999999999995</v>
      </c>
      <c r="AB384">
        <v>779</v>
      </c>
      <c r="AC384" s="2">
        <f>(Table2[[#This Row],[Close Price]]/Table2[[#This Row],[Day Low]])-1</f>
        <v>6.333035038204704E-3</v>
      </c>
      <c r="AD384" s="2">
        <f>(Table2[[#This Row],[Day High]]/Table2[[#This Row],[Close Price]])-1</f>
        <v>1.6690608112729821E-2</v>
      </c>
      <c r="AE384" s="2">
        <f>(Table2[[#This Row],[Close Price]]/Table2[[#This Row],[Current Week Low]])-1</f>
        <v>5.3641427687229903E-3</v>
      </c>
      <c r="AF384" s="2">
        <f>(Table2[[#This Row],[Current Week High]]/Table2[[#This Row],[Close Price]])-1</f>
        <v>4.692523428415063E-2</v>
      </c>
      <c r="AG384" s="2">
        <f>(Table2[[#This Row],[Close Price]]/Table2[[#This Row],[Current Month Low]])-1</f>
        <v>0.30050707232452645</v>
      </c>
      <c r="AH384" s="2">
        <f>(Table2[[#This Row],[Current Month High]]/Table2[[#This Row],[Close Price]])-1</f>
        <v>6.5736370476776829E-2</v>
      </c>
      <c r="AI384">
        <v>38.046378001231197</v>
      </c>
      <c r="AJ384">
        <v>72.9854455094071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0.25</v>
      </c>
      <c r="AM384" t="s">
        <v>10202</v>
      </c>
      <c r="AN384">
        <v>21.19</v>
      </c>
      <c r="AO384" t="s">
        <v>10202</v>
      </c>
      <c r="AP384">
        <v>0.12064378732169501</v>
      </c>
      <c r="AQ384">
        <f>(Table2[[#This Row],[Sharpe Ratio]]-AVERAGE(Table2[Sharpe Ratio]))/_xlfn.STDEV.P(Table2[Sharpe Ratio])</f>
        <v>0.7449430067905195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4.9374622006443722</v>
      </c>
      <c r="AS384">
        <f>_xlfn.RANK.AVG(Table2[[#This Row],[1Y Return vs Nifty Z-Score]],Table2[1Y Return vs Nifty Z-Score])</f>
        <v>276</v>
      </c>
      <c r="AT384">
        <f>_xlfn.RANK.AVG(Table2[[#This Row],[6M Return vs Nifty Z-Score]],Table2[6M Return vs Nifty Z-Score])</f>
        <v>701</v>
      </c>
      <c r="AU384">
        <f>_xlfn.RANK.AVG(Table2[[#This Row],[Sharpe Ratio Z-Score]],Table2[Sharpe Ratio Z-Score])</f>
        <v>172</v>
      </c>
      <c r="AV384">
        <f>(Table2[[#This Row],[Rank 1Y]]+Table2[[#This Row],[Rank 6M]]+Table2[[#This Row],[Rank Sharpe]])/3</f>
        <v>383</v>
      </c>
    </row>
    <row r="385" spans="1:48" x14ac:dyDescent="0.3">
      <c r="A385" t="s">
        <v>1049</v>
      </c>
      <c r="B385" t="s">
        <v>1050</v>
      </c>
      <c r="C385" t="s">
        <v>10157</v>
      </c>
      <c r="D385" t="s">
        <v>24</v>
      </c>
      <c r="E385">
        <v>12409.225175547001</v>
      </c>
      <c r="F385">
        <v>112.69</v>
      </c>
      <c r="G385">
        <v>41.400538562861797</v>
      </c>
      <c r="H385">
        <f>(Table2[[#This Row],[1Y Return vs Nifty]]-AVERAGE(Table2[1Y Return vs Nifty]))/_xlfn.STDEV.P(Table2[1Y Return vs Nifty])</f>
        <v>4.2673740733751138E-2</v>
      </c>
      <c r="I385">
        <v>-9.1684996372978702</v>
      </c>
      <c r="J385">
        <f>(Table2[[#This Row],[1M Return vs Nifty]]-AVERAGE(Table2[1M Return vs Nifty]))/_xlfn.STDEV.P(Table2[1M Return vs Nifty])</f>
        <v>-1.0724702942227837</v>
      </c>
      <c r="K385">
        <v>-29.044273621210699</v>
      </c>
      <c r="L385">
        <f>(Table2[[#This Row],[6M Return vs Nifty]]-AVERAGE(Table2[6M Return vs Nifty]))/_xlfn.STDEV.P(Table2[6M Return vs Nifty])</f>
        <v>-1.2406907396103681</v>
      </c>
      <c r="M385">
        <v>-2.2837837121870801</v>
      </c>
      <c r="N385">
        <f>(Table2[[#This Row],[1W Return vs Nifty]]-AVERAGE(Table2[1W Return vs Nifty]))/_xlfn.STDEV.P(Table2[1W Return vs Nifty])</f>
        <v>-1.0667522008538481</v>
      </c>
      <c r="O385">
        <v>111.55</v>
      </c>
      <c r="P385">
        <v>117.120370673853</v>
      </c>
      <c r="Q385">
        <v>116.891341475985</v>
      </c>
      <c r="R385">
        <v>59.433684689290402</v>
      </c>
      <c r="S385" s="2">
        <f>(Table2[[#This Row],[Close Price]]-Table2[[#This Row],[20D EMA]])/Table2[[#This Row],[20D EMA]]</f>
        <v>1.0219632451815334E-2</v>
      </c>
      <c r="T385" s="2">
        <f>(Table2[[#This Row],[Close Price]]-Table2[[#This Row],[50D EMA]])/Table2[[#This Row],[50D EMA]]</f>
        <v>-3.7827498737946538E-2</v>
      </c>
      <c r="U385" s="2">
        <f>(Table2[[#This Row],[Close Price]]-Table2[[#This Row],[200D EMA]])/Table2[[#This Row],[200D EMA]]</f>
        <v>-3.594228129247843E-2</v>
      </c>
      <c r="V385">
        <v>1.14296374101243</v>
      </c>
      <c r="W385">
        <v>112.26</v>
      </c>
      <c r="X385">
        <v>113.88</v>
      </c>
      <c r="Y385">
        <v>111.01</v>
      </c>
      <c r="Z385">
        <v>116.5</v>
      </c>
      <c r="AA385">
        <v>104.45</v>
      </c>
      <c r="AB385">
        <v>118.7</v>
      </c>
      <c r="AC385" s="2">
        <f>(Table2[[#This Row],[Close Price]]/Table2[[#This Row],[Day Low]])-1</f>
        <v>3.8303937288437506E-3</v>
      </c>
      <c r="AD385" s="2">
        <f>(Table2[[#This Row],[Day High]]/Table2[[#This Row],[Close Price]])-1</f>
        <v>1.0559943207028022E-2</v>
      </c>
      <c r="AE385" s="2">
        <f>(Table2[[#This Row],[Close Price]]/Table2[[#This Row],[Current Week Low]])-1</f>
        <v>1.5133771732276369E-2</v>
      </c>
      <c r="AF385" s="2">
        <f>(Table2[[#This Row],[Current Week High]]/Table2[[#This Row],[Close Price]])-1</f>
        <v>3.3809566066199226E-2</v>
      </c>
      <c r="AG385" s="2">
        <f>(Table2[[#This Row],[Close Price]]/Table2[[#This Row],[Current Month Low]])-1</f>
        <v>7.888942077549066E-2</v>
      </c>
      <c r="AH385" s="2">
        <f>(Table2[[#This Row],[Current Month High]]/Table2[[#This Row],[Close Price]])-1</f>
        <v>5.3332150146419455E-2</v>
      </c>
      <c r="AI385">
        <v>35.327003283343601</v>
      </c>
      <c r="AJ385">
        <v>70.742424242424207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-0.19</v>
      </c>
      <c r="AM385" t="s">
        <v>10201</v>
      </c>
      <c r="AN385">
        <v>5.26</v>
      </c>
      <c r="AO385" t="s">
        <v>10202</v>
      </c>
      <c r="AP385">
        <v>0.105806476589832</v>
      </c>
      <c r="AQ385">
        <f>(Table2[[#This Row],[Sharpe Ratio]]-AVERAGE(Table2[Sharpe Ratio]))/_xlfn.STDEV.P(Table2[Sharpe Ratio])</f>
        <v>0.57465338692321322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274</v>
      </c>
      <c r="AT385">
        <f>_xlfn.RANK.AVG(Table2[[#This Row],[6M Return vs Nifty Z-Score]],Table2[6M Return vs Nifty Z-Score])</f>
        <v>682</v>
      </c>
      <c r="AU385">
        <f>_xlfn.RANK.AVG(Table2[[#This Row],[Sharpe Ratio Z-Score]],Table2[Sharpe Ratio Z-Score])</f>
        <v>198</v>
      </c>
      <c r="AV385">
        <f>(Table2[[#This Row],[Rank 1Y]]+Table2[[#This Row],[Rank 6M]]+Table2[[#This Row],[Rank Sharpe]])/3</f>
        <v>384.66666666666669</v>
      </c>
    </row>
    <row r="386" spans="1:48" x14ac:dyDescent="0.3">
      <c r="A386" t="s">
        <v>499</v>
      </c>
      <c r="B386" t="s">
        <v>500</v>
      </c>
      <c r="C386" t="s">
        <v>10166</v>
      </c>
      <c r="D386" t="s">
        <v>265</v>
      </c>
      <c r="E386">
        <v>42818.618368900003</v>
      </c>
      <c r="F386">
        <v>4539.7</v>
      </c>
      <c r="G386">
        <v>4.8500224815947197</v>
      </c>
      <c r="H386">
        <f>(Table2[[#This Row],[1Y Return vs Nifty]]-AVERAGE(Table2[1Y Return vs Nifty]))/_xlfn.STDEV.P(Table2[1Y Return vs Nifty])</f>
        <v>-0.46312102772640579</v>
      </c>
      <c r="I386">
        <v>-0.77787544172920897</v>
      </c>
      <c r="J386">
        <f>(Table2[[#This Row],[1M Return vs Nifty]]-AVERAGE(Table2[1M Return vs Nifty]))/_xlfn.STDEV.P(Table2[1M Return vs Nifty])</f>
        <v>-0.15280489912769196</v>
      </c>
      <c r="K386">
        <v>-1.51694246772738</v>
      </c>
      <c r="L386">
        <f>(Table2[[#This Row],[6M Return vs Nifty]]-AVERAGE(Table2[6M Return vs Nifty]))/_xlfn.STDEV.P(Table2[6M Return vs Nifty])</f>
        <v>-0.31416342006679804</v>
      </c>
      <c r="M386">
        <v>0.65134065463755197</v>
      </c>
      <c r="N386">
        <f>(Table2[[#This Row],[1W Return vs Nifty]]-AVERAGE(Table2[1W Return vs Nifty]))/_xlfn.STDEV.P(Table2[1W Return vs Nifty])</f>
        <v>-0.47730047769735462</v>
      </c>
      <c r="O386">
        <v>4281.47</v>
      </c>
      <c r="P386">
        <v>4124.3325921570104</v>
      </c>
      <c r="Q386">
        <v>3805.41940069682</v>
      </c>
      <c r="R386">
        <v>70.076762614433093</v>
      </c>
      <c r="S386" s="2">
        <f>(Table2[[#This Row],[Close Price]]-Table2[[#This Row],[20D EMA]])/Table2[[#This Row],[20D EMA]]</f>
        <v>6.0313397034196095E-2</v>
      </c>
      <c r="T386" s="2">
        <f>(Table2[[#This Row],[Close Price]]-Table2[[#This Row],[50D EMA]])/Table2[[#This Row],[50D EMA]]</f>
        <v>0.10071142386355264</v>
      </c>
      <c r="U386" s="2">
        <f>(Table2[[#This Row],[Close Price]]-Table2[[#This Row],[200D EMA]])/Table2[[#This Row],[200D EMA]]</f>
        <v>0.19295655011605917</v>
      </c>
      <c r="V386">
        <v>1.2333288147360499</v>
      </c>
      <c r="W386">
        <v>4573</v>
      </c>
      <c r="X386">
        <v>4675</v>
      </c>
      <c r="Y386">
        <v>4418.7</v>
      </c>
      <c r="Z386">
        <v>4699</v>
      </c>
      <c r="AA386">
        <v>4167.7</v>
      </c>
      <c r="AB386">
        <v>4699.95</v>
      </c>
      <c r="AC386" s="2">
        <f>(Table2[[#This Row],[Close Price]]/Table2[[#This Row],[Day Low]])-1</f>
        <v>-7.2818718565493823E-3</v>
      </c>
      <c r="AD386" s="2">
        <f>(Table2[[#This Row],[Day High]]/Table2[[#This Row],[Close Price]])-1</f>
        <v>2.9803731524109534E-2</v>
      </c>
      <c r="AE386" s="2">
        <f>(Table2[[#This Row],[Close Price]]/Table2[[#This Row],[Current Week Low]])-1</f>
        <v>2.7383619616629273E-2</v>
      </c>
      <c r="AF386" s="2">
        <f>(Table2[[#This Row],[Current Week High]]/Table2[[#This Row],[Close Price]])-1</f>
        <v>3.5090424477388416E-2</v>
      </c>
      <c r="AG386" s="2">
        <f>(Table2[[#This Row],[Close Price]]/Table2[[#This Row],[Current Month Low]])-1</f>
        <v>8.9257864049715696E-2</v>
      </c>
      <c r="AH386" s="2">
        <f>(Table2[[#This Row],[Current Month High]]/Table2[[#This Row],[Close Price]])-1</f>
        <v>3.5299689406788959E-2</v>
      </c>
      <c r="AI386">
        <v>3.5299689406788901</v>
      </c>
      <c r="AJ386">
        <v>36.491280817799101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0.03</v>
      </c>
      <c r="AM386" t="s">
        <v>10202</v>
      </c>
      <c r="AN386">
        <v>5.81</v>
      </c>
      <c r="AO386" t="s">
        <v>10202</v>
      </c>
      <c r="AP386">
        <v>8.3540042525792002E-2</v>
      </c>
      <c r="AQ386">
        <f>(Table2[[#This Row],[Sharpe Ratio]]-AVERAGE(Table2[Sharpe Ratio]))/_xlfn.STDEV.P(Table2[Sharpe Ratio])</f>
        <v>0.31909881500048104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-1.0882910096177694</v>
      </c>
      <c r="AS386">
        <f>_xlfn.RANK.AVG(Table2[[#This Row],[1Y Return vs Nifty Z-Score]],Table2[1Y Return vs Nifty Z-Score])</f>
        <v>468</v>
      </c>
      <c r="AT386">
        <f>_xlfn.RANK.AVG(Table2[[#This Row],[6M Return vs Nifty Z-Score]],Table2[6M Return vs Nifty Z-Score])</f>
        <v>437</v>
      </c>
      <c r="AU386">
        <f>_xlfn.RANK.AVG(Table2[[#This Row],[Sharpe Ratio Z-Score]],Table2[Sharpe Ratio Z-Score])</f>
        <v>250</v>
      </c>
      <c r="AV386">
        <f>(Table2[[#This Row],[Rank 1Y]]+Table2[[#This Row],[Rank 6M]]+Table2[[#This Row],[Rank Sharpe]])/3</f>
        <v>385</v>
      </c>
    </row>
    <row r="387" spans="1:48" x14ac:dyDescent="0.3">
      <c r="A387" t="s">
        <v>1260</v>
      </c>
      <c r="B387" t="s">
        <v>1261</v>
      </c>
      <c r="C387" t="s">
        <v>10155</v>
      </c>
      <c r="D387" t="s">
        <v>108</v>
      </c>
      <c r="E387">
        <v>9159.8350451400001</v>
      </c>
      <c r="F387">
        <v>565.29999999999995</v>
      </c>
      <c r="G387">
        <v>140.19124510096901</v>
      </c>
      <c r="H387">
        <f>(Table2[[#This Row],[1Y Return vs Nifty]]-AVERAGE(Table2[1Y Return vs Nifty]))/_xlfn.STDEV.P(Table2[1Y Return vs Nifty])</f>
        <v>1.409763125418714</v>
      </c>
      <c r="I387">
        <v>-1.27262134648949</v>
      </c>
      <c r="J387">
        <f>(Table2[[#This Row],[1M Return vs Nifty]]-AVERAGE(Table2[1M Return vs Nifty]))/_xlfn.STDEV.P(Table2[1M Return vs Nifty])</f>
        <v>-0.20703217440160329</v>
      </c>
      <c r="K387">
        <v>-14.062096872042201</v>
      </c>
      <c r="L387">
        <f>(Table2[[#This Row],[6M Return vs Nifty]]-AVERAGE(Table2[6M Return vs Nifty]))/_xlfn.STDEV.P(Table2[6M Return vs Nifty])</f>
        <v>-0.73641388156928145</v>
      </c>
      <c r="M387">
        <v>8.6118196770467001</v>
      </c>
      <c r="N387">
        <f>(Table2[[#This Row],[1W Return vs Nifty]]-AVERAGE(Table2[1W Return vs Nifty]))/_xlfn.STDEV.P(Table2[1W Return vs Nifty])</f>
        <v>1.1213772921262735</v>
      </c>
      <c r="O387">
        <v>555.47</v>
      </c>
      <c r="P387">
        <v>541.90265580416701</v>
      </c>
      <c r="Q387">
        <v>443.928065458888</v>
      </c>
      <c r="R387">
        <v>57.490670588791197</v>
      </c>
      <c r="S387" s="2">
        <f>(Table2[[#This Row],[Close Price]]-Table2[[#This Row],[20D EMA]])/Table2[[#This Row],[20D EMA]]</f>
        <v>1.7696725295695406E-2</v>
      </c>
      <c r="T387" s="2">
        <f>(Table2[[#This Row],[Close Price]]-Table2[[#This Row],[50D EMA]])/Table2[[#This Row],[50D EMA]]</f>
        <v>4.3176286266971689E-2</v>
      </c>
      <c r="U387" s="2">
        <f>(Table2[[#This Row],[Close Price]]-Table2[[#This Row],[200D EMA]])/Table2[[#This Row],[200D EMA]]</f>
        <v>0.27340450848866676</v>
      </c>
      <c r="V387">
        <v>0.629366672661962</v>
      </c>
      <c r="W387">
        <v>566.70000000000005</v>
      </c>
      <c r="X387">
        <v>592.4</v>
      </c>
      <c r="Y387">
        <v>562.6</v>
      </c>
      <c r="Z387">
        <v>583.79999999999995</v>
      </c>
      <c r="AA387">
        <v>511.05</v>
      </c>
      <c r="AB387">
        <v>593.4</v>
      </c>
      <c r="AC387" s="2">
        <f>(Table2[[#This Row],[Close Price]]/Table2[[#This Row],[Day Low]])-1</f>
        <v>-2.4704429151227725E-3</v>
      </c>
      <c r="AD387" s="2">
        <f>(Table2[[#This Row],[Day High]]/Table2[[#This Row],[Close Price]])-1</f>
        <v>4.7939147355386513E-2</v>
      </c>
      <c r="AE387" s="2">
        <f>(Table2[[#This Row],[Close Price]]/Table2[[#This Row],[Current Week Low]])-1</f>
        <v>4.7991468183432584E-3</v>
      </c>
      <c r="AF387" s="2">
        <f>(Table2[[#This Row],[Current Week High]]/Table2[[#This Row],[Close Price]])-1</f>
        <v>3.272598620201661E-2</v>
      </c>
      <c r="AG387" s="2">
        <f>(Table2[[#This Row],[Close Price]]/Table2[[#This Row],[Current Month Low]])-1</f>
        <v>0.10615399667351522</v>
      </c>
      <c r="AH387" s="2">
        <f>(Table2[[#This Row],[Current Month High]]/Table2[[#This Row],[Close Price]])-1</f>
        <v>4.9708119582522636E-2</v>
      </c>
      <c r="AI387">
        <v>12.294356978595401</v>
      </c>
      <c r="AJ387">
        <v>186.71174978867199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0.08</v>
      </c>
      <c r="AM387" t="s">
        <v>10202</v>
      </c>
      <c r="AN387">
        <v>0.78</v>
      </c>
      <c r="AO387" t="s">
        <v>10202</v>
      </c>
      <c r="AQ387">
        <f>(Table2[[#This Row],[Sharpe Ratio]]-AVERAGE(Table2[Sharpe Ratio]))/_xlfn.STDEV.P(Table2[Sharpe Ratio])</f>
        <v>-0.63970041368086605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0.94799394789323665</v>
      </c>
      <c r="AS387">
        <f>_xlfn.RANK.AVG(Table2[[#This Row],[1Y Return vs Nifty Z-Score]],Table2[1Y Return vs Nifty Z-Score])</f>
        <v>61</v>
      </c>
      <c r="AT387">
        <f>_xlfn.RANK.AVG(Table2[[#This Row],[6M Return vs Nifty Z-Score]],Table2[6M Return vs Nifty Z-Score])</f>
        <v>564</v>
      </c>
      <c r="AU387">
        <f>_xlfn.RANK.AVG(Table2[[#This Row],[Sharpe Ratio Z-Score]],Table2[Sharpe Ratio Z-Score])</f>
        <v>530.5</v>
      </c>
      <c r="AV387">
        <f>(Table2[[#This Row],[Rank 1Y]]+Table2[[#This Row],[Rank 6M]]+Table2[[#This Row],[Rank Sharpe]])/3</f>
        <v>385.16666666666669</v>
      </c>
    </row>
    <row r="388" spans="1:48" x14ac:dyDescent="0.3">
      <c r="A388" t="s">
        <v>306</v>
      </c>
      <c r="B388" t="s">
        <v>307</v>
      </c>
      <c r="C388" t="s">
        <v>10157</v>
      </c>
      <c r="D388" t="s">
        <v>258</v>
      </c>
      <c r="E388">
        <v>88546.525339500004</v>
      </c>
      <c r="F388">
        <v>4145.8500000000004</v>
      </c>
      <c r="G388">
        <v>37.191140068167698</v>
      </c>
      <c r="H388">
        <f>(Table2[[#This Row],[1Y Return vs Nifty]]-AVERAGE(Table2[1Y Return vs Nifty]))/_xlfn.STDEV.P(Table2[1Y Return vs Nifty])</f>
        <v>-1.5576920686363259E-2</v>
      </c>
      <c r="I388">
        <v>-0.7797673654424</v>
      </c>
      <c r="J388">
        <f>(Table2[[#This Row],[1M Return vs Nifty]]-AVERAGE(Table2[1M Return vs Nifty]))/_xlfn.STDEV.P(Table2[1M Return vs Nifty])</f>
        <v>-0.15301226591335979</v>
      </c>
      <c r="K388">
        <v>3.85791611169557</v>
      </c>
      <c r="L388">
        <f>(Table2[[#This Row],[6M Return vs Nifty]]-AVERAGE(Table2[6M Return vs Nifty]))/_xlfn.STDEV.P(Table2[6M Return vs Nifty])</f>
        <v>-0.13325400735432222</v>
      </c>
      <c r="M388">
        <v>0.40498119892017498</v>
      </c>
      <c r="N388">
        <f>(Table2[[#This Row],[1W Return vs Nifty]]-AVERAGE(Table2[1W Return vs Nifty]))/_xlfn.STDEV.P(Table2[1W Return vs Nifty])</f>
        <v>-0.52677606630609453</v>
      </c>
      <c r="O388">
        <v>4085.14</v>
      </c>
      <c r="P388">
        <v>3998.2860113010502</v>
      </c>
      <c r="Q388">
        <v>3534.5297481859802</v>
      </c>
      <c r="R388">
        <v>57.457295331587403</v>
      </c>
      <c r="S388" s="2">
        <f>(Table2[[#This Row],[Close Price]]-Table2[[#This Row],[20D EMA]])/Table2[[#This Row],[20D EMA]]</f>
        <v>1.4861179788208114E-2</v>
      </c>
      <c r="T388" s="2">
        <f>(Table2[[#This Row],[Close Price]]-Table2[[#This Row],[50D EMA]])/Table2[[#This Row],[50D EMA]]</f>
        <v>3.6906811639253537E-2</v>
      </c>
      <c r="U388" s="2">
        <f>(Table2[[#This Row],[Close Price]]-Table2[[#This Row],[200D EMA]])/Table2[[#This Row],[200D EMA]]</f>
        <v>0.17295660112289812</v>
      </c>
      <c r="V388">
        <v>1.52262032784566</v>
      </c>
      <c r="W388">
        <v>4101</v>
      </c>
      <c r="X388">
        <v>4176.95</v>
      </c>
      <c r="Y388">
        <v>4105.2</v>
      </c>
      <c r="Z388">
        <v>4216.95</v>
      </c>
      <c r="AA388">
        <v>3703.55</v>
      </c>
      <c r="AB388">
        <v>4296.3999999999996</v>
      </c>
      <c r="AC388" s="2">
        <f>(Table2[[#This Row],[Close Price]]/Table2[[#This Row],[Day Low]])-1</f>
        <v>1.0936356986100959E-2</v>
      </c>
      <c r="AD388" s="2">
        <f>(Table2[[#This Row],[Day High]]/Table2[[#This Row],[Close Price]])-1</f>
        <v>7.5014773809953805E-3</v>
      </c>
      <c r="AE388" s="2">
        <f>(Table2[[#This Row],[Close Price]]/Table2[[#This Row],[Current Week Low]])-1</f>
        <v>9.9020754165450864E-3</v>
      </c>
      <c r="AF388" s="2">
        <f>(Table2[[#This Row],[Current Week High]]/Table2[[#This Row],[Close Price]])-1</f>
        <v>1.7149679800282147E-2</v>
      </c>
      <c r="AG388" s="2">
        <f>(Table2[[#This Row],[Close Price]]/Table2[[#This Row],[Current Month Low]])-1</f>
        <v>0.11942595617718132</v>
      </c>
      <c r="AH388" s="2">
        <f>(Table2[[#This Row],[Current Month High]]/Table2[[#This Row],[Close Price]])-1</f>
        <v>3.6313421855590278E-2</v>
      </c>
      <c r="AI388">
        <v>3.6313421855590202</v>
      </c>
      <c r="AJ388">
        <v>74.816048575825903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0.04</v>
      </c>
      <c r="AM388" t="s">
        <v>10202</v>
      </c>
      <c r="AN388">
        <v>-0.33</v>
      </c>
      <c r="AO388" t="s">
        <v>10201</v>
      </c>
      <c r="AP388">
        <v>4.4139349168420003E-3</v>
      </c>
      <c r="AQ388">
        <f>(Table2[[#This Row],[Sharpe Ratio]]-AVERAGE(Table2[Sharpe Ratio]))/_xlfn.STDEV.P(Table2[Sharpe Ratio])</f>
        <v>-0.58904114579252165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-1.4176604060526614</v>
      </c>
      <c r="AS388">
        <f>_xlfn.RANK.AVG(Table2[[#This Row],[1Y Return vs Nifty Z-Score]],Table2[1Y Return vs Nifty Z-Score])</f>
        <v>291</v>
      </c>
      <c r="AT388">
        <f>_xlfn.RANK.AVG(Table2[[#This Row],[6M Return vs Nifty Z-Score]],Table2[6M Return vs Nifty Z-Score])</f>
        <v>371</v>
      </c>
      <c r="AU388">
        <f>_xlfn.RANK.AVG(Table2[[#This Row],[Sharpe Ratio Z-Score]],Table2[Sharpe Ratio Z-Score])</f>
        <v>495</v>
      </c>
      <c r="AV388">
        <f>(Table2[[#This Row],[Rank 1Y]]+Table2[[#This Row],[Rank 6M]]+Table2[[#This Row],[Rank Sharpe]])/3</f>
        <v>385.66666666666669</v>
      </c>
    </row>
    <row r="389" spans="1:48" x14ac:dyDescent="0.3">
      <c r="A389" t="s">
        <v>737</v>
      </c>
      <c r="B389" t="s">
        <v>738</v>
      </c>
      <c r="C389" t="s">
        <v>10161</v>
      </c>
      <c r="D389" t="s">
        <v>57</v>
      </c>
      <c r="E389">
        <v>22468.174096896</v>
      </c>
      <c r="F389">
        <v>170.28</v>
      </c>
      <c r="G389">
        <v>40.600435429229599</v>
      </c>
      <c r="H389">
        <f>(Table2[[#This Row],[1Y Return vs Nifty]]-AVERAGE(Table2[1Y Return vs Nifty]))/_xlfn.STDEV.P(Table2[1Y Return vs Nifty])</f>
        <v>3.1601722535158451E-2</v>
      </c>
      <c r="I389">
        <v>2.08826761251406</v>
      </c>
      <c r="J389">
        <f>(Table2[[#This Row],[1M Return vs Nifty]]-AVERAGE(Table2[1M Return vs Nifty]))/_xlfn.STDEV.P(Table2[1M Return vs Nifty])</f>
        <v>0.16134247810459806</v>
      </c>
      <c r="K389">
        <v>5.57700136684978</v>
      </c>
      <c r="L389">
        <f>(Table2[[#This Row],[6M Return vs Nifty]]-AVERAGE(Table2[6M Return vs Nifty]))/_xlfn.STDEV.P(Table2[6M Return vs Nifty])</f>
        <v>-7.539226098145041E-2</v>
      </c>
      <c r="M389">
        <v>11.1731786178908</v>
      </c>
      <c r="N389">
        <f>(Table2[[#This Row],[1W Return vs Nifty]]-AVERAGE(Table2[1W Return vs Nifty]))/_xlfn.STDEV.P(Table2[1W Return vs Nifty])</f>
        <v>1.6357668895034441</v>
      </c>
      <c r="O389">
        <v>158.1</v>
      </c>
      <c r="P389">
        <v>153.833201003303</v>
      </c>
      <c r="Q389">
        <v>137.22194278634601</v>
      </c>
      <c r="R389">
        <v>80.072218449298902</v>
      </c>
      <c r="S389" s="2">
        <f>(Table2[[#This Row],[Close Price]]-Table2[[#This Row],[20D EMA]])/Table2[[#This Row],[20D EMA]]</f>
        <v>7.7039848197343497E-2</v>
      </c>
      <c r="T389" s="2">
        <f>(Table2[[#This Row],[Close Price]]-Table2[[#This Row],[50D EMA]])/Table2[[#This Row],[50D EMA]]</f>
        <v>0.10691319487230759</v>
      </c>
      <c r="U389" s="2">
        <f>(Table2[[#This Row],[Close Price]]-Table2[[#This Row],[200D EMA]])/Table2[[#This Row],[200D EMA]]</f>
        <v>0.24090940954775181</v>
      </c>
      <c r="V389">
        <v>1.14225603381173</v>
      </c>
      <c r="W389">
        <v>169.05</v>
      </c>
      <c r="X389">
        <v>177.2</v>
      </c>
      <c r="Y389">
        <v>164.15</v>
      </c>
      <c r="Z389">
        <v>171</v>
      </c>
      <c r="AA389">
        <v>145.25</v>
      </c>
      <c r="AB389">
        <v>172.25</v>
      </c>
      <c r="AC389" s="2">
        <f>(Table2[[#This Row],[Close Price]]/Table2[[#This Row],[Day Low]])-1</f>
        <v>7.2759538598048401E-3</v>
      </c>
      <c r="AD389" s="2">
        <f>(Table2[[#This Row],[Day High]]/Table2[[#This Row],[Close Price]])-1</f>
        <v>4.0638947615691645E-2</v>
      </c>
      <c r="AE389" s="2">
        <f>(Table2[[#This Row],[Close Price]]/Table2[[#This Row],[Current Week Low]])-1</f>
        <v>3.7343892780993038E-2</v>
      </c>
      <c r="AF389" s="2">
        <f>(Table2[[#This Row],[Current Week High]]/Table2[[#This Row],[Close Price]])-1</f>
        <v>4.2283298097252064E-3</v>
      </c>
      <c r="AG389" s="2">
        <f>(Table2[[#This Row],[Close Price]]/Table2[[#This Row],[Current Month Low]])-1</f>
        <v>0.17232358003442338</v>
      </c>
      <c r="AH389" s="2">
        <f>(Table2[[#This Row],[Current Month High]]/Table2[[#This Row],[Close Price]])-1</f>
        <v>1.156918017383135E-2</v>
      </c>
      <c r="AI389">
        <v>1.1569180173831299</v>
      </c>
      <c r="AJ389">
        <v>94.605714285714299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-0.02</v>
      </c>
      <c r="AM389" t="s">
        <v>10201</v>
      </c>
      <c r="AN389">
        <v>11.66</v>
      </c>
      <c r="AO389" t="s">
        <v>10202</v>
      </c>
      <c r="AQ389">
        <f>(Table2[[#This Row],[Sharpe Ratio]]-AVERAGE(Table2[Sharpe Ratio]))/_xlfn.STDEV.P(Table2[Sharpe Ratio])</f>
        <v>-0.63970041368086605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1.1136184154808841</v>
      </c>
      <c r="AS389">
        <f>_xlfn.RANK.AVG(Table2[[#This Row],[1Y Return vs Nifty Z-Score]],Table2[1Y Return vs Nifty Z-Score])</f>
        <v>277</v>
      </c>
      <c r="AT389">
        <f>_xlfn.RANK.AVG(Table2[[#This Row],[6M Return vs Nifty Z-Score]],Table2[6M Return vs Nifty Z-Score])</f>
        <v>351</v>
      </c>
      <c r="AU389">
        <f>_xlfn.RANK.AVG(Table2[[#This Row],[Sharpe Ratio Z-Score]],Table2[Sharpe Ratio Z-Score])</f>
        <v>530.5</v>
      </c>
      <c r="AV389">
        <f>(Table2[[#This Row],[Rank 1Y]]+Table2[[#This Row],[Rank 6M]]+Table2[[#This Row],[Rank Sharpe]])/3</f>
        <v>386.16666666666669</v>
      </c>
    </row>
    <row r="390" spans="1:48" x14ac:dyDescent="0.3">
      <c r="A390" t="s">
        <v>1110</v>
      </c>
      <c r="B390" t="s">
        <v>1111</v>
      </c>
      <c r="C390" t="s">
        <v>10166</v>
      </c>
      <c r="D390" t="s">
        <v>133</v>
      </c>
      <c r="E390">
        <v>11304.404860950001</v>
      </c>
      <c r="F390">
        <v>370.95</v>
      </c>
      <c r="G390">
        <v>-16.5066675263249</v>
      </c>
      <c r="H390">
        <f>(Table2[[#This Row],[1Y Return vs Nifty]]-AVERAGE(Table2[1Y Return vs Nifty]))/_xlfn.STDEV.P(Table2[1Y Return vs Nifty])</f>
        <v>-0.75866000325313887</v>
      </c>
      <c r="I390">
        <v>-8.1561315980723705</v>
      </c>
      <c r="J390">
        <f>(Table2[[#This Row],[1M Return vs Nifty]]-AVERAGE(Table2[1M Return vs Nifty]))/_xlfn.STDEV.P(Table2[1M Return vs Nifty])</f>
        <v>-0.96150836444553633</v>
      </c>
      <c r="K390">
        <v>-8.7956813140455292</v>
      </c>
      <c r="L390">
        <f>(Table2[[#This Row],[6M Return vs Nifty]]-AVERAGE(Table2[6M Return vs Nifty]))/_xlfn.STDEV.P(Table2[6M Return vs Nifty])</f>
        <v>-0.55915449295122577</v>
      </c>
      <c r="M390">
        <v>-0.31690469437630198</v>
      </c>
      <c r="N390">
        <f>(Table2[[#This Row],[1W Return vs Nifty]]-AVERAGE(Table2[1W Return vs Nifty]))/_xlfn.STDEV.P(Table2[1W Return vs Nifty])</f>
        <v>-0.67175012210268714</v>
      </c>
      <c r="O390">
        <v>378.48</v>
      </c>
      <c r="P390">
        <v>373.55621395058802</v>
      </c>
      <c r="Q390">
        <v>337.78443542487298</v>
      </c>
      <c r="R390">
        <v>42.108541143704599</v>
      </c>
      <c r="S390" s="2">
        <f>(Table2[[#This Row],[Close Price]]-Table2[[#This Row],[20D EMA]])/Table2[[#This Row],[20D EMA]]</f>
        <v>-1.9895370957514345E-2</v>
      </c>
      <c r="T390" s="2">
        <f>(Table2[[#This Row],[Close Price]]-Table2[[#This Row],[50D EMA]])/Table2[[#This Row],[50D EMA]]</f>
        <v>-6.9767650844988057E-3</v>
      </c>
      <c r="U390" s="2">
        <f>(Table2[[#This Row],[Close Price]]-Table2[[#This Row],[200D EMA]])/Table2[[#This Row],[200D EMA]]</f>
        <v>9.8185591450981463E-2</v>
      </c>
      <c r="V390">
        <v>0.65543086038780396</v>
      </c>
      <c r="W390">
        <v>368</v>
      </c>
      <c r="X390">
        <v>374.2</v>
      </c>
      <c r="Y390">
        <v>365.65</v>
      </c>
      <c r="Z390">
        <v>379.9</v>
      </c>
      <c r="AA390">
        <v>350.25</v>
      </c>
      <c r="AB390">
        <v>427.8</v>
      </c>
      <c r="AC390" s="2">
        <f>(Table2[[#This Row],[Close Price]]/Table2[[#This Row],[Day Low]])-1</f>
        <v>8.0163043478260754E-3</v>
      </c>
      <c r="AD390" s="2">
        <f>(Table2[[#This Row],[Day High]]/Table2[[#This Row],[Close Price]])-1</f>
        <v>8.7612885833669996E-3</v>
      </c>
      <c r="AE390" s="2">
        <f>(Table2[[#This Row],[Close Price]]/Table2[[#This Row],[Current Week Low]])-1</f>
        <v>1.4494735402707626E-2</v>
      </c>
      <c r="AF390" s="2">
        <f>(Table2[[#This Row],[Current Week High]]/Table2[[#This Row],[Close Price]])-1</f>
        <v>2.4127240868041522E-2</v>
      </c>
      <c r="AG390" s="2">
        <f>(Table2[[#This Row],[Close Price]]/Table2[[#This Row],[Current Month Low]])-1</f>
        <v>5.910064239828694E-2</v>
      </c>
      <c r="AH390" s="2">
        <f>(Table2[[#This Row],[Current Month High]]/Table2[[#This Row],[Close Price]])-1</f>
        <v>0.15325515568135883</v>
      </c>
      <c r="AI390">
        <v>15.325515568135801</v>
      </c>
      <c r="AJ390">
        <v>46.736550632911303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0.04</v>
      </c>
      <c r="AM390" t="s">
        <v>10202</v>
      </c>
      <c r="AN390">
        <v>-4.6500000000000004</v>
      </c>
      <c r="AO390" t="s">
        <v>10201</v>
      </c>
      <c r="AP390">
        <v>0.18158843304066599</v>
      </c>
      <c r="AQ390">
        <f>(Table2[[#This Row],[Sharpe Ratio]]-AVERAGE(Table2[Sharpe Ratio]))/_xlfn.STDEV.P(Table2[Sharpe Ratio])</f>
        <v>1.4444121181399256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-1.5066608646126625</v>
      </c>
      <c r="AS390">
        <f>_xlfn.RANK.AVG(Table2[[#This Row],[1Y Return vs Nifty Z-Score]],Table2[1Y Return vs Nifty Z-Score])</f>
        <v>594</v>
      </c>
      <c r="AT390">
        <f>_xlfn.RANK.AVG(Table2[[#This Row],[6M Return vs Nifty Z-Score]],Table2[6M Return vs Nifty Z-Score])</f>
        <v>511</v>
      </c>
      <c r="AU390">
        <f>_xlfn.RANK.AVG(Table2[[#This Row],[Sharpe Ratio Z-Score]],Table2[Sharpe Ratio Z-Score])</f>
        <v>55</v>
      </c>
      <c r="AV390">
        <f>(Table2[[#This Row],[Rank 1Y]]+Table2[[#This Row],[Rank 6M]]+Table2[[#This Row],[Rank Sharpe]])/3</f>
        <v>386.66666666666669</v>
      </c>
    </row>
    <row r="391" spans="1:48" x14ac:dyDescent="0.3">
      <c r="A391" t="s">
        <v>618</v>
      </c>
      <c r="B391" t="s">
        <v>619</v>
      </c>
      <c r="C391" t="s">
        <v>10172</v>
      </c>
      <c r="D391" t="s">
        <v>170</v>
      </c>
      <c r="E391">
        <v>30433.476078989999</v>
      </c>
      <c r="F391">
        <v>903.9</v>
      </c>
      <c r="G391">
        <v>63.118811842748499</v>
      </c>
      <c r="H391">
        <f>(Table2[[#This Row],[1Y Return vs Nifty]]-AVERAGE(Table2[1Y Return vs Nifty]))/_xlfn.STDEV.P(Table2[1Y Return vs Nifty])</f>
        <v>0.34321639191083669</v>
      </c>
      <c r="I391">
        <v>0.62588863368291803</v>
      </c>
      <c r="J391">
        <f>(Table2[[#This Row],[1M Return vs Nifty]]-AVERAGE(Table2[1M Return vs Nifty]))/_xlfn.STDEV.P(Table2[1M Return vs Nifty])</f>
        <v>1.0565077168669388E-3</v>
      </c>
      <c r="K391">
        <v>-10.010071658646799</v>
      </c>
      <c r="L391">
        <f>(Table2[[#This Row],[6M Return vs Nifty]]-AVERAGE(Table2[6M Return vs Nifty]))/_xlfn.STDEV.P(Table2[6M Return vs Nifty])</f>
        <v>-0.60002899054016579</v>
      </c>
      <c r="M391">
        <v>1.7178352988679599</v>
      </c>
      <c r="N391">
        <f>(Table2[[#This Row],[1W Return vs Nifty]]-AVERAGE(Table2[1W Return vs Nifty]))/_xlfn.STDEV.P(Table2[1W Return vs Nifty])</f>
        <v>-0.2631197387534413</v>
      </c>
      <c r="O391">
        <v>886.46</v>
      </c>
      <c r="P391">
        <v>863.59651327131405</v>
      </c>
      <c r="Q391">
        <v>775.67329759639995</v>
      </c>
      <c r="R391">
        <v>64.627528629610296</v>
      </c>
      <c r="S391" s="2">
        <f>(Table2[[#This Row],[Close Price]]-Table2[[#This Row],[20D EMA]])/Table2[[#This Row],[20D EMA]]</f>
        <v>1.9673758545224761E-2</v>
      </c>
      <c r="T391" s="2">
        <f>(Table2[[#This Row],[Close Price]]-Table2[[#This Row],[50D EMA]])/Table2[[#This Row],[50D EMA]]</f>
        <v>4.6669348601253414E-2</v>
      </c>
      <c r="U391" s="2">
        <f>(Table2[[#This Row],[Close Price]]-Table2[[#This Row],[200D EMA]])/Table2[[#This Row],[200D EMA]]</f>
        <v>0.16531019283626189</v>
      </c>
      <c r="V391">
        <v>0.50589693137344105</v>
      </c>
      <c r="W391">
        <v>904</v>
      </c>
      <c r="X391">
        <v>919</v>
      </c>
      <c r="Y391">
        <v>893</v>
      </c>
      <c r="Z391">
        <v>918.45</v>
      </c>
      <c r="AA391">
        <v>856.4</v>
      </c>
      <c r="AB391">
        <v>928.15</v>
      </c>
      <c r="AC391" s="2">
        <f>(Table2[[#This Row],[Close Price]]/Table2[[#This Row],[Day Low]])-1</f>
        <v>-1.1061946902657382E-4</v>
      </c>
      <c r="AD391" s="2">
        <f>(Table2[[#This Row],[Day High]]/Table2[[#This Row],[Close Price]])-1</f>
        <v>1.6705387764133217E-2</v>
      </c>
      <c r="AE391" s="2">
        <f>(Table2[[#This Row],[Close Price]]/Table2[[#This Row],[Current Week Low]])-1</f>
        <v>1.2206047032474743E-2</v>
      </c>
      <c r="AF391" s="2">
        <f>(Table2[[#This Row],[Current Week High]]/Table2[[#This Row],[Close Price]])-1</f>
        <v>1.6096913375373445E-2</v>
      </c>
      <c r="AG391" s="2">
        <f>(Table2[[#This Row],[Close Price]]/Table2[[#This Row],[Current Month Low]])-1</f>
        <v>5.5464736104624102E-2</v>
      </c>
      <c r="AH391" s="2">
        <f>(Table2[[#This Row],[Current Month High]]/Table2[[#This Row],[Close Price]])-1</f>
        <v>2.6828188958955668E-2</v>
      </c>
      <c r="AI391">
        <v>9.5253899767673502</v>
      </c>
      <c r="AJ391">
        <v>92.934898612593301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-0.04</v>
      </c>
      <c r="AM391" t="s">
        <v>10201</v>
      </c>
      <c r="AN391">
        <v>-1.29</v>
      </c>
      <c r="AO391" t="s">
        <v>10201</v>
      </c>
      <c r="AP391">
        <v>1.9422459494074999E-2</v>
      </c>
      <c r="AQ391">
        <f>(Table2[[#This Row],[Sharpe Ratio]]-AVERAGE(Table2[Sharpe Ratio]))/_xlfn.STDEV.P(Table2[Sharpe Ratio])</f>
        <v>-0.416786483797907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-0.93566231346381046</v>
      </c>
      <c r="AS391">
        <f>_xlfn.RANK.AVG(Table2[[#This Row],[1Y Return vs Nifty Z-Score]],Table2[1Y Return vs Nifty Z-Score])</f>
        <v>192</v>
      </c>
      <c r="AT391">
        <f>_xlfn.RANK.AVG(Table2[[#This Row],[6M Return vs Nifty Z-Score]],Table2[6M Return vs Nifty Z-Score])</f>
        <v>522</v>
      </c>
      <c r="AU391">
        <f>_xlfn.RANK.AVG(Table2[[#This Row],[Sharpe Ratio Z-Score]],Table2[Sharpe Ratio Z-Score])</f>
        <v>448</v>
      </c>
      <c r="AV391">
        <f>(Table2[[#This Row],[Rank 1Y]]+Table2[[#This Row],[Rank 6M]]+Table2[[#This Row],[Rank Sharpe]])/3</f>
        <v>387.33333333333331</v>
      </c>
    </row>
    <row r="392" spans="1:48" x14ac:dyDescent="0.3">
      <c r="A392" t="s">
        <v>1978</v>
      </c>
      <c r="B392" t="s">
        <v>1979</v>
      </c>
      <c r="C392" t="s">
        <v>10161</v>
      </c>
      <c r="D392" t="s">
        <v>57</v>
      </c>
      <c r="E392">
        <v>3282.4909980000002</v>
      </c>
      <c r="F392">
        <v>407.85</v>
      </c>
      <c r="G392">
        <v>33.023190869991602</v>
      </c>
      <c r="H392">
        <f>(Table2[[#This Row],[1Y Return vs Nifty]]-AVERAGE(Table2[1Y Return vs Nifty]))/_xlfn.STDEV.P(Table2[1Y Return vs Nifty])</f>
        <v>-7.3253996844684199E-2</v>
      </c>
      <c r="I392">
        <v>-4.8490220175212597</v>
      </c>
      <c r="J392">
        <f>(Table2[[#This Row],[1M Return vs Nifty]]-AVERAGE(Table2[1M Return vs Nifty]))/_xlfn.STDEV.P(Table2[1M Return vs Nifty])</f>
        <v>-0.5990282714118651</v>
      </c>
      <c r="K392">
        <v>20.039607410027799</v>
      </c>
      <c r="L392">
        <f>(Table2[[#This Row],[6M Return vs Nifty]]-AVERAGE(Table2[6M Return vs Nifty]))/_xlfn.STDEV.P(Table2[6M Return vs Nifty])</f>
        <v>0.41139665204780002</v>
      </c>
      <c r="M392">
        <v>-0.84122260634454404</v>
      </c>
      <c r="N392">
        <f>(Table2[[#This Row],[1W Return vs Nifty]]-AVERAGE(Table2[1W Return vs Nifty]))/_xlfn.STDEV.P(Table2[1W Return vs Nifty])</f>
        <v>-0.77704722643828705</v>
      </c>
      <c r="O392">
        <v>393.57</v>
      </c>
      <c r="P392">
        <v>387.54119831960298</v>
      </c>
      <c r="Q392">
        <v>345.83724070508401</v>
      </c>
      <c r="R392">
        <v>63.999149504261801</v>
      </c>
      <c r="S392" s="2">
        <f>(Table2[[#This Row],[Close Price]]-Table2[[#This Row],[20D EMA]])/Table2[[#This Row],[20D EMA]]</f>
        <v>3.6283253296745255E-2</v>
      </c>
      <c r="T392" s="2">
        <f>(Table2[[#This Row],[Close Price]]-Table2[[#This Row],[50D EMA]])/Table2[[#This Row],[50D EMA]]</f>
        <v>5.2404239261417795E-2</v>
      </c>
      <c r="U392" s="2">
        <f>(Table2[[#This Row],[Close Price]]-Table2[[#This Row],[200D EMA]])/Table2[[#This Row],[200D EMA]]</f>
        <v>0.17931197683767658</v>
      </c>
      <c r="V392">
        <v>1.0227541479828499</v>
      </c>
      <c r="W392">
        <v>402.8</v>
      </c>
      <c r="X392">
        <v>410.45</v>
      </c>
      <c r="Y392">
        <v>390.6</v>
      </c>
      <c r="Z392">
        <v>411.75</v>
      </c>
      <c r="AA392">
        <v>368</v>
      </c>
      <c r="AB392">
        <v>424.7</v>
      </c>
      <c r="AC392" s="2">
        <f>(Table2[[#This Row],[Close Price]]/Table2[[#This Row],[Day Low]])-1</f>
        <v>1.2537239324726945E-2</v>
      </c>
      <c r="AD392" s="2">
        <f>(Table2[[#This Row],[Day High]]/Table2[[#This Row],[Close Price]])-1</f>
        <v>6.374892730170334E-3</v>
      </c>
      <c r="AE392" s="2">
        <f>(Table2[[#This Row],[Close Price]]/Table2[[#This Row],[Current Week Low]])-1</f>
        <v>4.4162826420890866E-2</v>
      </c>
      <c r="AF392" s="2">
        <f>(Table2[[#This Row],[Current Week High]]/Table2[[#This Row],[Close Price]])-1</f>
        <v>9.562339095255501E-3</v>
      </c>
      <c r="AG392" s="2">
        <f>(Table2[[#This Row],[Close Price]]/Table2[[#This Row],[Current Month Low]])-1</f>
        <v>0.10828804347826093</v>
      </c>
      <c r="AH392" s="2">
        <f>(Table2[[#This Row],[Current Month High]]/Table2[[#This Row],[Close Price]])-1</f>
        <v>4.1314208655142792E-2</v>
      </c>
      <c r="AI392">
        <v>4.1314208655142703</v>
      </c>
      <c r="AJ392">
        <v>73.627075351213193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-0.06</v>
      </c>
      <c r="AM392" t="s">
        <v>10201</v>
      </c>
      <c r="AN392">
        <v>1.35</v>
      </c>
      <c r="AO392" t="s">
        <v>10202</v>
      </c>
      <c r="AP392">
        <v>-5.2715041246982001E-2</v>
      </c>
      <c r="AQ392">
        <f>(Table2[[#This Row],[Sharpe Ratio]]-AVERAGE(Table2[Sharpe Ratio]))/_xlfn.STDEV.P(Table2[Sharpe Ratio])</f>
        <v>-1.2447173535741769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-2.2826501962212129</v>
      </c>
      <c r="AS392">
        <f>_xlfn.RANK.AVG(Table2[[#This Row],[1Y Return vs Nifty Z-Score]],Table2[1Y Return vs Nifty Z-Score])</f>
        <v>308</v>
      </c>
      <c r="AT392">
        <f>_xlfn.RANK.AVG(Table2[[#This Row],[6M Return vs Nifty Z-Score]],Table2[6M Return vs Nifty Z-Score])</f>
        <v>201</v>
      </c>
      <c r="AU392">
        <f>_xlfn.RANK.AVG(Table2[[#This Row],[Sharpe Ratio Z-Score]],Table2[Sharpe Ratio Z-Score])</f>
        <v>654</v>
      </c>
      <c r="AV392">
        <f>(Table2[[#This Row],[Rank 1Y]]+Table2[[#This Row],[Rank 6M]]+Table2[[#This Row],[Rank Sharpe]])/3</f>
        <v>387.66666666666669</v>
      </c>
    </row>
    <row r="393" spans="1:48" x14ac:dyDescent="0.3">
      <c r="A393" t="s">
        <v>1319</v>
      </c>
      <c r="B393" t="s">
        <v>1320</v>
      </c>
      <c r="C393" t="s">
        <v>10157</v>
      </c>
      <c r="D393" t="s">
        <v>531</v>
      </c>
      <c r="E393">
        <v>8523.5969763779995</v>
      </c>
      <c r="F393">
        <v>258.06</v>
      </c>
      <c r="G393">
        <v>22.6206273689168</v>
      </c>
      <c r="H393">
        <f>(Table2[[#This Row],[1Y Return vs Nifty]]-AVERAGE(Table2[1Y Return vs Nifty]))/_xlfn.STDEV.P(Table2[1Y Return vs Nifty])</f>
        <v>-0.21720715432458287</v>
      </c>
      <c r="I393">
        <v>3.7690672899533699</v>
      </c>
      <c r="J393">
        <f>(Table2[[#This Row],[1M Return vs Nifty]]-AVERAGE(Table2[1M Return vs Nifty]))/_xlfn.STDEV.P(Table2[1M Return vs Nifty])</f>
        <v>0.34556873629457802</v>
      </c>
      <c r="K393">
        <v>0.54127017659480303</v>
      </c>
      <c r="L393">
        <f>(Table2[[#This Row],[6M Return vs Nifty]]-AVERAGE(Table2[6M Return vs Nifty]))/_xlfn.STDEV.P(Table2[6M Return vs Nifty])</f>
        <v>-0.24488717117213524</v>
      </c>
      <c r="M393">
        <v>6.74706024836631</v>
      </c>
      <c r="N393">
        <f>(Table2[[#This Row],[1W Return vs Nifty]]-AVERAGE(Table2[1W Return vs Nifty]))/_xlfn.STDEV.P(Table2[1W Return vs Nifty])</f>
        <v>0.74688356677277845</v>
      </c>
      <c r="O393">
        <v>244.61</v>
      </c>
      <c r="P393">
        <v>236.123681987917</v>
      </c>
      <c r="Q393">
        <v>222.50790919718199</v>
      </c>
      <c r="R393">
        <v>72.419394697176898</v>
      </c>
      <c r="S393" s="2">
        <f>(Table2[[#This Row],[Close Price]]-Table2[[#This Row],[20D EMA]])/Table2[[#This Row],[20D EMA]]</f>
        <v>5.4985487101917287E-2</v>
      </c>
      <c r="T393" s="2">
        <f>(Table2[[#This Row],[Close Price]]-Table2[[#This Row],[50D EMA]])/Table2[[#This Row],[50D EMA]]</f>
        <v>9.2901812420515872E-2</v>
      </c>
      <c r="U393" s="2">
        <f>(Table2[[#This Row],[Close Price]]-Table2[[#This Row],[200D EMA]])/Table2[[#This Row],[200D EMA]]</f>
        <v>0.15977899810883789</v>
      </c>
      <c r="V393">
        <v>1.0967696124038</v>
      </c>
      <c r="W393">
        <v>253.2</v>
      </c>
      <c r="X393">
        <v>259.75</v>
      </c>
      <c r="Y393">
        <v>253.92</v>
      </c>
      <c r="Z393">
        <v>262.55</v>
      </c>
      <c r="AA393">
        <v>228</v>
      </c>
      <c r="AB393">
        <v>264.85000000000002</v>
      </c>
      <c r="AC393" s="2">
        <f>(Table2[[#This Row],[Close Price]]/Table2[[#This Row],[Day Low]])-1</f>
        <v>1.9194312796208646E-2</v>
      </c>
      <c r="AD393" s="2">
        <f>(Table2[[#This Row],[Day High]]/Table2[[#This Row],[Close Price]])-1</f>
        <v>6.5488646051305999E-3</v>
      </c>
      <c r="AE393" s="2">
        <f>(Table2[[#This Row],[Close Price]]/Table2[[#This Row],[Current Week Low]])-1</f>
        <v>1.6304347826086918E-2</v>
      </c>
      <c r="AF393" s="2">
        <f>(Table2[[#This Row],[Current Week High]]/Table2[[#This Row],[Close Price]])-1</f>
        <v>1.7399054483453469E-2</v>
      </c>
      <c r="AG393" s="2">
        <f>(Table2[[#This Row],[Close Price]]/Table2[[#This Row],[Current Month Low]])-1</f>
        <v>0.13184210526315798</v>
      </c>
      <c r="AH393" s="2">
        <f>(Table2[[#This Row],[Current Month High]]/Table2[[#This Row],[Close Price]])-1</f>
        <v>2.6311710454933079E-2</v>
      </c>
      <c r="AI393">
        <v>8.7344028520499108</v>
      </c>
      <c r="AJ393">
        <v>56.7800729040097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0.09</v>
      </c>
      <c r="AM393" t="s">
        <v>10202</v>
      </c>
      <c r="AN393">
        <v>8.2100000000000009</v>
      </c>
      <c r="AO393" t="s">
        <v>10202</v>
      </c>
      <c r="AP393">
        <v>3.6572009112315E-2</v>
      </c>
      <c r="AQ393">
        <f>(Table2[[#This Row],[Sharpe Ratio]]-AVERAGE(Table2[Sharpe Ratio]))/_xlfn.STDEV.P(Table2[Sharpe Ratio])</f>
        <v>-0.21995901700407061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0.41039896056656777</v>
      </c>
      <c r="AS393">
        <f>_xlfn.RANK.AVG(Table2[[#This Row],[1Y Return vs Nifty Z-Score]],Table2[1Y Return vs Nifty Z-Score])</f>
        <v>361</v>
      </c>
      <c r="AT393">
        <f>_xlfn.RANK.AVG(Table2[[#This Row],[6M Return vs Nifty Z-Score]],Table2[6M Return vs Nifty Z-Score])</f>
        <v>413</v>
      </c>
      <c r="AU393">
        <f>_xlfn.RANK.AVG(Table2[[#This Row],[Sharpe Ratio Z-Score]],Table2[Sharpe Ratio Z-Score])</f>
        <v>394</v>
      </c>
      <c r="AV393">
        <f>(Table2[[#This Row],[Rank 1Y]]+Table2[[#This Row],[Rank 6M]]+Table2[[#This Row],[Rank Sharpe]])/3</f>
        <v>389.33333333333331</v>
      </c>
    </row>
    <row r="394" spans="1:48" x14ac:dyDescent="0.3">
      <c r="A394" t="s">
        <v>652</v>
      </c>
      <c r="B394" t="s">
        <v>653</v>
      </c>
      <c r="C394" t="s">
        <v>10169</v>
      </c>
      <c r="D394" t="s">
        <v>356</v>
      </c>
      <c r="E394">
        <v>27804.77990972</v>
      </c>
      <c r="F394">
        <v>432.2</v>
      </c>
      <c r="G394">
        <v>20.639043410879701</v>
      </c>
      <c r="H394">
        <f>(Table2[[#This Row],[1Y Return vs Nifty]]-AVERAGE(Table2[1Y Return vs Nifty]))/_xlfn.STDEV.P(Table2[1Y Return vs Nifty])</f>
        <v>-0.24462878626573686</v>
      </c>
      <c r="I394">
        <v>5.7649946074376404</v>
      </c>
      <c r="J394">
        <f>(Table2[[#This Row],[1M Return vs Nifty]]-AVERAGE(Table2[1M Return vs Nifty]))/_xlfn.STDEV.P(Table2[1M Return vs Nifty])</f>
        <v>0.56433497373191743</v>
      </c>
      <c r="K394">
        <v>29.381655899615499</v>
      </c>
      <c r="L394">
        <f>(Table2[[#This Row],[6M Return vs Nifty]]-AVERAGE(Table2[6M Return vs Nifty]))/_xlfn.STDEV.P(Table2[6M Return vs Nifty])</f>
        <v>0.72583553091486586</v>
      </c>
      <c r="M394">
        <v>3.5727977795981598</v>
      </c>
      <c r="N394">
        <f>(Table2[[#This Row],[1W Return vs Nifty]]-AVERAGE(Table2[1W Return vs Nifty]))/_xlfn.STDEV.P(Table2[1W Return vs Nifty])</f>
        <v>0.10940649659649992</v>
      </c>
      <c r="O394">
        <v>429.15</v>
      </c>
      <c r="P394">
        <v>406.91466155305</v>
      </c>
      <c r="Q394">
        <v>346.19676241084801</v>
      </c>
      <c r="R394">
        <v>49.470688731338797</v>
      </c>
      <c r="S394" s="2">
        <f>(Table2[[#This Row],[Close Price]]-Table2[[#This Row],[20D EMA]])/Table2[[#This Row],[20D EMA]]</f>
        <v>7.1070721193056312E-3</v>
      </c>
      <c r="T394" s="2">
        <f>(Table2[[#This Row],[Close Price]]-Table2[[#This Row],[50D EMA]])/Table2[[#This Row],[50D EMA]]</f>
        <v>6.2139167830534192E-2</v>
      </c>
      <c r="U394" s="2">
        <f>(Table2[[#This Row],[Close Price]]-Table2[[#This Row],[200D EMA]])/Table2[[#This Row],[200D EMA]]</f>
        <v>0.24842299792245856</v>
      </c>
      <c r="V394">
        <v>1.16551400410421</v>
      </c>
      <c r="W394">
        <v>432.6</v>
      </c>
      <c r="X394">
        <v>460.9</v>
      </c>
      <c r="Y394">
        <v>427.1</v>
      </c>
      <c r="Z394">
        <v>448.5</v>
      </c>
      <c r="AA394">
        <v>403.95</v>
      </c>
      <c r="AB394">
        <v>451.1</v>
      </c>
      <c r="AC394" s="2">
        <f>(Table2[[#This Row],[Close Price]]/Table2[[#This Row],[Day Low]])-1</f>
        <v>-9.2464170134076706E-4</v>
      </c>
      <c r="AD394" s="2">
        <f>(Table2[[#This Row],[Day High]]/Table2[[#This Row],[Close Price]])-1</f>
        <v>6.6404442387783424E-2</v>
      </c>
      <c r="AE394" s="2">
        <f>(Table2[[#This Row],[Close Price]]/Table2[[#This Row],[Current Week Low]])-1</f>
        <v>1.1940997424490618E-2</v>
      </c>
      <c r="AF394" s="2">
        <f>(Table2[[#This Row],[Current Week High]]/Table2[[#This Row],[Close Price]])-1</f>
        <v>3.7714021286441524E-2</v>
      </c>
      <c r="AG394" s="2">
        <f>(Table2[[#This Row],[Close Price]]/Table2[[#This Row],[Current Month Low]])-1</f>
        <v>6.9934397821512562E-2</v>
      </c>
      <c r="AH394" s="2">
        <f>(Table2[[#This Row],[Current Month High]]/Table2[[#This Row],[Close Price]])-1</f>
        <v>4.3729754743174531E-2</v>
      </c>
      <c r="AI394">
        <v>4.3729754743174496</v>
      </c>
      <c r="AJ394">
        <v>65.435406698564506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0.13</v>
      </c>
      <c r="AM394" t="s">
        <v>10202</v>
      </c>
      <c r="AN394">
        <v>2.16</v>
      </c>
      <c r="AO394" t="s">
        <v>10202</v>
      </c>
      <c r="AP394">
        <v>-5.6187074645591001E-2</v>
      </c>
      <c r="AQ394">
        <f>(Table2[[#This Row],[Sharpe Ratio]]-AVERAGE(Table2[Sharpe Ratio]))/_xlfn.STDEV.P(Table2[Sharpe Ratio])</f>
        <v>-1.2845663031783672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-0.12961808820082077</v>
      </c>
      <c r="AS394">
        <f>_xlfn.RANK.AVG(Table2[[#This Row],[1Y Return vs Nifty Z-Score]],Table2[1Y Return vs Nifty Z-Score])</f>
        <v>379</v>
      </c>
      <c r="AT394">
        <f>_xlfn.RANK.AVG(Table2[[#This Row],[6M Return vs Nifty Z-Score]],Table2[6M Return vs Nifty Z-Score])</f>
        <v>131</v>
      </c>
      <c r="AU394">
        <f>_xlfn.RANK.AVG(Table2[[#This Row],[Sharpe Ratio Z-Score]],Table2[Sharpe Ratio Z-Score])</f>
        <v>660</v>
      </c>
      <c r="AV394">
        <f>(Table2[[#This Row],[Rank 1Y]]+Table2[[#This Row],[Rank 6M]]+Table2[[#This Row],[Rank Sharpe]])/3</f>
        <v>390</v>
      </c>
    </row>
    <row r="395" spans="1:48" x14ac:dyDescent="0.3">
      <c r="A395" t="s">
        <v>911</v>
      </c>
      <c r="B395" t="s">
        <v>912</v>
      </c>
      <c r="C395" t="s">
        <v>10162</v>
      </c>
      <c r="D395" t="s">
        <v>200</v>
      </c>
      <c r="E395">
        <v>16492.436368694998</v>
      </c>
      <c r="F395">
        <v>678.45</v>
      </c>
      <c r="G395">
        <v>-8.1694126243641207</v>
      </c>
      <c r="H395">
        <f>(Table2[[#This Row],[1Y Return vs Nifty]]-AVERAGE(Table2[1Y Return vs Nifty]))/_xlfn.STDEV.P(Table2[1Y Return vs Nifty])</f>
        <v>-0.64328707928800133</v>
      </c>
      <c r="I395">
        <v>-2.7817226717983101</v>
      </c>
      <c r="J395">
        <f>(Table2[[#This Row],[1M Return vs Nifty]]-AVERAGE(Table2[1M Return vs Nifty]))/_xlfn.STDEV.P(Table2[1M Return vs Nifty])</f>
        <v>-0.3724392089952438</v>
      </c>
      <c r="K395">
        <v>11.559526552838999</v>
      </c>
      <c r="L395">
        <f>(Table2[[#This Row],[6M Return vs Nifty]]-AVERAGE(Table2[6M Return vs Nifty]))/_xlfn.STDEV.P(Table2[6M Return vs Nifty])</f>
        <v>0.12597026827250088</v>
      </c>
      <c r="M395">
        <v>9.8055799101528898</v>
      </c>
      <c r="N395">
        <f>(Table2[[#This Row],[1W Return vs Nifty]]-AVERAGE(Table2[1W Return vs Nifty]))/_xlfn.STDEV.P(Table2[1W Return vs Nifty])</f>
        <v>1.3611163758917086</v>
      </c>
      <c r="O395">
        <v>666.16</v>
      </c>
      <c r="P395">
        <v>646.52739158467898</v>
      </c>
      <c r="Q395">
        <v>592.40575617110096</v>
      </c>
      <c r="R395">
        <v>55.697156533408901</v>
      </c>
      <c r="S395" s="2">
        <f>(Table2[[#This Row],[Close Price]]-Table2[[#This Row],[20D EMA]])/Table2[[#This Row],[20D EMA]]</f>
        <v>1.8449021256154795E-2</v>
      </c>
      <c r="T395" s="2">
        <f>(Table2[[#This Row],[Close Price]]-Table2[[#This Row],[50D EMA]])/Table2[[#This Row],[50D EMA]]</f>
        <v>4.9375492563550574E-2</v>
      </c>
      <c r="U395" s="2">
        <f>(Table2[[#This Row],[Close Price]]-Table2[[#This Row],[200D EMA]])/Table2[[#This Row],[200D EMA]]</f>
        <v>0.14524545538691128</v>
      </c>
      <c r="V395">
        <v>1.32378504175349</v>
      </c>
      <c r="W395">
        <v>670</v>
      </c>
      <c r="X395">
        <v>686</v>
      </c>
      <c r="Y395">
        <v>675.55</v>
      </c>
      <c r="Z395">
        <v>705</v>
      </c>
      <c r="AA395">
        <v>608</v>
      </c>
      <c r="AB395">
        <v>706.45</v>
      </c>
      <c r="AC395" s="2">
        <f>(Table2[[#This Row],[Close Price]]/Table2[[#This Row],[Day Low]])-1</f>
        <v>1.2611940298507429E-2</v>
      </c>
      <c r="AD395" s="2">
        <f>(Table2[[#This Row],[Day High]]/Table2[[#This Row],[Close Price]])-1</f>
        <v>1.1128307170756857E-2</v>
      </c>
      <c r="AE395" s="2">
        <f>(Table2[[#This Row],[Close Price]]/Table2[[#This Row],[Current Week Low]])-1</f>
        <v>4.2927984605138914E-3</v>
      </c>
      <c r="AF395" s="2">
        <f>(Table2[[#This Row],[Current Week High]]/Table2[[#This Row],[Close Price]])-1</f>
        <v>3.9133318593853605E-2</v>
      </c>
      <c r="AG395" s="2">
        <f>(Table2[[#This Row],[Close Price]]/Table2[[#This Row],[Current Month Low]])-1</f>
        <v>0.11587171052631584</v>
      </c>
      <c r="AH395" s="2">
        <f>(Table2[[#This Row],[Current Month High]]/Table2[[#This Row],[Close Price]])-1</f>
        <v>4.127054314982681E-2</v>
      </c>
      <c r="AI395">
        <v>6.4190434077676803</v>
      </c>
      <c r="AJ395">
        <v>38.008543531326197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-0.04</v>
      </c>
      <c r="AM395" t="s">
        <v>10201</v>
      </c>
      <c r="AN395">
        <v>2.14</v>
      </c>
      <c r="AO395" t="s">
        <v>10202</v>
      </c>
      <c r="AP395">
        <v>5.3976376543293E-2</v>
      </c>
      <c r="AQ395">
        <f>(Table2[[#This Row],[Sharpe Ratio]]-AVERAGE(Table2[Sharpe Ratio]))/_xlfn.STDEV.P(Table2[Sharpe Ratio])</f>
        <v>-2.0206975181055516E-2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0.45115338069990896</v>
      </c>
      <c r="AS395">
        <f>_xlfn.RANK.AVG(Table2[[#This Row],[1Y Return vs Nifty Z-Score]],Table2[1Y Return vs Nifty Z-Score])</f>
        <v>550</v>
      </c>
      <c r="AT395">
        <f>_xlfn.RANK.AVG(Table2[[#This Row],[6M Return vs Nifty Z-Score]],Table2[6M Return vs Nifty Z-Score])</f>
        <v>278</v>
      </c>
      <c r="AU395">
        <f>_xlfn.RANK.AVG(Table2[[#This Row],[Sharpe Ratio Z-Score]],Table2[Sharpe Ratio Z-Score])</f>
        <v>342</v>
      </c>
      <c r="AV395">
        <f>(Table2[[#This Row],[Rank 1Y]]+Table2[[#This Row],[Rank 6M]]+Table2[[#This Row],[Rank Sharpe]])/3</f>
        <v>390</v>
      </c>
    </row>
    <row r="396" spans="1:48" x14ac:dyDescent="0.3">
      <c r="A396" t="s">
        <v>1087</v>
      </c>
      <c r="B396" t="s">
        <v>1088</v>
      </c>
      <c r="C396" t="s">
        <v>10162</v>
      </c>
      <c r="D396" t="s">
        <v>386</v>
      </c>
      <c r="E396">
        <v>11525.288019944999</v>
      </c>
      <c r="F396">
        <v>442.05</v>
      </c>
      <c r="G396">
        <v>39.672771804044302</v>
      </c>
      <c r="H396">
        <f>(Table2[[#This Row],[1Y Return vs Nifty]]-AVERAGE(Table2[1Y Return vs Nifty]))/_xlfn.STDEV.P(Table2[1Y Return vs Nifty])</f>
        <v>1.8764491797670022E-2</v>
      </c>
      <c r="I396">
        <v>-1.6042539664370301</v>
      </c>
      <c r="J396">
        <f>(Table2[[#This Row],[1M Return vs Nifty]]-AVERAGE(Table2[1M Return vs Nifty]))/_xlfn.STDEV.P(Table2[1M Return vs Nifty])</f>
        <v>-0.24338120366828761</v>
      </c>
      <c r="K396">
        <v>-28.519037546294399</v>
      </c>
      <c r="L396">
        <f>(Table2[[#This Row],[6M Return vs Nifty]]-AVERAGE(Table2[6M Return vs Nifty]))/_xlfn.STDEV.P(Table2[6M Return vs Nifty])</f>
        <v>-1.2230121070576365</v>
      </c>
      <c r="M396">
        <v>0.12810965375710601</v>
      </c>
      <c r="N396">
        <f>(Table2[[#This Row],[1W Return vs Nifty]]-AVERAGE(Table2[1W Return vs Nifty]))/_xlfn.STDEV.P(Table2[1W Return vs Nifty])</f>
        <v>-0.58237930112436309</v>
      </c>
      <c r="O396">
        <v>442.27</v>
      </c>
      <c r="P396">
        <v>431.56095238662198</v>
      </c>
      <c r="Q396">
        <v>395.168426255474</v>
      </c>
      <c r="R396">
        <v>47.687782596875103</v>
      </c>
      <c r="S396" s="2">
        <f>(Table2[[#This Row],[Close Price]]-Table2[[#This Row],[20D EMA]])/Table2[[#This Row],[20D EMA]]</f>
        <v>-4.9743369434953862E-4</v>
      </c>
      <c r="T396" s="2">
        <f>(Table2[[#This Row],[Close Price]]-Table2[[#This Row],[50D EMA]])/Table2[[#This Row],[50D EMA]]</f>
        <v>2.4304904221226262E-2</v>
      </c>
      <c r="U396" s="2">
        <f>(Table2[[#This Row],[Close Price]]-Table2[[#This Row],[200D EMA]])/Table2[[#This Row],[200D EMA]]</f>
        <v>0.11863694219896342</v>
      </c>
      <c r="V396">
        <v>1.5738003469161099</v>
      </c>
      <c r="W396">
        <v>442.5</v>
      </c>
      <c r="X396">
        <v>455</v>
      </c>
      <c r="Y396">
        <v>440.2</v>
      </c>
      <c r="Z396">
        <v>457</v>
      </c>
      <c r="AA396">
        <v>407.55</v>
      </c>
      <c r="AB396">
        <v>511</v>
      </c>
      <c r="AC396" s="2">
        <f>(Table2[[#This Row],[Close Price]]/Table2[[#This Row],[Day Low]])-1</f>
        <v>-1.0169491525423568E-3</v>
      </c>
      <c r="AD396" s="2">
        <f>(Table2[[#This Row],[Day High]]/Table2[[#This Row],[Close Price]])-1</f>
        <v>2.9295328582739533E-2</v>
      </c>
      <c r="AE396" s="2">
        <f>(Table2[[#This Row],[Close Price]]/Table2[[#This Row],[Current Week Low]])-1</f>
        <v>4.2026351658337457E-3</v>
      </c>
      <c r="AF396" s="2">
        <f>(Table2[[#This Row],[Current Week High]]/Table2[[#This Row],[Close Price]])-1</f>
        <v>3.3819703653432898E-2</v>
      </c>
      <c r="AG396" s="2">
        <f>(Table2[[#This Row],[Close Price]]/Table2[[#This Row],[Current Month Low]])-1</f>
        <v>8.4652189915347842E-2</v>
      </c>
      <c r="AH396" s="2">
        <f>(Table2[[#This Row],[Current Month High]]/Table2[[#This Row],[Close Price]])-1</f>
        <v>0.15597783056215353</v>
      </c>
      <c r="AI396">
        <v>25.3138785205293</v>
      </c>
      <c r="AJ396">
        <v>79.695121951219505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-0.04</v>
      </c>
      <c r="AM396" t="s">
        <v>10201</v>
      </c>
      <c r="AN396">
        <v>-3.22</v>
      </c>
      <c r="AO396" t="s">
        <v>10201</v>
      </c>
      <c r="AP396">
        <v>9.8525254923233996E-2</v>
      </c>
      <c r="AQ396">
        <f>(Table2[[#This Row],[Sharpe Ratio]]-AVERAGE(Table2[Sharpe Ratio]))/_xlfn.STDEV.P(Table2[Sharpe Ratio])</f>
        <v>0.4910859202722751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-1.5389221997803422</v>
      </c>
      <c r="AS396">
        <f>_xlfn.RANK.AVG(Table2[[#This Row],[1Y Return vs Nifty Z-Score]],Table2[1Y Return vs Nifty Z-Score])</f>
        <v>282</v>
      </c>
      <c r="AT396">
        <f>_xlfn.RANK.AVG(Table2[[#This Row],[6M Return vs Nifty Z-Score]],Table2[6M Return vs Nifty Z-Score])</f>
        <v>678</v>
      </c>
      <c r="AU396">
        <f>_xlfn.RANK.AVG(Table2[[#This Row],[Sharpe Ratio Z-Score]],Table2[Sharpe Ratio Z-Score])</f>
        <v>211</v>
      </c>
      <c r="AV396">
        <f>(Table2[[#This Row],[Rank 1Y]]+Table2[[#This Row],[Rank 6M]]+Table2[[#This Row],[Rank Sharpe]])/3</f>
        <v>390.33333333333331</v>
      </c>
    </row>
    <row r="397" spans="1:48" x14ac:dyDescent="0.3">
      <c r="A397" t="s">
        <v>1684</v>
      </c>
      <c r="B397" t="s">
        <v>1685</v>
      </c>
      <c r="C397" t="s">
        <v>10160</v>
      </c>
      <c r="D397" t="s">
        <v>46</v>
      </c>
      <c r="E397">
        <v>4863.8733089249999</v>
      </c>
      <c r="F397">
        <v>60.25</v>
      </c>
      <c r="G397">
        <v>11.296507076849601</v>
      </c>
      <c r="H397">
        <f>(Table2[[#This Row],[1Y Return vs Nifty]]-AVERAGE(Table2[1Y Return vs Nifty]))/_xlfn.STDEV.P(Table2[1Y Return vs Nifty])</f>
        <v>-0.37391303471231979</v>
      </c>
      <c r="I397">
        <v>-12.100196373963501</v>
      </c>
      <c r="J397">
        <f>(Table2[[#This Row],[1M Return vs Nifty]]-AVERAGE(Table2[1M Return vs Nifty]))/_xlfn.STDEV.P(Table2[1M Return vs Nifty])</f>
        <v>-1.3938027689924819</v>
      </c>
      <c r="K397">
        <v>-15.2401347132077</v>
      </c>
      <c r="L397">
        <f>(Table2[[#This Row],[6M Return vs Nifty]]-AVERAGE(Table2[6M Return vs Nifty]))/_xlfn.STDEV.P(Table2[6M Return vs Nifty])</f>
        <v>-0.77606481021217122</v>
      </c>
      <c r="M397">
        <v>1.4390022319454301</v>
      </c>
      <c r="N397">
        <f>(Table2[[#This Row],[1W Return vs Nifty]]-AVERAGE(Table2[1W Return vs Nifty]))/_xlfn.STDEV.P(Table2[1W Return vs Nifty])</f>
        <v>-0.31911689976924745</v>
      </c>
      <c r="O397">
        <v>61.67</v>
      </c>
      <c r="P397">
        <v>62.403036657441298</v>
      </c>
      <c r="Q397">
        <v>58.035274846230699</v>
      </c>
      <c r="R397">
        <v>43.382860443866697</v>
      </c>
      <c r="S397" s="2">
        <f>(Table2[[#This Row],[Close Price]]-Table2[[#This Row],[20D EMA]])/Table2[[#This Row],[20D EMA]]</f>
        <v>-2.3025782390141102E-2</v>
      </c>
      <c r="T397" s="2">
        <f>(Table2[[#This Row],[Close Price]]-Table2[[#This Row],[50D EMA]])/Table2[[#This Row],[50D EMA]]</f>
        <v>-3.4502113563163558E-2</v>
      </c>
      <c r="U397" s="2">
        <f>(Table2[[#This Row],[Close Price]]-Table2[[#This Row],[200D EMA]])/Table2[[#This Row],[200D EMA]]</f>
        <v>3.8161706990057338E-2</v>
      </c>
      <c r="V397">
        <v>0.62917948986285799</v>
      </c>
      <c r="W397">
        <v>60.17</v>
      </c>
      <c r="X397">
        <v>61.15</v>
      </c>
      <c r="Y397">
        <v>60.15</v>
      </c>
      <c r="Z397">
        <v>61.75</v>
      </c>
      <c r="AA397">
        <v>55.84</v>
      </c>
      <c r="AB397">
        <v>70</v>
      </c>
      <c r="AC397" s="2">
        <f>(Table2[[#This Row],[Close Price]]/Table2[[#This Row],[Day Low]])-1</f>
        <v>1.329566229017809E-3</v>
      </c>
      <c r="AD397" s="2">
        <f>(Table2[[#This Row],[Day High]]/Table2[[#This Row],[Close Price]])-1</f>
        <v>1.4937759336099532E-2</v>
      </c>
      <c r="AE397" s="2">
        <f>(Table2[[#This Row],[Close Price]]/Table2[[#This Row],[Current Week Low]])-1</f>
        <v>1.6625103906899863E-3</v>
      </c>
      <c r="AF397" s="2">
        <f>(Table2[[#This Row],[Current Week High]]/Table2[[#This Row],[Close Price]])-1</f>
        <v>2.4896265560165887E-2</v>
      </c>
      <c r="AG397" s="2">
        <f>(Table2[[#This Row],[Close Price]]/Table2[[#This Row],[Current Month Low]])-1</f>
        <v>7.8975644699140313E-2</v>
      </c>
      <c r="AH397" s="2">
        <f>(Table2[[#This Row],[Current Month High]]/Table2[[#This Row],[Close Price]])-1</f>
        <v>0.16182572614107893</v>
      </c>
      <c r="AI397">
        <v>31.120331950207401</v>
      </c>
      <c r="AJ397">
        <v>43.281807372175997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-0.05</v>
      </c>
      <c r="AM397" t="s">
        <v>10201</v>
      </c>
      <c r="AN397">
        <v>-2.02</v>
      </c>
      <c r="AO397" t="s">
        <v>10201</v>
      </c>
      <c r="AP397">
        <v>0.12226005296152501</v>
      </c>
      <c r="AQ397">
        <f>(Table2[[#This Row],[Sharpe Ratio]]-AVERAGE(Table2[Sharpe Ratio]))/_xlfn.STDEV.P(Table2[Sharpe Ratio])</f>
        <v>0.76349308411822403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427</v>
      </c>
      <c r="AT397">
        <f>_xlfn.RANK.AVG(Table2[[#This Row],[6M Return vs Nifty Z-Score]],Table2[6M Return vs Nifty Z-Score])</f>
        <v>578</v>
      </c>
      <c r="AU397">
        <f>_xlfn.RANK.AVG(Table2[[#This Row],[Sharpe Ratio Z-Score]],Table2[Sharpe Ratio Z-Score])</f>
        <v>168</v>
      </c>
      <c r="AV397">
        <f>(Table2[[#This Row],[Rank 1Y]]+Table2[[#This Row],[Rank 6M]]+Table2[[#This Row],[Rank Sharpe]])/3</f>
        <v>391</v>
      </c>
    </row>
    <row r="398" spans="1:48" x14ac:dyDescent="0.3">
      <c r="A398" t="s">
        <v>1033</v>
      </c>
      <c r="B398" t="s">
        <v>1034</v>
      </c>
      <c r="C398" t="s">
        <v>10162</v>
      </c>
      <c r="D398" t="s">
        <v>265</v>
      </c>
      <c r="E398">
        <v>12768.104411175</v>
      </c>
      <c r="F398">
        <v>5352.25</v>
      </c>
      <c r="G398">
        <v>-11.446670438179201</v>
      </c>
      <c r="H398">
        <f>(Table2[[#This Row],[1Y Return vs Nifty]]-AVERAGE(Table2[1Y Return vs Nifty]))/_xlfn.STDEV.P(Table2[1Y Return vs Nifty])</f>
        <v>-0.6886385554049802</v>
      </c>
      <c r="I398">
        <v>-8.1915781070976799</v>
      </c>
      <c r="J398">
        <f>(Table2[[#This Row],[1M Return vs Nifty]]-AVERAGE(Table2[1M Return vs Nifty]))/_xlfn.STDEV.P(Table2[1M Return vs Nifty])</f>
        <v>-0.96539352566449776</v>
      </c>
      <c r="K398">
        <v>0.26927299554788803</v>
      </c>
      <c r="L398">
        <f>(Table2[[#This Row],[6M Return vs Nifty]]-AVERAGE(Table2[6M Return vs Nifty]))/_xlfn.STDEV.P(Table2[6M Return vs Nifty])</f>
        <v>-0.25404217489093617</v>
      </c>
      <c r="M398">
        <v>3.7780221730818702</v>
      </c>
      <c r="N398">
        <f>(Table2[[#This Row],[1W Return vs Nifty]]-AVERAGE(Table2[1W Return vs Nifty]))/_xlfn.STDEV.P(Table2[1W Return vs Nifty])</f>
        <v>0.15062106104222756</v>
      </c>
      <c r="O398">
        <v>5264.54</v>
      </c>
      <c r="P398">
        <v>5019.3568408426299</v>
      </c>
      <c r="Q398">
        <v>4615.3842370828697</v>
      </c>
      <c r="R398">
        <v>55.240413698668803</v>
      </c>
      <c r="S398" s="2">
        <f>(Table2[[#This Row],[Close Price]]-Table2[[#This Row],[20D EMA]])/Table2[[#This Row],[20D EMA]]</f>
        <v>1.6660524946149148E-2</v>
      </c>
      <c r="T398" s="2">
        <f>(Table2[[#This Row],[Close Price]]-Table2[[#This Row],[50D EMA]])/Table2[[#This Row],[50D EMA]]</f>
        <v>6.6321875434041722E-2</v>
      </c>
      <c r="U398" s="2">
        <f>(Table2[[#This Row],[Close Price]]-Table2[[#This Row],[200D EMA]])/Table2[[#This Row],[200D EMA]]</f>
        <v>0.15965426171816685</v>
      </c>
      <c r="V398">
        <v>0.415936108671775</v>
      </c>
      <c r="W398">
        <v>5326.1</v>
      </c>
      <c r="X398">
        <v>5444.95</v>
      </c>
      <c r="Y398">
        <v>5292.1</v>
      </c>
      <c r="Z398">
        <v>5410</v>
      </c>
      <c r="AA398">
        <v>4997.95</v>
      </c>
      <c r="AB398">
        <v>5840</v>
      </c>
      <c r="AC398" s="2">
        <f>(Table2[[#This Row],[Close Price]]/Table2[[#This Row],[Day Low]])-1</f>
        <v>4.9097838944067718E-3</v>
      </c>
      <c r="AD398" s="2">
        <f>(Table2[[#This Row],[Day High]]/Table2[[#This Row],[Close Price]])-1</f>
        <v>1.731981876780786E-2</v>
      </c>
      <c r="AE398" s="2">
        <f>(Table2[[#This Row],[Close Price]]/Table2[[#This Row],[Current Week Low]])-1</f>
        <v>1.1365998374936126E-2</v>
      </c>
      <c r="AF398" s="2">
        <f>(Table2[[#This Row],[Current Week High]]/Table2[[#This Row],[Close Price]])-1</f>
        <v>1.0789854733990412E-2</v>
      </c>
      <c r="AG398" s="2">
        <f>(Table2[[#This Row],[Close Price]]/Table2[[#This Row],[Current Month Low]])-1</f>
        <v>7.0889064516451716E-2</v>
      </c>
      <c r="AH398" s="2">
        <f>(Table2[[#This Row],[Current Month High]]/Table2[[#This Row],[Close Price]])-1</f>
        <v>9.1129898640758489E-2</v>
      </c>
      <c r="AI398">
        <v>9.1129898640758498</v>
      </c>
      <c r="AJ398">
        <v>41.5171666159886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7.0000000000000007E-2</v>
      </c>
      <c r="AM398" t="s">
        <v>10202</v>
      </c>
      <c r="AN398">
        <v>1.0900000000000001</v>
      </c>
      <c r="AO398" t="s">
        <v>10202</v>
      </c>
      <c r="AP398">
        <v>0.111960103838386</v>
      </c>
      <c r="AQ398">
        <f>(Table2[[#This Row],[Sharpe Ratio]]-AVERAGE(Table2[Sharpe Ratio]))/_xlfn.STDEV.P(Table2[Sharpe Ratio])</f>
        <v>0.64527931529384486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-1.1121738796243414</v>
      </c>
      <c r="AS398">
        <f>_xlfn.RANK.AVG(Table2[[#This Row],[1Y Return vs Nifty Z-Score]],Table2[1Y Return vs Nifty Z-Score])</f>
        <v>572</v>
      </c>
      <c r="AT398">
        <f>_xlfn.RANK.AVG(Table2[[#This Row],[6M Return vs Nifty Z-Score]],Table2[6M Return vs Nifty Z-Score])</f>
        <v>416</v>
      </c>
      <c r="AU398">
        <f>_xlfn.RANK.AVG(Table2[[#This Row],[Sharpe Ratio Z-Score]],Table2[Sharpe Ratio Z-Score])</f>
        <v>189</v>
      </c>
      <c r="AV398">
        <f>(Table2[[#This Row],[Rank 1Y]]+Table2[[#This Row],[Rank 6M]]+Table2[[#This Row],[Rank Sharpe]])/3</f>
        <v>392.33333333333331</v>
      </c>
    </row>
    <row r="399" spans="1:48" x14ac:dyDescent="0.3">
      <c r="A399" t="s">
        <v>745</v>
      </c>
      <c r="B399" t="s">
        <v>746</v>
      </c>
      <c r="C399" t="s">
        <v>10162</v>
      </c>
      <c r="D399" t="s">
        <v>200</v>
      </c>
      <c r="E399">
        <v>22040.954103700002</v>
      </c>
      <c r="F399">
        <v>581</v>
      </c>
      <c r="G399">
        <v>-12.462693808564699</v>
      </c>
      <c r="H399">
        <f>(Table2[[#This Row],[1Y Return vs Nifty]]-AVERAGE(Table2[1Y Return vs Nifty]))/_xlfn.STDEV.P(Table2[1Y Return vs Nifty])</f>
        <v>-0.70269852939362731</v>
      </c>
      <c r="I399">
        <v>-2.0785742334535899</v>
      </c>
      <c r="J399">
        <f>(Table2[[#This Row],[1M Return vs Nifty]]-AVERAGE(Table2[1M Return vs Nifty]))/_xlfn.STDEV.P(Table2[1M Return vs Nifty])</f>
        <v>-0.29536970006618046</v>
      </c>
      <c r="K399">
        <v>7.1416340790207604</v>
      </c>
      <c r="L399">
        <f>(Table2[[#This Row],[6M Return vs Nifty]]-AVERAGE(Table2[6M Return vs Nifty]))/_xlfn.STDEV.P(Table2[6M Return vs Nifty])</f>
        <v>-2.2729147917744552E-2</v>
      </c>
      <c r="M399">
        <v>-9.6039465782390601E-2</v>
      </c>
      <c r="N399">
        <f>(Table2[[#This Row],[1W Return vs Nifty]]-AVERAGE(Table2[1W Return vs Nifty]))/_xlfn.STDEV.P(Table2[1W Return vs Nifty])</f>
        <v>-0.62739445831836871</v>
      </c>
      <c r="O399">
        <v>589.44000000000005</v>
      </c>
      <c r="P399">
        <v>567.96733551936597</v>
      </c>
      <c r="Q399">
        <v>508.39062441247103</v>
      </c>
      <c r="R399">
        <v>40.378424310857902</v>
      </c>
      <c r="S399" s="2">
        <f>(Table2[[#This Row],[Close Price]]-Table2[[#This Row],[20D EMA]])/Table2[[#This Row],[20D EMA]]</f>
        <v>-1.4318675352877399E-2</v>
      </c>
      <c r="T399" s="2">
        <f>(Table2[[#This Row],[Close Price]]-Table2[[#This Row],[50D EMA]])/Table2[[#This Row],[50D EMA]]</f>
        <v>2.2946151416817967E-2</v>
      </c>
      <c r="U399" s="2">
        <f>(Table2[[#This Row],[Close Price]]-Table2[[#This Row],[200D EMA]])/Table2[[#This Row],[200D EMA]]</f>
        <v>0.14282201933098401</v>
      </c>
      <c r="V399">
        <v>0.72788147364243605</v>
      </c>
      <c r="W399">
        <v>574.79999999999995</v>
      </c>
      <c r="X399">
        <v>590</v>
      </c>
      <c r="Y399">
        <v>575.85</v>
      </c>
      <c r="Z399">
        <v>597.5</v>
      </c>
      <c r="AA399">
        <v>555</v>
      </c>
      <c r="AB399">
        <v>622.4</v>
      </c>
      <c r="AC399" s="2">
        <f>(Table2[[#This Row],[Close Price]]/Table2[[#This Row],[Day Low]])-1</f>
        <v>1.0786360473208134E-2</v>
      </c>
      <c r="AD399" s="2">
        <f>(Table2[[#This Row],[Day High]]/Table2[[#This Row],[Close Price]])-1</f>
        <v>1.5490533562822817E-2</v>
      </c>
      <c r="AE399" s="2">
        <f>(Table2[[#This Row],[Close Price]]/Table2[[#This Row],[Current Week Low]])-1</f>
        <v>8.9433012069115581E-3</v>
      </c>
      <c r="AF399" s="2">
        <f>(Table2[[#This Row],[Current Week High]]/Table2[[#This Row],[Close Price]])-1</f>
        <v>2.839931153184172E-2</v>
      </c>
      <c r="AG399" s="2">
        <f>(Table2[[#This Row],[Close Price]]/Table2[[#This Row],[Current Month Low]])-1</f>
        <v>4.6846846846846812E-2</v>
      </c>
      <c r="AH399" s="2">
        <f>(Table2[[#This Row],[Current Month High]]/Table2[[#This Row],[Close Price]])-1</f>
        <v>7.1256454388984425E-2</v>
      </c>
      <c r="AI399">
        <v>7.1256454388984398</v>
      </c>
      <c r="AJ399">
        <v>42.822025565388302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0.03</v>
      </c>
      <c r="AM399" t="s">
        <v>10202</v>
      </c>
      <c r="AN399">
        <v>-3.46</v>
      </c>
      <c r="AO399" t="s">
        <v>10201</v>
      </c>
      <c r="AP399">
        <v>7.2411452127095002E-2</v>
      </c>
      <c r="AQ399">
        <f>(Table2[[#This Row],[Sharpe Ratio]]-AVERAGE(Table2[Sharpe Ratio]))/_xlfn.STDEV.P(Table2[Sharpe Ratio])</f>
        <v>0.1913746294724803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-1.4568172062234406</v>
      </c>
      <c r="AS399">
        <f>_xlfn.RANK.AVG(Table2[[#This Row],[1Y Return vs Nifty Z-Score]],Table2[1Y Return vs Nifty Z-Score])</f>
        <v>576</v>
      </c>
      <c r="AT399">
        <f>_xlfn.RANK.AVG(Table2[[#This Row],[6M Return vs Nifty Z-Score]],Table2[6M Return vs Nifty Z-Score])</f>
        <v>328</v>
      </c>
      <c r="AU399">
        <f>_xlfn.RANK.AVG(Table2[[#This Row],[Sharpe Ratio Z-Score]],Table2[Sharpe Ratio Z-Score])</f>
        <v>277</v>
      </c>
      <c r="AV399">
        <f>(Table2[[#This Row],[Rank 1Y]]+Table2[[#This Row],[Rank 6M]]+Table2[[#This Row],[Rank Sharpe]])/3</f>
        <v>393.66666666666669</v>
      </c>
    </row>
    <row r="400" spans="1:48" x14ac:dyDescent="0.3">
      <c r="A400" t="s">
        <v>1507</v>
      </c>
      <c r="B400" t="s">
        <v>1508</v>
      </c>
      <c r="C400" t="s">
        <v>10171</v>
      </c>
      <c r="D400" t="s">
        <v>377</v>
      </c>
      <c r="E400">
        <v>6624.5827378499998</v>
      </c>
      <c r="F400">
        <v>340.65</v>
      </c>
      <c r="G400">
        <v>29.3079356482782</v>
      </c>
      <c r="H400">
        <f>(Table2[[#This Row],[1Y Return vs Nifty]]-AVERAGE(Table2[1Y Return vs Nifty]))/_xlfn.STDEV.P(Table2[1Y Return vs Nifty])</f>
        <v>-0.12466658566993548</v>
      </c>
      <c r="I400">
        <v>5.4391782769608099</v>
      </c>
      <c r="J400">
        <f>(Table2[[#This Row],[1M Return vs Nifty]]-AVERAGE(Table2[1M Return vs Nifty]))/_xlfn.STDEV.P(Table2[1M Return vs Nifty])</f>
        <v>0.52862344651864324</v>
      </c>
      <c r="K400">
        <v>14.414451751907499</v>
      </c>
      <c r="L400">
        <f>(Table2[[#This Row],[6M Return vs Nifty]]-AVERAGE(Table2[6M Return vs Nifty]))/_xlfn.STDEV.P(Table2[6M Return vs Nifty])</f>
        <v>0.2220626274424384</v>
      </c>
      <c r="M400">
        <v>4.2570579307475001</v>
      </c>
      <c r="N400">
        <f>(Table2[[#This Row],[1W Return vs Nifty]]-AVERAGE(Table2[1W Return vs Nifty]))/_xlfn.STDEV.P(Table2[1W Return vs Nifty])</f>
        <v>0.24682429385960306</v>
      </c>
      <c r="O400">
        <v>334.38</v>
      </c>
      <c r="P400">
        <v>315.74067750232598</v>
      </c>
      <c r="Q400">
        <v>272.88346269329702</v>
      </c>
      <c r="R400">
        <v>53.800149699344097</v>
      </c>
      <c r="S400" s="2">
        <f>(Table2[[#This Row],[Close Price]]-Table2[[#This Row],[20D EMA]])/Table2[[#This Row],[20D EMA]]</f>
        <v>1.8751121478557276E-2</v>
      </c>
      <c r="T400" s="2">
        <f>(Table2[[#This Row],[Close Price]]-Table2[[#This Row],[50D EMA]])/Table2[[#This Row],[50D EMA]]</f>
        <v>7.8891711687957902E-2</v>
      </c>
      <c r="U400" s="2">
        <f>(Table2[[#This Row],[Close Price]]-Table2[[#This Row],[200D EMA]])/Table2[[#This Row],[200D EMA]]</f>
        <v>0.24833508281470346</v>
      </c>
      <c r="V400">
        <v>0.95969011357064404</v>
      </c>
      <c r="W400">
        <v>338.55</v>
      </c>
      <c r="X400">
        <v>344.65</v>
      </c>
      <c r="Y400">
        <v>338.2</v>
      </c>
      <c r="Z400">
        <v>348.25</v>
      </c>
      <c r="AA400">
        <v>310.85000000000002</v>
      </c>
      <c r="AB400">
        <v>357.7</v>
      </c>
      <c r="AC400" s="2">
        <f>(Table2[[#This Row],[Close Price]]/Table2[[#This Row],[Day Low]])-1</f>
        <v>6.2029242357111158E-3</v>
      </c>
      <c r="AD400" s="2">
        <f>(Table2[[#This Row],[Day High]]/Table2[[#This Row],[Close Price]])-1</f>
        <v>1.1742257448994486E-2</v>
      </c>
      <c r="AE400" s="2">
        <f>(Table2[[#This Row],[Close Price]]/Table2[[#This Row],[Current Week Low]])-1</f>
        <v>7.2442341809579869E-3</v>
      </c>
      <c r="AF400" s="2">
        <f>(Table2[[#This Row],[Current Week High]]/Table2[[#This Row],[Close Price]])-1</f>
        <v>2.2310289153089746E-2</v>
      </c>
      <c r="AG400" s="2">
        <f>(Table2[[#This Row],[Close Price]]/Table2[[#This Row],[Current Month Low]])-1</f>
        <v>9.5866173395528165E-2</v>
      </c>
      <c r="AH400" s="2">
        <f>(Table2[[#This Row],[Current Month High]]/Table2[[#This Row],[Close Price]])-1</f>
        <v>5.0051372376339387E-2</v>
      </c>
      <c r="AI400">
        <v>5.0051372376339298</v>
      </c>
      <c r="AJ400">
        <v>66.089712335446094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0.13</v>
      </c>
      <c r="AM400" t="s">
        <v>10202</v>
      </c>
      <c r="AN400">
        <v>4.03</v>
      </c>
      <c r="AO400" t="s">
        <v>10202</v>
      </c>
      <c r="AP400">
        <v>-2.6765579392132002E-2</v>
      </c>
      <c r="AQ400">
        <f>(Table2[[#This Row],[Sharpe Ratio]]-AVERAGE(Table2[Sharpe Ratio]))/_xlfn.STDEV.P(Table2[Sharpe Ratio])</f>
        <v>-0.94689222374563142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-7.4048441594882081E-2</v>
      </c>
      <c r="AS400">
        <f>_xlfn.RANK.AVG(Table2[[#This Row],[1Y Return vs Nifty Z-Score]],Table2[1Y Return vs Nifty Z-Score])</f>
        <v>326</v>
      </c>
      <c r="AT400">
        <f>_xlfn.RANK.AVG(Table2[[#This Row],[6M Return vs Nifty Z-Score]],Table2[6M Return vs Nifty Z-Score])</f>
        <v>251</v>
      </c>
      <c r="AU400">
        <f>_xlfn.RANK.AVG(Table2[[#This Row],[Sharpe Ratio Z-Score]],Table2[Sharpe Ratio Z-Score])</f>
        <v>604</v>
      </c>
      <c r="AV400">
        <f>(Table2[[#This Row],[Rank 1Y]]+Table2[[#This Row],[Rank 6M]]+Table2[[#This Row],[Rank Sharpe]])/3</f>
        <v>393.66666666666669</v>
      </c>
    </row>
    <row r="401" spans="1:48" x14ac:dyDescent="0.3">
      <c r="A401" t="s">
        <v>1228</v>
      </c>
      <c r="B401" t="s">
        <v>1229</v>
      </c>
      <c r="C401" t="s">
        <v>10171</v>
      </c>
      <c r="D401" t="s">
        <v>279</v>
      </c>
      <c r="E401">
        <v>9548.4574612199995</v>
      </c>
      <c r="F401">
        <v>773.8</v>
      </c>
      <c r="G401">
        <v>22.2326872159882</v>
      </c>
      <c r="H401">
        <f>(Table2[[#This Row],[1Y Return vs Nifty]]-AVERAGE(Table2[1Y Return vs Nifty]))/_xlfn.STDEV.P(Table2[1Y Return vs Nifty])</f>
        <v>-0.22257556278674095</v>
      </c>
      <c r="I401">
        <v>4.1136744671954597</v>
      </c>
      <c r="J401">
        <f>(Table2[[#This Row],[1M Return vs Nifty]]-AVERAGE(Table2[1M Return vs Nifty]))/_xlfn.STDEV.P(Table2[1M Return vs Nifty])</f>
        <v>0.38333985896961426</v>
      </c>
      <c r="K401">
        <v>10.612767577759501</v>
      </c>
      <c r="L401">
        <f>(Table2[[#This Row],[6M Return vs Nifty]]-AVERAGE(Table2[6M Return vs Nifty]))/_xlfn.STDEV.P(Table2[6M Return vs Nifty])</f>
        <v>9.4103827950216851E-2</v>
      </c>
      <c r="M401">
        <v>6.76555883834141</v>
      </c>
      <c r="N401">
        <f>(Table2[[#This Row],[1W Return vs Nifty]]-AVERAGE(Table2[1W Return vs Nifty]))/_xlfn.STDEV.P(Table2[1W Return vs Nifty])</f>
        <v>0.7505985799626913</v>
      </c>
      <c r="O401">
        <v>713.99</v>
      </c>
      <c r="P401">
        <v>687.94943948538003</v>
      </c>
      <c r="Q401">
        <v>646.73395252569503</v>
      </c>
      <c r="R401">
        <v>72.445364627586301</v>
      </c>
      <c r="S401" s="2">
        <f>(Table2[[#This Row],[Close Price]]-Table2[[#This Row],[20D EMA]])/Table2[[#This Row],[20D EMA]]</f>
        <v>8.3768680233616638E-2</v>
      </c>
      <c r="T401" s="2">
        <f>(Table2[[#This Row],[Close Price]]-Table2[[#This Row],[50D EMA]])/Table2[[#This Row],[50D EMA]]</f>
        <v>0.12479196229717167</v>
      </c>
      <c r="U401" s="2">
        <f>(Table2[[#This Row],[Close Price]]-Table2[[#This Row],[200D EMA]])/Table2[[#This Row],[200D EMA]]</f>
        <v>0.19647344472649522</v>
      </c>
      <c r="V401">
        <v>0.81935830326241998</v>
      </c>
      <c r="W401">
        <v>761.95</v>
      </c>
      <c r="X401">
        <v>779.6</v>
      </c>
      <c r="Y401">
        <v>732.75</v>
      </c>
      <c r="Z401">
        <v>787</v>
      </c>
      <c r="AA401">
        <v>660.05</v>
      </c>
      <c r="AB401">
        <v>787</v>
      </c>
      <c r="AC401" s="2">
        <f>(Table2[[#This Row],[Close Price]]/Table2[[#This Row],[Day Low]])-1</f>
        <v>1.5552201588030501E-2</v>
      </c>
      <c r="AD401" s="2">
        <f>(Table2[[#This Row],[Day High]]/Table2[[#This Row],[Close Price]])-1</f>
        <v>7.4954768674075911E-3</v>
      </c>
      <c r="AE401" s="2">
        <f>(Table2[[#This Row],[Close Price]]/Table2[[#This Row],[Current Week Low]])-1</f>
        <v>5.6021835551006482E-2</v>
      </c>
      <c r="AF401" s="2">
        <f>(Table2[[#This Row],[Current Week High]]/Table2[[#This Row],[Close Price]])-1</f>
        <v>1.7058671491341437E-2</v>
      </c>
      <c r="AG401" s="2">
        <f>(Table2[[#This Row],[Close Price]]/Table2[[#This Row],[Current Month Low]])-1</f>
        <v>0.17233542913415656</v>
      </c>
      <c r="AH401" s="2">
        <f>(Table2[[#This Row],[Current Month High]]/Table2[[#This Row],[Close Price]])-1</f>
        <v>1.7058671491341437E-2</v>
      </c>
      <c r="AI401">
        <v>8.25794779012665</v>
      </c>
      <c r="AJ401">
        <v>56.592127896387701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0.11</v>
      </c>
      <c r="AM401" t="s">
        <v>10202</v>
      </c>
      <c r="AN401">
        <v>7.58</v>
      </c>
      <c r="AO401" t="s">
        <v>10202</v>
      </c>
      <c r="AQ401">
        <f>(Table2[[#This Row],[Sharpe Ratio]]-AVERAGE(Table2[Sharpe Ratio]))/_xlfn.STDEV.P(Table2[Sharpe Ratio])</f>
        <v>-0.63970041368086605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0.36576629041491537</v>
      </c>
      <c r="AS401">
        <f>_xlfn.RANK.AVG(Table2[[#This Row],[1Y Return vs Nifty Z-Score]],Table2[1Y Return vs Nifty Z-Score])</f>
        <v>365</v>
      </c>
      <c r="AT401">
        <f>_xlfn.RANK.AVG(Table2[[#This Row],[6M Return vs Nifty Z-Score]],Table2[6M Return vs Nifty Z-Score])</f>
        <v>287</v>
      </c>
      <c r="AU401">
        <f>_xlfn.RANK.AVG(Table2[[#This Row],[Sharpe Ratio Z-Score]],Table2[Sharpe Ratio Z-Score])</f>
        <v>530.5</v>
      </c>
      <c r="AV401">
        <f>(Table2[[#This Row],[Rank 1Y]]+Table2[[#This Row],[Rank 6M]]+Table2[[#This Row],[Rank Sharpe]])/3</f>
        <v>394.16666666666669</v>
      </c>
    </row>
    <row r="402" spans="1:48" x14ac:dyDescent="0.3">
      <c r="A402" t="s">
        <v>1515</v>
      </c>
      <c r="B402" t="s">
        <v>1516</v>
      </c>
      <c r="C402" t="s">
        <v>10168</v>
      </c>
      <c r="D402" t="s">
        <v>628</v>
      </c>
      <c r="E402">
        <v>6528.2065442100002</v>
      </c>
      <c r="F402">
        <v>490.1</v>
      </c>
      <c r="G402">
        <v>24.1043343846769</v>
      </c>
      <c r="H402">
        <f>(Table2[[#This Row],[1Y Return vs Nifty]]-AVERAGE(Table2[1Y Return vs Nifty]))/_xlfn.STDEV.P(Table2[1Y Return vs Nifty])</f>
        <v>-0.19667526238547803</v>
      </c>
      <c r="I402">
        <v>-9.5822956239199399</v>
      </c>
      <c r="J402">
        <f>(Table2[[#This Row],[1M Return vs Nifty]]-AVERAGE(Table2[1M Return vs Nifty]))/_xlfn.STDEV.P(Table2[1M Return vs Nifty])</f>
        <v>-1.1178249473040802</v>
      </c>
      <c r="K402">
        <v>-14.791901560930199</v>
      </c>
      <c r="L402">
        <f>(Table2[[#This Row],[6M Return vs Nifty]]-AVERAGE(Table2[6M Return vs Nifty]))/_xlfn.STDEV.P(Table2[6M Return vs Nifty])</f>
        <v>-0.76097797673766332</v>
      </c>
      <c r="M402">
        <v>2.2863793982890499</v>
      </c>
      <c r="N402">
        <f>(Table2[[#This Row],[1W Return vs Nifty]]-AVERAGE(Table2[1W Return vs Nifty]))/_xlfn.STDEV.P(Table2[1W Return vs Nifty])</f>
        <v>-0.14894082937496808</v>
      </c>
      <c r="O402">
        <v>495.89</v>
      </c>
      <c r="P402">
        <v>489.91229828412497</v>
      </c>
      <c r="Q402">
        <v>445.33903069173101</v>
      </c>
      <c r="R402">
        <v>46.288392954891499</v>
      </c>
      <c r="S402" s="2">
        <f>(Table2[[#This Row],[Close Price]]-Table2[[#This Row],[20D EMA]])/Table2[[#This Row],[20D EMA]]</f>
        <v>-1.1675976527052297E-2</v>
      </c>
      <c r="T402" s="2">
        <f>(Table2[[#This Row],[Close Price]]-Table2[[#This Row],[50D EMA]])/Table2[[#This Row],[50D EMA]]</f>
        <v>3.8313330065903496E-4</v>
      </c>
      <c r="U402" s="2">
        <f>(Table2[[#This Row],[Close Price]]-Table2[[#This Row],[200D EMA]])/Table2[[#This Row],[200D EMA]]</f>
        <v>0.10050987275636544</v>
      </c>
      <c r="V402">
        <v>0.83132767630161197</v>
      </c>
      <c r="W402">
        <v>492.3</v>
      </c>
      <c r="X402">
        <v>523</v>
      </c>
      <c r="Y402">
        <v>485.3</v>
      </c>
      <c r="Z402">
        <v>510</v>
      </c>
      <c r="AA402">
        <v>454.9</v>
      </c>
      <c r="AB402">
        <v>541.29999999999995</v>
      </c>
      <c r="AC402" s="2">
        <f>(Table2[[#This Row],[Close Price]]/Table2[[#This Row],[Day Low]])-1</f>
        <v>-4.4688198253097777E-3</v>
      </c>
      <c r="AD402" s="2">
        <f>(Table2[[#This Row],[Day High]]/Table2[[#This Row],[Close Price]])-1</f>
        <v>6.7129157314833598E-2</v>
      </c>
      <c r="AE402" s="2">
        <f>(Table2[[#This Row],[Close Price]]/Table2[[#This Row],[Current Week Low]])-1</f>
        <v>9.8907892025550392E-3</v>
      </c>
      <c r="AF402" s="2">
        <f>(Table2[[#This Row],[Current Week High]]/Table2[[#This Row],[Close Price]])-1</f>
        <v>4.060395837584152E-2</v>
      </c>
      <c r="AG402" s="2">
        <f>(Table2[[#This Row],[Close Price]]/Table2[[#This Row],[Current Month Low]])-1</f>
        <v>7.7379643877775406E-2</v>
      </c>
      <c r="AH402" s="2">
        <f>(Table2[[#This Row],[Current Month High]]/Table2[[#This Row],[Close Price]])-1</f>
        <v>0.10446847582126084</v>
      </c>
      <c r="AI402">
        <v>14.221587431136401</v>
      </c>
      <c r="AJ402">
        <v>64.573539288112798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-0.06</v>
      </c>
      <c r="AM402" t="s">
        <v>10201</v>
      </c>
      <c r="AN402">
        <v>-4.41</v>
      </c>
      <c r="AO402" t="s">
        <v>10201</v>
      </c>
      <c r="AP402">
        <v>7.9384528023708004E-2</v>
      </c>
      <c r="AQ402">
        <f>(Table2[[#This Row],[Sharpe Ratio]]-AVERAGE(Table2[Sharpe Ratio]))/_xlfn.STDEV.P(Table2[Sharpe Ratio])</f>
        <v>0.27140546964286782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-1.9530135461593219</v>
      </c>
      <c r="AS402">
        <f>_xlfn.RANK.AVG(Table2[[#This Row],[1Y Return vs Nifty Z-Score]],Table2[1Y Return vs Nifty Z-Score])</f>
        <v>353</v>
      </c>
      <c r="AT402">
        <f>_xlfn.RANK.AVG(Table2[[#This Row],[6M Return vs Nifty Z-Score]],Table2[6M Return vs Nifty Z-Score])</f>
        <v>573</v>
      </c>
      <c r="AU402">
        <f>_xlfn.RANK.AVG(Table2[[#This Row],[Sharpe Ratio Z-Score]],Table2[Sharpe Ratio Z-Score])</f>
        <v>260</v>
      </c>
      <c r="AV402">
        <f>(Table2[[#This Row],[Rank 1Y]]+Table2[[#This Row],[Rank 6M]]+Table2[[#This Row],[Rank Sharpe]])/3</f>
        <v>395.33333333333331</v>
      </c>
    </row>
    <row r="403" spans="1:48" x14ac:dyDescent="0.3">
      <c r="A403" t="s">
        <v>327</v>
      </c>
      <c r="B403" t="s">
        <v>328</v>
      </c>
      <c r="C403" t="s">
        <v>10168</v>
      </c>
      <c r="D403" t="s">
        <v>143</v>
      </c>
      <c r="E403">
        <v>79316</v>
      </c>
      <c r="F403">
        <v>991.45</v>
      </c>
      <c r="G403">
        <v>28.339108898660101</v>
      </c>
      <c r="H403">
        <f>(Table2[[#This Row],[1Y Return vs Nifty]]-AVERAGE(Table2[1Y Return vs Nifty]))/_xlfn.STDEV.P(Table2[1Y Return vs Nifty])</f>
        <v>-0.13807344155157494</v>
      </c>
      <c r="I403">
        <v>-4.17936591369069</v>
      </c>
      <c r="J403">
        <f>(Table2[[#This Row],[1M Return vs Nifty]]-AVERAGE(Table2[1M Return vs Nifty]))/_xlfn.STDEV.P(Table2[1M Return vs Nifty])</f>
        <v>-0.52562973383555056</v>
      </c>
      <c r="K403">
        <v>-13.271214916875</v>
      </c>
      <c r="L403">
        <f>(Table2[[#This Row],[6M Return vs Nifty]]-AVERAGE(Table2[6M Return vs Nifty]))/_xlfn.STDEV.P(Table2[6M Return vs Nifty])</f>
        <v>-0.7097940202427061</v>
      </c>
      <c r="M403">
        <v>-0.94596147134923303</v>
      </c>
      <c r="N403">
        <f>(Table2[[#This Row],[1W Return vs Nifty]]-AVERAGE(Table2[1W Return vs Nifty]))/_xlfn.STDEV.P(Table2[1W Return vs Nifty])</f>
        <v>-0.79808160070749778</v>
      </c>
      <c r="O403">
        <v>1001.61</v>
      </c>
      <c r="P403">
        <v>1007.41126337777</v>
      </c>
      <c r="Q403">
        <v>922.57235066886403</v>
      </c>
      <c r="R403">
        <v>46.208592286133999</v>
      </c>
      <c r="S403" s="2">
        <f>(Table2[[#This Row],[Close Price]]-Table2[[#This Row],[20D EMA]])/Table2[[#This Row],[20D EMA]]</f>
        <v>-1.0143668693403588E-2</v>
      </c>
      <c r="T403" s="2">
        <f>(Table2[[#This Row],[Close Price]]-Table2[[#This Row],[50D EMA]])/Table2[[#This Row],[50D EMA]]</f>
        <v>-1.5843840502887632E-2</v>
      </c>
      <c r="U403" s="2">
        <f>(Table2[[#This Row],[Close Price]]-Table2[[#This Row],[200D EMA]])/Table2[[#This Row],[200D EMA]]</f>
        <v>7.4658263149984694E-2</v>
      </c>
      <c r="V403">
        <v>0.76871805284677897</v>
      </c>
      <c r="W403">
        <v>990.45</v>
      </c>
      <c r="X403">
        <v>998</v>
      </c>
      <c r="Y403">
        <v>985.3</v>
      </c>
      <c r="Z403">
        <v>1000.8</v>
      </c>
      <c r="AA403">
        <v>940.05</v>
      </c>
      <c r="AB403">
        <v>1059.45</v>
      </c>
      <c r="AC403" s="2">
        <f>(Table2[[#This Row],[Close Price]]/Table2[[#This Row],[Day Low]])-1</f>
        <v>1.0096420818819229E-3</v>
      </c>
      <c r="AD403" s="2">
        <f>(Table2[[#This Row],[Day High]]/Table2[[#This Row],[Close Price]])-1</f>
        <v>6.6064854506027171E-3</v>
      </c>
      <c r="AE403" s="2">
        <f>(Table2[[#This Row],[Close Price]]/Table2[[#This Row],[Current Week Low]])-1</f>
        <v>6.241753780574566E-3</v>
      </c>
      <c r="AF403" s="2">
        <f>(Table2[[#This Row],[Current Week High]]/Table2[[#This Row],[Close Price]])-1</f>
        <v>9.4306319027686047E-3</v>
      </c>
      <c r="AG403" s="2">
        <f>(Table2[[#This Row],[Close Price]]/Table2[[#This Row],[Current Month Low]])-1</f>
        <v>5.467794266262449E-2</v>
      </c>
      <c r="AH403" s="2">
        <f>(Table2[[#This Row],[Current Month High]]/Table2[[#This Row],[Close Price]])-1</f>
        <v>6.858641383831765E-2</v>
      </c>
      <c r="AI403">
        <v>14.872156941852801</v>
      </c>
      <c r="AJ403">
        <v>57.223279416428703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-0.11</v>
      </c>
      <c r="AM403" t="s">
        <v>10201</v>
      </c>
      <c r="AN403">
        <v>-2.97</v>
      </c>
      <c r="AO403" t="s">
        <v>10201</v>
      </c>
      <c r="AP403">
        <v>6.4081657258524993E-2</v>
      </c>
      <c r="AQ403">
        <f>(Table2[[#This Row],[Sharpe Ratio]]-AVERAGE(Table2[Sharpe Ratio]))/_xlfn.STDEV.P(Table2[Sharpe Ratio])</f>
        <v>9.577256064910139E-2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329</v>
      </c>
      <c r="AT403">
        <f>_xlfn.RANK.AVG(Table2[[#This Row],[6M Return vs Nifty Z-Score]],Table2[6M Return vs Nifty Z-Score])</f>
        <v>552</v>
      </c>
      <c r="AU403">
        <f>_xlfn.RANK.AVG(Table2[[#This Row],[Sharpe Ratio Z-Score]],Table2[Sharpe Ratio Z-Score])</f>
        <v>306</v>
      </c>
      <c r="AV403">
        <f>(Table2[[#This Row],[Rank 1Y]]+Table2[[#This Row],[Rank 6M]]+Table2[[#This Row],[Rank Sharpe]])/3</f>
        <v>395.66666666666669</v>
      </c>
    </row>
    <row r="404" spans="1:48" x14ac:dyDescent="0.3">
      <c r="A404" t="s">
        <v>289</v>
      </c>
      <c r="B404" t="s">
        <v>290</v>
      </c>
      <c r="C404" t="s">
        <v>10157</v>
      </c>
      <c r="D404" t="s">
        <v>37</v>
      </c>
      <c r="E404">
        <v>97109.752041600004</v>
      </c>
      <c r="F404">
        <v>1968</v>
      </c>
      <c r="G404">
        <v>15.624805267291499</v>
      </c>
      <c r="H404">
        <f>(Table2[[#This Row],[1Y Return vs Nifty]]-AVERAGE(Table2[1Y Return vs Nifty]))/_xlfn.STDEV.P(Table2[1Y Return vs Nifty])</f>
        <v>-0.31401701091354495</v>
      </c>
      <c r="I404">
        <v>6.6514706797260397</v>
      </c>
      <c r="J404">
        <f>(Table2[[#This Row],[1M Return vs Nifty]]-AVERAGE(Table2[1M Return vs Nifty]))/_xlfn.STDEV.P(Table2[1M Return vs Nifty])</f>
        <v>0.66149834897806647</v>
      </c>
      <c r="K404">
        <v>17.9284535182003</v>
      </c>
      <c r="L404">
        <f>(Table2[[#This Row],[6M Return vs Nifty]]-AVERAGE(Table2[6M Return vs Nifty]))/_xlfn.STDEV.P(Table2[6M Return vs Nifty])</f>
        <v>0.34033848278203777</v>
      </c>
      <c r="M404">
        <v>4.0640806433793797</v>
      </c>
      <c r="N404">
        <f>(Table2[[#This Row],[1W Return vs Nifty]]-AVERAGE(Table2[1W Return vs Nifty]))/_xlfn.STDEV.P(Table2[1W Return vs Nifty])</f>
        <v>0.20806927691554566</v>
      </c>
      <c r="O404">
        <v>1879</v>
      </c>
      <c r="P404">
        <v>1798.5171093552699</v>
      </c>
      <c r="Q404">
        <v>1614.49401409505</v>
      </c>
      <c r="R404">
        <v>76.727942755511194</v>
      </c>
      <c r="S404" s="2">
        <f>(Table2[[#This Row],[Close Price]]-Table2[[#This Row],[20D EMA]])/Table2[[#This Row],[20D EMA]]</f>
        <v>4.7365620010643962E-2</v>
      </c>
      <c r="T404" s="2">
        <f>(Table2[[#This Row],[Close Price]]-Table2[[#This Row],[50D EMA]])/Table2[[#This Row],[50D EMA]]</f>
        <v>9.4234794744591621E-2</v>
      </c>
      <c r="U404" s="2">
        <f>(Table2[[#This Row],[Close Price]]-Table2[[#This Row],[200D EMA]])/Table2[[#This Row],[200D EMA]]</f>
        <v>0.21895775569232803</v>
      </c>
      <c r="V404">
        <v>1.1244968568204201</v>
      </c>
      <c r="W404">
        <v>1922.85</v>
      </c>
      <c r="X404">
        <v>1979</v>
      </c>
      <c r="Y404">
        <v>1957.85</v>
      </c>
      <c r="Z404">
        <v>2003</v>
      </c>
      <c r="AA404">
        <v>1782.15</v>
      </c>
      <c r="AB404">
        <v>2003</v>
      </c>
      <c r="AC404" s="2">
        <f>(Table2[[#This Row],[Close Price]]/Table2[[#This Row],[Day Low]])-1</f>
        <v>2.3480770730946343E-2</v>
      </c>
      <c r="AD404" s="2">
        <f>(Table2[[#This Row],[Day High]]/Table2[[#This Row],[Close Price]])-1</f>
        <v>5.5894308943089666E-3</v>
      </c>
      <c r="AE404" s="2">
        <f>(Table2[[#This Row],[Close Price]]/Table2[[#This Row],[Current Week Low]])-1</f>
        <v>5.1842582424599382E-3</v>
      </c>
      <c r="AF404" s="2">
        <f>(Table2[[#This Row],[Current Week High]]/Table2[[#This Row],[Close Price]])-1</f>
        <v>1.778455284552849E-2</v>
      </c>
      <c r="AG404" s="2">
        <f>(Table2[[#This Row],[Close Price]]/Table2[[#This Row],[Current Month Low]])-1</f>
        <v>0.10428415116572665</v>
      </c>
      <c r="AH404" s="2">
        <f>(Table2[[#This Row],[Current Month High]]/Table2[[#This Row],[Close Price]])-1</f>
        <v>1.778455284552849E-2</v>
      </c>
      <c r="AI404">
        <v>1.7784552845528401</v>
      </c>
      <c r="AJ404">
        <v>55.450236966824598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0.08</v>
      </c>
      <c r="AM404" t="s">
        <v>10202</v>
      </c>
      <c r="AN404">
        <v>4.8099999999999996</v>
      </c>
      <c r="AO404" t="s">
        <v>10202</v>
      </c>
      <c r="AP404">
        <v>-1.2036025243919999E-2</v>
      </c>
      <c r="AQ404">
        <f>(Table2[[#This Row],[Sharpe Ratio]]-AVERAGE(Table2[Sharpe Ratio]))/_xlfn.STDEV.P(Table2[Sharpe Ratio])</f>
        <v>-0.77783933929485327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0.11804975846725169</v>
      </c>
      <c r="AS404">
        <f>_xlfn.RANK.AVG(Table2[[#This Row],[1Y Return vs Nifty Z-Score]],Table2[1Y Return vs Nifty Z-Score])</f>
        <v>400</v>
      </c>
      <c r="AT404">
        <f>_xlfn.RANK.AVG(Table2[[#This Row],[6M Return vs Nifty Z-Score]],Table2[6M Return vs Nifty Z-Score])</f>
        <v>218</v>
      </c>
      <c r="AU404">
        <f>_xlfn.RANK.AVG(Table2[[#This Row],[Sharpe Ratio Z-Score]],Table2[Sharpe Ratio Z-Score])</f>
        <v>571</v>
      </c>
      <c r="AV404">
        <f>(Table2[[#This Row],[Rank 1Y]]+Table2[[#This Row],[Rank 6M]]+Table2[[#This Row],[Rank Sharpe]])/3</f>
        <v>396.33333333333331</v>
      </c>
    </row>
    <row r="405" spans="1:48" x14ac:dyDescent="0.3">
      <c r="A405" t="s">
        <v>802</v>
      </c>
      <c r="B405" t="s">
        <v>803</v>
      </c>
      <c r="C405" t="s">
        <v>10166</v>
      </c>
      <c r="D405" t="s">
        <v>133</v>
      </c>
      <c r="E405">
        <v>19739.348064164999</v>
      </c>
      <c r="F405">
        <v>709.95</v>
      </c>
      <c r="G405">
        <v>53.339152619685102</v>
      </c>
      <c r="H405">
        <f>(Table2[[#This Row],[1Y Return vs Nifty]]-AVERAGE(Table2[1Y Return vs Nifty]))/_xlfn.STDEV.P(Table2[1Y Return vs Nifty])</f>
        <v>0.20788313255683877</v>
      </c>
      <c r="I405">
        <v>-0.14957457068319999</v>
      </c>
      <c r="J405">
        <f>(Table2[[#This Row],[1M Return vs Nifty]]-AVERAGE(Table2[1M Return vs Nifty]))/_xlfn.STDEV.P(Table2[1M Return vs Nifty])</f>
        <v>-8.3939156205456777E-2</v>
      </c>
      <c r="K405">
        <v>-14.4298627689756</v>
      </c>
      <c r="L405">
        <f>(Table2[[#This Row],[6M Return vs Nifty]]-AVERAGE(Table2[6M Return vs Nifty]))/_xlfn.STDEV.P(Table2[6M Return vs Nifty])</f>
        <v>-0.74879231189386897</v>
      </c>
      <c r="M405">
        <v>3.57798338850065</v>
      </c>
      <c r="N405">
        <f>(Table2[[#This Row],[1W Return vs Nifty]]-AVERAGE(Table2[1W Return vs Nifty]))/_xlfn.STDEV.P(Table2[1W Return vs Nifty])</f>
        <v>0.11044790599561692</v>
      </c>
      <c r="O405">
        <v>686.11</v>
      </c>
      <c r="P405">
        <v>666.66128704897596</v>
      </c>
      <c r="Q405">
        <v>593.29664799745296</v>
      </c>
      <c r="R405">
        <v>64.581161552427005</v>
      </c>
      <c r="S405" s="2">
        <f>(Table2[[#This Row],[Close Price]]-Table2[[#This Row],[20D EMA]])/Table2[[#This Row],[20D EMA]]</f>
        <v>3.4746614974275308E-2</v>
      </c>
      <c r="T405" s="2">
        <f>(Table2[[#This Row],[Close Price]]-Table2[[#This Row],[50D EMA]])/Table2[[#This Row],[50D EMA]]</f>
        <v>6.4933593403397813E-2</v>
      </c>
      <c r="U405" s="2">
        <f>(Table2[[#This Row],[Close Price]]-Table2[[#This Row],[200D EMA]])/Table2[[#This Row],[200D EMA]]</f>
        <v>0.19661892983263218</v>
      </c>
      <c r="V405">
        <v>0.65370656502721103</v>
      </c>
      <c r="W405">
        <v>705.15</v>
      </c>
      <c r="X405">
        <v>729</v>
      </c>
      <c r="Y405">
        <v>686.95</v>
      </c>
      <c r="Z405">
        <v>712.9</v>
      </c>
      <c r="AA405">
        <v>646.70000000000005</v>
      </c>
      <c r="AB405">
        <v>745.3</v>
      </c>
      <c r="AC405" s="2">
        <f>(Table2[[#This Row],[Close Price]]/Table2[[#This Row],[Day Low]])-1</f>
        <v>6.8070623271645481E-3</v>
      </c>
      <c r="AD405" s="2">
        <f>(Table2[[#This Row],[Day High]]/Table2[[#This Row],[Close Price]])-1</f>
        <v>2.6832875554616553E-2</v>
      </c>
      <c r="AE405" s="2">
        <f>(Table2[[#This Row],[Close Price]]/Table2[[#This Row],[Current Week Low]])-1</f>
        <v>3.3481330518960517E-2</v>
      </c>
      <c r="AF405" s="2">
        <f>(Table2[[#This Row],[Current Week High]]/Table2[[#This Row],[Close Price]])-1</f>
        <v>4.1552221987462001E-3</v>
      </c>
      <c r="AG405" s="2">
        <f>(Table2[[#This Row],[Close Price]]/Table2[[#This Row],[Current Month Low]])-1</f>
        <v>9.7804236895005392E-2</v>
      </c>
      <c r="AH405" s="2">
        <f>(Table2[[#This Row],[Current Month High]]/Table2[[#This Row],[Close Price]])-1</f>
        <v>4.9792238890062457E-2</v>
      </c>
      <c r="AI405">
        <v>4.9792238890062404</v>
      </c>
      <c r="AJ405">
        <v>83.924870466321195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0.17</v>
      </c>
      <c r="AM405" t="s">
        <v>10202</v>
      </c>
      <c r="AN405">
        <v>4.53</v>
      </c>
      <c r="AO405" t="s">
        <v>10202</v>
      </c>
      <c r="AP405">
        <v>3.4441696477090999E-2</v>
      </c>
      <c r="AQ405">
        <f>(Table2[[#This Row],[Sharpe Ratio]]-AVERAGE(Table2[Sharpe Ratio]))/_xlfn.STDEV.P(Table2[Sharpe Ratio])</f>
        <v>-0.24440887421921734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-0.75880930376608735</v>
      </c>
      <c r="AS405">
        <f>_xlfn.RANK.AVG(Table2[[#This Row],[1Y Return vs Nifty Z-Score]],Table2[1Y Return vs Nifty Z-Score])</f>
        <v>228</v>
      </c>
      <c r="AT405">
        <f>_xlfn.RANK.AVG(Table2[[#This Row],[6M Return vs Nifty Z-Score]],Table2[6M Return vs Nifty Z-Score])</f>
        <v>570</v>
      </c>
      <c r="AU405">
        <f>_xlfn.RANK.AVG(Table2[[#This Row],[Sharpe Ratio Z-Score]],Table2[Sharpe Ratio Z-Score])</f>
        <v>398</v>
      </c>
      <c r="AV405">
        <f>(Table2[[#This Row],[Rank 1Y]]+Table2[[#This Row],[Rank 6M]]+Table2[[#This Row],[Rank Sharpe]])/3</f>
        <v>398.66666666666669</v>
      </c>
    </row>
    <row r="406" spans="1:48" x14ac:dyDescent="0.3">
      <c r="A406" t="s">
        <v>1171</v>
      </c>
      <c r="B406" t="s">
        <v>1172</v>
      </c>
      <c r="C406" t="s">
        <v>10169</v>
      </c>
      <c r="D406" t="s">
        <v>146</v>
      </c>
      <c r="E406">
        <v>10171.65984</v>
      </c>
      <c r="F406">
        <v>736</v>
      </c>
      <c r="G406">
        <v>22.615328581355101</v>
      </c>
      <c r="H406">
        <f>(Table2[[#This Row],[1Y Return vs Nifty]]-AVERAGE(Table2[1Y Return vs Nifty]))/_xlfn.STDEV.P(Table2[1Y Return vs Nifty])</f>
        <v>-0.21728048021201851</v>
      </c>
      <c r="I406">
        <v>-9.9306456879685108</v>
      </c>
      <c r="J406">
        <f>(Table2[[#This Row],[1M Return vs Nifty]]-AVERAGE(Table2[1M Return vs Nifty]))/_xlfn.STDEV.P(Table2[1M Return vs Nifty])</f>
        <v>-1.1560063140078616</v>
      </c>
      <c r="K406">
        <v>8.6891855781819505</v>
      </c>
      <c r="L406">
        <f>(Table2[[#This Row],[6M Return vs Nifty]]-AVERAGE(Table2[6M Return vs Nifty]))/_xlfn.STDEV.P(Table2[6M Return vs Nifty])</f>
        <v>2.9359037979347438E-2</v>
      </c>
      <c r="M406">
        <v>-0.127322440710394</v>
      </c>
      <c r="N406">
        <f>(Table2[[#This Row],[1W Return vs Nifty]]-AVERAGE(Table2[1W Return vs Nifty]))/_xlfn.STDEV.P(Table2[1W Return vs Nifty])</f>
        <v>-0.63367691901584233</v>
      </c>
      <c r="O406">
        <v>732.56</v>
      </c>
      <c r="P406">
        <v>732.99228160772896</v>
      </c>
      <c r="Q406">
        <v>622.92461352002101</v>
      </c>
      <c r="R406">
        <v>56.466846099465997</v>
      </c>
      <c r="S406" s="2">
        <f>(Table2[[#This Row],[Close Price]]-Table2[[#This Row],[20D EMA]])/Table2[[#This Row],[20D EMA]]</f>
        <v>4.695861089876672E-3</v>
      </c>
      <c r="T406" s="2">
        <f>(Table2[[#This Row],[Close Price]]-Table2[[#This Row],[50D EMA]])/Table2[[#This Row],[50D EMA]]</f>
        <v>4.1033425149770777E-3</v>
      </c>
      <c r="U406" s="2">
        <f>(Table2[[#This Row],[Close Price]]-Table2[[#This Row],[200D EMA]])/Table2[[#This Row],[200D EMA]]</f>
        <v>0.18152338826525549</v>
      </c>
      <c r="V406">
        <v>0.56351987608023002</v>
      </c>
      <c r="W406">
        <v>722</v>
      </c>
      <c r="X406">
        <v>744.45</v>
      </c>
      <c r="Y406">
        <v>719.55</v>
      </c>
      <c r="Z406">
        <v>745</v>
      </c>
      <c r="AA406">
        <v>695.55</v>
      </c>
      <c r="AB406">
        <v>794.95</v>
      </c>
      <c r="AC406" s="2">
        <f>(Table2[[#This Row],[Close Price]]/Table2[[#This Row],[Day Low]])-1</f>
        <v>1.939058171745156E-2</v>
      </c>
      <c r="AD406" s="2">
        <f>(Table2[[#This Row],[Day High]]/Table2[[#This Row],[Close Price]])-1</f>
        <v>1.1480978260869579E-2</v>
      </c>
      <c r="AE406" s="2">
        <f>(Table2[[#This Row],[Close Price]]/Table2[[#This Row],[Current Week Low]])-1</f>
        <v>2.2861510666388751E-2</v>
      </c>
      <c r="AF406" s="2">
        <f>(Table2[[#This Row],[Current Week High]]/Table2[[#This Row],[Close Price]])-1</f>
        <v>1.2228260869565188E-2</v>
      </c>
      <c r="AG406" s="2">
        <f>(Table2[[#This Row],[Close Price]]/Table2[[#This Row],[Current Month Low]])-1</f>
        <v>5.8155416576809893E-2</v>
      </c>
      <c r="AH406" s="2">
        <f>(Table2[[#This Row],[Current Month High]]/Table2[[#This Row],[Close Price]])-1</f>
        <v>8.0095108695652284E-2</v>
      </c>
      <c r="AI406">
        <v>10.0611413043478</v>
      </c>
      <c r="AJ406">
        <v>79.053643109110794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</v>
      </c>
      <c r="AM406" t="s">
        <v>10201</v>
      </c>
      <c r="AN406">
        <v>4.57</v>
      </c>
      <c r="AO406" t="s">
        <v>10202</v>
      </c>
      <c r="AQ406">
        <f>(Table2[[#This Row],[Sharpe Ratio]]-AVERAGE(Table2[Sharpe Ratio]))/_xlfn.STDEV.P(Table2[Sharpe Ratio])</f>
        <v>-0.63970041368086605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362</v>
      </c>
      <c r="AT406">
        <f>_xlfn.RANK.AVG(Table2[[#This Row],[6M Return vs Nifty Z-Score]],Table2[6M Return vs Nifty Z-Score])</f>
        <v>305</v>
      </c>
      <c r="AU406">
        <f>_xlfn.RANK.AVG(Table2[[#This Row],[Sharpe Ratio Z-Score]],Table2[Sharpe Ratio Z-Score])</f>
        <v>530.5</v>
      </c>
      <c r="AV406">
        <f>(Table2[[#This Row],[Rank 1Y]]+Table2[[#This Row],[Rank 6M]]+Table2[[#This Row],[Rank Sharpe]])/3</f>
        <v>399.16666666666669</v>
      </c>
    </row>
    <row r="407" spans="1:48" x14ac:dyDescent="0.3">
      <c r="A407" t="s">
        <v>562</v>
      </c>
      <c r="B407" t="s">
        <v>563</v>
      </c>
      <c r="C407" t="s">
        <v>10162</v>
      </c>
      <c r="D407" t="s">
        <v>386</v>
      </c>
      <c r="E407">
        <v>35041.694695550003</v>
      </c>
      <c r="F407">
        <v>551.75</v>
      </c>
      <c r="G407">
        <v>1.06604761025343</v>
      </c>
      <c r="H407">
        <f>(Table2[[#This Row],[1Y Return vs Nifty]]-AVERAGE(Table2[1Y Return vs Nifty]))/_xlfn.STDEV.P(Table2[1Y Return vs Nifty])</f>
        <v>-0.51548457547094895</v>
      </c>
      <c r="I407">
        <v>-2.2708927197750999</v>
      </c>
      <c r="J407">
        <f>(Table2[[#This Row],[1M Return vs Nifty]]-AVERAGE(Table2[1M Return vs Nifty]))/_xlfn.STDEV.P(Table2[1M Return vs Nifty])</f>
        <v>-0.3164490205773256</v>
      </c>
      <c r="K407">
        <v>-9.6073514737125496</v>
      </c>
      <c r="L407">
        <f>(Table2[[#This Row],[6M Return vs Nifty]]-AVERAGE(Table2[6M Return vs Nifty]))/_xlfn.STDEV.P(Table2[6M Return vs Nifty])</f>
        <v>-0.58647405303486377</v>
      </c>
      <c r="M407">
        <v>4.1070348879539802</v>
      </c>
      <c r="N407">
        <f>(Table2[[#This Row],[1W Return vs Nifty]]-AVERAGE(Table2[1W Return vs Nifty]))/_xlfn.STDEV.P(Table2[1W Return vs Nifty])</f>
        <v>0.21669564170184452</v>
      </c>
      <c r="O407">
        <v>531.27</v>
      </c>
      <c r="P407">
        <v>514.47977164741599</v>
      </c>
      <c r="Q407">
        <v>473.970684478164</v>
      </c>
      <c r="R407">
        <v>64.5477333103169</v>
      </c>
      <c r="S407" s="2">
        <f>(Table2[[#This Row],[Close Price]]-Table2[[#This Row],[20D EMA]])/Table2[[#This Row],[20D EMA]]</f>
        <v>3.8549136973666909E-2</v>
      </c>
      <c r="T407" s="2">
        <f>(Table2[[#This Row],[Close Price]]-Table2[[#This Row],[50D EMA]])/Table2[[#This Row],[50D EMA]]</f>
        <v>7.2442553442365665E-2</v>
      </c>
      <c r="U407" s="2">
        <f>(Table2[[#This Row],[Close Price]]-Table2[[#This Row],[200D EMA]])/Table2[[#This Row],[200D EMA]]</f>
        <v>0.16410153216009568</v>
      </c>
      <c r="V407">
        <v>1.33141681813461</v>
      </c>
      <c r="W407">
        <v>543.65</v>
      </c>
      <c r="X407">
        <v>561.29999999999995</v>
      </c>
      <c r="Y407">
        <v>546</v>
      </c>
      <c r="Z407">
        <v>564.6</v>
      </c>
      <c r="AA407">
        <v>500.5</v>
      </c>
      <c r="AB407">
        <v>564.6</v>
      </c>
      <c r="AC407" s="2">
        <f>(Table2[[#This Row],[Close Price]]/Table2[[#This Row],[Day Low]])-1</f>
        <v>1.48992918237838E-2</v>
      </c>
      <c r="AD407" s="2">
        <f>(Table2[[#This Row],[Day High]]/Table2[[#This Row],[Close Price]])-1</f>
        <v>1.7308563661078358E-2</v>
      </c>
      <c r="AE407" s="2">
        <f>(Table2[[#This Row],[Close Price]]/Table2[[#This Row],[Current Week Low]])-1</f>
        <v>1.0531135531135494E-2</v>
      </c>
      <c r="AF407" s="2">
        <f>(Table2[[#This Row],[Current Week High]]/Table2[[#This Row],[Close Price]])-1</f>
        <v>2.3289533303126442E-2</v>
      </c>
      <c r="AG407" s="2">
        <f>(Table2[[#This Row],[Close Price]]/Table2[[#This Row],[Current Month Low]])-1</f>
        <v>0.10239760239760232</v>
      </c>
      <c r="AH407" s="2">
        <f>(Table2[[#This Row],[Current Month High]]/Table2[[#This Row],[Close Price]])-1</f>
        <v>2.3289533303126442E-2</v>
      </c>
      <c r="AI407">
        <v>2.3289533303126402</v>
      </c>
      <c r="AJ407">
        <v>51.164383561643803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-0.01</v>
      </c>
      <c r="AM407" t="s">
        <v>10201</v>
      </c>
      <c r="AN407">
        <v>4.53</v>
      </c>
      <c r="AO407" t="s">
        <v>10202</v>
      </c>
      <c r="AP407">
        <v>0.11271553595339601</v>
      </c>
      <c r="AQ407">
        <f>(Table2[[#This Row],[Sharpe Ratio]]-AVERAGE(Table2[Sharpe Ratio]))/_xlfn.STDEV.P(Table2[Sharpe Ratio])</f>
        <v>0.65394950155774434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-0.54776250582354946</v>
      </c>
      <c r="AS407">
        <f>_xlfn.RANK.AVG(Table2[[#This Row],[1Y Return vs Nifty Z-Score]],Table2[1Y Return vs Nifty Z-Score])</f>
        <v>499</v>
      </c>
      <c r="AT407">
        <f>_xlfn.RANK.AVG(Table2[[#This Row],[6M Return vs Nifty Z-Score]],Table2[6M Return vs Nifty Z-Score])</f>
        <v>516</v>
      </c>
      <c r="AU407">
        <f>_xlfn.RANK.AVG(Table2[[#This Row],[Sharpe Ratio Z-Score]],Table2[Sharpe Ratio Z-Score])</f>
        <v>185</v>
      </c>
      <c r="AV407">
        <f>(Table2[[#This Row],[Rank 1Y]]+Table2[[#This Row],[Rank 6M]]+Table2[[#This Row],[Rank Sharpe]])/3</f>
        <v>400</v>
      </c>
    </row>
    <row r="408" spans="1:48" x14ac:dyDescent="0.3">
      <c r="A408" t="s">
        <v>154</v>
      </c>
      <c r="B408" t="s">
        <v>155</v>
      </c>
      <c r="C408" t="s">
        <v>10157</v>
      </c>
      <c r="D408" t="s">
        <v>37</v>
      </c>
      <c r="E408">
        <v>174945.42926285</v>
      </c>
      <c r="F408">
        <v>1746.7</v>
      </c>
      <c r="G408">
        <v>9.8143314900841503</v>
      </c>
      <c r="H408">
        <f>(Table2[[#This Row],[1Y Return vs Nifty]]-AVERAGE(Table2[1Y Return vs Nifty]))/_xlfn.STDEV.P(Table2[1Y Return vs Nifty])</f>
        <v>-0.39442373437134742</v>
      </c>
      <c r="I408">
        <v>13.745043162979099</v>
      </c>
      <c r="J408">
        <f>(Table2[[#This Row],[1M Return vs Nifty]]-AVERAGE(Table2[1M Return vs Nifty]))/_xlfn.STDEV.P(Table2[1M Return vs Nifty])</f>
        <v>1.4389986860676434</v>
      </c>
      <c r="K408">
        <v>8.8916945934606808</v>
      </c>
      <c r="L408">
        <f>(Table2[[#This Row],[6M Return vs Nifty]]-AVERAGE(Table2[6M Return vs Nifty]))/_xlfn.STDEV.P(Table2[6M Return vs Nifty])</f>
        <v>3.6175177693853221E-2</v>
      </c>
      <c r="M408">
        <v>5.4577124198069198</v>
      </c>
      <c r="N408">
        <f>(Table2[[#This Row],[1W Return vs Nifty]]-AVERAGE(Table2[1W Return vs Nifty]))/_xlfn.STDEV.P(Table2[1W Return vs Nifty])</f>
        <v>0.48794792919547486</v>
      </c>
      <c r="O408">
        <v>1608.26</v>
      </c>
      <c r="P408">
        <v>1535.68187380154</v>
      </c>
      <c r="Q408">
        <v>1446.05532685344</v>
      </c>
      <c r="R408">
        <v>80.065013917765</v>
      </c>
      <c r="S408" s="2">
        <f>(Table2[[#This Row],[Close Price]]-Table2[[#This Row],[20D EMA]])/Table2[[#This Row],[20D EMA]]</f>
        <v>8.608060885677693E-2</v>
      </c>
      <c r="T408" s="2">
        <f>(Table2[[#This Row],[Close Price]]-Table2[[#This Row],[50D EMA]])/Table2[[#This Row],[50D EMA]]</f>
        <v>0.1374100520416317</v>
      </c>
      <c r="U408" s="2">
        <f>(Table2[[#This Row],[Close Price]]-Table2[[#This Row],[200D EMA]])/Table2[[#This Row],[200D EMA]]</f>
        <v>0.2079067567910774</v>
      </c>
      <c r="V408">
        <v>1.3563965691870701</v>
      </c>
      <c r="W408">
        <v>1708</v>
      </c>
      <c r="X408">
        <v>1745</v>
      </c>
      <c r="Y408">
        <v>1736.5</v>
      </c>
      <c r="Z408">
        <v>1763.55</v>
      </c>
      <c r="AA408">
        <v>1468.1</v>
      </c>
      <c r="AB408">
        <v>1777.7</v>
      </c>
      <c r="AC408" s="2">
        <f>(Table2[[#This Row],[Close Price]]/Table2[[#This Row],[Day Low]])-1</f>
        <v>2.2658079625292871E-2</v>
      </c>
      <c r="AD408" s="2">
        <f>(Table2[[#This Row],[Day High]]/Table2[[#This Row],[Close Price]])-1</f>
        <v>-9.7326386901019912E-4</v>
      </c>
      <c r="AE408" s="2">
        <f>(Table2[[#This Row],[Close Price]]/Table2[[#This Row],[Current Week Low]])-1</f>
        <v>5.8738842499279631E-3</v>
      </c>
      <c r="AF408" s="2">
        <f>(Table2[[#This Row],[Current Week High]]/Table2[[#This Row],[Close Price]])-1</f>
        <v>9.6467624663651996E-3</v>
      </c>
      <c r="AG408" s="2">
        <f>(Table2[[#This Row],[Close Price]]/Table2[[#This Row],[Current Month Low]])-1</f>
        <v>0.1897690892990942</v>
      </c>
      <c r="AH408" s="2">
        <f>(Table2[[#This Row],[Current Month High]]/Table2[[#This Row],[Close Price]])-1</f>
        <v>1.7747752905478809E-2</v>
      </c>
      <c r="AI408">
        <v>1.77477529054788</v>
      </c>
      <c r="AJ408">
        <v>39.551791635041702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0.11</v>
      </c>
      <c r="AM408" t="s">
        <v>10202</v>
      </c>
      <c r="AN408">
        <v>12.05</v>
      </c>
      <c r="AO408" t="s">
        <v>10202</v>
      </c>
      <c r="AP408">
        <v>1.4480986010578E-2</v>
      </c>
      <c r="AQ408">
        <f>(Table2[[#This Row],[Sharpe Ratio]]-AVERAGE(Table2[Sharpe Ratio]))/_xlfn.STDEV.P(Table2[Sharpe Ratio])</f>
        <v>-0.47350037597797728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1.0951976826076468</v>
      </c>
      <c r="AS408">
        <f>_xlfn.RANK.AVG(Table2[[#This Row],[1Y Return vs Nifty Z-Score]],Table2[1Y Return vs Nifty Z-Score])</f>
        <v>438</v>
      </c>
      <c r="AT408">
        <f>_xlfn.RANK.AVG(Table2[[#This Row],[6M Return vs Nifty Z-Score]],Table2[6M Return vs Nifty Z-Score])</f>
        <v>301</v>
      </c>
      <c r="AU408">
        <f>_xlfn.RANK.AVG(Table2[[#This Row],[Sharpe Ratio Z-Score]],Table2[Sharpe Ratio Z-Score])</f>
        <v>466</v>
      </c>
      <c r="AV408">
        <f>(Table2[[#This Row],[Rank 1Y]]+Table2[[#This Row],[Rank 6M]]+Table2[[#This Row],[Rank Sharpe]])/3</f>
        <v>401.66666666666669</v>
      </c>
    </row>
    <row r="409" spans="1:48" x14ac:dyDescent="0.3">
      <c r="A409" t="s">
        <v>28</v>
      </c>
      <c r="B409" t="s">
        <v>29</v>
      </c>
      <c r="C409" t="s">
        <v>10157</v>
      </c>
      <c r="D409" t="s">
        <v>24</v>
      </c>
      <c r="E409">
        <v>853569.09890034003</v>
      </c>
      <c r="F409">
        <v>1212.7</v>
      </c>
      <c r="G409">
        <v>-4.9412685703219204</v>
      </c>
      <c r="H409">
        <f>(Table2[[#This Row],[1Y Return vs Nifty]]-AVERAGE(Table2[1Y Return vs Nifty]))/_xlfn.STDEV.P(Table2[1Y Return vs Nifty])</f>
        <v>-0.59861525110533065</v>
      </c>
      <c r="I409">
        <v>-2.8212953931122402</v>
      </c>
      <c r="J409">
        <f>(Table2[[#This Row],[1M Return vs Nifty]]-AVERAGE(Table2[1M Return vs Nifty]))/_xlfn.STDEV.P(Table2[1M Return vs Nifty])</f>
        <v>-0.37677662913633225</v>
      </c>
      <c r="K409">
        <v>5.0591590061950598</v>
      </c>
      <c r="L409">
        <f>(Table2[[#This Row],[6M Return vs Nifty]]-AVERAGE(Table2[6M Return vs Nifty]))/_xlfn.STDEV.P(Table2[6M Return vs Nifty])</f>
        <v>-9.282203256694678E-2</v>
      </c>
      <c r="M409">
        <v>-3.9708875993062902</v>
      </c>
      <c r="N409">
        <f>(Table2[[#This Row],[1W Return vs Nifty]]-AVERAGE(Table2[1W Return vs Nifty]))/_xlfn.STDEV.P(Table2[1W Return vs Nifty])</f>
        <v>-1.4055679269085166</v>
      </c>
      <c r="O409">
        <v>1216.3499999999999</v>
      </c>
      <c r="P409">
        <v>1183.4187325615701</v>
      </c>
      <c r="Q409">
        <v>1082.89721885172</v>
      </c>
      <c r="R409">
        <v>43.546664876775203</v>
      </c>
      <c r="S409" s="2">
        <f>(Table2[[#This Row],[Close Price]]-Table2[[#This Row],[20D EMA]])/Table2[[#This Row],[20D EMA]]</f>
        <v>-3.0007810251982273E-3</v>
      </c>
      <c r="T409" s="2">
        <f>(Table2[[#This Row],[Close Price]]-Table2[[#This Row],[50D EMA]])/Table2[[#This Row],[50D EMA]]</f>
        <v>2.4742947388579153E-2</v>
      </c>
      <c r="U409" s="2">
        <f>(Table2[[#This Row],[Close Price]]-Table2[[#This Row],[200D EMA]])/Table2[[#This Row],[200D EMA]]</f>
        <v>0.11986620603377297</v>
      </c>
      <c r="V409">
        <v>0.91183154154527901</v>
      </c>
      <c r="W409">
        <v>1207.7</v>
      </c>
      <c r="X409">
        <v>1224.3</v>
      </c>
      <c r="Y409">
        <v>1204.1500000000001</v>
      </c>
      <c r="Z409">
        <v>1242.75</v>
      </c>
      <c r="AA409">
        <v>1179.45</v>
      </c>
      <c r="AB409">
        <v>1257.8</v>
      </c>
      <c r="AC409" s="2">
        <f>(Table2[[#This Row],[Close Price]]/Table2[[#This Row],[Day Low]])-1</f>
        <v>4.1401010184649589E-3</v>
      </c>
      <c r="AD409" s="2">
        <f>(Table2[[#This Row],[Day High]]/Table2[[#This Row],[Close Price]])-1</f>
        <v>9.5654325059784107E-3</v>
      </c>
      <c r="AE409" s="2">
        <f>(Table2[[#This Row],[Close Price]]/Table2[[#This Row],[Current Week Low]])-1</f>
        <v>7.1004442968067849E-3</v>
      </c>
      <c r="AF409" s="2">
        <f>(Table2[[#This Row],[Current Week High]]/Table2[[#This Row],[Close Price]])-1</f>
        <v>2.4779417827987205E-2</v>
      </c>
      <c r="AG409" s="2">
        <f>(Table2[[#This Row],[Close Price]]/Table2[[#This Row],[Current Month Low]])-1</f>
        <v>2.8191106023994328E-2</v>
      </c>
      <c r="AH409" s="2">
        <f>(Table2[[#This Row],[Current Month High]]/Table2[[#This Row],[Close Price]])-1</f>
        <v>3.7189741898243422E-2</v>
      </c>
      <c r="AI409">
        <v>3.71897418982434</v>
      </c>
      <c r="AJ409">
        <v>34.894327030033303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</v>
      </c>
      <c r="AM409" t="s">
        <v>10203</v>
      </c>
      <c r="AN409">
        <v>-2.4500000000000002</v>
      </c>
      <c r="AO409" t="s">
        <v>10201</v>
      </c>
      <c r="AP409">
        <v>5.8894245067276002E-2</v>
      </c>
      <c r="AQ409">
        <f>(Table2[[#This Row],[Sharpe Ratio]]-AVERAGE(Table2[Sharpe Ratio]))/_xlfn.STDEV.P(Table2[Sharpe Ratio])</f>
        <v>3.6236000007703807E-2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-2.4375458397094225</v>
      </c>
      <c r="AS409">
        <f>_xlfn.RANK.AVG(Table2[[#This Row],[1Y Return vs Nifty Z-Score]],Table2[1Y Return vs Nifty Z-Score])</f>
        <v>529</v>
      </c>
      <c r="AT409">
        <f>_xlfn.RANK.AVG(Table2[[#This Row],[6M Return vs Nifty Z-Score]],Table2[6M Return vs Nifty Z-Score])</f>
        <v>356</v>
      </c>
      <c r="AU409">
        <f>_xlfn.RANK.AVG(Table2[[#This Row],[Sharpe Ratio Z-Score]],Table2[Sharpe Ratio Z-Score])</f>
        <v>321</v>
      </c>
      <c r="AV409">
        <f>(Table2[[#This Row],[Rank 1Y]]+Table2[[#This Row],[Rank 6M]]+Table2[[#This Row],[Rank Sharpe]])/3</f>
        <v>402</v>
      </c>
    </row>
    <row r="410" spans="1:48" x14ac:dyDescent="0.3">
      <c r="A410" t="s">
        <v>494</v>
      </c>
      <c r="B410" t="s">
        <v>495</v>
      </c>
      <c r="C410" t="s">
        <v>10161</v>
      </c>
      <c r="D410" t="s">
        <v>496</v>
      </c>
      <c r="E410">
        <v>43322.62260155</v>
      </c>
      <c r="F410">
        <v>361.85</v>
      </c>
      <c r="G410">
        <v>14.3251229572742</v>
      </c>
      <c r="H410">
        <f>(Table2[[#This Row],[1Y Return vs Nifty]]-AVERAGE(Table2[1Y Return vs Nifty]))/_xlfn.STDEV.P(Table2[1Y Return vs Nifty])</f>
        <v>-0.33200232503620597</v>
      </c>
      <c r="I410">
        <v>1.30895049494128</v>
      </c>
      <c r="J410">
        <f>(Table2[[#This Row],[1M Return vs Nifty]]-AVERAGE(Table2[1M Return vs Nifty]))/_xlfn.STDEV.P(Table2[1M Return vs Nifty])</f>
        <v>7.5924400958984145E-2</v>
      </c>
      <c r="K410">
        <v>24.865465907500301</v>
      </c>
      <c r="L410">
        <f>(Table2[[#This Row],[6M Return vs Nifty]]-AVERAGE(Table2[6M Return vs Nifty]))/_xlfn.STDEV.P(Table2[6M Return vs Nifty])</f>
        <v>0.57382757254747796</v>
      </c>
      <c r="M410">
        <v>9.6938397580909896</v>
      </c>
      <c r="N410">
        <f>(Table2[[#This Row],[1W Return vs Nifty]]-AVERAGE(Table2[1W Return vs Nifty]))/_xlfn.STDEV.P(Table2[1W Return vs Nifty])</f>
        <v>1.3386759553347045</v>
      </c>
      <c r="O410">
        <v>351.39</v>
      </c>
      <c r="P410">
        <v>337.66085525561903</v>
      </c>
      <c r="Q410">
        <v>296.12460847734502</v>
      </c>
      <c r="R410">
        <v>59.945867916269599</v>
      </c>
      <c r="S410" s="2">
        <f>(Table2[[#This Row],[Close Price]]-Table2[[#This Row],[20D EMA]])/Table2[[#This Row],[20D EMA]]</f>
        <v>2.9767494806340639E-2</v>
      </c>
      <c r="T410" s="2">
        <f>(Table2[[#This Row],[Close Price]]-Table2[[#This Row],[50D EMA]])/Table2[[#This Row],[50D EMA]]</f>
        <v>7.1637397015028928E-2</v>
      </c>
      <c r="U410" s="2">
        <f>(Table2[[#This Row],[Close Price]]-Table2[[#This Row],[200D EMA]])/Table2[[#This Row],[200D EMA]]</f>
        <v>0.22195180556121635</v>
      </c>
      <c r="V410">
        <v>0.56452175832533302</v>
      </c>
      <c r="W410">
        <v>360.85</v>
      </c>
      <c r="X410">
        <v>364.55</v>
      </c>
      <c r="Y410">
        <v>359.8</v>
      </c>
      <c r="Z410">
        <v>370.8</v>
      </c>
      <c r="AA410">
        <v>320.39999999999998</v>
      </c>
      <c r="AB410">
        <v>376.8</v>
      </c>
      <c r="AC410" s="2">
        <f>(Table2[[#This Row],[Close Price]]/Table2[[#This Row],[Day Low]])-1</f>
        <v>2.7712345850077202E-3</v>
      </c>
      <c r="AD410" s="2">
        <f>(Table2[[#This Row],[Day High]]/Table2[[#This Row],[Close Price]])-1</f>
        <v>7.4616553820643361E-3</v>
      </c>
      <c r="AE410" s="2">
        <f>(Table2[[#This Row],[Close Price]]/Table2[[#This Row],[Current Week Low]])-1</f>
        <v>5.6976097832128758E-3</v>
      </c>
      <c r="AF410" s="2">
        <f>(Table2[[#This Row],[Current Week High]]/Table2[[#This Row],[Close Price]])-1</f>
        <v>2.4734005803509707E-2</v>
      </c>
      <c r="AG410" s="2">
        <f>(Table2[[#This Row],[Close Price]]/Table2[[#This Row],[Current Month Low]])-1</f>
        <v>0.12936953807740337</v>
      </c>
      <c r="AH410" s="2">
        <f>(Table2[[#This Row],[Current Month High]]/Table2[[#This Row],[Close Price]])-1</f>
        <v>4.1315462208097342E-2</v>
      </c>
      <c r="AI410">
        <v>4.1315462208097298</v>
      </c>
      <c r="AJ410">
        <v>66.367816091953998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0.03</v>
      </c>
      <c r="AM410" t="s">
        <v>10202</v>
      </c>
      <c r="AN410">
        <v>1.1499999999999999</v>
      </c>
      <c r="AO410" t="s">
        <v>10202</v>
      </c>
      <c r="AP410">
        <v>-4.6913890414061001E-2</v>
      </c>
      <c r="AQ410">
        <f>(Table2[[#This Row],[Sharpe Ratio]]-AVERAGE(Table2[Sharpe Ratio]))/_xlfn.STDEV.P(Table2[Sharpe Ratio])</f>
        <v>-1.1781368398959422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0.47828876390901853</v>
      </c>
      <c r="AS410">
        <f>_xlfn.RANK.AVG(Table2[[#This Row],[1Y Return vs Nifty Z-Score]],Table2[1Y Return vs Nifty Z-Score])</f>
        <v>404</v>
      </c>
      <c r="AT410">
        <f>_xlfn.RANK.AVG(Table2[[#This Row],[6M Return vs Nifty Z-Score]],Table2[6M Return vs Nifty Z-Score])</f>
        <v>163</v>
      </c>
      <c r="AU410">
        <f>_xlfn.RANK.AVG(Table2[[#This Row],[Sharpe Ratio Z-Score]],Table2[Sharpe Ratio Z-Score])</f>
        <v>639</v>
      </c>
      <c r="AV410">
        <f>(Table2[[#This Row],[Rank 1Y]]+Table2[[#This Row],[Rank 6M]]+Table2[[#This Row],[Rank Sharpe]])/3</f>
        <v>402</v>
      </c>
    </row>
    <row r="411" spans="1:48" x14ac:dyDescent="0.3">
      <c r="A411" t="s">
        <v>953</v>
      </c>
      <c r="B411" t="s">
        <v>954</v>
      </c>
      <c r="C411" t="s">
        <v>10161</v>
      </c>
      <c r="D411" t="s">
        <v>57</v>
      </c>
      <c r="E411">
        <v>15128.35497936</v>
      </c>
      <c r="F411">
        <v>6568.8</v>
      </c>
      <c r="G411">
        <v>23.257520644287801</v>
      </c>
      <c r="H411">
        <f>(Table2[[#This Row],[1Y Return vs Nifty]]-AVERAGE(Table2[1Y Return vs Nifty]))/_xlfn.STDEV.P(Table2[1Y Return vs Nifty])</f>
        <v>-0.20839367311315865</v>
      </c>
      <c r="I411">
        <v>-2.4448652087009202</v>
      </c>
      <c r="J411">
        <f>(Table2[[#This Row],[1M Return vs Nifty]]-AVERAGE(Table2[1M Return vs Nifty]))/_xlfn.STDEV.P(Table2[1M Return vs Nifty])</f>
        <v>-0.3355175039266502</v>
      </c>
      <c r="K411">
        <v>10.701772250266499</v>
      </c>
      <c r="L411">
        <f>(Table2[[#This Row],[6M Return vs Nifty]]-AVERAGE(Table2[6M Return vs Nifty]))/_xlfn.STDEV.P(Table2[6M Return vs Nifty])</f>
        <v>9.7099587335133741E-2</v>
      </c>
      <c r="M411">
        <v>3.8436709551942498</v>
      </c>
      <c r="N411">
        <f>(Table2[[#This Row],[1W Return vs Nifty]]-AVERAGE(Table2[1W Return vs Nifty]))/_xlfn.STDEV.P(Table2[1W Return vs Nifty])</f>
        <v>0.16380509786760117</v>
      </c>
      <c r="O411">
        <v>6643.17</v>
      </c>
      <c r="P411">
        <v>6244.32884526821</v>
      </c>
      <c r="Q411">
        <v>5478.6217459952904</v>
      </c>
      <c r="R411">
        <v>55.666743950068899</v>
      </c>
      <c r="S411" s="2">
        <f>(Table2[[#This Row],[Close Price]]-Table2[[#This Row],[20D EMA]])/Table2[[#This Row],[20D EMA]]</f>
        <v>-1.1194956624623468E-2</v>
      </c>
      <c r="T411" s="2">
        <f>(Table2[[#This Row],[Close Price]]-Table2[[#This Row],[50D EMA]])/Table2[[#This Row],[50D EMA]]</f>
        <v>5.1962534769075461E-2</v>
      </c>
      <c r="U411" s="2">
        <f>(Table2[[#This Row],[Close Price]]-Table2[[#This Row],[200D EMA]])/Table2[[#This Row],[200D EMA]]</f>
        <v>0.19898768422945015</v>
      </c>
      <c r="V411">
        <v>0.57562699054979505</v>
      </c>
      <c r="W411">
        <v>6570.7</v>
      </c>
      <c r="X411">
        <v>6644.95</v>
      </c>
      <c r="Y411">
        <v>6503</v>
      </c>
      <c r="Z411">
        <v>6687.95</v>
      </c>
      <c r="AA411">
        <v>6292.25</v>
      </c>
      <c r="AB411">
        <v>6866.9</v>
      </c>
      <c r="AC411" s="2">
        <f>(Table2[[#This Row],[Close Price]]/Table2[[#This Row],[Day Low]])-1</f>
        <v>-2.8916249410260164E-4</v>
      </c>
      <c r="AD411" s="2">
        <f>(Table2[[#This Row],[Day High]]/Table2[[#This Row],[Close Price]])-1</f>
        <v>1.1592680550480905E-2</v>
      </c>
      <c r="AE411" s="2">
        <f>(Table2[[#This Row],[Close Price]]/Table2[[#This Row],[Current Week Low]])-1</f>
        <v>1.0118406889128018E-2</v>
      </c>
      <c r="AF411" s="2">
        <f>(Table2[[#This Row],[Current Week High]]/Table2[[#This Row],[Close Price]])-1</f>
        <v>1.8138777250030325E-2</v>
      </c>
      <c r="AG411" s="2">
        <f>(Table2[[#This Row],[Close Price]]/Table2[[#This Row],[Current Month Low]])-1</f>
        <v>4.3950891970280903E-2</v>
      </c>
      <c r="AH411" s="2">
        <f>(Table2[[#This Row],[Current Month High]]/Table2[[#This Row],[Close Price]])-1</f>
        <v>4.5381195956643472E-2</v>
      </c>
      <c r="AI411">
        <v>14.7789550602849</v>
      </c>
      <c r="AJ411">
        <v>53.184652970733801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-0.31</v>
      </c>
      <c r="AM411" t="s">
        <v>10201</v>
      </c>
      <c r="AN411">
        <v>2.44</v>
      </c>
      <c r="AO411" t="s">
        <v>10202</v>
      </c>
      <c r="AP411">
        <v>-8.5159723228809998E-3</v>
      </c>
      <c r="AQ411">
        <f>(Table2[[#This Row],[Sharpe Ratio]]-AVERAGE(Table2[Sharpe Ratio]))/_xlfn.STDEV.P(Table2[Sharpe Ratio])</f>
        <v>-0.73743926379132807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-1.0204457556284021</v>
      </c>
      <c r="AS411">
        <f>_xlfn.RANK.AVG(Table2[[#This Row],[1Y Return vs Nifty Z-Score]],Table2[1Y Return vs Nifty Z-Score])</f>
        <v>356</v>
      </c>
      <c r="AT411">
        <f>_xlfn.RANK.AVG(Table2[[#This Row],[6M Return vs Nifty Z-Score]],Table2[6M Return vs Nifty Z-Score])</f>
        <v>286</v>
      </c>
      <c r="AU411">
        <f>_xlfn.RANK.AVG(Table2[[#This Row],[Sharpe Ratio Z-Score]],Table2[Sharpe Ratio Z-Score])</f>
        <v>564</v>
      </c>
      <c r="AV411">
        <f>(Table2[[#This Row],[Rank 1Y]]+Table2[[#This Row],[Rank 6M]]+Table2[[#This Row],[Rank Sharpe]])/3</f>
        <v>402</v>
      </c>
    </row>
    <row r="412" spans="1:48" x14ac:dyDescent="0.3">
      <c r="A412" t="s">
        <v>182</v>
      </c>
      <c r="B412" t="s">
        <v>183</v>
      </c>
      <c r="C412" t="s">
        <v>10164</v>
      </c>
      <c r="D412" t="s">
        <v>184</v>
      </c>
      <c r="E412">
        <v>149198.71189905499</v>
      </c>
      <c r="F412">
        <v>666.85</v>
      </c>
      <c r="G412">
        <v>17.734837013234099</v>
      </c>
      <c r="H412">
        <f>(Table2[[#This Row],[1Y Return vs Nifty]]-AVERAGE(Table2[1Y Return vs Nifty]))/_xlfn.STDEV.P(Table2[1Y Return vs Nifty])</f>
        <v>-0.28481788781471673</v>
      </c>
      <c r="I412">
        <v>-7.6217749372151804</v>
      </c>
      <c r="J412">
        <f>(Table2[[#This Row],[1M Return vs Nifty]]-AVERAGE(Table2[1M Return vs Nifty]))/_xlfn.STDEV.P(Table2[1M Return vs Nifty])</f>
        <v>-0.90293950017814839</v>
      </c>
      <c r="K412">
        <v>3.1697387368583501</v>
      </c>
      <c r="L412">
        <f>(Table2[[#This Row],[6M Return vs Nifty]]-AVERAGE(Table2[6M Return vs Nifty]))/_xlfn.STDEV.P(Table2[6M Return vs Nifty])</f>
        <v>-0.15641699162342293</v>
      </c>
      <c r="M412">
        <v>0.37269852170689499</v>
      </c>
      <c r="N412">
        <f>(Table2[[#This Row],[1W Return vs Nifty]]-AVERAGE(Table2[1W Return vs Nifty]))/_xlfn.STDEV.P(Table2[1W Return vs Nifty])</f>
        <v>-0.53325929404477446</v>
      </c>
      <c r="O412">
        <v>675.22</v>
      </c>
      <c r="P412">
        <v>669.158486204724</v>
      </c>
      <c r="Q412">
        <v>594.35841243811103</v>
      </c>
      <c r="R412">
        <v>45.456445877896797</v>
      </c>
      <c r="S412" s="2">
        <f>(Table2[[#This Row],[Close Price]]-Table2[[#This Row],[20D EMA]])/Table2[[#This Row],[20D EMA]]</f>
        <v>-1.2395959835312942E-2</v>
      </c>
      <c r="T412" s="2">
        <f>(Table2[[#This Row],[Close Price]]-Table2[[#This Row],[50D EMA]])/Table2[[#This Row],[50D EMA]]</f>
        <v>-3.4498347586041263E-3</v>
      </c>
      <c r="U412" s="2">
        <f>(Table2[[#This Row],[Close Price]]-Table2[[#This Row],[200D EMA]])/Table2[[#This Row],[200D EMA]]</f>
        <v>0.12196611681581498</v>
      </c>
      <c r="V412">
        <v>0.66837112504359097</v>
      </c>
      <c r="W412">
        <v>654.6</v>
      </c>
      <c r="X412">
        <v>665</v>
      </c>
      <c r="Y412">
        <v>665</v>
      </c>
      <c r="Z412">
        <v>676.75</v>
      </c>
      <c r="AA412">
        <v>633.29999999999995</v>
      </c>
      <c r="AB412">
        <v>712.1</v>
      </c>
      <c r="AC412" s="2">
        <f>(Table2[[#This Row],[Close Price]]/Table2[[#This Row],[Day Low]])-1</f>
        <v>1.871371830125268E-2</v>
      </c>
      <c r="AD412" s="2">
        <f>(Table2[[#This Row],[Day High]]/Table2[[#This Row],[Close Price]])-1</f>
        <v>-2.7742370848017339E-3</v>
      </c>
      <c r="AE412" s="2">
        <f>(Table2[[#This Row],[Close Price]]/Table2[[#This Row],[Current Week Low]])-1</f>
        <v>2.7819548872181077E-3</v>
      </c>
      <c r="AF412" s="2">
        <f>(Table2[[#This Row],[Current Week High]]/Table2[[#This Row],[Close Price]])-1</f>
        <v>1.484591737272245E-2</v>
      </c>
      <c r="AG412" s="2">
        <f>(Table2[[#This Row],[Close Price]]/Table2[[#This Row],[Current Month Low]])-1</f>
        <v>5.2976472445918299E-2</v>
      </c>
      <c r="AH412" s="2">
        <f>(Table2[[#This Row],[Current Month High]]/Table2[[#This Row],[Close Price]])-1</f>
        <v>6.785633950663561E-2</v>
      </c>
      <c r="AI412">
        <v>7.2580040488865398</v>
      </c>
      <c r="AJ412">
        <v>52.196736277530498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0.01</v>
      </c>
      <c r="AM412" t="s">
        <v>10202</v>
      </c>
      <c r="AN412">
        <v>-3.82</v>
      </c>
      <c r="AO412" t="s">
        <v>10201</v>
      </c>
      <c r="AP412">
        <v>2.2402782893803999E-2</v>
      </c>
      <c r="AQ412">
        <f>(Table2[[#This Row],[Sharpe Ratio]]-AVERAGE(Table2[Sharpe Ratio]))/_xlfn.STDEV.P(Table2[Sharpe Ratio])</f>
        <v>-0.38258094965541589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-2.2600146233164784</v>
      </c>
      <c r="AS412">
        <f>_xlfn.RANK.AVG(Table2[[#This Row],[1Y Return vs Nifty Z-Score]],Table2[1Y Return vs Nifty Z-Score])</f>
        <v>394</v>
      </c>
      <c r="AT412">
        <f>_xlfn.RANK.AVG(Table2[[#This Row],[6M Return vs Nifty Z-Score]],Table2[6M Return vs Nifty Z-Score])</f>
        <v>376</v>
      </c>
      <c r="AU412">
        <f>_xlfn.RANK.AVG(Table2[[#This Row],[Sharpe Ratio Z-Score]],Table2[Sharpe Ratio Z-Score])</f>
        <v>437</v>
      </c>
      <c r="AV412">
        <f>(Table2[[#This Row],[Rank 1Y]]+Table2[[#This Row],[Rank 6M]]+Table2[[#This Row],[Rank Sharpe]])/3</f>
        <v>402.33333333333331</v>
      </c>
    </row>
    <row r="413" spans="1:48" x14ac:dyDescent="0.3">
      <c r="A413" t="s">
        <v>786</v>
      </c>
      <c r="B413" t="s">
        <v>787</v>
      </c>
      <c r="C413" t="s">
        <v>10166</v>
      </c>
      <c r="D413" t="s">
        <v>525</v>
      </c>
      <c r="E413">
        <v>20278.04410214</v>
      </c>
      <c r="F413">
        <v>1797.4</v>
      </c>
      <c r="G413">
        <v>23.6093487779473</v>
      </c>
      <c r="H413">
        <f>(Table2[[#This Row],[1Y Return vs Nifty]]-AVERAGE(Table2[1Y Return vs Nifty]))/_xlfn.STDEV.P(Table2[1Y Return vs Nifty])</f>
        <v>-0.20352499139587696</v>
      </c>
      <c r="I413">
        <v>-2.5012832454937701</v>
      </c>
      <c r="J413">
        <f>(Table2[[#This Row],[1M Return vs Nifty]]-AVERAGE(Table2[1M Return vs Nifty]))/_xlfn.STDEV.P(Table2[1M Return vs Nifty])</f>
        <v>-0.34170127701530645</v>
      </c>
      <c r="K413">
        <v>7.2986117339452399</v>
      </c>
      <c r="L413">
        <f>(Table2[[#This Row],[6M Return vs Nifty]]-AVERAGE(Table2[6M Return vs Nifty]))/_xlfn.STDEV.P(Table2[6M Return vs Nifty])</f>
        <v>-1.7445523252699283E-2</v>
      </c>
      <c r="M413">
        <v>0.77688697741313395</v>
      </c>
      <c r="N413">
        <f>(Table2[[#This Row],[1W Return vs Nifty]]-AVERAGE(Table2[1W Return vs Nifty]))/_xlfn.STDEV.P(Table2[1W Return vs Nifty])</f>
        <v>-0.45208740763719596</v>
      </c>
      <c r="O413">
        <v>1764.81</v>
      </c>
      <c r="P413">
        <v>1738.94978030988</v>
      </c>
      <c r="Q413">
        <v>1586.94606940622</v>
      </c>
      <c r="R413">
        <v>64.531786363498696</v>
      </c>
      <c r="S413" s="2">
        <f>(Table2[[#This Row],[Close Price]]-Table2[[#This Row],[20D EMA]])/Table2[[#This Row],[20D EMA]]</f>
        <v>1.8466577138615572E-2</v>
      </c>
      <c r="T413" s="2">
        <f>(Table2[[#This Row],[Close Price]]-Table2[[#This Row],[50D EMA]])/Table2[[#This Row],[50D EMA]]</f>
        <v>3.3612367850959037E-2</v>
      </c>
      <c r="U413" s="2">
        <f>(Table2[[#This Row],[Close Price]]-Table2[[#This Row],[200D EMA]])/Table2[[#This Row],[200D EMA]]</f>
        <v>0.13261567903975757</v>
      </c>
      <c r="V413">
        <v>0.64120356184353999</v>
      </c>
      <c r="W413">
        <v>1777</v>
      </c>
      <c r="X413">
        <v>1825</v>
      </c>
      <c r="Y413">
        <v>1766.2</v>
      </c>
      <c r="Z413">
        <v>1825</v>
      </c>
      <c r="AA413">
        <v>1681</v>
      </c>
      <c r="AB413">
        <v>1850</v>
      </c>
      <c r="AC413" s="2">
        <f>(Table2[[#This Row],[Close Price]]/Table2[[#This Row],[Day Low]])-1</f>
        <v>1.1480022509848142E-2</v>
      </c>
      <c r="AD413" s="2">
        <f>(Table2[[#This Row],[Day High]]/Table2[[#This Row],[Close Price]])-1</f>
        <v>1.5355513519528241E-2</v>
      </c>
      <c r="AE413" s="2">
        <f>(Table2[[#This Row],[Close Price]]/Table2[[#This Row],[Current Week Low]])-1</f>
        <v>1.7665043596421626E-2</v>
      </c>
      <c r="AF413" s="2">
        <f>(Table2[[#This Row],[Current Week High]]/Table2[[#This Row],[Close Price]])-1</f>
        <v>1.5355513519528241E-2</v>
      </c>
      <c r="AG413" s="2">
        <f>(Table2[[#This Row],[Close Price]]/Table2[[#This Row],[Current Month Low]])-1</f>
        <v>6.9244497323021958E-2</v>
      </c>
      <c r="AH413" s="2">
        <f>(Table2[[#This Row],[Current Month High]]/Table2[[#This Row],[Close Price]])-1</f>
        <v>2.9264493156782034E-2</v>
      </c>
      <c r="AI413">
        <v>5.8167352842995301</v>
      </c>
      <c r="AJ413">
        <v>58.110485573539698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10201</v>
      </c>
      <c r="AN413">
        <v>-1.51</v>
      </c>
      <c r="AO413" t="s">
        <v>10201</v>
      </c>
      <c r="AQ413">
        <f>(Table2[[#This Row],[Sharpe Ratio]]-AVERAGE(Table2[Sharpe Ratio]))/_xlfn.STDEV.P(Table2[Sharpe Ratio])</f>
        <v>-0.63970041368086605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-1.6544596129819447</v>
      </c>
      <c r="AS413">
        <f>_xlfn.RANK.AVG(Table2[[#This Row],[1Y Return vs Nifty Z-Score]],Table2[1Y Return vs Nifty Z-Score])</f>
        <v>354</v>
      </c>
      <c r="AT413">
        <f>_xlfn.RANK.AVG(Table2[[#This Row],[6M Return vs Nifty Z-Score]],Table2[6M Return vs Nifty Z-Score])</f>
        <v>326</v>
      </c>
      <c r="AU413">
        <f>_xlfn.RANK.AVG(Table2[[#This Row],[Sharpe Ratio Z-Score]],Table2[Sharpe Ratio Z-Score])</f>
        <v>530.5</v>
      </c>
      <c r="AV413">
        <f>(Table2[[#This Row],[Rank 1Y]]+Table2[[#This Row],[Rank 6M]]+Table2[[#This Row],[Rank Sharpe]])/3</f>
        <v>403.5</v>
      </c>
    </row>
    <row r="414" spans="1:48" x14ac:dyDescent="0.3">
      <c r="A414" t="s">
        <v>1230</v>
      </c>
      <c r="B414" t="s">
        <v>1231</v>
      </c>
      <c r="C414" t="s">
        <v>10170</v>
      </c>
      <c r="D414" t="s">
        <v>136</v>
      </c>
      <c r="E414">
        <v>9528.6006936399899</v>
      </c>
      <c r="F414">
        <v>614.6</v>
      </c>
      <c r="G414">
        <v>-7.5856053969101103</v>
      </c>
      <c r="H414">
        <f>(Table2[[#This Row],[1Y Return vs Nifty]]-AVERAGE(Table2[1Y Return vs Nifty]))/_xlfn.STDEV.P(Table2[1Y Return vs Nifty])</f>
        <v>-0.63520821548266071</v>
      </c>
      <c r="I414">
        <v>-1.7958507833320501</v>
      </c>
      <c r="J414">
        <f>(Table2[[#This Row],[1M Return vs Nifty]]-AVERAGE(Table2[1M Return vs Nifty]))/_xlfn.STDEV.P(Table2[1M Return vs Nifty])</f>
        <v>-0.26438142465325076</v>
      </c>
      <c r="K414">
        <v>-2.90343766770616</v>
      </c>
      <c r="L414">
        <f>(Table2[[#This Row],[6M Return vs Nifty]]-AVERAGE(Table2[6M Return vs Nifty]))/_xlfn.STDEV.P(Table2[6M Return vs Nifty])</f>
        <v>-0.36083070045201648</v>
      </c>
      <c r="M414">
        <v>1.56962044329288</v>
      </c>
      <c r="N414">
        <f>(Table2[[#This Row],[1W Return vs Nifty]]-AVERAGE(Table2[1W Return vs Nifty]))/_xlfn.STDEV.P(Table2[1W Return vs Nifty])</f>
        <v>-0.29288525840351259</v>
      </c>
      <c r="O414">
        <v>609.13</v>
      </c>
      <c r="P414">
        <v>606.79959362462398</v>
      </c>
      <c r="Q414">
        <v>573.29350519672505</v>
      </c>
      <c r="R414">
        <v>54.472915671661603</v>
      </c>
      <c r="S414" s="2">
        <f>(Table2[[#This Row],[Close Price]]-Table2[[#This Row],[20D EMA]])/Table2[[#This Row],[20D EMA]]</f>
        <v>8.980020685239648E-3</v>
      </c>
      <c r="T414" s="2">
        <f>(Table2[[#This Row],[Close Price]]-Table2[[#This Row],[50D EMA]])/Table2[[#This Row],[50D EMA]]</f>
        <v>1.2854996043720984E-2</v>
      </c>
      <c r="U414" s="2">
        <f>(Table2[[#This Row],[Close Price]]-Table2[[#This Row],[200D EMA]])/Table2[[#This Row],[200D EMA]]</f>
        <v>7.2051217097079609E-2</v>
      </c>
      <c r="V414">
        <v>0.93790300925921599</v>
      </c>
      <c r="W414">
        <v>612.29999999999995</v>
      </c>
      <c r="X414">
        <v>619.6</v>
      </c>
      <c r="Y414">
        <v>612</v>
      </c>
      <c r="Z414">
        <v>624.79999999999995</v>
      </c>
      <c r="AA414">
        <v>582.5</v>
      </c>
      <c r="AB414">
        <v>647</v>
      </c>
      <c r="AC414" s="2">
        <f>(Table2[[#This Row],[Close Price]]/Table2[[#This Row],[Day Low]])-1</f>
        <v>3.7563285970929616E-3</v>
      </c>
      <c r="AD414" s="2">
        <f>(Table2[[#This Row],[Day High]]/Table2[[#This Row],[Close Price]])-1</f>
        <v>8.1353726000650273E-3</v>
      </c>
      <c r="AE414" s="2">
        <f>(Table2[[#This Row],[Close Price]]/Table2[[#This Row],[Current Week Low]])-1</f>
        <v>4.2483660130718803E-3</v>
      </c>
      <c r="AF414" s="2">
        <f>(Table2[[#This Row],[Current Week High]]/Table2[[#This Row],[Close Price]])-1</f>
        <v>1.6596160104132673E-2</v>
      </c>
      <c r="AG414" s="2">
        <f>(Table2[[#This Row],[Close Price]]/Table2[[#This Row],[Current Month Low]])-1</f>
        <v>5.5107296137339112E-2</v>
      </c>
      <c r="AH414" s="2">
        <f>(Table2[[#This Row],[Current Month High]]/Table2[[#This Row],[Close Price]])-1</f>
        <v>5.271721444842159E-2</v>
      </c>
      <c r="AI414">
        <v>10.445818418483499</v>
      </c>
      <c r="AJ414">
        <v>29.3894736842105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-0.12</v>
      </c>
      <c r="AM414" t="s">
        <v>10201</v>
      </c>
      <c r="AN414">
        <v>1.17</v>
      </c>
      <c r="AO414" t="s">
        <v>10202</v>
      </c>
      <c r="AP414">
        <v>9.5677489686515002E-2</v>
      </c>
      <c r="AQ414">
        <f>(Table2[[#This Row],[Sharpe Ratio]]-AVERAGE(Table2[Sharpe Ratio]))/_xlfn.STDEV.P(Table2[Sharpe Ratio])</f>
        <v>0.45840177228912399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-1.0949038267023166</v>
      </c>
      <c r="AS414">
        <f>_xlfn.RANK.AVG(Table2[[#This Row],[1Y Return vs Nifty Z-Score]],Table2[1Y Return vs Nifty Z-Score])</f>
        <v>543</v>
      </c>
      <c r="AT414">
        <f>_xlfn.RANK.AVG(Table2[[#This Row],[6M Return vs Nifty Z-Score]],Table2[6M Return vs Nifty Z-Score])</f>
        <v>448</v>
      </c>
      <c r="AU414">
        <f>_xlfn.RANK.AVG(Table2[[#This Row],[Sharpe Ratio Z-Score]],Table2[Sharpe Ratio Z-Score])</f>
        <v>223</v>
      </c>
      <c r="AV414">
        <f>(Table2[[#This Row],[Rank 1Y]]+Table2[[#This Row],[Rank 6M]]+Table2[[#This Row],[Rank Sharpe]])/3</f>
        <v>404.66666666666669</v>
      </c>
    </row>
    <row r="415" spans="1:48" x14ac:dyDescent="0.3">
      <c r="A415" t="s">
        <v>486</v>
      </c>
      <c r="B415" t="s">
        <v>487</v>
      </c>
      <c r="C415" t="s">
        <v>10157</v>
      </c>
      <c r="D415" t="s">
        <v>51</v>
      </c>
      <c r="E415">
        <v>44753.809260208</v>
      </c>
      <c r="F415">
        <v>179.54</v>
      </c>
      <c r="G415">
        <v>9.7004927803046694</v>
      </c>
      <c r="H415">
        <f>(Table2[[#This Row],[1Y Return vs Nifty]]-AVERAGE(Table2[1Y Return vs Nifty]))/_xlfn.STDEV.P(Table2[1Y Return vs Nifty])</f>
        <v>-0.3959990616177998</v>
      </c>
      <c r="I415">
        <v>-5.6223466975076004</v>
      </c>
      <c r="J415">
        <f>(Table2[[#This Row],[1M Return vs Nifty]]-AVERAGE(Table2[1M Return vs Nifty]))/_xlfn.STDEV.P(Table2[1M Return vs Nifty])</f>
        <v>-0.6837895395582837</v>
      </c>
      <c r="K415">
        <v>-7.1299984769524398</v>
      </c>
      <c r="L415">
        <f>(Table2[[#This Row],[6M Return vs Nifty]]-AVERAGE(Table2[6M Return vs Nifty]))/_xlfn.STDEV.P(Table2[6M Return vs Nifty])</f>
        <v>-0.50309018923588733</v>
      </c>
      <c r="M415">
        <v>2.8879510826632901</v>
      </c>
      <c r="N415">
        <f>(Table2[[#This Row],[1W Return vs Nifty]]-AVERAGE(Table2[1W Return vs Nifty]))/_xlfn.STDEV.P(Table2[1W Return vs Nifty])</f>
        <v>-2.8129094797543067E-2</v>
      </c>
      <c r="O415">
        <v>179.17</v>
      </c>
      <c r="P415">
        <v>175.33664114277099</v>
      </c>
      <c r="Q415">
        <v>159.16554267229401</v>
      </c>
      <c r="R415">
        <v>51.306181580765397</v>
      </c>
      <c r="S415" s="2">
        <f>(Table2[[#This Row],[Close Price]]-Table2[[#This Row],[20D EMA]])/Table2[[#This Row],[20D EMA]]</f>
        <v>2.065077859016602E-3</v>
      </c>
      <c r="T415" s="2">
        <f>(Table2[[#This Row],[Close Price]]-Table2[[#This Row],[50D EMA]])/Table2[[#This Row],[50D EMA]]</f>
        <v>2.3973077331887211E-2</v>
      </c>
      <c r="U415" s="2">
        <f>(Table2[[#This Row],[Close Price]]-Table2[[#This Row],[200D EMA]])/Table2[[#This Row],[200D EMA]]</f>
        <v>0.12800796570432937</v>
      </c>
      <c r="V415">
        <v>1.13990913448233</v>
      </c>
      <c r="W415">
        <v>178.96</v>
      </c>
      <c r="X415">
        <v>182.31</v>
      </c>
      <c r="Y415">
        <v>178.92</v>
      </c>
      <c r="Z415">
        <v>182.14</v>
      </c>
      <c r="AA415">
        <v>165</v>
      </c>
      <c r="AB415">
        <v>194.25</v>
      </c>
      <c r="AC415" s="2">
        <f>(Table2[[#This Row],[Close Price]]/Table2[[#This Row],[Day Low]])-1</f>
        <v>3.2409476978094709E-3</v>
      </c>
      <c r="AD415" s="2">
        <f>(Table2[[#This Row],[Day High]]/Table2[[#This Row],[Close Price]])-1</f>
        <v>1.5428316809624754E-2</v>
      </c>
      <c r="AE415" s="2">
        <f>(Table2[[#This Row],[Close Price]]/Table2[[#This Row],[Current Week Low]])-1</f>
        <v>3.4652358596021227E-3</v>
      </c>
      <c r="AF415" s="2">
        <f>(Table2[[#This Row],[Current Week High]]/Table2[[#This Row],[Close Price]])-1</f>
        <v>1.4481452601091682E-2</v>
      </c>
      <c r="AG415" s="2">
        <f>(Table2[[#This Row],[Close Price]]/Table2[[#This Row],[Current Month Low]])-1</f>
        <v>8.8121212121212045E-2</v>
      </c>
      <c r="AH415" s="2">
        <f>(Table2[[#This Row],[Current Month High]]/Table2[[#This Row],[Close Price]])-1</f>
        <v>8.1931602985407137E-2</v>
      </c>
      <c r="AI415">
        <v>8.1931602985407093</v>
      </c>
      <c r="AJ415">
        <v>54.111587982832603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0.03</v>
      </c>
      <c r="AM415" t="s">
        <v>10202</v>
      </c>
      <c r="AN415">
        <v>-0.5</v>
      </c>
      <c r="AO415" t="s">
        <v>10201</v>
      </c>
      <c r="AP415">
        <v>7.3111606163838994E-2</v>
      </c>
      <c r="AQ415">
        <f>(Table2[[#This Row],[Sharpe Ratio]]-AVERAGE(Table2[Sharpe Ratio]))/_xlfn.STDEV.P(Table2[Sharpe Ratio])</f>
        <v>0.1994103825088881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-1.4115975027006256</v>
      </c>
      <c r="AS415">
        <f>_xlfn.RANK.AVG(Table2[[#This Row],[1Y Return vs Nifty Z-Score]],Table2[1Y Return vs Nifty Z-Score])</f>
        <v>440</v>
      </c>
      <c r="AT415">
        <f>_xlfn.RANK.AVG(Table2[[#This Row],[6M Return vs Nifty Z-Score]],Table2[6M Return vs Nifty Z-Score])</f>
        <v>499</v>
      </c>
      <c r="AU415">
        <f>_xlfn.RANK.AVG(Table2[[#This Row],[Sharpe Ratio Z-Score]],Table2[Sharpe Ratio Z-Score])</f>
        <v>276</v>
      </c>
      <c r="AV415">
        <f>(Table2[[#This Row],[Rank 1Y]]+Table2[[#This Row],[Rank 6M]]+Table2[[#This Row],[Rank Sharpe]])/3</f>
        <v>405</v>
      </c>
    </row>
    <row r="416" spans="1:48" x14ac:dyDescent="0.3">
      <c r="A416" t="s">
        <v>137</v>
      </c>
      <c r="B416" t="s">
        <v>138</v>
      </c>
      <c r="C416" t="s">
        <v>10157</v>
      </c>
      <c r="D416" t="s">
        <v>51</v>
      </c>
      <c r="E416">
        <v>209785.44388775999</v>
      </c>
      <c r="F416">
        <v>330.2</v>
      </c>
      <c r="G416">
        <v>6.2459417321903201</v>
      </c>
      <c r="H416">
        <f>(Table2[[#This Row],[1Y Return vs Nifty]]-AVERAGE(Table2[1Y Return vs Nifty]))/_xlfn.STDEV.P(Table2[1Y Return vs Nifty])</f>
        <v>-0.44380396384215764</v>
      </c>
      <c r="I416">
        <v>-10.351541225464601</v>
      </c>
      <c r="J416">
        <f>(Table2[[#This Row],[1M Return vs Nifty]]-AVERAGE(Table2[1M Return vs Nifty]))/_xlfn.STDEV.P(Table2[1M Return vs Nifty])</f>
        <v>-1.2021391226956268</v>
      </c>
      <c r="K416">
        <v>17.299681371672101</v>
      </c>
      <c r="L416">
        <f>(Table2[[#This Row],[6M Return vs Nifty]]-AVERAGE(Table2[6M Return vs Nifty]))/_xlfn.STDEV.P(Table2[6M Return vs Nifty])</f>
        <v>0.31917498646348125</v>
      </c>
      <c r="M416">
        <v>-3.1383118666765899</v>
      </c>
      <c r="N416">
        <f>(Table2[[#This Row],[1W Return vs Nifty]]-AVERAGE(Table2[1W Return vs Nifty]))/_xlfn.STDEV.P(Table2[1W Return vs Nifty])</f>
        <v>-1.2383643815310543</v>
      </c>
      <c r="O416">
        <v>342.04</v>
      </c>
      <c r="P416">
        <v>347.37640790705302</v>
      </c>
      <c r="Q416">
        <v>298.79441046416002</v>
      </c>
      <c r="R416">
        <v>29.775819402482401</v>
      </c>
      <c r="S416" s="2">
        <f>(Table2[[#This Row],[Close Price]]-Table2[[#This Row],[20D EMA]])/Table2[[#This Row],[20D EMA]]</f>
        <v>-3.46158344053328E-2</v>
      </c>
      <c r="T416" s="2">
        <f>(Table2[[#This Row],[Close Price]]-Table2[[#This Row],[50D EMA]])/Table2[[#This Row],[50D EMA]]</f>
        <v>-4.9446097996525135E-2</v>
      </c>
      <c r="U416" s="2">
        <f>(Table2[[#This Row],[Close Price]]-Table2[[#This Row],[200D EMA]])/Table2[[#This Row],[200D EMA]]</f>
        <v>0.105107687546943</v>
      </c>
      <c r="V416">
        <v>0.82317579992860102</v>
      </c>
      <c r="W416">
        <v>329.1</v>
      </c>
      <c r="X416">
        <v>331.75</v>
      </c>
      <c r="Y416">
        <v>329.5</v>
      </c>
      <c r="Z416">
        <v>335.2</v>
      </c>
      <c r="AA416">
        <v>326</v>
      </c>
      <c r="AB416">
        <v>358.4</v>
      </c>
      <c r="AC416" s="2">
        <f>(Table2[[#This Row],[Close Price]]/Table2[[#This Row],[Day Low]])-1</f>
        <v>3.3424491036158077E-3</v>
      </c>
      <c r="AD416" s="2">
        <f>(Table2[[#This Row],[Day High]]/Table2[[#This Row],[Close Price]])-1</f>
        <v>4.6941247728649049E-3</v>
      </c>
      <c r="AE416" s="2">
        <f>(Table2[[#This Row],[Close Price]]/Table2[[#This Row],[Current Week Low]])-1</f>
        <v>2.1244309559937946E-3</v>
      </c>
      <c r="AF416" s="2">
        <f>(Table2[[#This Row],[Current Week High]]/Table2[[#This Row],[Close Price]])-1</f>
        <v>1.5142337976983722E-2</v>
      </c>
      <c r="AG416" s="2">
        <f>(Table2[[#This Row],[Close Price]]/Table2[[#This Row],[Current Month Low]])-1</f>
        <v>1.2883435582822012E-2</v>
      </c>
      <c r="AH416" s="2">
        <f>(Table2[[#This Row],[Current Month High]]/Table2[[#This Row],[Close Price]])-1</f>
        <v>8.5402786190187818E-2</v>
      </c>
      <c r="AI416">
        <v>19.5336159903088</v>
      </c>
      <c r="AJ416">
        <v>62.820512820512697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-0.14000000000000001</v>
      </c>
      <c r="AM416" t="s">
        <v>10201</v>
      </c>
      <c r="AN416">
        <v>-5.0999999999999996</v>
      </c>
      <c r="AO416" t="s">
        <v>10201</v>
      </c>
      <c r="AQ416">
        <f>(Table2[[#This Row],[Sharpe Ratio]]-AVERAGE(Table2[Sharpe Ratio]))/_xlfn.STDEV.P(Table2[Sharpe Ratio])</f>
        <v>-0.63970041368086605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457</v>
      </c>
      <c r="AT416">
        <f>_xlfn.RANK.AVG(Table2[[#This Row],[6M Return vs Nifty Z-Score]],Table2[6M Return vs Nifty Z-Score])</f>
        <v>228</v>
      </c>
      <c r="AU416">
        <f>_xlfn.RANK.AVG(Table2[[#This Row],[Sharpe Ratio Z-Score]],Table2[Sharpe Ratio Z-Score])</f>
        <v>530.5</v>
      </c>
      <c r="AV416">
        <f>(Table2[[#This Row],[Rank 1Y]]+Table2[[#This Row],[Rank 6M]]+Table2[[#This Row],[Rank Sharpe]])/3</f>
        <v>405.16666666666669</v>
      </c>
    </row>
    <row r="417" spans="1:48" x14ac:dyDescent="0.3">
      <c r="A417" t="s">
        <v>1624</v>
      </c>
      <c r="B417" t="s">
        <v>1625</v>
      </c>
      <c r="C417" t="s">
        <v>10161</v>
      </c>
      <c r="D417" t="s">
        <v>205</v>
      </c>
      <c r="E417">
        <v>5428.4978792000002</v>
      </c>
      <c r="F417">
        <v>599</v>
      </c>
      <c r="G417">
        <v>44.847410783578901</v>
      </c>
      <c r="H417">
        <f>(Table2[[#This Row],[1Y Return vs Nifty]]-AVERAGE(Table2[1Y Return vs Nifty]))/_xlfn.STDEV.P(Table2[1Y Return vs Nifty])</f>
        <v>9.0372381511162475E-2</v>
      </c>
      <c r="I417">
        <v>-4.9194257532729102</v>
      </c>
      <c r="J417">
        <f>(Table2[[#This Row],[1M Return vs Nifty]]-AVERAGE(Table2[1M Return vs Nifty]))/_xlfn.STDEV.P(Table2[1M Return vs Nifty])</f>
        <v>-0.60674496542020928</v>
      </c>
      <c r="K417">
        <v>-0.97876309554218999</v>
      </c>
      <c r="L417">
        <f>(Table2[[#This Row],[6M Return vs Nifty]]-AVERAGE(Table2[6M Return vs Nifty]))/_xlfn.STDEV.P(Table2[6M Return vs Nifty])</f>
        <v>-0.29604913618057072</v>
      </c>
      <c r="M417">
        <v>4.3320700496980198</v>
      </c>
      <c r="N417">
        <f>(Table2[[#This Row],[1W Return vs Nifty]]-AVERAGE(Table2[1W Return vs Nifty]))/_xlfn.STDEV.P(Table2[1W Return vs Nifty])</f>
        <v>0.26188873994330986</v>
      </c>
      <c r="O417">
        <v>601.34</v>
      </c>
      <c r="P417">
        <v>591.26764933542802</v>
      </c>
      <c r="Q417">
        <v>513.675007976296</v>
      </c>
      <c r="R417">
        <v>50.163783382789198</v>
      </c>
      <c r="S417" s="2">
        <f>(Table2[[#This Row],[Close Price]]-Table2[[#This Row],[20D EMA]])/Table2[[#This Row],[20D EMA]]</f>
        <v>-3.8913094089866491E-3</v>
      </c>
      <c r="T417" s="2">
        <f>(Table2[[#This Row],[Close Price]]-Table2[[#This Row],[50D EMA]])/Table2[[#This Row],[50D EMA]]</f>
        <v>1.3077581148339464E-2</v>
      </c>
      <c r="U417" s="2">
        <f>(Table2[[#This Row],[Close Price]]-Table2[[#This Row],[200D EMA]])/Table2[[#This Row],[200D EMA]]</f>
        <v>0.16610695614695234</v>
      </c>
      <c r="V417">
        <v>0.46395959742387299</v>
      </c>
      <c r="W417">
        <v>597</v>
      </c>
      <c r="X417">
        <v>622</v>
      </c>
      <c r="Y417">
        <v>594.9</v>
      </c>
      <c r="Z417">
        <v>607</v>
      </c>
      <c r="AA417">
        <v>551.04999999999995</v>
      </c>
      <c r="AB417">
        <v>662.8</v>
      </c>
      <c r="AC417" s="2">
        <f>(Table2[[#This Row],[Close Price]]/Table2[[#This Row],[Day Low]])-1</f>
        <v>3.3500837520938909E-3</v>
      </c>
      <c r="AD417" s="2">
        <f>(Table2[[#This Row],[Day High]]/Table2[[#This Row],[Close Price]])-1</f>
        <v>3.8397328881469184E-2</v>
      </c>
      <c r="AE417" s="2">
        <f>(Table2[[#This Row],[Close Price]]/Table2[[#This Row],[Current Week Low]])-1</f>
        <v>6.8919146074970516E-3</v>
      </c>
      <c r="AF417" s="2">
        <f>(Table2[[#This Row],[Current Week High]]/Table2[[#This Row],[Close Price]])-1</f>
        <v>1.3355592654423987E-2</v>
      </c>
      <c r="AG417" s="2">
        <f>(Table2[[#This Row],[Close Price]]/Table2[[#This Row],[Current Month Low]])-1</f>
        <v>8.7015697305144801E-2</v>
      </c>
      <c r="AH417" s="2">
        <f>(Table2[[#This Row],[Current Month High]]/Table2[[#This Row],[Close Price]])-1</f>
        <v>0.1065108514190316</v>
      </c>
      <c r="AI417">
        <v>10.651085141903099</v>
      </c>
      <c r="AJ417">
        <v>81.487653385850606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0.03</v>
      </c>
      <c r="AM417" t="s">
        <v>10202</v>
      </c>
      <c r="AN417">
        <v>-2.89</v>
      </c>
      <c r="AO417" t="s">
        <v>10201</v>
      </c>
      <c r="AQ417">
        <f>(Table2[[#This Row],[Sharpe Ratio]]-AVERAGE(Table2[Sharpe Ratio]))/_xlfn.STDEV.P(Table2[Sharpe Ratio])</f>
        <v>-0.63970041368086605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-1.1902333938271739</v>
      </c>
      <c r="AS417">
        <f>_xlfn.RANK.AVG(Table2[[#This Row],[1Y Return vs Nifty Z-Score]],Table2[1Y Return vs Nifty Z-Score])</f>
        <v>258</v>
      </c>
      <c r="AT417">
        <f>_xlfn.RANK.AVG(Table2[[#This Row],[6M Return vs Nifty Z-Score]],Table2[6M Return vs Nifty Z-Score])</f>
        <v>429</v>
      </c>
      <c r="AU417">
        <f>_xlfn.RANK.AVG(Table2[[#This Row],[Sharpe Ratio Z-Score]],Table2[Sharpe Ratio Z-Score])</f>
        <v>530.5</v>
      </c>
      <c r="AV417">
        <f>(Table2[[#This Row],[Rank 1Y]]+Table2[[#This Row],[Rank 6M]]+Table2[[#This Row],[Rank Sharpe]])/3</f>
        <v>405.83333333333331</v>
      </c>
    </row>
    <row r="418" spans="1:48" x14ac:dyDescent="0.3">
      <c r="A418" t="s">
        <v>1295</v>
      </c>
      <c r="B418" t="s">
        <v>1296</v>
      </c>
      <c r="C418" t="s">
        <v>10168</v>
      </c>
      <c r="D418" t="s">
        <v>356</v>
      </c>
      <c r="E418">
        <v>8644.5351846159992</v>
      </c>
      <c r="F418">
        <v>224.68</v>
      </c>
      <c r="G418">
        <v>73.209053881444504</v>
      </c>
      <c r="H418">
        <f>(Table2[[#This Row],[1Y Return vs Nifty]]-AVERAGE(Table2[1Y Return vs Nifty]))/_xlfn.STDEV.P(Table2[1Y Return vs Nifty])</f>
        <v>0.48284757042338544</v>
      </c>
      <c r="I418">
        <v>-5.5346285780471502</v>
      </c>
      <c r="J418">
        <f>(Table2[[#This Row],[1M Return vs Nifty]]-AVERAGE(Table2[1M Return vs Nifty]))/_xlfn.STDEV.P(Table2[1M Return vs Nifty])</f>
        <v>-0.67417507976240842</v>
      </c>
      <c r="K418">
        <v>-10.952954063598201</v>
      </c>
      <c r="L418">
        <f>(Table2[[#This Row],[6M Return vs Nifty]]-AVERAGE(Table2[6M Return vs Nifty]))/_xlfn.STDEV.P(Table2[6M Return vs Nifty])</f>
        <v>-0.63176495151776579</v>
      </c>
      <c r="M418">
        <v>3.8685718961889899</v>
      </c>
      <c r="N418">
        <f>(Table2[[#This Row],[1W Return vs Nifty]]-AVERAGE(Table2[1W Return vs Nifty]))/_xlfn.STDEV.P(Table2[1W Return vs Nifty])</f>
        <v>0.16880587491932353</v>
      </c>
      <c r="O418">
        <v>224.04</v>
      </c>
      <c r="P418">
        <v>222.77780140281499</v>
      </c>
      <c r="Q418">
        <v>198.89402661563199</v>
      </c>
      <c r="R418">
        <v>53.519775201019399</v>
      </c>
      <c r="S418" s="2">
        <f>(Table2[[#This Row],[Close Price]]-Table2[[#This Row],[20D EMA]])/Table2[[#This Row],[20D EMA]]</f>
        <v>2.856632744152896E-3</v>
      </c>
      <c r="T418" s="2">
        <f>(Table2[[#This Row],[Close Price]]-Table2[[#This Row],[50D EMA]])/Table2[[#This Row],[50D EMA]]</f>
        <v>8.5385464135430862E-3</v>
      </c>
      <c r="U418" s="2">
        <f>(Table2[[#This Row],[Close Price]]-Table2[[#This Row],[200D EMA]])/Table2[[#This Row],[200D EMA]]</f>
        <v>0.12964679645306845</v>
      </c>
      <c r="V418">
        <v>0.91175921230707502</v>
      </c>
      <c r="W418">
        <v>223</v>
      </c>
      <c r="X418">
        <v>225.94</v>
      </c>
      <c r="Y418">
        <v>223</v>
      </c>
      <c r="Z418">
        <v>229.4</v>
      </c>
      <c r="AA418">
        <v>204</v>
      </c>
      <c r="AB418">
        <v>262</v>
      </c>
      <c r="AC418" s="2">
        <f>(Table2[[#This Row],[Close Price]]/Table2[[#This Row],[Day Low]])-1</f>
        <v>7.5336322869954397E-3</v>
      </c>
      <c r="AD418" s="2">
        <f>(Table2[[#This Row],[Day High]]/Table2[[#This Row],[Close Price]])-1</f>
        <v>5.6079757877869341E-3</v>
      </c>
      <c r="AE418" s="2">
        <f>(Table2[[#This Row],[Close Price]]/Table2[[#This Row],[Current Week Low]])-1</f>
        <v>7.5336322869954397E-3</v>
      </c>
      <c r="AF418" s="2">
        <f>(Table2[[#This Row],[Current Week High]]/Table2[[#This Row],[Close Price]])-1</f>
        <v>2.1007655332027753E-2</v>
      </c>
      <c r="AG418" s="2">
        <f>(Table2[[#This Row],[Close Price]]/Table2[[#This Row],[Current Month Low]])-1</f>
        <v>0.10137254901960779</v>
      </c>
      <c r="AH418" s="2">
        <f>(Table2[[#This Row],[Current Month High]]/Table2[[#This Row],[Close Price]])-1</f>
        <v>0.16610290190493138</v>
      </c>
      <c r="AI418">
        <v>16.6102901904931</v>
      </c>
      <c r="AJ418">
        <v>110.967136150234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-7.0000000000000007E-2</v>
      </c>
      <c r="AM418" t="s">
        <v>10201</v>
      </c>
      <c r="AN418">
        <v>-3.26</v>
      </c>
      <c r="AO418" t="s">
        <v>10201</v>
      </c>
      <c r="AQ418">
        <f>(Table2[[#This Row],[Sharpe Ratio]]-AVERAGE(Table2[Sharpe Ratio]))/_xlfn.STDEV.P(Table2[Sharpe Ratio])</f>
        <v>-0.63970041368086605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-1.2939869996183313</v>
      </c>
      <c r="AS418">
        <f>_xlfn.RANK.AVG(Table2[[#This Row],[1Y Return vs Nifty Z-Score]],Table2[1Y Return vs Nifty Z-Score])</f>
        <v>158</v>
      </c>
      <c r="AT418">
        <f>_xlfn.RANK.AVG(Table2[[#This Row],[6M Return vs Nifty Z-Score]],Table2[6M Return vs Nifty Z-Score])</f>
        <v>532</v>
      </c>
      <c r="AU418">
        <f>_xlfn.RANK.AVG(Table2[[#This Row],[Sharpe Ratio Z-Score]],Table2[Sharpe Ratio Z-Score])</f>
        <v>530.5</v>
      </c>
      <c r="AV418">
        <f>(Table2[[#This Row],[Rank 1Y]]+Table2[[#This Row],[Rank 6M]]+Table2[[#This Row],[Rank Sharpe]])/3</f>
        <v>406.83333333333331</v>
      </c>
    </row>
    <row r="419" spans="1:48" x14ac:dyDescent="0.3">
      <c r="A419" t="s">
        <v>1131</v>
      </c>
      <c r="B419" t="s">
        <v>1132</v>
      </c>
      <c r="C419" t="s">
        <v>10161</v>
      </c>
      <c r="D419" t="s">
        <v>293</v>
      </c>
      <c r="E419">
        <v>10809.677845695</v>
      </c>
      <c r="F419">
        <v>2109.5500000000002</v>
      </c>
      <c r="G419">
        <v>27.395564417613201</v>
      </c>
      <c r="H419">
        <f>(Table2[[#This Row],[1Y Return vs Nifty]]-AVERAGE(Table2[1Y Return vs Nifty]))/_xlfn.STDEV.P(Table2[1Y Return vs Nifty])</f>
        <v>-0.15113043536424428</v>
      </c>
      <c r="I419">
        <v>2.91376750105354</v>
      </c>
      <c r="J419">
        <f>(Table2[[#This Row],[1M Return vs Nifty]]-AVERAGE(Table2[1M Return vs Nifty]))/_xlfn.STDEV.P(Table2[1M Return vs Nifty])</f>
        <v>0.25182247857292589</v>
      </c>
      <c r="K419">
        <v>19.114001458166701</v>
      </c>
      <c r="L419">
        <f>(Table2[[#This Row],[6M Return vs Nifty]]-AVERAGE(Table2[6M Return vs Nifty]))/_xlfn.STDEV.P(Table2[6M Return vs Nifty])</f>
        <v>0.38024218971544577</v>
      </c>
      <c r="M419">
        <v>6.4419699089914202</v>
      </c>
      <c r="N419">
        <f>(Table2[[#This Row],[1W Return vs Nifty]]-AVERAGE(Table2[1W Return vs Nifty]))/_xlfn.STDEV.P(Table2[1W Return vs Nifty])</f>
        <v>0.68561324095776577</v>
      </c>
      <c r="O419">
        <v>2042.78</v>
      </c>
      <c r="P419">
        <v>1980.4708831144301</v>
      </c>
      <c r="Q419">
        <v>1771.7708081329999</v>
      </c>
      <c r="R419">
        <v>63.981497169597503</v>
      </c>
      <c r="S419" s="2">
        <f>(Table2[[#This Row],[Close Price]]-Table2[[#This Row],[20D EMA]])/Table2[[#This Row],[20D EMA]]</f>
        <v>3.2685849675442392E-2</v>
      </c>
      <c r="T419" s="2">
        <f>(Table2[[#This Row],[Close Price]]-Table2[[#This Row],[50D EMA]])/Table2[[#This Row],[50D EMA]]</f>
        <v>6.517597304060542E-2</v>
      </c>
      <c r="U419" s="2">
        <f>(Table2[[#This Row],[Close Price]]-Table2[[#This Row],[200D EMA]])/Table2[[#This Row],[200D EMA]]</f>
        <v>0.19064496960695182</v>
      </c>
      <c r="V419">
        <v>0.60570601660746903</v>
      </c>
      <c r="W419">
        <v>2100.9499999999998</v>
      </c>
      <c r="X419">
        <v>2129.6999999999998</v>
      </c>
      <c r="Y419">
        <v>2094.25</v>
      </c>
      <c r="Z419">
        <v>2150.25</v>
      </c>
      <c r="AA419">
        <v>1955.3</v>
      </c>
      <c r="AB419">
        <v>2150.25</v>
      </c>
      <c r="AC419" s="2">
        <f>(Table2[[#This Row],[Close Price]]/Table2[[#This Row],[Day Low]])-1</f>
        <v>4.0933863252339275E-3</v>
      </c>
      <c r="AD419" s="2">
        <f>(Table2[[#This Row],[Day High]]/Table2[[#This Row],[Close Price]])-1</f>
        <v>9.551800146950562E-3</v>
      </c>
      <c r="AE419" s="2">
        <f>(Table2[[#This Row],[Close Price]]/Table2[[#This Row],[Current Week Low]])-1</f>
        <v>7.3057180374835884E-3</v>
      </c>
      <c r="AF419" s="2">
        <f>(Table2[[#This Row],[Current Week High]]/Table2[[#This Row],[Close Price]])-1</f>
        <v>1.9293214192600328E-2</v>
      </c>
      <c r="AG419" s="2">
        <f>(Table2[[#This Row],[Close Price]]/Table2[[#This Row],[Current Month Low]])-1</f>
        <v>7.8888150155986381E-2</v>
      </c>
      <c r="AH419" s="2">
        <f>(Table2[[#This Row],[Current Month High]]/Table2[[#This Row],[Close Price]])-1</f>
        <v>1.9293214192600328E-2</v>
      </c>
      <c r="AI419">
        <v>1.9293214192600301</v>
      </c>
      <c r="AJ419">
        <v>62.773919753086403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0.05</v>
      </c>
      <c r="AM419" t="s">
        <v>10202</v>
      </c>
      <c r="AN419">
        <v>2.73</v>
      </c>
      <c r="AO419" t="s">
        <v>10202</v>
      </c>
      <c r="AP419">
        <v>-6.9897220492170994E-2</v>
      </c>
      <c r="AQ419">
        <f>(Table2[[#This Row],[Sharpe Ratio]]-AVERAGE(Table2[Sharpe Ratio]))/_xlfn.STDEV.P(Table2[Sharpe Ratio])</f>
        <v>-1.4419193145651068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-0.27537184068321352</v>
      </c>
      <c r="AS419">
        <f>_xlfn.RANK.AVG(Table2[[#This Row],[1Y Return vs Nifty Z-Score]],Table2[1Y Return vs Nifty Z-Score])</f>
        <v>333</v>
      </c>
      <c r="AT419">
        <f>_xlfn.RANK.AVG(Table2[[#This Row],[6M Return vs Nifty Z-Score]],Table2[6M Return vs Nifty Z-Score])</f>
        <v>210</v>
      </c>
      <c r="AU419">
        <f>_xlfn.RANK.AVG(Table2[[#This Row],[Sharpe Ratio Z-Score]],Table2[Sharpe Ratio Z-Score])</f>
        <v>678</v>
      </c>
      <c r="AV419">
        <f>(Table2[[#This Row],[Rank 1Y]]+Table2[[#This Row],[Rank 6M]]+Table2[[#This Row],[Rank Sharpe]])/3</f>
        <v>407</v>
      </c>
    </row>
    <row r="420" spans="1:48" x14ac:dyDescent="0.3">
      <c r="A420" t="s">
        <v>1254</v>
      </c>
      <c r="B420" t="s">
        <v>1255</v>
      </c>
      <c r="C420" t="s">
        <v>10166</v>
      </c>
      <c r="D420" t="s">
        <v>153</v>
      </c>
      <c r="E420">
        <v>9271.4565999999995</v>
      </c>
      <c r="F420">
        <v>494.9</v>
      </c>
      <c r="G420">
        <v>20.371484301908399</v>
      </c>
      <c r="H420">
        <f>(Table2[[#This Row],[1Y Return vs Nifty]]-AVERAGE(Table2[1Y Return vs Nifty]))/_xlfn.STDEV.P(Table2[1Y Return vs Nifty])</f>
        <v>-0.24833133309901961</v>
      </c>
      <c r="I420">
        <v>3.98097554388116</v>
      </c>
      <c r="J420">
        <f>(Table2[[#This Row],[1M Return vs Nifty]]-AVERAGE(Table2[1M Return vs Nifty]))/_xlfn.STDEV.P(Table2[1M Return vs Nifty])</f>
        <v>0.36879521903650997</v>
      </c>
      <c r="K420">
        <v>-18.851693850331401</v>
      </c>
      <c r="L420">
        <f>(Table2[[#This Row],[6M Return vs Nifty]]-AVERAGE(Table2[6M Return vs Nifty]))/_xlfn.STDEV.P(Table2[6M Return vs Nifty])</f>
        <v>-0.89762429551188883</v>
      </c>
      <c r="M420">
        <v>3.5078594932693599</v>
      </c>
      <c r="N420">
        <f>(Table2[[#This Row],[1W Return vs Nifty]]-AVERAGE(Table2[1W Return vs Nifty]))/_xlfn.STDEV.P(Table2[1W Return vs Nifty])</f>
        <v>9.63651463872916E-2</v>
      </c>
      <c r="O420">
        <v>489.14</v>
      </c>
      <c r="P420">
        <v>470.95895701362599</v>
      </c>
      <c r="Q420">
        <v>421.82897657478799</v>
      </c>
      <c r="R420">
        <v>52.0887428908689</v>
      </c>
      <c r="S420" s="2">
        <f>(Table2[[#This Row],[Close Price]]-Table2[[#This Row],[20D EMA]])/Table2[[#This Row],[20D EMA]]</f>
        <v>1.1775769718281046E-2</v>
      </c>
      <c r="T420" s="2">
        <f>(Table2[[#This Row],[Close Price]]-Table2[[#This Row],[50D EMA]])/Table2[[#This Row],[50D EMA]]</f>
        <v>5.0834669624260517E-2</v>
      </c>
      <c r="U420" s="2">
        <f>(Table2[[#This Row],[Close Price]]-Table2[[#This Row],[200D EMA]])/Table2[[#This Row],[200D EMA]]</f>
        <v>0.1732242863412132</v>
      </c>
      <c r="V420">
        <v>0.64188762413562295</v>
      </c>
      <c r="W420">
        <v>492.55</v>
      </c>
      <c r="X420">
        <v>505.8</v>
      </c>
      <c r="Y420">
        <v>490.3</v>
      </c>
      <c r="Z420">
        <v>501.8</v>
      </c>
      <c r="AA420">
        <v>452.2</v>
      </c>
      <c r="AB420">
        <v>541</v>
      </c>
      <c r="AC420" s="2">
        <f>(Table2[[#This Row],[Close Price]]/Table2[[#This Row],[Day Low]])-1</f>
        <v>4.7710892295198537E-3</v>
      </c>
      <c r="AD420" s="2">
        <f>(Table2[[#This Row],[Day High]]/Table2[[#This Row],[Close Price]])-1</f>
        <v>2.2024651444736421E-2</v>
      </c>
      <c r="AE420" s="2">
        <f>(Table2[[#This Row],[Close Price]]/Table2[[#This Row],[Current Week Low]])-1</f>
        <v>9.3820110136650925E-3</v>
      </c>
      <c r="AF420" s="2">
        <f>(Table2[[#This Row],[Current Week High]]/Table2[[#This Row],[Close Price]])-1</f>
        <v>1.3942210547585487E-2</v>
      </c>
      <c r="AG420" s="2">
        <f>(Table2[[#This Row],[Close Price]]/Table2[[#This Row],[Current Month Low]])-1</f>
        <v>9.4427244582043324E-2</v>
      </c>
      <c r="AH420" s="2">
        <f>(Table2[[#This Row],[Current Month High]]/Table2[[#This Row],[Close Price]])-1</f>
        <v>9.3150131339664544E-2</v>
      </c>
      <c r="AI420">
        <v>10.6284097797535</v>
      </c>
      <c r="AJ420">
        <v>56.8621236133122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0.13</v>
      </c>
      <c r="AM420" t="s">
        <v>10202</v>
      </c>
      <c r="AN420">
        <v>-3.43</v>
      </c>
      <c r="AO420" t="s">
        <v>10201</v>
      </c>
      <c r="AP420">
        <v>9.3764214080282002E-2</v>
      </c>
      <c r="AQ420">
        <f>(Table2[[#This Row],[Sharpe Ratio]]-AVERAGE(Table2[Sharpe Ratio]))/_xlfn.STDEV.P(Table2[Sharpe Ratio])</f>
        <v>0.43644287545297888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-0.24435238773412798</v>
      </c>
      <c r="AS420">
        <f>_xlfn.RANK.AVG(Table2[[#This Row],[1Y Return vs Nifty Z-Score]],Table2[1Y Return vs Nifty Z-Score])</f>
        <v>381</v>
      </c>
      <c r="AT420">
        <f>_xlfn.RANK.AVG(Table2[[#This Row],[6M Return vs Nifty Z-Score]],Table2[6M Return vs Nifty Z-Score])</f>
        <v>610</v>
      </c>
      <c r="AU420">
        <f>_xlfn.RANK.AVG(Table2[[#This Row],[Sharpe Ratio Z-Score]],Table2[Sharpe Ratio Z-Score])</f>
        <v>230</v>
      </c>
      <c r="AV420">
        <f>(Table2[[#This Row],[Rank 1Y]]+Table2[[#This Row],[Rank 6M]]+Table2[[#This Row],[Rank Sharpe]])/3</f>
        <v>407</v>
      </c>
    </row>
    <row r="421" spans="1:48" x14ac:dyDescent="0.3">
      <c r="A421" t="s">
        <v>1301</v>
      </c>
      <c r="B421" t="s">
        <v>1302</v>
      </c>
      <c r="C421" t="s">
        <v>10157</v>
      </c>
      <c r="D421" t="s">
        <v>21</v>
      </c>
      <c r="E421">
        <v>8630.3555606080008</v>
      </c>
      <c r="F421">
        <v>31.16</v>
      </c>
      <c r="G421">
        <v>77.910090215022905</v>
      </c>
      <c r="H421">
        <f>(Table2[[#This Row],[1Y Return vs Nifty]]-AVERAGE(Table2[1Y Return vs Nifty]))/_xlfn.STDEV.P(Table2[1Y Return vs Nifty])</f>
        <v>0.54790163364313094</v>
      </c>
      <c r="I421">
        <v>-1.4543250172908</v>
      </c>
      <c r="J421">
        <f>(Table2[[#This Row],[1M Return vs Nifty]]-AVERAGE(Table2[1M Return vs Nifty]))/_xlfn.STDEV.P(Table2[1M Return vs Nifty])</f>
        <v>-0.22694804410364156</v>
      </c>
      <c r="K421">
        <v>-24.970435867109099</v>
      </c>
      <c r="L421">
        <f>(Table2[[#This Row],[6M Return vs Nifty]]-AVERAGE(Table2[6M Return vs Nifty]))/_xlfn.STDEV.P(Table2[6M Return vs Nifty])</f>
        <v>-1.1035716722544495</v>
      </c>
      <c r="M421">
        <v>7.9347145440608902</v>
      </c>
      <c r="N421">
        <f>(Table2[[#This Row],[1W Return vs Nifty]]-AVERAGE(Table2[1W Return vs Nifty]))/_xlfn.STDEV.P(Table2[1W Return vs Nifty])</f>
        <v>0.98539641448176607</v>
      </c>
      <c r="O421">
        <v>29.95</v>
      </c>
      <c r="P421">
        <v>30.7443391968167</v>
      </c>
      <c r="Q421">
        <v>28.7135432765307</v>
      </c>
      <c r="R421">
        <v>67.099926280465297</v>
      </c>
      <c r="S421" s="2">
        <f>(Table2[[#This Row],[Close Price]]-Table2[[#This Row],[20D EMA]])/Table2[[#This Row],[20D EMA]]</f>
        <v>4.0400667779632748E-2</v>
      </c>
      <c r="T421" s="2">
        <f>(Table2[[#This Row],[Close Price]]-Table2[[#This Row],[50D EMA]])/Table2[[#This Row],[50D EMA]]</f>
        <v>1.351991339031083E-2</v>
      </c>
      <c r="U421" s="2">
        <f>(Table2[[#This Row],[Close Price]]-Table2[[#This Row],[200D EMA]])/Table2[[#This Row],[200D EMA]]</f>
        <v>8.5202188385748112E-2</v>
      </c>
      <c r="V421">
        <v>1.0498479799153799</v>
      </c>
      <c r="W421">
        <v>30.91</v>
      </c>
      <c r="X421">
        <v>31.58</v>
      </c>
      <c r="Y421">
        <v>31.06</v>
      </c>
      <c r="Z421">
        <v>32.57</v>
      </c>
      <c r="AA421">
        <v>27.52</v>
      </c>
      <c r="AB421">
        <v>32.57</v>
      </c>
      <c r="AC421" s="2">
        <f>(Table2[[#This Row],[Close Price]]/Table2[[#This Row],[Day Low]])-1</f>
        <v>8.0879974118408526E-3</v>
      </c>
      <c r="AD421" s="2">
        <f>(Table2[[#This Row],[Day High]]/Table2[[#This Row],[Close Price]])-1</f>
        <v>1.347881899871628E-2</v>
      </c>
      <c r="AE421" s="2">
        <f>(Table2[[#This Row],[Close Price]]/Table2[[#This Row],[Current Week Low]])-1</f>
        <v>3.2195750160979308E-3</v>
      </c>
      <c r="AF421" s="2">
        <f>(Table2[[#This Row],[Current Week High]]/Table2[[#This Row],[Close Price]])-1</f>
        <v>4.5250320924261844E-2</v>
      </c>
      <c r="AG421" s="2">
        <f>(Table2[[#This Row],[Close Price]]/Table2[[#This Row],[Current Month Low]])-1</f>
        <v>0.13226744186046524</v>
      </c>
      <c r="AH421" s="2">
        <f>(Table2[[#This Row],[Current Month High]]/Table2[[#This Row],[Close Price]])-1</f>
        <v>4.5250320924261844E-2</v>
      </c>
      <c r="AI421">
        <v>36.392811296533999</v>
      </c>
      <c r="AJ421">
        <v>127.445255474452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-0.19</v>
      </c>
      <c r="AM421" t="s">
        <v>10201</v>
      </c>
      <c r="AN421">
        <v>3.49</v>
      </c>
      <c r="AO421" t="s">
        <v>10202</v>
      </c>
      <c r="AP421">
        <v>2.6910319648137001E-2</v>
      </c>
      <c r="AQ421">
        <f>(Table2[[#This Row],[Sharpe Ratio]]-AVERAGE(Table2[Sharpe Ratio]))/_xlfn.STDEV.P(Table2[Sharpe Ratio])</f>
        <v>-0.33084740209380203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145</v>
      </c>
      <c r="AT421">
        <f>_xlfn.RANK.AVG(Table2[[#This Row],[6M Return vs Nifty Z-Score]],Table2[6M Return vs Nifty Z-Score])</f>
        <v>656</v>
      </c>
      <c r="AU421">
        <f>_xlfn.RANK.AVG(Table2[[#This Row],[Sharpe Ratio Z-Score]],Table2[Sharpe Ratio Z-Score])</f>
        <v>421</v>
      </c>
      <c r="AV421">
        <f>(Table2[[#This Row],[Rank 1Y]]+Table2[[#This Row],[Rank 6M]]+Table2[[#This Row],[Rank Sharpe]])/3</f>
        <v>407.33333333333331</v>
      </c>
    </row>
    <row r="422" spans="1:48" x14ac:dyDescent="0.3">
      <c r="A422" t="s">
        <v>1454</v>
      </c>
      <c r="B422" t="s">
        <v>1455</v>
      </c>
      <c r="C422" t="s">
        <v>10157</v>
      </c>
      <c r="D422" t="s">
        <v>24</v>
      </c>
      <c r="E422">
        <v>7100.2739106360004</v>
      </c>
      <c r="F422">
        <v>27.14</v>
      </c>
      <c r="G422">
        <v>24.707601091920498</v>
      </c>
      <c r="H422">
        <f>(Table2[[#This Row],[1Y Return vs Nifty]]-AVERAGE(Table2[1Y Return vs Nifty]))/_xlfn.STDEV.P(Table2[1Y Return vs Nifty])</f>
        <v>-0.18832711365259644</v>
      </c>
      <c r="I422">
        <v>-3.91901195050864</v>
      </c>
      <c r="J422">
        <f>(Table2[[#This Row],[1M Return vs Nifty]]-AVERAGE(Table2[1M Return vs Nifty]))/_xlfn.STDEV.P(Table2[1M Return vs Nifty])</f>
        <v>-0.49709329544508518</v>
      </c>
      <c r="K422">
        <v>-26.713327971584199</v>
      </c>
      <c r="L422">
        <f>(Table2[[#This Row],[6M Return vs Nifty]]-AVERAGE(Table2[6M Return vs Nifty]))/_xlfn.STDEV.P(Table2[6M Return vs Nifty])</f>
        <v>-1.1622347202923857</v>
      </c>
      <c r="M422">
        <v>-2.4365193153365201</v>
      </c>
      <c r="N422">
        <f>(Table2[[#This Row],[1W Return vs Nifty]]-AVERAGE(Table2[1W Return vs Nifty]))/_xlfn.STDEV.P(Table2[1W Return vs Nifty])</f>
        <v>-1.0974256079099118</v>
      </c>
      <c r="O422">
        <v>26.92</v>
      </c>
      <c r="P422">
        <v>27.2523002132376</v>
      </c>
      <c r="Q422">
        <v>26.2430005697491</v>
      </c>
      <c r="R422">
        <v>56.254827313331802</v>
      </c>
      <c r="S422" s="2">
        <f>(Table2[[#This Row],[Close Price]]-Table2[[#This Row],[20D EMA]])/Table2[[#This Row],[20D EMA]]</f>
        <v>8.1723625557206109E-3</v>
      </c>
      <c r="T422" s="2">
        <f>(Table2[[#This Row],[Close Price]]-Table2[[#This Row],[50D EMA]])/Table2[[#This Row],[50D EMA]]</f>
        <v>-4.1207609030760066E-3</v>
      </c>
      <c r="U422" s="2">
        <f>(Table2[[#This Row],[Close Price]]-Table2[[#This Row],[200D EMA]])/Table2[[#This Row],[200D EMA]]</f>
        <v>3.4180520930403524E-2</v>
      </c>
      <c r="V422">
        <v>1.1450937385806601</v>
      </c>
      <c r="W422">
        <v>27.25</v>
      </c>
      <c r="X422">
        <v>27.66</v>
      </c>
      <c r="Y422">
        <v>27.07</v>
      </c>
      <c r="Z422">
        <v>27.78</v>
      </c>
      <c r="AA422">
        <v>25.9</v>
      </c>
      <c r="AB422">
        <v>28.19</v>
      </c>
      <c r="AC422" s="2">
        <f>(Table2[[#This Row],[Close Price]]/Table2[[#This Row],[Day Low]])-1</f>
        <v>-4.0366972477063889E-3</v>
      </c>
      <c r="AD422" s="2">
        <f>(Table2[[#This Row],[Day High]]/Table2[[#This Row],[Close Price]])-1</f>
        <v>1.915991156963881E-2</v>
      </c>
      <c r="AE422" s="2">
        <f>(Table2[[#This Row],[Close Price]]/Table2[[#This Row],[Current Week Low]])-1</f>
        <v>2.5858884373846092E-3</v>
      </c>
      <c r="AF422" s="2">
        <f>(Table2[[#This Row],[Current Week High]]/Table2[[#This Row],[Close Price]])-1</f>
        <v>2.358142962417098E-2</v>
      </c>
      <c r="AG422" s="2">
        <f>(Table2[[#This Row],[Close Price]]/Table2[[#This Row],[Current Month Low]])-1</f>
        <v>4.7876447876447958E-2</v>
      </c>
      <c r="AH422" s="2">
        <f>(Table2[[#This Row],[Current Month High]]/Table2[[#This Row],[Close Price]])-1</f>
        <v>3.8688282977155541E-2</v>
      </c>
      <c r="AI422">
        <v>35.894344389776798</v>
      </c>
      <c r="AJ422">
        <v>51.512880703021501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-0.08</v>
      </c>
      <c r="AM422" t="s">
        <v>10201</v>
      </c>
      <c r="AN422">
        <v>3.15</v>
      </c>
      <c r="AO422" t="s">
        <v>10202</v>
      </c>
      <c r="AP422">
        <v>9.9016846831546004E-2</v>
      </c>
      <c r="AQ422">
        <f>(Table2[[#This Row],[Sharpe Ratio]]-AVERAGE(Table2[Sharpe Ratio]))/_xlfn.STDEV.P(Table2[Sharpe Ratio])</f>
        <v>0.49672798039416244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349</v>
      </c>
      <c r="AT422">
        <f>_xlfn.RANK.AVG(Table2[[#This Row],[6M Return vs Nifty Z-Score]],Table2[6M Return vs Nifty Z-Score])</f>
        <v>666</v>
      </c>
      <c r="AU422">
        <f>_xlfn.RANK.AVG(Table2[[#This Row],[Sharpe Ratio Z-Score]],Table2[Sharpe Ratio Z-Score])</f>
        <v>209</v>
      </c>
      <c r="AV422">
        <f>(Table2[[#This Row],[Rank 1Y]]+Table2[[#This Row],[Rank 6M]]+Table2[[#This Row],[Rank Sharpe]])/3</f>
        <v>408</v>
      </c>
    </row>
    <row r="423" spans="1:48" x14ac:dyDescent="0.3">
      <c r="A423" t="s">
        <v>463</v>
      </c>
      <c r="B423" t="s">
        <v>464</v>
      </c>
      <c r="C423" t="s">
        <v>10166</v>
      </c>
      <c r="D423" t="s">
        <v>127</v>
      </c>
      <c r="E423">
        <v>47735.780545534901</v>
      </c>
      <c r="F423">
        <v>53990.45</v>
      </c>
      <c r="G423">
        <v>-0.83800334869681903</v>
      </c>
      <c r="H423">
        <f>(Table2[[#This Row],[1Y Return vs Nifty]]-AVERAGE(Table2[1Y Return vs Nifty]))/_xlfn.STDEV.P(Table2[1Y Return vs Nifty])</f>
        <v>-0.54183328725869218</v>
      </c>
      <c r="I423">
        <v>-7.2758983969923197</v>
      </c>
      <c r="J423">
        <f>(Table2[[#This Row],[1M Return vs Nifty]]-AVERAGE(Table2[1M Return vs Nifty]))/_xlfn.STDEV.P(Table2[1M Return vs Nifty])</f>
        <v>-0.86502924730492659</v>
      </c>
      <c r="K423">
        <v>25.718156361136</v>
      </c>
      <c r="L423">
        <f>(Table2[[#This Row],[6M Return vs Nifty]]-AVERAGE(Table2[6M Return vs Nifty]))/_xlfn.STDEV.P(Table2[6M Return vs Nifty])</f>
        <v>0.60252781217486751</v>
      </c>
      <c r="M423">
        <v>0.186602851041477</v>
      </c>
      <c r="N423">
        <f>(Table2[[#This Row],[1W Return vs Nifty]]-AVERAGE(Table2[1W Return vs Nifty]))/_xlfn.STDEV.P(Table2[1W Return vs Nifty])</f>
        <v>-0.57063229771901636</v>
      </c>
      <c r="O423">
        <v>55055.28</v>
      </c>
      <c r="P423">
        <v>53521.736801915496</v>
      </c>
      <c r="Q423">
        <v>45768.1687045773</v>
      </c>
      <c r="R423">
        <v>39.285375921467001</v>
      </c>
      <c r="S423" s="2">
        <f>(Table2[[#This Row],[Close Price]]-Table2[[#This Row],[20D EMA]])/Table2[[#This Row],[20D EMA]]</f>
        <v>-1.9341105884848862E-2</v>
      </c>
      <c r="T423" s="2">
        <f>(Table2[[#This Row],[Close Price]]-Table2[[#This Row],[50D EMA]])/Table2[[#This Row],[50D EMA]]</f>
        <v>8.7574362509799161E-3</v>
      </c>
      <c r="U423" s="2">
        <f>(Table2[[#This Row],[Close Price]]-Table2[[#This Row],[200D EMA]])/Table2[[#This Row],[200D EMA]]</f>
        <v>0.17965065083760676</v>
      </c>
      <c r="V423">
        <v>0.45701971677923903</v>
      </c>
      <c r="W423">
        <v>54112</v>
      </c>
      <c r="X423">
        <v>54757.2</v>
      </c>
      <c r="Y423">
        <v>53600</v>
      </c>
      <c r="Z423">
        <v>55109.55</v>
      </c>
      <c r="AA423">
        <v>52954.15</v>
      </c>
      <c r="AB423">
        <v>59000</v>
      </c>
      <c r="AC423" s="2">
        <f>(Table2[[#This Row],[Close Price]]/Table2[[#This Row],[Day Low]])-1</f>
        <v>-2.2462670017741049E-3</v>
      </c>
      <c r="AD423" s="2">
        <f>(Table2[[#This Row],[Day High]]/Table2[[#This Row],[Close Price]])-1</f>
        <v>1.4201585650795545E-2</v>
      </c>
      <c r="AE423" s="2">
        <f>(Table2[[#This Row],[Close Price]]/Table2[[#This Row],[Current Week Low]])-1</f>
        <v>7.2845149253730757E-3</v>
      </c>
      <c r="AF423" s="2">
        <f>(Table2[[#This Row],[Current Week High]]/Table2[[#This Row],[Close Price]])-1</f>
        <v>2.0727739813244828E-2</v>
      </c>
      <c r="AG423" s="2">
        <f>(Table2[[#This Row],[Close Price]]/Table2[[#This Row],[Current Month Low]])-1</f>
        <v>1.9569759877176685E-2</v>
      </c>
      <c r="AH423" s="2">
        <f>(Table2[[#This Row],[Current Month High]]/Table2[[#This Row],[Close Price]])-1</f>
        <v>9.2785853794513651E-2</v>
      </c>
      <c r="AI423">
        <v>11.1196517161831</v>
      </c>
      <c r="AJ423">
        <v>54.3567758886376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0.09</v>
      </c>
      <c r="AM423" t="s">
        <v>10202</v>
      </c>
      <c r="AN423">
        <v>-5.23</v>
      </c>
      <c r="AO423" t="s">
        <v>10201</v>
      </c>
      <c r="AP423">
        <v>-9.8089181004619996E-3</v>
      </c>
      <c r="AQ423">
        <f>(Table2[[#This Row],[Sharpe Ratio]]-AVERAGE(Table2[Sharpe Ratio]))/_xlfn.STDEV.P(Table2[Sharpe Ratio])</f>
        <v>-0.7522785597360091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-2.1272455798437764</v>
      </c>
      <c r="AS423">
        <f>_xlfn.RANK.AVG(Table2[[#This Row],[1Y Return vs Nifty Z-Score]],Table2[1Y Return vs Nifty Z-Score])</f>
        <v>508</v>
      </c>
      <c r="AT423">
        <f>_xlfn.RANK.AVG(Table2[[#This Row],[6M Return vs Nifty Z-Score]],Table2[6M Return vs Nifty Z-Score])</f>
        <v>157</v>
      </c>
      <c r="AU423">
        <f>_xlfn.RANK.AVG(Table2[[#This Row],[Sharpe Ratio Z-Score]],Table2[Sharpe Ratio Z-Score])</f>
        <v>565</v>
      </c>
      <c r="AV423">
        <f>(Table2[[#This Row],[Rank 1Y]]+Table2[[#This Row],[Rank 6M]]+Table2[[#This Row],[Rank Sharpe]])/3</f>
        <v>410</v>
      </c>
    </row>
    <row r="424" spans="1:48" x14ac:dyDescent="0.3">
      <c r="A424" t="s">
        <v>75</v>
      </c>
      <c r="B424" t="s">
        <v>76</v>
      </c>
      <c r="C424" t="s">
        <v>10165</v>
      </c>
      <c r="D424" t="s">
        <v>77</v>
      </c>
      <c r="E424">
        <v>342202.43867324002</v>
      </c>
      <c r="F424">
        <v>11873.8</v>
      </c>
      <c r="G424">
        <v>16.3279039963226</v>
      </c>
      <c r="H424">
        <f>(Table2[[#This Row],[1Y Return vs Nifty]]-AVERAGE(Table2[1Y Return vs Nifty]))/_xlfn.STDEV.P(Table2[1Y Return vs Nifty])</f>
        <v>-0.30428736282692925</v>
      </c>
      <c r="I424">
        <v>-3.9350238577024799</v>
      </c>
      <c r="J424">
        <f>(Table2[[#This Row],[1M Return vs Nifty]]-AVERAGE(Table2[1M Return vs Nifty]))/_xlfn.STDEV.P(Table2[1M Return vs Nifty])</f>
        <v>-0.49884830158198568</v>
      </c>
      <c r="K424">
        <v>1.3166792112180401</v>
      </c>
      <c r="L424">
        <f>(Table2[[#This Row],[6M Return vs Nifty]]-AVERAGE(Table2[6M Return vs Nifty]))/_xlfn.STDEV.P(Table2[6M Return vs Nifty])</f>
        <v>-0.21878810437944241</v>
      </c>
      <c r="M424">
        <v>2.4319392864304001</v>
      </c>
      <c r="N424">
        <f>(Table2[[#This Row],[1W Return vs Nifty]]-AVERAGE(Table2[1W Return vs Nifty]))/_xlfn.STDEV.P(Table2[1W Return vs Nifty])</f>
        <v>-0.1197084984191903</v>
      </c>
      <c r="O424">
        <v>11516.62</v>
      </c>
      <c r="P424">
        <v>11059.647342759699</v>
      </c>
      <c r="Q424">
        <v>9928.8386598448706</v>
      </c>
      <c r="R424">
        <v>65.482475997729793</v>
      </c>
      <c r="S424" s="2">
        <f>(Table2[[#This Row],[Close Price]]-Table2[[#This Row],[20D EMA]])/Table2[[#This Row],[20D EMA]]</f>
        <v>3.1014308017456377E-2</v>
      </c>
      <c r="T424" s="2">
        <f>(Table2[[#This Row],[Close Price]]-Table2[[#This Row],[50D EMA]])/Table2[[#This Row],[50D EMA]]</f>
        <v>7.3614703254827787E-2</v>
      </c>
      <c r="U424" s="2">
        <f>(Table2[[#This Row],[Close Price]]-Table2[[#This Row],[200D EMA]])/Table2[[#This Row],[200D EMA]]</f>
        <v>0.19589011432133766</v>
      </c>
      <c r="V424">
        <v>0.99309401618980497</v>
      </c>
      <c r="W424">
        <v>11644.5</v>
      </c>
      <c r="X424">
        <v>11858</v>
      </c>
      <c r="Y424">
        <v>11673.05</v>
      </c>
      <c r="Z424">
        <v>11940</v>
      </c>
      <c r="AA424">
        <v>11228.65</v>
      </c>
      <c r="AB424">
        <v>12078</v>
      </c>
      <c r="AC424" s="2">
        <f>(Table2[[#This Row],[Close Price]]/Table2[[#This Row],[Day Low]])-1</f>
        <v>1.969169994417963E-2</v>
      </c>
      <c r="AD424" s="2">
        <f>(Table2[[#This Row],[Day High]]/Table2[[#This Row],[Close Price]])-1</f>
        <v>-1.3306607825632755E-3</v>
      </c>
      <c r="AE424" s="2">
        <f>(Table2[[#This Row],[Close Price]]/Table2[[#This Row],[Current Week Low]])-1</f>
        <v>1.719773324024132E-2</v>
      </c>
      <c r="AF424" s="2">
        <f>(Table2[[#This Row],[Current Week High]]/Table2[[#This Row],[Close Price]])-1</f>
        <v>5.5753002408664987E-3</v>
      </c>
      <c r="AG424" s="2">
        <f>(Table2[[#This Row],[Close Price]]/Table2[[#This Row],[Current Month Low]])-1</f>
        <v>5.7455704826492981E-2</v>
      </c>
      <c r="AH424" s="2">
        <f>(Table2[[#This Row],[Current Month High]]/Table2[[#This Row],[Close Price]])-1</f>
        <v>1.7197527329077422E-2</v>
      </c>
      <c r="AI424">
        <v>1.71975273290774</v>
      </c>
      <c r="AJ424">
        <v>48.651981496435099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0.09</v>
      </c>
      <c r="AM424" t="s">
        <v>10202</v>
      </c>
      <c r="AN424">
        <v>2.06</v>
      </c>
      <c r="AO424" t="s">
        <v>10202</v>
      </c>
      <c r="AP424">
        <v>2.2933024255729999E-2</v>
      </c>
      <c r="AQ424">
        <f>(Table2[[#This Row],[Sharpe Ratio]]-AVERAGE(Table2[Sharpe Ratio]))/_xlfn.STDEV.P(Table2[Sharpe Ratio])</f>
        <v>-0.37649530505363549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-1.5181275722611831</v>
      </c>
      <c r="AS424">
        <f>_xlfn.RANK.AVG(Table2[[#This Row],[1Y Return vs Nifty Z-Score]],Table2[1Y Return vs Nifty Z-Score])</f>
        <v>397</v>
      </c>
      <c r="AT424">
        <f>_xlfn.RANK.AVG(Table2[[#This Row],[6M Return vs Nifty Z-Score]],Table2[6M Return vs Nifty Z-Score])</f>
        <v>403</v>
      </c>
      <c r="AU424">
        <f>_xlfn.RANK.AVG(Table2[[#This Row],[Sharpe Ratio Z-Score]],Table2[Sharpe Ratio Z-Score])</f>
        <v>433</v>
      </c>
      <c r="AV424">
        <f>(Table2[[#This Row],[Rank 1Y]]+Table2[[#This Row],[Rank 6M]]+Table2[[#This Row],[Rank Sharpe]])/3</f>
        <v>411</v>
      </c>
    </row>
    <row r="425" spans="1:48" x14ac:dyDescent="0.3">
      <c r="A425" t="s">
        <v>1222</v>
      </c>
      <c r="B425" t="s">
        <v>1223</v>
      </c>
      <c r="C425" t="s">
        <v>10171</v>
      </c>
      <c r="D425" t="s">
        <v>551</v>
      </c>
      <c r="E425">
        <v>9587.8026562300001</v>
      </c>
      <c r="F425">
        <v>606.85</v>
      </c>
      <c r="G425">
        <v>19.899279831521099</v>
      </c>
      <c r="H425">
        <f>(Table2[[#This Row],[1Y Return vs Nifty]]-AVERAGE(Table2[1Y Return vs Nifty]))/_xlfn.STDEV.P(Table2[1Y Return vs Nifty])</f>
        <v>-0.25486581130541092</v>
      </c>
      <c r="I425">
        <v>11.245843191287801</v>
      </c>
      <c r="J425">
        <f>(Table2[[#This Row],[1M Return vs Nifty]]-AVERAGE(Table2[1M Return vs Nifty]))/_xlfn.STDEV.P(Table2[1M Return vs Nifty])</f>
        <v>1.1650705877741949</v>
      </c>
      <c r="K425">
        <v>17.4836583693581</v>
      </c>
      <c r="L425">
        <f>(Table2[[#This Row],[6M Return vs Nifty]]-AVERAGE(Table2[6M Return vs Nifty]))/_xlfn.STDEV.P(Table2[6M Return vs Nifty])</f>
        <v>0.3253673671767896</v>
      </c>
      <c r="M425">
        <v>7.5712790559676</v>
      </c>
      <c r="N425">
        <f>(Table2[[#This Row],[1W Return vs Nifty]]-AVERAGE(Table2[1W Return vs Nifty]))/_xlfn.STDEV.P(Table2[1W Return vs Nifty])</f>
        <v>0.91240881738564228</v>
      </c>
      <c r="O425">
        <v>570.91</v>
      </c>
      <c r="P425">
        <v>546.86386194983504</v>
      </c>
      <c r="Q425">
        <v>502.05034375980199</v>
      </c>
      <c r="R425">
        <v>71.055283564494005</v>
      </c>
      <c r="S425" s="2">
        <f>(Table2[[#This Row],[Close Price]]-Table2[[#This Row],[20D EMA]])/Table2[[#This Row],[20D EMA]]</f>
        <v>6.295212905711943E-2</v>
      </c>
      <c r="T425" s="2">
        <f>(Table2[[#This Row],[Close Price]]-Table2[[#This Row],[50D EMA]])/Table2[[#This Row],[50D EMA]]</f>
        <v>0.10969117219829683</v>
      </c>
      <c r="U425" s="2">
        <f>(Table2[[#This Row],[Close Price]]-Table2[[#This Row],[200D EMA]])/Table2[[#This Row],[200D EMA]]</f>
        <v>0.20874332134774468</v>
      </c>
      <c r="V425">
        <v>1.5355086437068199</v>
      </c>
      <c r="W425">
        <v>599.54999999999995</v>
      </c>
      <c r="X425">
        <v>618.4</v>
      </c>
      <c r="Y425">
        <v>597</v>
      </c>
      <c r="Z425">
        <v>627.29999999999995</v>
      </c>
      <c r="AA425">
        <v>516.85</v>
      </c>
      <c r="AB425">
        <v>627.29999999999995</v>
      </c>
      <c r="AC425" s="2">
        <f>(Table2[[#This Row],[Close Price]]/Table2[[#This Row],[Day Low]])-1</f>
        <v>1.2175798515553504E-2</v>
      </c>
      <c r="AD425" s="2">
        <f>(Table2[[#This Row],[Day High]]/Table2[[#This Row],[Close Price]])-1</f>
        <v>1.9032709895361322E-2</v>
      </c>
      <c r="AE425" s="2">
        <f>(Table2[[#This Row],[Close Price]]/Table2[[#This Row],[Current Week Low]])-1</f>
        <v>1.6499162479062024E-2</v>
      </c>
      <c r="AF425" s="2">
        <f>(Table2[[#This Row],[Current Week High]]/Table2[[#This Row],[Close Price]])-1</f>
        <v>3.3698607563648286E-2</v>
      </c>
      <c r="AG425" s="2">
        <f>(Table2[[#This Row],[Close Price]]/Table2[[#This Row],[Current Month Low]])-1</f>
        <v>0.17413175969817152</v>
      </c>
      <c r="AH425" s="2">
        <f>(Table2[[#This Row],[Current Month High]]/Table2[[#This Row],[Close Price]])-1</f>
        <v>3.3698607563648286E-2</v>
      </c>
      <c r="AI425">
        <v>3.3698607563648202</v>
      </c>
      <c r="AJ425">
        <v>49.415240674627597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0.06</v>
      </c>
      <c r="AM425" t="s">
        <v>10202</v>
      </c>
      <c r="AN425">
        <v>4.58</v>
      </c>
      <c r="AO425" t="s">
        <v>10202</v>
      </c>
      <c r="AP425">
        <v>-3.3801462834645003E-2</v>
      </c>
      <c r="AQ425">
        <f>(Table2[[#This Row],[Sharpe Ratio]]-AVERAGE(Table2[Sharpe Ratio]))/_xlfn.STDEV.P(Table2[Sharpe Ratio])</f>
        <v>-1.0276439137593225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1.1203370472718932</v>
      </c>
      <c r="AS425">
        <f>_xlfn.RANK.AVG(Table2[[#This Row],[1Y Return vs Nifty Z-Score]],Table2[1Y Return vs Nifty Z-Score])</f>
        <v>385</v>
      </c>
      <c r="AT425">
        <f>_xlfn.RANK.AVG(Table2[[#This Row],[6M Return vs Nifty Z-Score]],Table2[6M Return vs Nifty Z-Score])</f>
        <v>226</v>
      </c>
      <c r="AU425">
        <f>_xlfn.RANK.AVG(Table2[[#This Row],[Sharpe Ratio Z-Score]],Table2[Sharpe Ratio Z-Score])</f>
        <v>623</v>
      </c>
      <c r="AV425">
        <f>(Table2[[#This Row],[Rank 1Y]]+Table2[[#This Row],[Rank 6M]]+Table2[[#This Row],[Rank Sharpe]])/3</f>
        <v>411.33333333333331</v>
      </c>
    </row>
    <row r="426" spans="1:48" x14ac:dyDescent="0.3">
      <c r="A426" t="s">
        <v>331</v>
      </c>
      <c r="B426" t="s">
        <v>332</v>
      </c>
      <c r="C426" t="s">
        <v>10157</v>
      </c>
      <c r="D426" t="s">
        <v>24</v>
      </c>
      <c r="E426">
        <v>78191.665974599993</v>
      </c>
      <c r="F426">
        <v>24.95</v>
      </c>
      <c r="G426">
        <v>20.779861480558001</v>
      </c>
      <c r="H426">
        <f>(Table2[[#This Row],[1Y Return vs Nifty]]-AVERAGE(Table2[1Y Return vs Nifty]))/_xlfn.STDEV.P(Table2[1Y Return vs Nifty])</f>
        <v>-0.2426801121953194</v>
      </c>
      <c r="I426">
        <v>1.56614035977674</v>
      </c>
      <c r="J426">
        <f>(Table2[[#This Row],[1M Return vs Nifty]]-AVERAGE(Table2[1M Return vs Nifty]))/_xlfn.STDEV.P(Table2[1M Return vs Nifty])</f>
        <v>0.10411403419071372</v>
      </c>
      <c r="K426">
        <v>-11.790037780466699</v>
      </c>
      <c r="L426">
        <f>(Table2[[#This Row],[6M Return vs Nifty]]-AVERAGE(Table2[6M Return vs Nifty]))/_xlfn.STDEV.P(Table2[6M Return vs Nifty])</f>
        <v>-0.65993989256451513</v>
      </c>
      <c r="M426">
        <v>-4.3627043524581701</v>
      </c>
      <c r="N426">
        <f>(Table2[[#This Row],[1W Return vs Nifty]]-AVERAGE(Table2[1W Return vs Nifty]))/_xlfn.STDEV.P(Table2[1W Return vs Nifty])</f>
        <v>-1.4842552435065586</v>
      </c>
      <c r="O426">
        <v>24.98</v>
      </c>
      <c r="P426">
        <v>24.5029719459407</v>
      </c>
      <c r="Q426">
        <v>22.792736789522699</v>
      </c>
      <c r="R426">
        <v>47.655824689337599</v>
      </c>
      <c r="S426" s="2">
        <f>(Table2[[#This Row],[Close Price]]-Table2[[#This Row],[20D EMA]])/Table2[[#This Row],[20D EMA]]</f>
        <v>-1.2009607686149374E-3</v>
      </c>
      <c r="T426" s="2">
        <f>(Table2[[#This Row],[Close Price]]-Table2[[#This Row],[50D EMA]])/Table2[[#This Row],[50D EMA]]</f>
        <v>1.8243829974810707E-2</v>
      </c>
      <c r="U426" s="2">
        <f>(Table2[[#This Row],[Close Price]]-Table2[[#This Row],[200D EMA]])/Table2[[#This Row],[200D EMA]]</f>
        <v>9.4646958388469815E-2</v>
      </c>
      <c r="V426">
        <v>0.838860187100676</v>
      </c>
      <c r="W426">
        <v>24.88</v>
      </c>
      <c r="X426">
        <v>25.83</v>
      </c>
      <c r="Y426">
        <v>24.8</v>
      </c>
      <c r="Z426">
        <v>25.68</v>
      </c>
      <c r="AA426">
        <v>23.61</v>
      </c>
      <c r="AB426">
        <v>27.44</v>
      </c>
      <c r="AC426" s="2">
        <f>(Table2[[#This Row],[Close Price]]/Table2[[#This Row],[Day Low]])-1</f>
        <v>2.8135048231512361E-3</v>
      </c>
      <c r="AD426" s="2">
        <f>(Table2[[#This Row],[Day High]]/Table2[[#This Row],[Close Price]])-1</f>
        <v>3.5270541082164319E-2</v>
      </c>
      <c r="AE426" s="2">
        <f>(Table2[[#This Row],[Close Price]]/Table2[[#This Row],[Current Week Low]])-1</f>
        <v>6.0483870967742437E-3</v>
      </c>
      <c r="AF426" s="2">
        <f>(Table2[[#This Row],[Current Week High]]/Table2[[#This Row],[Close Price]])-1</f>
        <v>2.9258517034068232E-2</v>
      </c>
      <c r="AG426" s="2">
        <f>(Table2[[#This Row],[Close Price]]/Table2[[#This Row],[Current Month Low]])-1</f>
        <v>5.6755612028801306E-2</v>
      </c>
      <c r="AH426" s="2">
        <f>(Table2[[#This Row],[Current Month High]]/Table2[[#This Row],[Close Price]])-1</f>
        <v>9.9799599198396871E-2</v>
      </c>
      <c r="AI426">
        <v>31.663326653306601</v>
      </c>
      <c r="AJ426">
        <v>58.917197452229203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0.02</v>
      </c>
      <c r="AM426" t="s">
        <v>10202</v>
      </c>
      <c r="AN426">
        <v>-0.04</v>
      </c>
      <c r="AO426" t="s">
        <v>10201</v>
      </c>
      <c r="AP426">
        <v>5.9556518960051999E-2</v>
      </c>
      <c r="AQ426">
        <f>(Table2[[#This Row],[Sharpe Ratio]]-AVERAGE(Table2[Sharpe Ratio]))/_xlfn.STDEV.P(Table2[Sharpe Ratio])</f>
        <v>4.383699802459342E-2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-2.2389242160510858</v>
      </c>
      <c r="AS426">
        <f>_xlfn.RANK.AVG(Table2[[#This Row],[1Y Return vs Nifty Z-Score]],Table2[1Y Return vs Nifty Z-Score])</f>
        <v>377</v>
      </c>
      <c r="AT426">
        <f>_xlfn.RANK.AVG(Table2[[#This Row],[6M Return vs Nifty Z-Score]],Table2[6M Return vs Nifty Z-Score])</f>
        <v>540</v>
      </c>
      <c r="AU426">
        <f>_xlfn.RANK.AVG(Table2[[#This Row],[Sharpe Ratio Z-Score]],Table2[Sharpe Ratio Z-Score])</f>
        <v>318</v>
      </c>
      <c r="AV426">
        <f>(Table2[[#This Row],[Rank 1Y]]+Table2[[#This Row],[Rank 6M]]+Table2[[#This Row],[Rank Sharpe]])/3</f>
        <v>411.66666666666669</v>
      </c>
    </row>
    <row r="427" spans="1:48" x14ac:dyDescent="0.3">
      <c r="A427" t="s">
        <v>971</v>
      </c>
      <c r="B427" t="s">
        <v>972</v>
      </c>
      <c r="C427" t="s">
        <v>10169</v>
      </c>
      <c r="D427" t="s">
        <v>356</v>
      </c>
      <c r="E427">
        <v>14801.275813045</v>
      </c>
      <c r="F427">
        <v>4386.95</v>
      </c>
      <c r="G427">
        <v>53.7481385271874</v>
      </c>
      <c r="H427">
        <f>(Table2[[#This Row],[1Y Return vs Nifty]]-AVERAGE(Table2[1Y Return vs Nifty]))/_xlfn.STDEV.P(Table2[1Y Return vs Nifty])</f>
        <v>0.21354277719574483</v>
      </c>
      <c r="I427">
        <v>-6.6860300448072403</v>
      </c>
      <c r="J427">
        <f>(Table2[[#This Row],[1M Return vs Nifty]]-AVERAGE(Table2[1M Return vs Nifty]))/_xlfn.STDEV.P(Table2[1M Return vs Nifty])</f>
        <v>-0.80037595113503224</v>
      </c>
      <c r="K427">
        <v>-14.3440622672681</v>
      </c>
      <c r="L427">
        <f>(Table2[[#This Row],[6M Return vs Nifty]]-AVERAGE(Table2[6M Return vs Nifty]))/_xlfn.STDEV.P(Table2[6M Return vs Nifty])</f>
        <v>-0.74590439993395907</v>
      </c>
      <c r="M427">
        <v>5.4013146486584196</v>
      </c>
      <c r="N427">
        <f>(Table2[[#This Row],[1W Return vs Nifty]]-AVERAGE(Table2[1W Return vs Nifty]))/_xlfn.STDEV.P(Table2[1W Return vs Nifty])</f>
        <v>0.47662174357914477</v>
      </c>
      <c r="O427">
        <v>4358.6400000000003</v>
      </c>
      <c r="P427">
        <v>4188.16042963169</v>
      </c>
      <c r="Q427">
        <v>3662.89572303046</v>
      </c>
      <c r="R427">
        <v>50.935382546653202</v>
      </c>
      <c r="S427" s="2">
        <f>(Table2[[#This Row],[Close Price]]-Table2[[#This Row],[20D EMA]])/Table2[[#This Row],[20D EMA]]</f>
        <v>6.4951452746727168E-3</v>
      </c>
      <c r="T427" s="2">
        <f>(Table2[[#This Row],[Close Price]]-Table2[[#This Row],[50D EMA]])/Table2[[#This Row],[50D EMA]]</f>
        <v>4.7464650341914313E-2</v>
      </c>
      <c r="U427" s="2">
        <f>(Table2[[#This Row],[Close Price]]-Table2[[#This Row],[200D EMA]])/Table2[[#This Row],[200D EMA]]</f>
        <v>0.19767264255355346</v>
      </c>
      <c r="V427">
        <v>0.93016656361847505</v>
      </c>
      <c r="W427">
        <v>4356.05</v>
      </c>
      <c r="X427">
        <v>4446.8999999999996</v>
      </c>
      <c r="Y427">
        <v>4357.75</v>
      </c>
      <c r="Z427">
        <v>4529</v>
      </c>
      <c r="AA427">
        <v>4030.65</v>
      </c>
      <c r="AB427">
        <v>4888</v>
      </c>
      <c r="AC427" s="2">
        <f>(Table2[[#This Row],[Close Price]]/Table2[[#This Row],[Day Low]])-1</f>
        <v>7.0935824887226051E-3</v>
      </c>
      <c r="AD427" s="2">
        <f>(Table2[[#This Row],[Day High]]/Table2[[#This Row],[Close Price]])-1</f>
        <v>1.3665530721799879E-2</v>
      </c>
      <c r="AE427" s="2">
        <f>(Table2[[#This Row],[Close Price]]/Table2[[#This Row],[Current Week Low]])-1</f>
        <v>6.7007056393779685E-3</v>
      </c>
      <c r="AF427" s="2">
        <f>(Table2[[#This Row],[Current Week High]]/Table2[[#This Row],[Close Price]])-1</f>
        <v>3.2380127423380811E-2</v>
      </c>
      <c r="AG427" s="2">
        <f>(Table2[[#This Row],[Close Price]]/Table2[[#This Row],[Current Month Low]])-1</f>
        <v>8.8397652984010033E-2</v>
      </c>
      <c r="AH427" s="2">
        <f>(Table2[[#This Row],[Current Month High]]/Table2[[#This Row],[Close Price]])-1</f>
        <v>0.11421374759229086</v>
      </c>
      <c r="AI427">
        <v>11.421374759229</v>
      </c>
      <c r="AJ427">
        <v>87.725191493003507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-0.01</v>
      </c>
      <c r="AM427" t="s">
        <v>10201</v>
      </c>
      <c r="AN427">
        <v>-3.96</v>
      </c>
      <c r="AO427" t="s">
        <v>10201</v>
      </c>
      <c r="AP427">
        <v>2.0424255999693001E-2</v>
      </c>
      <c r="AQ427">
        <f>(Table2[[#This Row],[Sharpe Ratio]]-AVERAGE(Table2[Sharpe Ratio]))/_xlfn.STDEV.P(Table2[Sharpe Ratio])</f>
        <v>-0.4052887434587677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-1.2614045737528694</v>
      </c>
      <c r="AS427">
        <f>_xlfn.RANK.AVG(Table2[[#This Row],[1Y Return vs Nifty Z-Score]],Table2[1Y Return vs Nifty Z-Score])</f>
        <v>225</v>
      </c>
      <c r="AT427">
        <f>_xlfn.RANK.AVG(Table2[[#This Row],[6M Return vs Nifty Z-Score]],Table2[6M Return vs Nifty Z-Score])</f>
        <v>568</v>
      </c>
      <c r="AU427">
        <f>_xlfn.RANK.AVG(Table2[[#This Row],[Sharpe Ratio Z-Score]],Table2[Sharpe Ratio Z-Score])</f>
        <v>446</v>
      </c>
      <c r="AV427">
        <f>(Table2[[#This Row],[Rank 1Y]]+Table2[[#This Row],[Rank 6M]]+Table2[[#This Row],[Rank Sharpe]])/3</f>
        <v>413</v>
      </c>
    </row>
    <row r="428" spans="1:48" x14ac:dyDescent="0.3">
      <c r="A428" t="s">
        <v>909</v>
      </c>
      <c r="B428" t="s">
        <v>910</v>
      </c>
      <c r="C428" t="s">
        <v>10160</v>
      </c>
      <c r="D428" t="s">
        <v>46</v>
      </c>
      <c r="E428">
        <v>16511.5822377</v>
      </c>
      <c r="F428">
        <v>1707.7</v>
      </c>
      <c r="G428">
        <v>1.8890698542428499</v>
      </c>
      <c r="H428">
        <f>(Table2[[#This Row],[1Y Return vs Nifty]]-AVERAGE(Table2[1Y Return vs Nifty]))/_xlfn.STDEV.P(Table2[1Y Return vs Nifty])</f>
        <v>-0.50409539715098695</v>
      </c>
      <c r="I428">
        <v>-4.6056949124926501</v>
      </c>
      <c r="J428">
        <f>(Table2[[#This Row],[1M Return vs Nifty]]-AVERAGE(Table2[1M Return vs Nifty]))/_xlfn.STDEV.P(Table2[1M Return vs Nifty])</f>
        <v>-0.57235808419246059</v>
      </c>
      <c r="K428">
        <v>29.916432602292002</v>
      </c>
      <c r="L428">
        <f>(Table2[[#This Row],[6M Return vs Nifty]]-AVERAGE(Table2[6M Return vs Nifty]))/_xlfn.STDEV.P(Table2[6M Return vs Nifty])</f>
        <v>0.74383528621706152</v>
      </c>
      <c r="M428">
        <v>-0.40385351444516498</v>
      </c>
      <c r="N428">
        <f>(Table2[[#This Row],[1W Return vs Nifty]]-AVERAGE(Table2[1W Return vs Nifty]))/_xlfn.STDEV.P(Table2[1W Return vs Nifty])</f>
        <v>-0.68921177803635458</v>
      </c>
      <c r="O428">
        <v>1719.79</v>
      </c>
      <c r="P428">
        <v>1657.6158008580401</v>
      </c>
      <c r="Q428">
        <v>1421.1110535133</v>
      </c>
      <c r="R428">
        <v>45.780848594187297</v>
      </c>
      <c r="S428" s="2">
        <f>(Table2[[#This Row],[Close Price]]-Table2[[#This Row],[20D EMA]])/Table2[[#This Row],[20D EMA]]</f>
        <v>-7.0299280726134694E-3</v>
      </c>
      <c r="T428" s="2">
        <f>(Table2[[#This Row],[Close Price]]-Table2[[#This Row],[50D EMA]])/Table2[[#This Row],[50D EMA]]</f>
        <v>3.021460046172016E-2</v>
      </c>
      <c r="U428" s="2">
        <f>(Table2[[#This Row],[Close Price]]-Table2[[#This Row],[200D EMA]])/Table2[[#This Row],[200D EMA]]</f>
        <v>0.20166541226893489</v>
      </c>
      <c r="V428">
        <v>0.50670783029671396</v>
      </c>
      <c r="W428">
        <v>1708.05</v>
      </c>
      <c r="X428">
        <v>1744.8</v>
      </c>
      <c r="Y428">
        <v>1689.8</v>
      </c>
      <c r="Z428">
        <v>1754.8</v>
      </c>
      <c r="AA428">
        <v>1652</v>
      </c>
      <c r="AB428">
        <v>1844.85</v>
      </c>
      <c r="AC428" s="2">
        <f>(Table2[[#This Row],[Close Price]]/Table2[[#This Row],[Day Low]])-1</f>
        <v>-2.049120341909294E-4</v>
      </c>
      <c r="AD428" s="2">
        <f>(Table2[[#This Row],[Day High]]/Table2[[#This Row],[Close Price]])-1</f>
        <v>2.1725127364291108E-2</v>
      </c>
      <c r="AE428" s="2">
        <f>(Table2[[#This Row],[Close Price]]/Table2[[#This Row],[Current Week Low]])-1</f>
        <v>1.059296958219913E-2</v>
      </c>
      <c r="AF428" s="2">
        <f>(Table2[[#This Row],[Current Week High]]/Table2[[#This Row],[Close Price]])-1</f>
        <v>2.7580956842536697E-2</v>
      </c>
      <c r="AG428" s="2">
        <f>(Table2[[#This Row],[Close Price]]/Table2[[#This Row],[Current Month Low]])-1</f>
        <v>3.3716707021791859E-2</v>
      </c>
      <c r="AH428" s="2">
        <f>(Table2[[#This Row],[Current Month High]]/Table2[[#This Row],[Close Price]])-1</f>
        <v>8.0312701294138256E-2</v>
      </c>
      <c r="AI428">
        <v>8.9184282953680398</v>
      </c>
      <c r="AJ428">
        <v>66.613005512463999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0.13</v>
      </c>
      <c r="AM428" t="s">
        <v>10202</v>
      </c>
      <c r="AN428">
        <v>-2.37</v>
      </c>
      <c r="AO428" t="s">
        <v>10201</v>
      </c>
      <c r="AP428">
        <v>-3.3401184616416002E-2</v>
      </c>
      <c r="AQ428">
        <f>(Table2[[#This Row],[Sharpe Ratio]]-AVERAGE(Table2[Sharpe Ratio]))/_xlfn.STDEV.P(Table2[Sharpe Ratio])</f>
        <v>-1.0230498719646057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-2.0448798451273467</v>
      </c>
      <c r="AS428">
        <f>_xlfn.RANK.AVG(Table2[[#This Row],[1Y Return vs Nifty Z-Score]],Table2[1Y Return vs Nifty Z-Score])</f>
        <v>489</v>
      </c>
      <c r="AT428">
        <f>_xlfn.RANK.AVG(Table2[[#This Row],[6M Return vs Nifty Z-Score]],Table2[6M Return vs Nifty Z-Score])</f>
        <v>130</v>
      </c>
      <c r="AU428">
        <f>_xlfn.RANK.AVG(Table2[[#This Row],[Sharpe Ratio Z-Score]],Table2[Sharpe Ratio Z-Score])</f>
        <v>621</v>
      </c>
      <c r="AV428">
        <f>(Table2[[#This Row],[Rank 1Y]]+Table2[[#This Row],[Rank 6M]]+Table2[[#This Row],[Rank Sharpe]])/3</f>
        <v>413.33333333333331</v>
      </c>
    </row>
    <row r="429" spans="1:48" x14ac:dyDescent="0.3">
      <c r="A429" t="s">
        <v>399</v>
      </c>
      <c r="B429" t="s">
        <v>400</v>
      </c>
      <c r="C429" t="s">
        <v>10164</v>
      </c>
      <c r="D429" t="s">
        <v>133</v>
      </c>
      <c r="E429">
        <v>61024.3806196859</v>
      </c>
      <c r="F429">
        <v>147.74</v>
      </c>
      <c r="G429">
        <v>29.755582884762699</v>
      </c>
      <c r="H429">
        <f>(Table2[[#This Row],[1Y Return vs Nifty]]-AVERAGE(Table2[1Y Return vs Nifty]))/_xlfn.STDEV.P(Table2[1Y Return vs Nifty])</f>
        <v>-0.11847193632966117</v>
      </c>
      <c r="I429">
        <v>-5.14530059993759</v>
      </c>
      <c r="J429">
        <f>(Table2[[#This Row],[1M Return vs Nifty]]-AVERAGE(Table2[1M Return vs Nifty]))/_xlfn.STDEV.P(Table2[1M Return vs Nifty])</f>
        <v>-0.63150227491925981</v>
      </c>
      <c r="K429">
        <v>8.4026005376814208</v>
      </c>
      <c r="L429">
        <f>(Table2[[#This Row],[6M Return vs Nifty]]-AVERAGE(Table2[6M Return vs Nifty]))/_xlfn.STDEV.P(Table2[6M Return vs Nifty])</f>
        <v>1.9713029511772437E-2</v>
      </c>
      <c r="M429">
        <v>3.1983367547510699</v>
      </c>
      <c r="N429">
        <f>(Table2[[#This Row],[1W Return vs Nifty]]-AVERAGE(Table2[1W Return vs Nifty]))/_xlfn.STDEV.P(Table2[1W Return vs Nifty])</f>
        <v>3.4204675901638851E-2</v>
      </c>
      <c r="O429">
        <v>148.1</v>
      </c>
      <c r="P429">
        <v>150.00675188871901</v>
      </c>
      <c r="Q429">
        <v>132.97123000465601</v>
      </c>
      <c r="R429">
        <v>51.267299322490302</v>
      </c>
      <c r="S429" s="2">
        <f>(Table2[[#This Row],[Close Price]]-Table2[[#This Row],[20D EMA]])/Table2[[#This Row],[20D EMA]]</f>
        <v>-2.4307900067520949E-3</v>
      </c>
      <c r="T429" s="2">
        <f>(Table2[[#This Row],[Close Price]]-Table2[[#This Row],[50D EMA]])/Table2[[#This Row],[50D EMA]]</f>
        <v>-1.5110999072898845E-2</v>
      </c>
      <c r="U429" s="2">
        <f>(Table2[[#This Row],[Close Price]]-Table2[[#This Row],[200D EMA]])/Table2[[#This Row],[200D EMA]]</f>
        <v>0.11106740905402523</v>
      </c>
      <c r="V429">
        <v>0.80521596538742701</v>
      </c>
      <c r="W429">
        <v>146.30000000000001</v>
      </c>
      <c r="X429">
        <v>149</v>
      </c>
      <c r="Y429">
        <v>146.80000000000001</v>
      </c>
      <c r="Z429">
        <v>150</v>
      </c>
      <c r="AA429">
        <v>135.30000000000001</v>
      </c>
      <c r="AB429">
        <v>158.75</v>
      </c>
      <c r="AC429" s="2">
        <f>(Table2[[#This Row],[Close Price]]/Table2[[#This Row],[Day Low]])-1</f>
        <v>9.8427887901570976E-3</v>
      </c>
      <c r="AD429" s="2">
        <f>(Table2[[#This Row],[Day High]]/Table2[[#This Row],[Close Price]])-1</f>
        <v>8.5284960064977433E-3</v>
      </c>
      <c r="AE429" s="2">
        <f>(Table2[[#This Row],[Close Price]]/Table2[[#This Row],[Current Week Low]])-1</f>
        <v>6.4032697547684592E-3</v>
      </c>
      <c r="AF429" s="2">
        <f>(Table2[[#This Row],[Current Week High]]/Table2[[#This Row],[Close Price]])-1</f>
        <v>1.5297143630702559E-2</v>
      </c>
      <c r="AG429" s="2">
        <f>(Table2[[#This Row],[Close Price]]/Table2[[#This Row],[Current Month Low]])-1</f>
        <v>9.1943828529194249E-2</v>
      </c>
      <c r="AH429" s="2">
        <f>(Table2[[#This Row],[Current Month High]]/Table2[[#This Row],[Close Price]])-1</f>
        <v>7.4522810342493528E-2</v>
      </c>
      <c r="AI429">
        <v>18.6882360904291</v>
      </c>
      <c r="AJ429">
        <v>80.611246943765295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</v>
      </c>
      <c r="AM429" t="s">
        <v>10201</v>
      </c>
      <c r="AN429">
        <v>-2.0699999999999998</v>
      </c>
      <c r="AO429" t="s">
        <v>10201</v>
      </c>
      <c r="AP429">
        <v>-2.8343466450046002E-2</v>
      </c>
      <c r="AQ429">
        <f>(Table2[[#This Row],[Sharpe Ratio]]-AVERAGE(Table2[Sharpe Ratio]))/_xlfn.STDEV.P(Table2[Sharpe Ratio])</f>
        <v>-0.96500182542086577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323</v>
      </c>
      <c r="AT429">
        <f>_xlfn.RANK.AVG(Table2[[#This Row],[6M Return vs Nifty Z-Score]],Table2[6M Return vs Nifty Z-Score])</f>
        <v>308</v>
      </c>
      <c r="AU429">
        <f>_xlfn.RANK.AVG(Table2[[#This Row],[Sharpe Ratio Z-Score]],Table2[Sharpe Ratio Z-Score])</f>
        <v>610</v>
      </c>
      <c r="AV429">
        <f>(Table2[[#This Row],[Rank 1Y]]+Table2[[#This Row],[Rank 6M]]+Table2[[#This Row],[Rank Sharpe]])/3</f>
        <v>413.66666666666669</v>
      </c>
    </row>
    <row r="430" spans="1:48" x14ac:dyDescent="0.3">
      <c r="A430" t="s">
        <v>816</v>
      </c>
      <c r="B430" t="s">
        <v>817</v>
      </c>
      <c r="C430" t="s">
        <v>10158</v>
      </c>
      <c r="D430" t="s">
        <v>27</v>
      </c>
      <c r="E430">
        <v>19287.316954581998</v>
      </c>
      <c r="F430">
        <v>98.66</v>
      </c>
      <c r="G430">
        <v>-1.6895864756155301</v>
      </c>
      <c r="H430">
        <f>(Table2[[#This Row],[1Y Return vs Nifty]]-AVERAGE(Table2[1Y Return vs Nifty]))/_xlfn.STDEV.P(Table2[1Y Return vs Nifty])</f>
        <v>-0.55361769789592474</v>
      </c>
      <c r="I430">
        <v>26.3653593685194</v>
      </c>
      <c r="J430">
        <f>(Table2[[#This Row],[1M Return vs Nifty]]-AVERAGE(Table2[1M Return vs Nifty]))/_xlfn.STDEV.P(Table2[1M Return vs Nifty])</f>
        <v>2.8222650341806874</v>
      </c>
      <c r="K430">
        <v>-4.8749460609477104</v>
      </c>
      <c r="L430">
        <f>(Table2[[#This Row],[6M Return vs Nifty]]-AVERAGE(Table2[6M Return vs Nifty]))/_xlfn.STDEV.P(Table2[6M Return vs Nifty])</f>
        <v>-0.42718861858301549</v>
      </c>
      <c r="M430">
        <v>1.78984755382927</v>
      </c>
      <c r="N430">
        <f>(Table2[[#This Row],[1W Return vs Nifty]]-AVERAGE(Table2[1W Return vs Nifty]))/_xlfn.STDEV.P(Table2[1W Return vs Nifty])</f>
        <v>-0.24865774584605008</v>
      </c>
      <c r="O430">
        <v>90.63</v>
      </c>
      <c r="P430">
        <v>84.187804162861198</v>
      </c>
      <c r="Q430">
        <v>83.691735892166093</v>
      </c>
      <c r="R430">
        <v>61.824681051539699</v>
      </c>
      <c r="S430" s="2">
        <f>(Table2[[#This Row],[Close Price]]-Table2[[#This Row],[20D EMA]])/Table2[[#This Row],[20D EMA]]</f>
        <v>8.8602008165066776E-2</v>
      </c>
      <c r="T430" s="2">
        <f>(Table2[[#This Row],[Close Price]]-Table2[[#This Row],[50D EMA]])/Table2[[#This Row],[50D EMA]]</f>
        <v>0.17190370958176263</v>
      </c>
      <c r="U430" s="2">
        <f>(Table2[[#This Row],[Close Price]]-Table2[[#This Row],[200D EMA]])/Table2[[#This Row],[200D EMA]]</f>
        <v>0.17884996586903149</v>
      </c>
      <c r="V430">
        <v>5.3564600518248398</v>
      </c>
      <c r="W430">
        <v>98.36</v>
      </c>
      <c r="X430">
        <v>101.7</v>
      </c>
      <c r="Y430">
        <v>98.01</v>
      </c>
      <c r="Z430">
        <v>104.7</v>
      </c>
      <c r="AA430">
        <v>74.349999999999994</v>
      </c>
      <c r="AB430">
        <v>111.4</v>
      </c>
      <c r="AC430" s="2">
        <f>(Table2[[#This Row],[Close Price]]/Table2[[#This Row],[Day Low]])-1</f>
        <v>3.0500203334689058E-3</v>
      </c>
      <c r="AD430" s="2">
        <f>(Table2[[#This Row],[Day High]]/Table2[[#This Row],[Close Price]])-1</f>
        <v>3.081289276302468E-2</v>
      </c>
      <c r="AE430" s="2">
        <f>(Table2[[#This Row],[Close Price]]/Table2[[#This Row],[Current Week Low]])-1</f>
        <v>6.6319763289459654E-3</v>
      </c>
      <c r="AF430" s="2">
        <f>(Table2[[#This Row],[Current Week High]]/Table2[[#This Row],[Close Price]])-1</f>
        <v>6.1220352726535587E-2</v>
      </c>
      <c r="AG430" s="2">
        <f>(Table2[[#This Row],[Close Price]]/Table2[[#This Row],[Current Month Low]])-1</f>
        <v>0.32696704774714203</v>
      </c>
      <c r="AH430" s="2">
        <f>(Table2[[#This Row],[Current Month High]]/Table2[[#This Row],[Close Price]])-1</f>
        <v>0.12913034664504375</v>
      </c>
      <c r="AI430">
        <v>12.9130346645043</v>
      </c>
      <c r="AJ430">
        <v>51.667947732513397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0.15</v>
      </c>
      <c r="AM430" t="s">
        <v>10202</v>
      </c>
      <c r="AN430">
        <v>31.67</v>
      </c>
      <c r="AO430" t="s">
        <v>10202</v>
      </c>
      <c r="AP430">
        <v>8.1207885855061002E-2</v>
      </c>
      <c r="AQ430">
        <f>(Table2[[#This Row],[Sharpe Ratio]]-AVERAGE(Table2[Sharpe Ratio]))/_xlfn.STDEV.P(Table2[Sharpe Ratio])</f>
        <v>0.2923323692404064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1.8851333410961033</v>
      </c>
      <c r="AS430">
        <f>_xlfn.RANK.AVG(Table2[[#This Row],[1Y Return vs Nifty Z-Score]],Table2[1Y Return vs Nifty Z-Score])</f>
        <v>514</v>
      </c>
      <c r="AT430">
        <f>_xlfn.RANK.AVG(Table2[[#This Row],[6M Return vs Nifty Z-Score]],Table2[6M Return vs Nifty Z-Score])</f>
        <v>476</v>
      </c>
      <c r="AU430">
        <f>_xlfn.RANK.AVG(Table2[[#This Row],[Sharpe Ratio Z-Score]],Table2[Sharpe Ratio Z-Score])</f>
        <v>256</v>
      </c>
      <c r="AV430">
        <f>(Table2[[#This Row],[Rank 1Y]]+Table2[[#This Row],[Rank 6M]]+Table2[[#This Row],[Rank Sharpe]])/3</f>
        <v>415.33333333333331</v>
      </c>
    </row>
    <row r="431" spans="1:48" x14ac:dyDescent="0.3">
      <c r="A431" t="s">
        <v>210</v>
      </c>
      <c r="B431" t="s">
        <v>211</v>
      </c>
      <c r="C431" t="s">
        <v>10161</v>
      </c>
      <c r="D431" t="s">
        <v>57</v>
      </c>
      <c r="E431">
        <v>125489.714751475</v>
      </c>
      <c r="F431">
        <v>1553.95</v>
      </c>
      <c r="G431">
        <v>5.8332851923512097</v>
      </c>
      <c r="H431">
        <f>(Table2[[#This Row],[1Y Return vs Nifty]]-AVERAGE(Table2[1Y Return vs Nifty]))/_xlfn.STDEV.P(Table2[1Y Return vs Nifty])</f>
        <v>-0.44951440356775324</v>
      </c>
      <c r="I431">
        <v>2.6940106170089302</v>
      </c>
      <c r="J431">
        <f>(Table2[[#This Row],[1M Return vs Nifty]]-AVERAGE(Table2[1M Return vs Nifty]))/_xlfn.STDEV.P(Table2[1M Return vs Nifty])</f>
        <v>0.22773573640939421</v>
      </c>
      <c r="K431">
        <v>1.9855643870915001</v>
      </c>
      <c r="L431">
        <f>(Table2[[#This Row],[6M Return vs Nifty]]-AVERAGE(Table2[6M Return vs Nifty]))/_xlfn.STDEV.P(Table2[6M Return vs Nifty])</f>
        <v>-0.19627446563876685</v>
      </c>
      <c r="M431">
        <v>5.3195452740340103</v>
      </c>
      <c r="N431">
        <f>(Table2[[#This Row],[1W Return vs Nifty]]-AVERAGE(Table2[1W Return vs Nifty]))/_xlfn.STDEV.P(Table2[1W Return vs Nifty])</f>
        <v>0.46020025925685315</v>
      </c>
      <c r="O431">
        <v>1512.23</v>
      </c>
      <c r="P431">
        <v>1493.1437583460399</v>
      </c>
      <c r="Q431">
        <v>1382.2408745159901</v>
      </c>
      <c r="R431">
        <v>66.177547706000794</v>
      </c>
      <c r="S431" s="2">
        <f>(Table2[[#This Row],[Close Price]]-Table2[[#This Row],[20D EMA]])/Table2[[#This Row],[20D EMA]]</f>
        <v>2.7588395945061284E-2</v>
      </c>
      <c r="T431" s="2">
        <f>(Table2[[#This Row],[Close Price]]-Table2[[#This Row],[50D EMA]])/Table2[[#This Row],[50D EMA]]</f>
        <v>4.0723635158422644E-2</v>
      </c>
      <c r="U431" s="2">
        <f>(Table2[[#This Row],[Close Price]]-Table2[[#This Row],[200D EMA]])/Table2[[#This Row],[200D EMA]]</f>
        <v>0.12422518292561432</v>
      </c>
      <c r="V431">
        <v>1.02388494925129</v>
      </c>
      <c r="W431">
        <v>1533</v>
      </c>
      <c r="X431">
        <v>1564.05</v>
      </c>
      <c r="Y431">
        <v>1528.8</v>
      </c>
      <c r="Z431">
        <v>1589</v>
      </c>
      <c r="AA431">
        <v>1467</v>
      </c>
      <c r="AB431">
        <v>1600</v>
      </c>
      <c r="AC431" s="2">
        <f>(Table2[[#This Row],[Close Price]]/Table2[[#This Row],[Day Low]])-1</f>
        <v>1.3666014350945943E-2</v>
      </c>
      <c r="AD431" s="2">
        <f>(Table2[[#This Row],[Day High]]/Table2[[#This Row],[Close Price]])-1</f>
        <v>6.4995656230895094E-3</v>
      </c>
      <c r="AE431" s="2">
        <f>(Table2[[#This Row],[Close Price]]/Table2[[#This Row],[Current Week Low]])-1</f>
        <v>1.6450811093668305E-2</v>
      </c>
      <c r="AF431" s="2">
        <f>(Table2[[#This Row],[Current Week High]]/Table2[[#This Row],[Close Price]])-1</f>
        <v>2.2555423276167108E-2</v>
      </c>
      <c r="AG431" s="2">
        <f>(Table2[[#This Row],[Close Price]]/Table2[[#This Row],[Current Month Low]])-1</f>
        <v>5.9270620313565114E-2</v>
      </c>
      <c r="AH431" s="2">
        <f>(Table2[[#This Row],[Current Month High]]/Table2[[#This Row],[Close Price]])-1</f>
        <v>2.9634158113195364E-2</v>
      </c>
      <c r="AI431">
        <v>2.9634158113195301</v>
      </c>
      <c r="AJ431">
        <v>37.274734982332099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-0.03</v>
      </c>
      <c r="AM431" t="s">
        <v>10201</v>
      </c>
      <c r="AN431">
        <v>2.69</v>
      </c>
      <c r="AO431" t="s">
        <v>10202</v>
      </c>
      <c r="AP431">
        <v>3.7104253563069997E-2</v>
      </c>
      <c r="AQ431">
        <f>(Table2[[#This Row],[Sharpe Ratio]]-AVERAGE(Table2[Sharpe Ratio]))/_xlfn.STDEV.P(Table2[Sharpe Ratio])</f>
        <v>-0.21385038270817278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-0.17170325624844551</v>
      </c>
      <c r="AS431">
        <f>_xlfn.RANK.AVG(Table2[[#This Row],[1Y Return vs Nifty Z-Score]],Table2[1Y Return vs Nifty Z-Score])</f>
        <v>461</v>
      </c>
      <c r="AT431">
        <f>_xlfn.RANK.AVG(Table2[[#This Row],[6M Return vs Nifty Z-Score]],Table2[6M Return vs Nifty Z-Score])</f>
        <v>394</v>
      </c>
      <c r="AU431">
        <f>_xlfn.RANK.AVG(Table2[[#This Row],[Sharpe Ratio Z-Score]],Table2[Sharpe Ratio Z-Score])</f>
        <v>392</v>
      </c>
      <c r="AV431">
        <f>(Table2[[#This Row],[Rank 1Y]]+Table2[[#This Row],[Rank 6M]]+Table2[[#This Row],[Rank Sharpe]])/3</f>
        <v>415.66666666666669</v>
      </c>
    </row>
    <row r="432" spans="1:48" x14ac:dyDescent="0.3">
      <c r="A432" t="s">
        <v>788</v>
      </c>
      <c r="B432" t="s">
        <v>789</v>
      </c>
      <c r="C432" t="s">
        <v>10156</v>
      </c>
      <c r="D432" t="s">
        <v>21</v>
      </c>
      <c r="E432">
        <v>20257.38237372</v>
      </c>
      <c r="F432">
        <v>729.7</v>
      </c>
      <c r="G432">
        <v>11.6914292739863</v>
      </c>
      <c r="H432">
        <f>(Table2[[#This Row],[1Y Return vs Nifty]]-AVERAGE(Table2[1Y Return vs Nifty]))/_xlfn.STDEV.P(Table2[1Y Return vs Nifty])</f>
        <v>-0.36844800705535302</v>
      </c>
      <c r="I432">
        <v>20.5706717044506</v>
      </c>
      <c r="J432">
        <f>(Table2[[#This Row],[1M Return vs Nifty]]-AVERAGE(Table2[1M Return vs Nifty]))/_xlfn.STDEV.P(Table2[1M Return vs Nifty])</f>
        <v>2.1871306751847284</v>
      </c>
      <c r="K432">
        <v>-15.6926123022846</v>
      </c>
      <c r="L432">
        <f>(Table2[[#This Row],[6M Return vs Nifty]]-AVERAGE(Table2[6M Return vs Nifty]))/_xlfn.STDEV.P(Table2[6M Return vs Nifty])</f>
        <v>-0.79129450485359698</v>
      </c>
      <c r="M432">
        <v>10.525177638962299</v>
      </c>
      <c r="N432">
        <f>(Table2[[#This Row],[1W Return vs Nifty]]-AVERAGE(Table2[1W Return vs Nifty]))/_xlfn.STDEV.P(Table2[1W Return vs Nifty])</f>
        <v>1.5056309068671345</v>
      </c>
      <c r="O432">
        <v>672.17</v>
      </c>
      <c r="P432">
        <v>639.64214145432095</v>
      </c>
      <c r="Q432">
        <v>634.45851806380801</v>
      </c>
      <c r="R432">
        <v>65.008605937381006</v>
      </c>
      <c r="S432" s="2">
        <f>(Table2[[#This Row],[Close Price]]-Table2[[#This Row],[20D EMA]])/Table2[[#This Row],[20D EMA]]</f>
        <v>8.5588467203237414E-2</v>
      </c>
      <c r="T432" s="2">
        <f>(Table2[[#This Row],[Close Price]]-Table2[[#This Row],[50D EMA]])/Table2[[#This Row],[50D EMA]]</f>
        <v>0.1407941295752016</v>
      </c>
      <c r="U432" s="2">
        <f>(Table2[[#This Row],[Close Price]]-Table2[[#This Row],[200D EMA]])/Table2[[#This Row],[200D EMA]]</f>
        <v>0.15011459256129572</v>
      </c>
      <c r="V432">
        <v>1.3271126274512299</v>
      </c>
      <c r="W432">
        <v>717.25</v>
      </c>
      <c r="X432">
        <v>737</v>
      </c>
      <c r="Y432">
        <v>725.5</v>
      </c>
      <c r="Z432">
        <v>753</v>
      </c>
      <c r="AA432">
        <v>592.35</v>
      </c>
      <c r="AB432">
        <v>753</v>
      </c>
      <c r="AC432" s="2">
        <f>(Table2[[#This Row],[Close Price]]/Table2[[#This Row],[Day Low]])-1</f>
        <v>1.7357964447542784E-2</v>
      </c>
      <c r="AD432" s="2">
        <f>(Table2[[#This Row],[Day High]]/Table2[[#This Row],[Close Price]])-1</f>
        <v>1.0004111278607564E-2</v>
      </c>
      <c r="AE432" s="2">
        <f>(Table2[[#This Row],[Close Price]]/Table2[[#This Row],[Current Week Low]])-1</f>
        <v>5.7891109579601974E-3</v>
      </c>
      <c r="AF432" s="2">
        <f>(Table2[[#This Row],[Current Week High]]/Table2[[#This Row],[Close Price]])-1</f>
        <v>3.1930930519391554E-2</v>
      </c>
      <c r="AG432" s="2">
        <f>(Table2[[#This Row],[Close Price]]/Table2[[#This Row],[Current Month Low]])-1</f>
        <v>0.23187304802903697</v>
      </c>
      <c r="AH432" s="2">
        <f>(Table2[[#This Row],[Current Month High]]/Table2[[#This Row],[Close Price]])-1</f>
        <v>3.1930930519391554E-2</v>
      </c>
      <c r="AI432">
        <v>19.2270796217623</v>
      </c>
      <c r="AJ432">
        <v>55.387563884156698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0.14000000000000001</v>
      </c>
      <c r="AM432" t="s">
        <v>10202</v>
      </c>
      <c r="AN432">
        <v>18.64</v>
      </c>
      <c r="AO432" t="s">
        <v>10202</v>
      </c>
      <c r="AP432">
        <v>8.8676279099489996E-2</v>
      </c>
      <c r="AQ432">
        <f>(Table2[[#This Row],[Sharpe Ratio]]-AVERAGE(Table2[Sharpe Ratio]))/_xlfn.STDEV.P(Table2[Sharpe Ratio])</f>
        <v>0.37804802685497757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2.9110670969978907</v>
      </c>
      <c r="AS432">
        <f>_xlfn.RANK.AVG(Table2[[#This Row],[1Y Return vs Nifty Z-Score]],Table2[1Y Return vs Nifty Z-Score])</f>
        <v>422</v>
      </c>
      <c r="AT432">
        <f>_xlfn.RANK.AVG(Table2[[#This Row],[6M Return vs Nifty Z-Score]],Table2[6M Return vs Nifty Z-Score])</f>
        <v>587</v>
      </c>
      <c r="AU432">
        <f>_xlfn.RANK.AVG(Table2[[#This Row],[Sharpe Ratio Z-Score]],Table2[Sharpe Ratio Z-Score])</f>
        <v>238</v>
      </c>
      <c r="AV432">
        <f>(Table2[[#This Row],[Rank 1Y]]+Table2[[#This Row],[Rank 6M]]+Table2[[#This Row],[Rank Sharpe]])/3</f>
        <v>415.66666666666669</v>
      </c>
    </row>
    <row r="433" spans="1:48" x14ac:dyDescent="0.3">
      <c r="A433" t="s">
        <v>873</v>
      </c>
      <c r="B433" t="s">
        <v>874</v>
      </c>
      <c r="C433" t="s">
        <v>10159</v>
      </c>
      <c r="D433" t="s">
        <v>124</v>
      </c>
      <c r="E433">
        <v>17725.806433099999</v>
      </c>
      <c r="F433">
        <v>707.95</v>
      </c>
      <c r="G433">
        <v>19.551293527512399</v>
      </c>
      <c r="H433">
        <f>(Table2[[#This Row],[1Y Return vs Nifty]]-AVERAGE(Table2[1Y Return vs Nifty]))/_xlfn.STDEV.P(Table2[1Y Return vs Nifty])</f>
        <v>-0.25968132886669637</v>
      </c>
      <c r="I433">
        <v>-3.54258718762765</v>
      </c>
      <c r="J433">
        <f>(Table2[[#This Row],[1M Return vs Nifty]]-AVERAGE(Table2[1M Return vs Nifty]))/_xlfn.STDEV.P(Table2[1M Return vs Nifty])</f>
        <v>-0.45583476446936211</v>
      </c>
      <c r="K433">
        <v>7.0325163500727399</v>
      </c>
      <c r="L433">
        <f>(Table2[[#This Row],[6M Return vs Nifty]]-AVERAGE(Table2[6M Return vs Nifty]))/_xlfn.STDEV.P(Table2[6M Return vs Nifty])</f>
        <v>-2.6401881622046937E-2</v>
      </c>
      <c r="M433">
        <v>2.2128285061322499</v>
      </c>
      <c r="N433">
        <f>(Table2[[#This Row],[1W Return vs Nifty]]-AVERAGE(Table2[1W Return vs Nifty]))/_xlfn.STDEV.P(Table2[1W Return vs Nifty])</f>
        <v>-0.16371182191332737</v>
      </c>
      <c r="O433">
        <v>705.97</v>
      </c>
      <c r="P433">
        <v>670.24348884665096</v>
      </c>
      <c r="Q433">
        <v>572.29828018404305</v>
      </c>
      <c r="R433">
        <v>48.695850062101698</v>
      </c>
      <c r="S433" s="2">
        <f>(Table2[[#This Row],[Close Price]]-Table2[[#This Row],[20D EMA]])/Table2[[#This Row],[20D EMA]]</f>
        <v>2.8046517557403544E-3</v>
      </c>
      <c r="T433" s="2">
        <f>(Table2[[#This Row],[Close Price]]-Table2[[#This Row],[50D EMA]])/Table2[[#This Row],[50D EMA]]</f>
        <v>5.6257929813289365E-2</v>
      </c>
      <c r="U433" s="2">
        <f>(Table2[[#This Row],[Close Price]]-Table2[[#This Row],[200D EMA]])/Table2[[#This Row],[200D EMA]]</f>
        <v>0.23702975268828924</v>
      </c>
      <c r="V433">
        <v>0.716724339855356</v>
      </c>
      <c r="W433">
        <v>705</v>
      </c>
      <c r="X433">
        <v>715</v>
      </c>
      <c r="Y433">
        <v>699.05</v>
      </c>
      <c r="Z433">
        <v>721.95</v>
      </c>
      <c r="AA433">
        <v>685.25</v>
      </c>
      <c r="AB433">
        <v>739</v>
      </c>
      <c r="AC433" s="2">
        <f>(Table2[[#This Row],[Close Price]]/Table2[[#This Row],[Day Low]])-1</f>
        <v>4.184397163120579E-3</v>
      </c>
      <c r="AD433" s="2">
        <f>(Table2[[#This Row],[Day High]]/Table2[[#This Row],[Close Price]])-1</f>
        <v>9.9583303905641518E-3</v>
      </c>
      <c r="AE433" s="2">
        <f>(Table2[[#This Row],[Close Price]]/Table2[[#This Row],[Current Week Low]])-1</f>
        <v>1.2731564265789475E-2</v>
      </c>
      <c r="AF433" s="2">
        <f>(Table2[[#This Row],[Current Week High]]/Table2[[#This Row],[Close Price]])-1</f>
        <v>1.9775407867787198E-2</v>
      </c>
      <c r="AG433" s="2">
        <f>(Table2[[#This Row],[Close Price]]/Table2[[#This Row],[Current Month Low]])-1</f>
        <v>3.3126596132798225E-2</v>
      </c>
      <c r="AH433" s="2">
        <f>(Table2[[#This Row],[Current Month High]]/Table2[[#This Row],[Close Price]])-1</f>
        <v>4.3859029592485221E-2</v>
      </c>
      <c r="AI433">
        <v>5.5159262659792301</v>
      </c>
      <c r="AJ433">
        <v>57.252332296756997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0.21</v>
      </c>
      <c r="AM433" t="s">
        <v>10202</v>
      </c>
      <c r="AN433">
        <v>1.67</v>
      </c>
      <c r="AO433" t="s">
        <v>10202</v>
      </c>
      <c r="AQ433">
        <f>(Table2[[#This Row],[Sharpe Ratio]]-AVERAGE(Table2[Sharpe Ratio]))/_xlfn.STDEV.P(Table2[Sharpe Ratio])</f>
        <v>-0.63970041368086605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-1.5453302105522988</v>
      </c>
      <c r="AS433">
        <f>_xlfn.RANK.AVG(Table2[[#This Row],[1Y Return vs Nifty Z-Score]],Table2[1Y Return vs Nifty Z-Score])</f>
        <v>388</v>
      </c>
      <c r="AT433">
        <f>_xlfn.RANK.AVG(Table2[[#This Row],[6M Return vs Nifty Z-Score]],Table2[6M Return vs Nifty Z-Score])</f>
        <v>330</v>
      </c>
      <c r="AU433">
        <f>_xlfn.RANK.AVG(Table2[[#This Row],[Sharpe Ratio Z-Score]],Table2[Sharpe Ratio Z-Score])</f>
        <v>530.5</v>
      </c>
      <c r="AV433">
        <f>(Table2[[#This Row],[Rank 1Y]]+Table2[[#This Row],[Rank 6M]]+Table2[[#This Row],[Rank Sharpe]])/3</f>
        <v>416.16666666666669</v>
      </c>
    </row>
    <row r="434" spans="1:48" x14ac:dyDescent="0.3">
      <c r="A434" t="s">
        <v>1782</v>
      </c>
      <c r="B434" t="s">
        <v>1783</v>
      </c>
      <c r="C434" t="s">
        <v>10168</v>
      </c>
      <c r="D434" t="s">
        <v>143</v>
      </c>
      <c r="E434">
        <v>4194.4169625750001</v>
      </c>
      <c r="F434">
        <v>887.95</v>
      </c>
      <c r="G434">
        <v>50.676357780593499</v>
      </c>
      <c r="H434">
        <f>(Table2[[#This Row],[1Y Return vs Nifty]]-AVERAGE(Table2[1Y Return vs Nifty]))/_xlfn.STDEV.P(Table2[1Y Return vs Nifty])</f>
        <v>0.1710347417953875</v>
      </c>
      <c r="I434">
        <v>7.6317145193487796</v>
      </c>
      <c r="J434">
        <f>(Table2[[#This Row],[1M Return vs Nifty]]-AVERAGE(Table2[1M Return vs Nifty]))/_xlfn.STDEV.P(Table2[1M Return vs Nifty])</f>
        <v>0.76893926362804976</v>
      </c>
      <c r="K434">
        <v>6.1050967822089302</v>
      </c>
      <c r="L434">
        <f>(Table2[[#This Row],[6M Return vs Nifty]]-AVERAGE(Table2[6M Return vs Nifty]))/_xlfn.STDEV.P(Table2[6M Return vs Nifty])</f>
        <v>-5.7617387459283832E-2</v>
      </c>
      <c r="M434">
        <v>4.7231307839094798</v>
      </c>
      <c r="N434">
        <f>(Table2[[#This Row],[1W Return vs Nifty]]-AVERAGE(Table2[1W Return vs Nifty]))/_xlfn.STDEV.P(Table2[1W Return vs Nifty])</f>
        <v>0.34042422765389285</v>
      </c>
      <c r="O434">
        <v>843.37</v>
      </c>
      <c r="P434">
        <v>826.69233460499902</v>
      </c>
      <c r="Q434">
        <v>746.86217740925497</v>
      </c>
      <c r="R434">
        <v>72.332346639846705</v>
      </c>
      <c r="S434" s="2">
        <f>(Table2[[#This Row],[Close Price]]-Table2[[#This Row],[20D EMA]])/Table2[[#This Row],[20D EMA]]</f>
        <v>5.2859361845927696E-2</v>
      </c>
      <c r="T434" s="2">
        <f>(Table2[[#This Row],[Close Price]]-Table2[[#This Row],[50D EMA]])/Table2[[#This Row],[50D EMA]]</f>
        <v>7.4099713800141243E-2</v>
      </c>
      <c r="U434" s="2">
        <f>(Table2[[#This Row],[Close Price]]-Table2[[#This Row],[200D EMA]])/Table2[[#This Row],[200D EMA]]</f>
        <v>0.18890744083487543</v>
      </c>
      <c r="V434">
        <v>0.28162455568564598</v>
      </c>
      <c r="W434">
        <v>877.95</v>
      </c>
      <c r="X434">
        <v>897</v>
      </c>
      <c r="Y434">
        <v>866</v>
      </c>
      <c r="Z434">
        <v>905.5</v>
      </c>
      <c r="AA434">
        <v>771</v>
      </c>
      <c r="AB434">
        <v>905.5</v>
      </c>
      <c r="AC434" s="2">
        <f>(Table2[[#This Row],[Close Price]]/Table2[[#This Row],[Day Low]])-1</f>
        <v>1.1390170283045675E-2</v>
      </c>
      <c r="AD434" s="2">
        <f>(Table2[[#This Row],[Day High]]/Table2[[#This Row],[Close Price]])-1</f>
        <v>1.0192015316177638E-2</v>
      </c>
      <c r="AE434" s="2">
        <f>(Table2[[#This Row],[Close Price]]/Table2[[#This Row],[Current Week Low]])-1</f>
        <v>2.5346420323325791E-2</v>
      </c>
      <c r="AF434" s="2">
        <f>(Table2[[#This Row],[Current Week High]]/Table2[[#This Row],[Close Price]])-1</f>
        <v>1.9764626386620909E-2</v>
      </c>
      <c r="AG434" s="2">
        <f>(Table2[[#This Row],[Close Price]]/Table2[[#This Row],[Current Month Low]])-1</f>
        <v>0.15168612191958508</v>
      </c>
      <c r="AH434" s="2">
        <f>(Table2[[#This Row],[Current Month High]]/Table2[[#This Row],[Close Price]])-1</f>
        <v>1.9764626386620909E-2</v>
      </c>
      <c r="AI434">
        <v>9.6458133903936094</v>
      </c>
      <c r="AJ434">
        <v>83.422846519314106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-0.22</v>
      </c>
      <c r="AM434" t="s">
        <v>10201</v>
      </c>
      <c r="AN434">
        <v>7.52</v>
      </c>
      <c r="AO434" t="s">
        <v>10202</v>
      </c>
      <c r="AP434">
        <v>-6.1931023803247998E-2</v>
      </c>
      <c r="AQ434">
        <f>(Table2[[#This Row],[Sharpe Ratio]]-AVERAGE(Table2[Sharpe Ratio]))/_xlfn.STDEV.P(Table2[Sharpe Ratio])</f>
        <v>-1.3504903062724054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-0.12770946065435917</v>
      </c>
      <c r="AS434">
        <f>_xlfn.RANK.AVG(Table2[[#This Row],[1Y Return vs Nifty Z-Score]],Table2[1Y Return vs Nifty Z-Score])</f>
        <v>240</v>
      </c>
      <c r="AT434">
        <f>_xlfn.RANK.AVG(Table2[[#This Row],[6M Return vs Nifty Z-Score]],Table2[6M Return vs Nifty Z-Score])</f>
        <v>344</v>
      </c>
      <c r="AU434">
        <f>_xlfn.RANK.AVG(Table2[[#This Row],[Sharpe Ratio Z-Score]],Table2[Sharpe Ratio Z-Score])</f>
        <v>666</v>
      </c>
      <c r="AV434">
        <f>(Table2[[#This Row],[Rank 1Y]]+Table2[[#This Row],[Rank 6M]]+Table2[[#This Row],[Rank Sharpe]])/3</f>
        <v>416.66666666666669</v>
      </c>
    </row>
    <row r="435" spans="1:48" x14ac:dyDescent="0.3">
      <c r="A435" t="s">
        <v>384</v>
      </c>
      <c r="B435" t="s">
        <v>385</v>
      </c>
      <c r="C435" t="s">
        <v>10162</v>
      </c>
      <c r="D435" t="s">
        <v>386</v>
      </c>
      <c r="E435">
        <v>63894.231052850002</v>
      </c>
      <c r="F435">
        <v>3305.15</v>
      </c>
      <c r="G435">
        <v>3.58595806286095</v>
      </c>
      <c r="H435">
        <f>(Table2[[#This Row],[1Y Return vs Nifty]]-AVERAGE(Table2[1Y Return vs Nifty]))/_xlfn.STDEV.P(Table2[1Y Return vs Nifty])</f>
        <v>-0.48061345296523444</v>
      </c>
      <c r="I435">
        <v>-2.1284932452133098</v>
      </c>
      <c r="J435">
        <f>(Table2[[#This Row],[1M Return vs Nifty]]-AVERAGE(Table2[1M Return vs Nifty]))/_xlfn.STDEV.P(Table2[1M Return vs Nifty])</f>
        <v>-0.30084113897259757</v>
      </c>
      <c r="K435">
        <v>17.493415146263999</v>
      </c>
      <c r="L435">
        <f>(Table2[[#This Row],[6M Return vs Nifty]]-AVERAGE(Table2[6M Return vs Nifty]))/_xlfn.STDEV.P(Table2[6M Return vs Nifty])</f>
        <v>0.32569576517162624</v>
      </c>
      <c r="M435">
        <v>4.2581035505494604</v>
      </c>
      <c r="N435">
        <f>(Table2[[#This Row],[1W Return vs Nifty]]-AVERAGE(Table2[1W Return vs Nifty]))/_xlfn.STDEV.P(Table2[1W Return vs Nifty])</f>
        <v>0.24703428237014066</v>
      </c>
      <c r="O435">
        <v>3179.81</v>
      </c>
      <c r="P435">
        <v>3065.7181057368098</v>
      </c>
      <c r="Q435">
        <v>2697.3439525976901</v>
      </c>
      <c r="R435">
        <v>72.069128577079198</v>
      </c>
      <c r="S435" s="2">
        <f>(Table2[[#This Row],[Close Price]]-Table2[[#This Row],[20D EMA]])/Table2[[#This Row],[20D EMA]]</f>
        <v>3.9417449470251414E-2</v>
      </c>
      <c r="T435" s="2">
        <f>(Table2[[#This Row],[Close Price]]-Table2[[#This Row],[50D EMA]])/Table2[[#This Row],[50D EMA]]</f>
        <v>7.8099774997298921E-2</v>
      </c>
      <c r="U435" s="2">
        <f>(Table2[[#This Row],[Close Price]]-Table2[[#This Row],[200D EMA]])/Table2[[#This Row],[200D EMA]]</f>
        <v>0.22533501773734102</v>
      </c>
      <c r="V435">
        <v>1.01070684092851</v>
      </c>
      <c r="W435">
        <v>3281.55</v>
      </c>
      <c r="X435">
        <v>3327.85</v>
      </c>
      <c r="Y435">
        <v>3241.5</v>
      </c>
      <c r="Z435">
        <v>3315</v>
      </c>
      <c r="AA435">
        <v>3046.05</v>
      </c>
      <c r="AB435">
        <v>3315</v>
      </c>
      <c r="AC435" s="2">
        <f>(Table2[[#This Row],[Close Price]]/Table2[[#This Row],[Day Low]])-1</f>
        <v>7.1917234233822569E-3</v>
      </c>
      <c r="AD435" s="2">
        <f>(Table2[[#This Row],[Day High]]/Table2[[#This Row],[Close Price]])-1</f>
        <v>6.8680695278580117E-3</v>
      </c>
      <c r="AE435" s="2">
        <f>(Table2[[#This Row],[Close Price]]/Table2[[#This Row],[Current Week Low]])-1</f>
        <v>1.9635971001079833E-2</v>
      </c>
      <c r="AF435" s="2">
        <f>(Table2[[#This Row],[Current Week High]]/Table2[[#This Row],[Close Price]])-1</f>
        <v>2.9801975704581984E-3</v>
      </c>
      <c r="AG435" s="2">
        <f>(Table2[[#This Row],[Close Price]]/Table2[[#This Row],[Current Month Low]])-1</f>
        <v>8.5060980614238169E-2</v>
      </c>
      <c r="AH435" s="2">
        <f>(Table2[[#This Row],[Current Month High]]/Table2[[#This Row],[Close Price]])-1</f>
        <v>2.9801975704581984E-3</v>
      </c>
      <c r="AI435">
        <v>1.77904179840551</v>
      </c>
      <c r="AJ435">
        <v>50.658674446166401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0.16</v>
      </c>
      <c r="AM435" t="s">
        <v>10202</v>
      </c>
      <c r="AN435">
        <v>4</v>
      </c>
      <c r="AO435" t="s">
        <v>10202</v>
      </c>
      <c r="AP435">
        <v>-1.4163235960599999E-3</v>
      </c>
      <c r="AQ435">
        <f>(Table2[[#This Row],[Sharpe Ratio]]-AVERAGE(Table2[Sharpe Ratio]))/_xlfn.STDEV.P(Table2[Sharpe Ratio])</f>
        <v>-0.65595573185413913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-0.86468027625020405</v>
      </c>
      <c r="AS435">
        <f>_xlfn.RANK.AVG(Table2[[#This Row],[1Y Return vs Nifty Z-Score]],Table2[1Y Return vs Nifty Z-Score])</f>
        <v>474</v>
      </c>
      <c r="AT435">
        <f>_xlfn.RANK.AVG(Table2[[#This Row],[6M Return vs Nifty Z-Score]],Table2[6M Return vs Nifty Z-Score])</f>
        <v>224</v>
      </c>
      <c r="AU435">
        <f>_xlfn.RANK.AVG(Table2[[#This Row],[Sharpe Ratio Z-Score]],Table2[Sharpe Ratio Z-Score])</f>
        <v>555</v>
      </c>
      <c r="AV435">
        <f>(Table2[[#This Row],[Rank 1Y]]+Table2[[#This Row],[Rank 6M]]+Table2[[#This Row],[Rank Sharpe]])/3</f>
        <v>417.66666666666669</v>
      </c>
    </row>
    <row r="436" spans="1:48" x14ac:dyDescent="0.3">
      <c r="A436" t="s">
        <v>41</v>
      </c>
      <c r="B436" t="s">
        <v>42</v>
      </c>
      <c r="C436" t="s">
        <v>10159</v>
      </c>
      <c r="D436" t="s">
        <v>43</v>
      </c>
      <c r="E436">
        <v>620204.456662304</v>
      </c>
      <c r="F436">
        <v>496.05</v>
      </c>
      <c r="G436">
        <v>-19.9007075616361</v>
      </c>
      <c r="H436">
        <f>(Table2[[#This Row],[1Y Return vs Nifty]]-AVERAGE(Table2[1Y Return vs Nifty]))/_xlfn.STDEV.P(Table2[1Y Return vs Nifty])</f>
        <v>-0.80562753963450795</v>
      </c>
      <c r="I436">
        <v>14.5600554460626</v>
      </c>
      <c r="J436">
        <f>(Table2[[#This Row],[1M Return vs Nifty]]-AVERAGE(Table2[1M Return vs Nifty]))/_xlfn.STDEV.P(Table2[1M Return vs Nifty])</f>
        <v>1.528329178753181</v>
      </c>
      <c r="K436">
        <v>-3.97175577879224</v>
      </c>
      <c r="L436">
        <f>(Table2[[#This Row],[6M Return vs Nifty]]-AVERAGE(Table2[6M Return vs Nifty]))/_xlfn.STDEV.P(Table2[6M Return vs Nifty])</f>
        <v>-0.39678863296517919</v>
      </c>
      <c r="M436">
        <v>4.7052732124854098</v>
      </c>
      <c r="N436">
        <f>(Table2[[#This Row],[1W Return vs Nifty]]-AVERAGE(Table2[1W Return vs Nifty]))/_xlfn.STDEV.P(Table2[1W Return vs Nifty])</f>
        <v>0.33683794818775359</v>
      </c>
      <c r="O436">
        <v>467.84</v>
      </c>
      <c r="P436">
        <v>449.71172969500401</v>
      </c>
      <c r="Q436">
        <v>435.51386373084199</v>
      </c>
      <c r="R436">
        <v>72.669987321140198</v>
      </c>
      <c r="S436" s="2">
        <f>(Table2[[#This Row],[Close Price]]-Table2[[#This Row],[20D EMA]])/Table2[[#This Row],[20D EMA]]</f>
        <v>6.0298392612859179E-2</v>
      </c>
      <c r="T436" s="2">
        <f>(Table2[[#This Row],[Close Price]]-Table2[[#This Row],[50D EMA]])/Table2[[#This Row],[50D EMA]]</f>
        <v>0.10303994146744354</v>
      </c>
      <c r="U436" s="2">
        <f>(Table2[[#This Row],[Close Price]]-Table2[[#This Row],[200D EMA]])/Table2[[#This Row],[200D EMA]]</f>
        <v>0.13899933230729666</v>
      </c>
      <c r="V436">
        <v>1.3819017305037999</v>
      </c>
      <c r="W436">
        <v>491.55</v>
      </c>
      <c r="X436">
        <v>497.8</v>
      </c>
      <c r="Y436">
        <v>494.05</v>
      </c>
      <c r="Z436">
        <v>506.2</v>
      </c>
      <c r="AA436">
        <v>422.55</v>
      </c>
      <c r="AB436">
        <v>510.65</v>
      </c>
      <c r="AC436" s="2">
        <f>(Table2[[#This Row],[Close Price]]/Table2[[#This Row],[Day Low]])-1</f>
        <v>9.1547146780592836E-3</v>
      </c>
      <c r="AD436" s="2">
        <f>(Table2[[#This Row],[Day High]]/Table2[[#This Row],[Close Price]])-1</f>
        <v>3.5278701743775009E-3</v>
      </c>
      <c r="AE436" s="2">
        <f>(Table2[[#This Row],[Close Price]]/Table2[[#This Row],[Current Week Low]])-1</f>
        <v>4.048173261815613E-3</v>
      </c>
      <c r="AF436" s="2">
        <f>(Table2[[#This Row],[Current Week High]]/Table2[[#This Row],[Close Price]])-1</f>
        <v>2.0461647011389861E-2</v>
      </c>
      <c r="AG436" s="2">
        <f>(Table2[[#This Row],[Close Price]]/Table2[[#This Row],[Current Month Low]])-1</f>
        <v>0.17394391196308123</v>
      </c>
      <c r="AH436" s="2">
        <f>(Table2[[#This Row],[Current Month High]]/Table2[[#This Row],[Close Price]])-1</f>
        <v>2.9432516883378668E-2</v>
      </c>
      <c r="AI436">
        <v>2.9432516883378601</v>
      </c>
      <c r="AJ436">
        <v>24.214348316013499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0.02</v>
      </c>
      <c r="AM436" t="s">
        <v>10202</v>
      </c>
      <c r="AN436">
        <v>9.8800000000000008</v>
      </c>
      <c r="AO436" t="s">
        <v>10202</v>
      </c>
      <c r="AP436">
        <v>0.115662701432605</v>
      </c>
      <c r="AQ436">
        <f>(Table2[[#This Row],[Sharpe Ratio]]-AVERAGE(Table2[Sharpe Ratio]))/_xlfn.STDEV.P(Table2[Sharpe Ratio])</f>
        <v>0.6877744782135734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1.350525432554821</v>
      </c>
      <c r="AS436">
        <f>_xlfn.RANK.AVG(Table2[[#This Row],[1Y Return vs Nifty Z-Score]],Table2[1Y Return vs Nifty Z-Score])</f>
        <v>609</v>
      </c>
      <c r="AT436">
        <f>_xlfn.RANK.AVG(Table2[[#This Row],[6M Return vs Nifty Z-Score]],Table2[6M Return vs Nifty Z-Score])</f>
        <v>466</v>
      </c>
      <c r="AU436">
        <f>_xlfn.RANK.AVG(Table2[[#This Row],[Sharpe Ratio Z-Score]],Table2[Sharpe Ratio Z-Score])</f>
        <v>179</v>
      </c>
      <c r="AV436">
        <f>(Table2[[#This Row],[Rank 1Y]]+Table2[[#This Row],[Rank 6M]]+Table2[[#This Row],[Rank Sharpe]])/3</f>
        <v>418</v>
      </c>
    </row>
    <row r="437" spans="1:48" x14ac:dyDescent="0.3">
      <c r="A437" t="s">
        <v>1473</v>
      </c>
      <c r="B437" t="s">
        <v>1474</v>
      </c>
      <c r="C437" t="s">
        <v>10171</v>
      </c>
      <c r="D437" t="s">
        <v>377</v>
      </c>
      <c r="E437">
        <v>6998.1337904940001</v>
      </c>
      <c r="F437">
        <v>85.89</v>
      </c>
      <c r="G437">
        <v>5.7206829010255102</v>
      </c>
      <c r="H437">
        <f>(Table2[[#This Row],[1Y Return vs Nifty]]-AVERAGE(Table2[1Y Return vs Nifty]))/_xlfn.STDEV.P(Table2[1Y Return vs Nifty])</f>
        <v>-0.45107262096043066</v>
      </c>
      <c r="I437">
        <v>-2.8526407208779498</v>
      </c>
      <c r="J437">
        <f>(Table2[[#This Row],[1M Return vs Nifty]]-AVERAGE(Table2[1M Return vs Nifty]))/_xlfn.STDEV.P(Table2[1M Return vs Nifty])</f>
        <v>-0.38021227499200777</v>
      </c>
      <c r="K437">
        <v>-7.0256390694099498</v>
      </c>
      <c r="L437">
        <f>(Table2[[#This Row],[6M Return vs Nifty]]-AVERAGE(Table2[6M Return vs Nifty]))/_xlfn.STDEV.P(Table2[6M Return vs Nifty])</f>
        <v>-0.49957761325820255</v>
      </c>
      <c r="M437">
        <v>-2.7504399655638299</v>
      </c>
      <c r="N437">
        <f>(Table2[[#This Row],[1W Return vs Nifty]]-AVERAGE(Table2[1W Return vs Nifty]))/_xlfn.STDEV.P(Table2[1W Return vs Nifty])</f>
        <v>-1.1604692970640724</v>
      </c>
      <c r="O437">
        <v>85.26</v>
      </c>
      <c r="P437">
        <v>81.097394324815994</v>
      </c>
      <c r="Q437">
        <v>73.473180527129401</v>
      </c>
      <c r="R437">
        <v>50.3687035638089</v>
      </c>
      <c r="S437" s="2">
        <f>(Table2[[#This Row],[Close Price]]-Table2[[#This Row],[20D EMA]])/Table2[[#This Row],[20D EMA]]</f>
        <v>7.3891625615763006E-3</v>
      </c>
      <c r="T437" s="2">
        <f>(Table2[[#This Row],[Close Price]]-Table2[[#This Row],[50D EMA]])/Table2[[#This Row],[50D EMA]]</f>
        <v>5.9096913224959906E-2</v>
      </c>
      <c r="U437" s="2">
        <f>(Table2[[#This Row],[Close Price]]-Table2[[#This Row],[200D EMA]])/Table2[[#This Row],[200D EMA]]</f>
        <v>0.16899798516665254</v>
      </c>
      <c r="V437">
        <v>1.1081019309929501</v>
      </c>
      <c r="W437">
        <v>85.21</v>
      </c>
      <c r="X437">
        <v>86.51</v>
      </c>
      <c r="Y437">
        <v>85.53</v>
      </c>
      <c r="Z437">
        <v>88.35</v>
      </c>
      <c r="AA437">
        <v>82</v>
      </c>
      <c r="AB437">
        <v>95.74</v>
      </c>
      <c r="AC437" s="2">
        <f>(Table2[[#This Row],[Close Price]]/Table2[[#This Row],[Day Low]])-1</f>
        <v>7.9802840042249024E-3</v>
      </c>
      <c r="AD437" s="2">
        <f>(Table2[[#This Row],[Day High]]/Table2[[#This Row],[Close Price]])-1</f>
        <v>7.2185353358948934E-3</v>
      </c>
      <c r="AE437" s="2">
        <f>(Table2[[#This Row],[Close Price]]/Table2[[#This Row],[Current Week Low]])-1</f>
        <v>4.2090494563311598E-3</v>
      </c>
      <c r="AF437" s="2">
        <f>(Table2[[#This Row],[Current Week High]]/Table2[[#This Row],[Close Price]])-1</f>
        <v>2.8641285365001767E-2</v>
      </c>
      <c r="AG437" s="2">
        <f>(Table2[[#This Row],[Close Price]]/Table2[[#This Row],[Current Month Low]])-1</f>
        <v>4.7439024390243834E-2</v>
      </c>
      <c r="AH437" s="2">
        <f>(Table2[[#This Row],[Current Month High]]/Table2[[#This Row],[Close Price]])-1</f>
        <v>0.11468156944929553</v>
      </c>
      <c r="AI437">
        <v>11.4681569449295</v>
      </c>
      <c r="AJ437">
        <v>46.445012787723797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0.16</v>
      </c>
      <c r="AM437" t="s">
        <v>10202</v>
      </c>
      <c r="AN437">
        <v>-1.94</v>
      </c>
      <c r="AO437" t="s">
        <v>10201</v>
      </c>
      <c r="AP437">
        <v>6.8548818500714995E-2</v>
      </c>
      <c r="AQ437">
        <f>(Table2[[#This Row],[Sharpe Ratio]]-AVERAGE(Table2[Sharpe Ratio]))/_xlfn.STDEV.P(Table2[Sharpe Ratio])</f>
        <v>0.1470427135471517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-2.3442890927275615</v>
      </c>
      <c r="AS437">
        <f>_xlfn.RANK.AVG(Table2[[#This Row],[1Y Return vs Nifty Z-Score]],Table2[1Y Return vs Nifty Z-Score])</f>
        <v>463</v>
      </c>
      <c r="AT437">
        <f>_xlfn.RANK.AVG(Table2[[#This Row],[6M Return vs Nifty Z-Score]],Table2[6M Return vs Nifty Z-Score])</f>
        <v>498</v>
      </c>
      <c r="AU437">
        <f>_xlfn.RANK.AVG(Table2[[#This Row],[Sharpe Ratio Z-Score]],Table2[Sharpe Ratio Z-Score])</f>
        <v>293</v>
      </c>
      <c r="AV437">
        <f>(Table2[[#This Row],[Rank 1Y]]+Table2[[#This Row],[Rank 6M]]+Table2[[#This Row],[Rank Sharpe]])/3</f>
        <v>418</v>
      </c>
    </row>
    <row r="438" spans="1:48" x14ac:dyDescent="0.3">
      <c r="A438" t="s">
        <v>1547</v>
      </c>
      <c r="B438" t="s">
        <v>1548</v>
      </c>
      <c r="C438" t="s">
        <v>628</v>
      </c>
      <c r="D438" t="s">
        <v>480</v>
      </c>
      <c r="E438">
        <v>6251.7521214949902</v>
      </c>
      <c r="F438">
        <v>2078.9499999999998</v>
      </c>
      <c r="G438">
        <v>3.8014509272366901</v>
      </c>
      <c r="H438">
        <f>(Table2[[#This Row],[1Y Return vs Nifty]]-AVERAGE(Table2[1Y Return vs Nifty]))/_xlfn.STDEV.P(Table2[1Y Return vs Nifty])</f>
        <v>-0.47763141125618175</v>
      </c>
      <c r="I438">
        <v>36.401601764889797</v>
      </c>
      <c r="J438">
        <f>(Table2[[#This Row],[1M Return vs Nifty]]-AVERAGE(Table2[1M Return vs Nifty]))/_xlfn.STDEV.P(Table2[1M Return vs Nifty])</f>
        <v>3.9223005754700608</v>
      </c>
      <c r="K438">
        <v>52.770079045058203</v>
      </c>
      <c r="L438">
        <f>(Table2[[#This Row],[6M Return vs Nifty]]-AVERAGE(Table2[6M Return vs Nifty]))/_xlfn.STDEV.P(Table2[6M Return vs Nifty])</f>
        <v>1.5130536191658834</v>
      </c>
      <c r="M438">
        <v>9.0382581862539197</v>
      </c>
      <c r="N438">
        <f>(Table2[[#This Row],[1W Return vs Nifty]]-AVERAGE(Table2[1W Return vs Nifty]))/_xlfn.STDEV.P(Table2[1W Return vs Nifty])</f>
        <v>1.2070175862526926</v>
      </c>
      <c r="O438">
        <v>1814.51</v>
      </c>
      <c r="P438">
        <v>1639.7263623860999</v>
      </c>
      <c r="Q438">
        <v>1449.0111229991501</v>
      </c>
      <c r="R438">
        <v>81.135983428867704</v>
      </c>
      <c r="S438" s="2">
        <f>(Table2[[#This Row],[Close Price]]-Table2[[#This Row],[20D EMA]])/Table2[[#This Row],[20D EMA]]</f>
        <v>0.14573631448710661</v>
      </c>
      <c r="T438" s="2">
        <f>(Table2[[#This Row],[Close Price]]-Table2[[#This Row],[50D EMA]])/Table2[[#This Row],[50D EMA]]</f>
        <v>0.26786398492413677</v>
      </c>
      <c r="U438" s="2">
        <f>(Table2[[#This Row],[Close Price]]-Table2[[#This Row],[200D EMA]])/Table2[[#This Row],[200D EMA]]</f>
        <v>0.43473708862704102</v>
      </c>
      <c r="V438">
        <v>1.7217220155378199</v>
      </c>
      <c r="W438">
        <v>2052</v>
      </c>
      <c r="X438">
        <v>2100</v>
      </c>
      <c r="Y438">
        <v>1989.85</v>
      </c>
      <c r="Z438">
        <v>2131.9499999999998</v>
      </c>
      <c r="AA438">
        <v>1405.05</v>
      </c>
      <c r="AB438">
        <v>2131.9499999999998</v>
      </c>
      <c r="AC438" s="2">
        <f>(Table2[[#This Row],[Close Price]]/Table2[[#This Row],[Day Low]])-1</f>
        <v>1.3133528265107053E-2</v>
      </c>
      <c r="AD438" s="2">
        <f>(Table2[[#This Row],[Day High]]/Table2[[#This Row],[Close Price]])-1</f>
        <v>1.012530363885622E-2</v>
      </c>
      <c r="AE438" s="2">
        <f>(Table2[[#This Row],[Close Price]]/Table2[[#This Row],[Current Week Low]])-1</f>
        <v>4.4777244515918246E-2</v>
      </c>
      <c r="AF438" s="2">
        <f>(Table2[[#This Row],[Current Week High]]/Table2[[#This Row],[Close Price]])-1</f>
        <v>2.5493638615647241E-2</v>
      </c>
      <c r="AG438" s="2">
        <f>(Table2[[#This Row],[Close Price]]/Table2[[#This Row],[Current Month Low]])-1</f>
        <v>0.47962705953524787</v>
      </c>
      <c r="AH438" s="2">
        <f>(Table2[[#This Row],[Current Month High]]/Table2[[#This Row],[Close Price]])-1</f>
        <v>2.5493638615647241E-2</v>
      </c>
      <c r="AI438">
        <v>2.5493638615647201</v>
      </c>
      <c r="AJ438">
        <v>93.977140191275893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0.24</v>
      </c>
      <c r="AM438" t="s">
        <v>10202</v>
      </c>
      <c r="AN438">
        <v>18.14</v>
      </c>
      <c r="AO438" t="s">
        <v>10202</v>
      </c>
      <c r="AP438">
        <v>-0.120005069462498</v>
      </c>
      <c r="AQ438">
        <f>(Table2[[#This Row],[Sharpe Ratio]]-AVERAGE(Table2[Sharpe Ratio]))/_xlfn.STDEV.P(Table2[Sharpe Ratio])</f>
        <v>-2.0170131915977665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4.1477271780346889</v>
      </c>
      <c r="AS438">
        <f>_xlfn.RANK.AVG(Table2[[#This Row],[1Y Return vs Nifty Z-Score]],Table2[1Y Return vs Nifty Z-Score])</f>
        <v>473</v>
      </c>
      <c r="AT438">
        <f>_xlfn.RANK.AVG(Table2[[#This Row],[6M Return vs Nifty Z-Score]],Table2[6M Return vs Nifty Z-Score])</f>
        <v>59</v>
      </c>
      <c r="AU438">
        <f>_xlfn.RANK.AVG(Table2[[#This Row],[Sharpe Ratio Z-Score]],Table2[Sharpe Ratio Z-Score])</f>
        <v>722</v>
      </c>
      <c r="AV438">
        <f>(Table2[[#This Row],[Rank 1Y]]+Table2[[#This Row],[Rank 6M]]+Table2[[#This Row],[Rank Sharpe]])/3</f>
        <v>418</v>
      </c>
    </row>
    <row r="439" spans="1:48" x14ac:dyDescent="0.3">
      <c r="A439" t="s">
        <v>1831</v>
      </c>
      <c r="B439" t="s">
        <v>1832</v>
      </c>
      <c r="C439" t="s">
        <v>10161</v>
      </c>
      <c r="D439" t="s">
        <v>293</v>
      </c>
      <c r="E439">
        <v>3987.7433228499999</v>
      </c>
      <c r="F439">
        <v>464.5</v>
      </c>
      <c r="G439">
        <v>12.716563132819999</v>
      </c>
      <c r="H439">
        <f>(Table2[[#This Row],[1Y Return vs Nifty]]-AVERAGE(Table2[1Y Return vs Nifty]))/_xlfn.STDEV.P(Table2[1Y Return vs Nifty])</f>
        <v>-0.35426195995230803</v>
      </c>
      <c r="I439">
        <v>6.2427988302081996</v>
      </c>
      <c r="J439">
        <f>(Table2[[#This Row],[1M Return vs Nifty]]-AVERAGE(Table2[1M Return vs Nifty]))/_xlfn.STDEV.P(Table2[1M Return vs Nifty])</f>
        <v>0.616705333680163</v>
      </c>
      <c r="K439">
        <v>7.9505794892780104</v>
      </c>
      <c r="L439">
        <f>(Table2[[#This Row],[6M Return vs Nifty]]-AVERAGE(Table2[6M Return vs Nifty]))/_xlfn.STDEV.P(Table2[6M Return vs Nifty])</f>
        <v>4.4987013221146534E-3</v>
      </c>
      <c r="M439">
        <v>4.8819549493693604</v>
      </c>
      <c r="N439">
        <f>(Table2[[#This Row],[1W Return vs Nifty]]-AVERAGE(Table2[1W Return vs Nifty]))/_xlfn.STDEV.P(Table2[1W Return vs Nifty])</f>
        <v>0.37232038137991047</v>
      </c>
      <c r="O439">
        <v>438.9</v>
      </c>
      <c r="P439">
        <v>432.61593741739802</v>
      </c>
      <c r="Q439">
        <v>409.83886987331698</v>
      </c>
      <c r="R439">
        <v>81.575519618877607</v>
      </c>
      <c r="S439" s="2">
        <f>(Table2[[#This Row],[Close Price]]-Table2[[#This Row],[20D EMA]])/Table2[[#This Row],[20D EMA]]</f>
        <v>5.8327637275005749E-2</v>
      </c>
      <c r="T439" s="2">
        <f>(Table2[[#This Row],[Close Price]]-Table2[[#This Row],[50D EMA]])/Table2[[#This Row],[50D EMA]]</f>
        <v>7.3700619475420504E-2</v>
      </c>
      <c r="U439" s="2">
        <f>(Table2[[#This Row],[Close Price]]-Table2[[#This Row],[200D EMA]])/Table2[[#This Row],[200D EMA]]</f>
        <v>0.13337224491073532</v>
      </c>
      <c r="V439">
        <v>0.97129172654738105</v>
      </c>
      <c r="W439">
        <v>462.6</v>
      </c>
      <c r="X439">
        <v>473.9</v>
      </c>
      <c r="Y439">
        <v>459.75</v>
      </c>
      <c r="Z439">
        <v>480</v>
      </c>
      <c r="AA439">
        <v>406</v>
      </c>
      <c r="AB439">
        <v>480</v>
      </c>
      <c r="AC439" s="2">
        <f>(Table2[[#This Row],[Close Price]]/Table2[[#This Row],[Day Low]])-1</f>
        <v>4.1072200605274389E-3</v>
      </c>
      <c r="AD439" s="2">
        <f>(Table2[[#This Row],[Day High]]/Table2[[#This Row],[Close Price]])-1</f>
        <v>2.0236813778256035E-2</v>
      </c>
      <c r="AE439" s="2">
        <f>(Table2[[#This Row],[Close Price]]/Table2[[#This Row],[Current Week Low]])-1</f>
        <v>1.0331702011963095E-2</v>
      </c>
      <c r="AF439" s="2">
        <f>(Table2[[#This Row],[Current Week High]]/Table2[[#This Row],[Close Price]])-1</f>
        <v>3.3369214208826659E-2</v>
      </c>
      <c r="AG439" s="2">
        <f>(Table2[[#This Row],[Close Price]]/Table2[[#This Row],[Current Month Low]])-1</f>
        <v>0.14408866995073888</v>
      </c>
      <c r="AH439" s="2">
        <f>(Table2[[#This Row],[Current Month High]]/Table2[[#This Row],[Close Price]])-1</f>
        <v>3.3369214208826659E-2</v>
      </c>
      <c r="AI439">
        <v>8.6975242195909495</v>
      </c>
      <c r="AJ439">
        <v>51.747794838288101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-0.08</v>
      </c>
      <c r="AM439" t="s">
        <v>10201</v>
      </c>
      <c r="AN439">
        <v>8.48</v>
      </c>
      <c r="AO439" t="s">
        <v>10202</v>
      </c>
      <c r="AQ439">
        <f>(Table2[[#This Row],[Sharpe Ratio]]-AVERAGE(Table2[Sharpe Ratio]))/_xlfn.STDEV.P(Table2[Sharpe Ratio])</f>
        <v>-0.63970041368086605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-4.3795725098594307E-4</v>
      </c>
      <c r="AS439">
        <f>_xlfn.RANK.AVG(Table2[[#This Row],[1Y Return vs Nifty Z-Score]],Table2[1Y Return vs Nifty Z-Score])</f>
        <v>410</v>
      </c>
      <c r="AT439">
        <f>_xlfn.RANK.AVG(Table2[[#This Row],[6M Return vs Nifty Z-Score]],Table2[6M Return vs Nifty Z-Score])</f>
        <v>314</v>
      </c>
      <c r="AU439">
        <f>_xlfn.RANK.AVG(Table2[[#This Row],[Sharpe Ratio Z-Score]],Table2[Sharpe Ratio Z-Score])</f>
        <v>530.5</v>
      </c>
      <c r="AV439">
        <f>(Table2[[#This Row],[Rank 1Y]]+Table2[[#This Row],[Rank 6M]]+Table2[[#This Row],[Rank Sharpe]])/3</f>
        <v>418.16666666666669</v>
      </c>
    </row>
    <row r="440" spans="1:48" x14ac:dyDescent="0.3">
      <c r="A440" t="s">
        <v>1373</v>
      </c>
      <c r="B440" t="s">
        <v>1374</v>
      </c>
      <c r="C440" t="s">
        <v>10169</v>
      </c>
      <c r="D440" t="s">
        <v>1375</v>
      </c>
      <c r="E440">
        <v>7803.6320828799999</v>
      </c>
      <c r="F440">
        <v>292.7</v>
      </c>
      <c r="G440">
        <v>20.889720104385798</v>
      </c>
      <c r="H440">
        <f>(Table2[[#This Row],[1Y Return vs Nifty]]-AVERAGE(Table2[1Y Return vs Nifty]))/_xlfn.STDEV.P(Table2[1Y Return vs Nifty])</f>
        <v>-0.24115986232856551</v>
      </c>
      <c r="I440">
        <v>-13.064814465886601</v>
      </c>
      <c r="J440">
        <f>(Table2[[#This Row],[1M Return vs Nifty]]-AVERAGE(Table2[1M Return vs Nifty]))/_xlfn.STDEV.P(Table2[1M Return vs Nifty])</f>
        <v>-1.4995310030245637</v>
      </c>
      <c r="K440">
        <v>-16.882180667861</v>
      </c>
      <c r="L440">
        <f>(Table2[[#This Row],[6M Return vs Nifty]]-AVERAGE(Table2[6M Return vs Nifty]))/_xlfn.STDEV.P(Table2[6M Return vs Nifty])</f>
        <v>-0.83133353308433999</v>
      </c>
      <c r="M440">
        <v>4.3209673156795203</v>
      </c>
      <c r="N440">
        <f>(Table2[[#This Row],[1W Return vs Nifty]]-AVERAGE(Table2[1W Return vs Nifty]))/_xlfn.STDEV.P(Table2[1W Return vs Nifty])</f>
        <v>0.25965901306259409</v>
      </c>
      <c r="O440">
        <v>293.45999999999998</v>
      </c>
      <c r="P440">
        <v>299.25488435685799</v>
      </c>
      <c r="Q440">
        <v>287.89553720642698</v>
      </c>
      <c r="R440">
        <v>53.793577514072403</v>
      </c>
      <c r="S440" s="2">
        <f>(Table2[[#This Row],[Close Price]]-Table2[[#This Row],[20D EMA]])/Table2[[#This Row],[20D EMA]]</f>
        <v>-2.5897907721665336E-3</v>
      </c>
      <c r="T440" s="2">
        <f>(Table2[[#This Row],[Close Price]]-Table2[[#This Row],[50D EMA]])/Table2[[#This Row],[50D EMA]]</f>
        <v>-2.1904017944253076E-2</v>
      </c>
      <c r="U440" s="2">
        <f>(Table2[[#This Row],[Close Price]]-Table2[[#This Row],[200D EMA]])/Table2[[#This Row],[200D EMA]]</f>
        <v>1.6688215594422746E-2</v>
      </c>
      <c r="V440">
        <v>1.2648330391599401</v>
      </c>
      <c r="W440">
        <v>290</v>
      </c>
      <c r="X440">
        <v>294.10000000000002</v>
      </c>
      <c r="Y440">
        <v>290.35000000000002</v>
      </c>
      <c r="Z440">
        <v>295.45</v>
      </c>
      <c r="AA440">
        <v>271.35000000000002</v>
      </c>
      <c r="AB440">
        <v>339.45</v>
      </c>
      <c r="AC440" s="2">
        <f>(Table2[[#This Row],[Close Price]]/Table2[[#This Row],[Day Low]])-1</f>
        <v>9.3103448275861922E-3</v>
      </c>
      <c r="AD440" s="2">
        <f>(Table2[[#This Row],[Day High]]/Table2[[#This Row],[Close Price]])-1</f>
        <v>4.7830543218312371E-3</v>
      </c>
      <c r="AE440" s="2">
        <f>(Table2[[#This Row],[Close Price]]/Table2[[#This Row],[Current Week Low]])-1</f>
        <v>8.0936800413293764E-3</v>
      </c>
      <c r="AF440" s="2">
        <f>(Table2[[#This Row],[Current Week High]]/Table2[[#This Row],[Close Price]])-1</f>
        <v>9.3952852750256444E-3</v>
      </c>
      <c r="AG440" s="2">
        <f>(Table2[[#This Row],[Close Price]]/Table2[[#This Row],[Current Month Low]])-1</f>
        <v>7.868067072047169E-2</v>
      </c>
      <c r="AH440" s="2">
        <f>(Table2[[#This Row],[Current Month High]]/Table2[[#This Row],[Close Price]])-1</f>
        <v>0.15971984967543551</v>
      </c>
      <c r="AI440">
        <v>24.6839767680218</v>
      </c>
      <c r="AJ440">
        <v>53.045751633986903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-0.09</v>
      </c>
      <c r="AM440" t="s">
        <v>10201</v>
      </c>
      <c r="AN440">
        <v>-1.66</v>
      </c>
      <c r="AO440" t="s">
        <v>10201</v>
      </c>
      <c r="AP440">
        <v>7.0534872894303005E-2</v>
      </c>
      <c r="AQ440">
        <f>(Table2[[#This Row],[Sharpe Ratio]]-AVERAGE(Table2[Sharpe Ratio]))/_xlfn.STDEV.P(Table2[Sharpe Ratio])</f>
        <v>0.16983690137753829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376</v>
      </c>
      <c r="AT440">
        <f>_xlfn.RANK.AVG(Table2[[#This Row],[6M Return vs Nifty Z-Score]],Table2[6M Return vs Nifty Z-Score])</f>
        <v>598</v>
      </c>
      <c r="AU440">
        <f>_xlfn.RANK.AVG(Table2[[#This Row],[Sharpe Ratio Z-Score]],Table2[Sharpe Ratio Z-Score])</f>
        <v>284</v>
      </c>
      <c r="AV440">
        <f>(Table2[[#This Row],[Rank 1Y]]+Table2[[#This Row],[Rank 6M]]+Table2[[#This Row],[Rank Sharpe]])/3</f>
        <v>419.33333333333331</v>
      </c>
    </row>
    <row r="441" spans="1:48" x14ac:dyDescent="0.3">
      <c r="A441" t="s">
        <v>964</v>
      </c>
      <c r="B441" t="s">
        <v>965</v>
      </c>
      <c r="C441" t="s">
        <v>10161</v>
      </c>
      <c r="D441" t="s">
        <v>57</v>
      </c>
      <c r="E441">
        <v>14964.8490048</v>
      </c>
      <c r="F441">
        <v>1099.75</v>
      </c>
      <c r="G441">
        <v>12.492161996642499</v>
      </c>
      <c r="H441">
        <f>(Table2[[#This Row],[1Y Return vs Nifty]]-AVERAGE(Table2[1Y Return vs Nifty]))/_xlfn.STDEV.P(Table2[1Y Return vs Nifty])</f>
        <v>-0.35736727645352334</v>
      </c>
      <c r="I441">
        <v>0.68414659050965598</v>
      </c>
      <c r="J441">
        <f>(Table2[[#This Row],[1M Return vs Nifty]]-AVERAGE(Table2[1M Return vs Nifty]))/_xlfn.STDEV.P(Table2[1M Return vs Nifty])</f>
        <v>7.441947659558067E-3</v>
      </c>
      <c r="K441">
        <v>6.1081598360569096</v>
      </c>
      <c r="L441">
        <f>(Table2[[#This Row],[6M Return vs Nifty]]-AVERAGE(Table2[6M Return vs Nifty]))/_xlfn.STDEV.P(Table2[6M Return vs Nifty])</f>
        <v>-5.7514289812237621E-2</v>
      </c>
      <c r="M441">
        <v>5.80749676507138</v>
      </c>
      <c r="N441">
        <f>(Table2[[#This Row],[1W Return vs Nifty]]-AVERAGE(Table2[1W Return vs Nifty]))/_xlfn.STDEV.P(Table2[1W Return vs Nifty])</f>
        <v>0.55819401054716866</v>
      </c>
      <c r="O441">
        <v>1039.1600000000001</v>
      </c>
      <c r="P441">
        <v>1000.20973610446</v>
      </c>
      <c r="Q441">
        <v>907.37212390866898</v>
      </c>
      <c r="R441">
        <v>78.248710314699693</v>
      </c>
      <c r="S441" s="2">
        <f>(Table2[[#This Row],[Close Price]]-Table2[[#This Row],[20D EMA]])/Table2[[#This Row],[20D EMA]]</f>
        <v>5.8306709265175637E-2</v>
      </c>
      <c r="T441" s="2">
        <f>(Table2[[#This Row],[Close Price]]-Table2[[#This Row],[50D EMA]])/Table2[[#This Row],[50D EMA]]</f>
        <v>9.951939108613532E-2</v>
      </c>
      <c r="U441" s="2">
        <f>(Table2[[#This Row],[Close Price]]-Table2[[#This Row],[200D EMA]])/Table2[[#This Row],[200D EMA]]</f>
        <v>0.21201651563046553</v>
      </c>
      <c r="V441">
        <v>1.98979289807073</v>
      </c>
      <c r="W441">
        <v>1096</v>
      </c>
      <c r="X441">
        <v>1131.95</v>
      </c>
      <c r="Y441">
        <v>1031.7</v>
      </c>
      <c r="Z441">
        <v>1134.3</v>
      </c>
      <c r="AA441">
        <v>987.1</v>
      </c>
      <c r="AB441">
        <v>1134.3</v>
      </c>
      <c r="AC441" s="2">
        <f>(Table2[[#This Row],[Close Price]]/Table2[[#This Row],[Day Low]])-1</f>
        <v>3.4215328467153139E-3</v>
      </c>
      <c r="AD441" s="2">
        <f>(Table2[[#This Row],[Day High]]/Table2[[#This Row],[Close Price]])-1</f>
        <v>2.9279381677653982E-2</v>
      </c>
      <c r="AE441" s="2">
        <f>(Table2[[#This Row],[Close Price]]/Table2[[#This Row],[Current Week Low]])-1</f>
        <v>6.595909663661903E-2</v>
      </c>
      <c r="AF441" s="2">
        <f>(Table2[[#This Row],[Current Week High]]/Table2[[#This Row],[Close Price]])-1</f>
        <v>3.1416230961582192E-2</v>
      </c>
      <c r="AG441" s="2">
        <f>(Table2[[#This Row],[Close Price]]/Table2[[#This Row],[Current Month Low]])-1</f>
        <v>0.11412217607132003</v>
      </c>
      <c r="AH441" s="2">
        <f>(Table2[[#This Row],[Current Month High]]/Table2[[#This Row],[Close Price]])-1</f>
        <v>3.1416230961582192E-2</v>
      </c>
      <c r="AI441">
        <v>3.1416230961582099</v>
      </c>
      <c r="AJ441">
        <v>43.364619997392701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</v>
      </c>
      <c r="AM441" t="s">
        <v>10202</v>
      </c>
      <c r="AN441">
        <v>6.13</v>
      </c>
      <c r="AO441" t="s">
        <v>10202</v>
      </c>
      <c r="AP441">
        <v>3.6153793126600002E-4</v>
      </c>
      <c r="AQ441">
        <f>(Table2[[#This Row],[Sharpe Ratio]]-AVERAGE(Table2[Sharpe Ratio]))/_xlfn.STDEV.P(Table2[Sharpe Ratio])</f>
        <v>-0.63555099887143662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-0.48479660693047089</v>
      </c>
      <c r="AS441">
        <f>_xlfn.RANK.AVG(Table2[[#This Row],[1Y Return vs Nifty Z-Score]],Table2[1Y Return vs Nifty Z-Score])</f>
        <v>411</v>
      </c>
      <c r="AT441">
        <f>_xlfn.RANK.AVG(Table2[[#This Row],[6M Return vs Nifty Z-Score]],Table2[6M Return vs Nifty Z-Score])</f>
        <v>343</v>
      </c>
      <c r="AU441">
        <f>_xlfn.RANK.AVG(Table2[[#This Row],[Sharpe Ratio Z-Score]],Table2[Sharpe Ratio Z-Score])</f>
        <v>505</v>
      </c>
      <c r="AV441">
        <f>(Table2[[#This Row],[Rank 1Y]]+Table2[[#This Row],[Rank 6M]]+Table2[[#This Row],[Rank Sharpe]])/3</f>
        <v>419.66666666666669</v>
      </c>
    </row>
    <row r="442" spans="1:48" x14ac:dyDescent="0.3">
      <c r="A442" t="s">
        <v>1610</v>
      </c>
      <c r="B442" t="s">
        <v>1611</v>
      </c>
      <c r="C442" t="s">
        <v>10162</v>
      </c>
      <c r="D442" t="s">
        <v>200</v>
      </c>
      <c r="E442">
        <v>5496.69707053</v>
      </c>
      <c r="F442">
        <v>137.78</v>
      </c>
      <c r="G442">
        <v>-3.7285533480326301</v>
      </c>
      <c r="H442">
        <f>(Table2[[#This Row],[1Y Return vs Nifty]]-AVERAGE(Table2[1Y Return vs Nifty]))/_xlfn.STDEV.P(Table2[1Y Return vs Nifty])</f>
        <v>-0.58183340830721231</v>
      </c>
      <c r="I442">
        <v>6.9106780487982498</v>
      </c>
      <c r="J442">
        <f>(Table2[[#This Row],[1M Return vs Nifty]]-AVERAGE(Table2[1M Return vs Nifty]))/_xlfn.STDEV.P(Table2[1M Return vs Nifty])</f>
        <v>0.6899091134138341</v>
      </c>
      <c r="K442">
        <v>8.2714634297448804</v>
      </c>
      <c r="L442">
        <f>(Table2[[#This Row],[6M Return vs Nifty]]-AVERAGE(Table2[6M Return vs Nifty]))/_xlfn.STDEV.P(Table2[6M Return vs Nifty])</f>
        <v>1.5299157624531245E-2</v>
      </c>
      <c r="M442">
        <v>7.5579784837831196</v>
      </c>
      <c r="N442">
        <f>(Table2[[#This Row],[1W Return vs Nifty]]-AVERAGE(Table2[1W Return vs Nifty]))/_xlfn.STDEV.P(Table2[1W Return vs Nifty])</f>
        <v>0.9097377056325171</v>
      </c>
      <c r="O442">
        <v>128.97</v>
      </c>
      <c r="P442">
        <v>127.94808810982499</v>
      </c>
      <c r="Q442">
        <v>122.58019090274099</v>
      </c>
      <c r="R442">
        <v>79.6115739754391</v>
      </c>
      <c r="S442" s="2">
        <f>(Table2[[#This Row],[Close Price]]-Table2[[#This Row],[20D EMA]])/Table2[[#This Row],[20D EMA]]</f>
        <v>6.8310459796852005E-2</v>
      </c>
      <c r="T442" s="2">
        <f>(Table2[[#This Row],[Close Price]]-Table2[[#This Row],[50D EMA]])/Table2[[#This Row],[50D EMA]]</f>
        <v>7.6842976205597754E-2</v>
      </c>
      <c r="U442" s="2">
        <f>(Table2[[#This Row],[Close Price]]-Table2[[#This Row],[200D EMA]])/Table2[[#This Row],[200D EMA]]</f>
        <v>0.12399890214985075</v>
      </c>
      <c r="V442">
        <v>1.23450493331751</v>
      </c>
      <c r="W442">
        <v>136.07</v>
      </c>
      <c r="X442">
        <v>138.80000000000001</v>
      </c>
      <c r="Y442">
        <v>136.58000000000001</v>
      </c>
      <c r="Z442">
        <v>140.5</v>
      </c>
      <c r="AA442">
        <v>121.96</v>
      </c>
      <c r="AB442">
        <v>140.5</v>
      </c>
      <c r="AC442" s="2">
        <f>(Table2[[#This Row],[Close Price]]/Table2[[#This Row],[Day Low]])-1</f>
        <v>1.2567061071507402E-2</v>
      </c>
      <c r="AD442" s="2">
        <f>(Table2[[#This Row],[Day High]]/Table2[[#This Row],[Close Price]])-1</f>
        <v>7.4031064015096515E-3</v>
      </c>
      <c r="AE442" s="2">
        <f>(Table2[[#This Row],[Close Price]]/Table2[[#This Row],[Current Week Low]])-1</f>
        <v>8.7860594523354596E-3</v>
      </c>
      <c r="AF442" s="2">
        <f>(Table2[[#This Row],[Current Week High]]/Table2[[#This Row],[Close Price]])-1</f>
        <v>1.974161707069233E-2</v>
      </c>
      <c r="AG442" s="2">
        <f>(Table2[[#This Row],[Close Price]]/Table2[[#This Row],[Current Month Low]])-1</f>
        <v>0.12971466054444081</v>
      </c>
      <c r="AH442" s="2">
        <f>(Table2[[#This Row],[Current Month High]]/Table2[[#This Row],[Close Price]])-1</f>
        <v>1.974161707069233E-2</v>
      </c>
      <c r="AI442">
        <v>4.5144433154304</v>
      </c>
      <c r="AJ442">
        <v>34.616511968734699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-7.0000000000000007E-2</v>
      </c>
      <c r="AM442" t="s">
        <v>10201</v>
      </c>
      <c r="AN442">
        <v>8.18</v>
      </c>
      <c r="AO442" t="s">
        <v>10202</v>
      </c>
      <c r="AP442">
        <v>2.4373443169013999E-2</v>
      </c>
      <c r="AQ442">
        <f>(Table2[[#This Row],[Sharpe Ratio]]-AVERAGE(Table2[Sharpe Ratio]))/_xlfn.STDEV.P(Table2[Sharpe Ratio])</f>
        <v>-0.35996344199397357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0.67314912636969659</v>
      </c>
      <c r="AS442">
        <f>_xlfn.RANK.AVG(Table2[[#This Row],[1Y Return vs Nifty Z-Score]],Table2[1Y Return vs Nifty Z-Score])</f>
        <v>522</v>
      </c>
      <c r="AT442">
        <f>_xlfn.RANK.AVG(Table2[[#This Row],[6M Return vs Nifty Z-Score]],Table2[6M Return vs Nifty Z-Score])</f>
        <v>311</v>
      </c>
      <c r="AU442">
        <f>_xlfn.RANK.AVG(Table2[[#This Row],[Sharpe Ratio Z-Score]],Table2[Sharpe Ratio Z-Score])</f>
        <v>429</v>
      </c>
      <c r="AV442">
        <f>(Table2[[#This Row],[Rank 1Y]]+Table2[[#This Row],[Rank 6M]]+Table2[[#This Row],[Rank Sharpe]])/3</f>
        <v>420.66666666666669</v>
      </c>
    </row>
    <row r="443" spans="1:48" x14ac:dyDescent="0.3">
      <c r="A443" t="s">
        <v>488</v>
      </c>
      <c r="B443" t="s">
        <v>489</v>
      </c>
      <c r="C443" t="s">
        <v>10172</v>
      </c>
      <c r="D443" t="s">
        <v>490</v>
      </c>
      <c r="E443">
        <v>43795.5505911</v>
      </c>
      <c r="F443">
        <v>38877.300000000003</v>
      </c>
      <c r="G443">
        <v>8.0008670214011204</v>
      </c>
      <c r="H443">
        <f>(Table2[[#This Row],[1Y Return vs Nifty]]-AVERAGE(Table2[1Y Return vs Nifty]))/_xlfn.STDEV.P(Table2[1Y Return vs Nifty])</f>
        <v>-0.41951888867802933</v>
      </c>
      <c r="I443">
        <v>-1.9093845310442099</v>
      </c>
      <c r="J443">
        <f>(Table2[[#This Row],[1M Return vs Nifty]]-AVERAGE(Table2[1M Return vs Nifty]))/_xlfn.STDEV.P(Table2[1M Return vs Nifty])</f>
        <v>-0.27682544032034184</v>
      </c>
      <c r="K443">
        <v>1.0261926786975499</v>
      </c>
      <c r="L443">
        <f>(Table2[[#This Row],[6M Return vs Nifty]]-AVERAGE(Table2[6M Return vs Nifty]))/_xlfn.STDEV.P(Table2[6M Return vs Nifty])</f>
        <v>-0.22856543102397103</v>
      </c>
      <c r="M443">
        <v>0.21141212211306401</v>
      </c>
      <c r="N443">
        <f>(Table2[[#This Row],[1W Return vs Nifty]]-AVERAGE(Table2[1W Return vs Nifty]))/_xlfn.STDEV.P(Table2[1W Return vs Nifty])</f>
        <v>-0.56564993044739564</v>
      </c>
      <c r="O443">
        <v>38177.160000000003</v>
      </c>
      <c r="P443">
        <v>36429.281313728199</v>
      </c>
      <c r="Q443">
        <v>32624.2316761859</v>
      </c>
      <c r="R443">
        <v>58.669666791362197</v>
      </c>
      <c r="S443" s="2">
        <f>(Table2[[#This Row],[Close Price]]-Table2[[#This Row],[20D EMA]])/Table2[[#This Row],[20D EMA]]</f>
        <v>1.8339237386961194E-2</v>
      </c>
      <c r="T443" s="2">
        <f>(Table2[[#This Row],[Close Price]]-Table2[[#This Row],[50D EMA]])/Table2[[#This Row],[50D EMA]]</f>
        <v>6.7199203442678948E-2</v>
      </c>
      <c r="U443" s="2">
        <f>(Table2[[#This Row],[Close Price]]-Table2[[#This Row],[200D EMA]])/Table2[[#This Row],[200D EMA]]</f>
        <v>0.19166944331070754</v>
      </c>
      <c r="V443">
        <v>0.38559240969903702</v>
      </c>
      <c r="W443">
        <v>38961.550000000003</v>
      </c>
      <c r="X443">
        <v>40642.949999999997</v>
      </c>
      <c r="Y443">
        <v>38500</v>
      </c>
      <c r="Z443">
        <v>39424.800000000003</v>
      </c>
      <c r="AA443">
        <v>37018.9</v>
      </c>
      <c r="AB443">
        <v>40856.5</v>
      </c>
      <c r="AC443" s="2">
        <f>(Table2[[#This Row],[Close Price]]/Table2[[#This Row],[Day Low]])-1</f>
        <v>-2.1623883033400348E-3</v>
      </c>
      <c r="AD443" s="2">
        <f>(Table2[[#This Row],[Day High]]/Table2[[#This Row],[Close Price]])-1</f>
        <v>4.5415962528261744E-2</v>
      </c>
      <c r="AE443" s="2">
        <f>(Table2[[#This Row],[Close Price]]/Table2[[#This Row],[Current Week Low]])-1</f>
        <v>9.8000000000000309E-3</v>
      </c>
      <c r="AF443" s="2">
        <f>(Table2[[#This Row],[Current Week High]]/Table2[[#This Row],[Close Price]])-1</f>
        <v>1.4082768093463205E-2</v>
      </c>
      <c r="AG443" s="2">
        <f>(Table2[[#This Row],[Close Price]]/Table2[[#This Row],[Current Month Low]])-1</f>
        <v>5.020138361755766E-2</v>
      </c>
      <c r="AH443" s="2">
        <f>(Table2[[#This Row],[Current Month High]]/Table2[[#This Row],[Close Price]])-1</f>
        <v>5.0908885133484016E-2</v>
      </c>
      <c r="AI443">
        <v>5.0908885133483999</v>
      </c>
      <c r="AJ443">
        <v>46.001577287066198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</v>
      </c>
      <c r="AM443">
        <v>0</v>
      </c>
      <c r="AN443">
        <v>-1.19</v>
      </c>
      <c r="AO443" t="s">
        <v>10201</v>
      </c>
      <c r="AP443">
        <v>2.9679534802705999E-2</v>
      </c>
      <c r="AQ443">
        <f>(Table2[[#This Row],[Sharpe Ratio]]-AVERAGE(Table2[Sharpe Ratio]))/_xlfn.STDEV.P(Table2[Sharpe Ratio])</f>
        <v>-0.29906478295719202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-1.78962447342693</v>
      </c>
      <c r="AS443">
        <f>_xlfn.RANK.AVG(Table2[[#This Row],[1Y Return vs Nifty Z-Score]],Table2[1Y Return vs Nifty Z-Score])</f>
        <v>450</v>
      </c>
      <c r="AT443">
        <f>_xlfn.RANK.AVG(Table2[[#This Row],[6M Return vs Nifty Z-Score]],Table2[6M Return vs Nifty Z-Score])</f>
        <v>405</v>
      </c>
      <c r="AU443">
        <f>_xlfn.RANK.AVG(Table2[[#This Row],[Sharpe Ratio Z-Score]],Table2[Sharpe Ratio Z-Score])</f>
        <v>408</v>
      </c>
      <c r="AV443">
        <f>(Table2[[#This Row],[Rank 1Y]]+Table2[[#This Row],[Rank 6M]]+Table2[[#This Row],[Rank Sharpe]])/3</f>
        <v>421</v>
      </c>
    </row>
    <row r="444" spans="1:48" x14ac:dyDescent="0.3">
      <c r="A444" t="s">
        <v>990</v>
      </c>
      <c r="B444" t="s">
        <v>991</v>
      </c>
      <c r="C444" t="s">
        <v>10156</v>
      </c>
      <c r="D444" t="s">
        <v>286</v>
      </c>
      <c r="E444">
        <v>13724.95839958</v>
      </c>
      <c r="F444">
        <v>995.45</v>
      </c>
      <c r="G444">
        <v>21.132803145710799</v>
      </c>
      <c r="H444">
        <f>(Table2[[#This Row],[1Y Return vs Nifty]]-AVERAGE(Table2[1Y Return vs Nifty]))/_xlfn.STDEV.P(Table2[1Y Return vs Nifty])</f>
        <v>-0.23779602116336279</v>
      </c>
      <c r="I444">
        <v>-10.3625378408681</v>
      </c>
      <c r="J444">
        <f>(Table2[[#This Row],[1M Return vs Nifty]]-AVERAGE(Table2[1M Return vs Nifty]))/_xlfn.STDEV.P(Table2[1M Return vs Nifty])</f>
        <v>-1.203344421182849</v>
      </c>
      <c r="K444">
        <v>-1.3208684783915401</v>
      </c>
      <c r="L444">
        <f>(Table2[[#This Row],[6M Return vs Nifty]]-AVERAGE(Table2[6M Return vs Nifty]))/_xlfn.STDEV.P(Table2[6M Return vs Nifty])</f>
        <v>-0.30756387335598068</v>
      </c>
      <c r="M444">
        <v>-8.1366162079214295</v>
      </c>
      <c r="N444">
        <f>(Table2[[#This Row],[1W Return vs Nifty]]-AVERAGE(Table2[1W Return vs Nifty]))/_xlfn.STDEV.P(Table2[1W Return vs Nifty])</f>
        <v>-2.2421579993104492</v>
      </c>
      <c r="O444">
        <v>1035.52</v>
      </c>
      <c r="P444">
        <v>1025.7099744612001</v>
      </c>
      <c r="Q444">
        <v>920.851762765888</v>
      </c>
      <c r="R444">
        <v>26.6491098541463</v>
      </c>
      <c r="S444" s="2">
        <f>(Table2[[#This Row],[Close Price]]-Table2[[#This Row],[20D EMA]])/Table2[[#This Row],[20D EMA]]</f>
        <v>-3.8695534610630349E-2</v>
      </c>
      <c r="T444" s="2">
        <f>(Table2[[#This Row],[Close Price]]-Table2[[#This Row],[50D EMA]])/Table2[[#This Row],[50D EMA]]</f>
        <v>-2.950149185893941E-2</v>
      </c>
      <c r="U444" s="2">
        <f>(Table2[[#This Row],[Close Price]]-Table2[[#This Row],[200D EMA]])/Table2[[#This Row],[200D EMA]]</f>
        <v>8.1010039020881441E-2</v>
      </c>
      <c r="V444">
        <v>0.82322423712470005</v>
      </c>
      <c r="W444">
        <v>984</v>
      </c>
      <c r="X444">
        <v>1004.15</v>
      </c>
      <c r="Y444">
        <v>960</v>
      </c>
      <c r="Z444">
        <v>1000</v>
      </c>
      <c r="AA444">
        <v>960</v>
      </c>
      <c r="AB444">
        <v>1143.1500000000001</v>
      </c>
      <c r="AC444" s="2">
        <f>(Table2[[#This Row],[Close Price]]/Table2[[#This Row],[Day Low]])-1</f>
        <v>1.1636178861788693E-2</v>
      </c>
      <c r="AD444" s="2">
        <f>(Table2[[#This Row],[Day High]]/Table2[[#This Row],[Close Price]])-1</f>
        <v>8.7397659350041401E-3</v>
      </c>
      <c r="AE444" s="2">
        <f>(Table2[[#This Row],[Close Price]]/Table2[[#This Row],[Current Week Low]])-1</f>
        <v>3.6927083333333277E-2</v>
      </c>
      <c r="AF444" s="2">
        <f>(Table2[[#This Row],[Current Week High]]/Table2[[#This Row],[Close Price]])-1</f>
        <v>4.5707971269275394E-3</v>
      </c>
      <c r="AG444" s="2">
        <f>(Table2[[#This Row],[Close Price]]/Table2[[#This Row],[Current Month Low]])-1</f>
        <v>3.6927083333333277E-2</v>
      </c>
      <c r="AH444" s="2">
        <f>(Table2[[#This Row],[Current Month High]]/Table2[[#This Row],[Close Price]])-1</f>
        <v>0.14837510673564713</v>
      </c>
      <c r="AI444">
        <v>20.448038575518598</v>
      </c>
      <c r="AJ444">
        <v>59.271999999999998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-0.21</v>
      </c>
      <c r="AM444" t="s">
        <v>10201</v>
      </c>
      <c r="AN444">
        <v>-6.15</v>
      </c>
      <c r="AO444" t="s">
        <v>10201</v>
      </c>
      <c r="AP444">
        <v>1.6786278503488999E-2</v>
      </c>
      <c r="AQ444">
        <f>(Table2[[#This Row],[Sharpe Ratio]]-AVERAGE(Table2[Sharpe Ratio]))/_xlfn.STDEV.P(Table2[Sharpe Ratio])</f>
        <v>-0.44704225365411615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-4.4379045686667578</v>
      </c>
      <c r="AS444">
        <f>_xlfn.RANK.AVG(Table2[[#This Row],[1Y Return vs Nifty Z-Score]],Table2[1Y Return vs Nifty Z-Score])</f>
        <v>372</v>
      </c>
      <c r="AT444">
        <f>_xlfn.RANK.AVG(Table2[[#This Row],[6M Return vs Nifty Z-Score]],Table2[6M Return vs Nifty Z-Score])</f>
        <v>433</v>
      </c>
      <c r="AU444">
        <f>_xlfn.RANK.AVG(Table2[[#This Row],[Sharpe Ratio Z-Score]],Table2[Sharpe Ratio Z-Score])</f>
        <v>458</v>
      </c>
      <c r="AV444">
        <f>(Table2[[#This Row],[Rank 1Y]]+Table2[[#This Row],[Rank 6M]]+Table2[[#This Row],[Rank Sharpe]])/3</f>
        <v>421</v>
      </c>
    </row>
    <row r="445" spans="1:48" x14ac:dyDescent="0.3">
      <c r="A445" t="s">
        <v>1157</v>
      </c>
      <c r="B445" t="s">
        <v>1158</v>
      </c>
      <c r="C445" t="s">
        <v>10168</v>
      </c>
      <c r="D445" t="s">
        <v>908</v>
      </c>
      <c r="E445">
        <v>10566.551945808</v>
      </c>
      <c r="F445">
        <v>76.52</v>
      </c>
      <c r="G445">
        <v>62.287523458741497</v>
      </c>
      <c r="H445">
        <f>(Table2[[#This Row],[1Y Return vs Nifty]]-AVERAGE(Table2[1Y Return vs Nifty]))/_xlfn.STDEV.P(Table2[1Y Return vs Nifty])</f>
        <v>0.33171282477165925</v>
      </c>
      <c r="I445">
        <v>-12.7398400026181</v>
      </c>
      <c r="J445">
        <f>(Table2[[#This Row],[1M Return vs Nifty]]-AVERAGE(Table2[1M Return vs Nifty]))/_xlfn.STDEV.P(Table2[1M Return vs Nifty])</f>
        <v>-1.4639117497733598</v>
      </c>
      <c r="K445">
        <v>-23.429177672861801</v>
      </c>
      <c r="L445">
        <f>(Table2[[#This Row],[6M Return vs Nifty]]-AVERAGE(Table2[6M Return vs Nifty]))/_xlfn.STDEV.P(Table2[6M Return vs Nifty])</f>
        <v>-1.051695309250773</v>
      </c>
      <c r="M445">
        <v>3.8111605084107798</v>
      </c>
      <c r="N445">
        <f>(Table2[[#This Row],[1W Return vs Nifty]]-AVERAGE(Table2[1W Return vs Nifty]))/_xlfn.STDEV.P(Table2[1W Return vs Nifty])</f>
        <v>0.15727612788809883</v>
      </c>
      <c r="O445">
        <v>77.400000000000006</v>
      </c>
      <c r="P445">
        <v>77.506193403837798</v>
      </c>
      <c r="Q445">
        <v>72.383622891666306</v>
      </c>
      <c r="R445">
        <v>47.538719082858599</v>
      </c>
      <c r="S445" s="2">
        <f>(Table2[[#This Row],[Close Price]]-Table2[[#This Row],[20D EMA]])/Table2[[#This Row],[20D EMA]]</f>
        <v>-1.1369509043927773E-2</v>
      </c>
      <c r="T445" s="2">
        <f>(Table2[[#This Row],[Close Price]]-Table2[[#This Row],[50D EMA]])/Table2[[#This Row],[50D EMA]]</f>
        <v>-1.2724059336772564E-2</v>
      </c>
      <c r="U445" s="2">
        <f>(Table2[[#This Row],[Close Price]]-Table2[[#This Row],[200D EMA]])/Table2[[#This Row],[200D EMA]]</f>
        <v>5.7145206927877064E-2</v>
      </c>
      <c r="V445">
        <v>0.69666169447122495</v>
      </c>
      <c r="W445">
        <v>76.75</v>
      </c>
      <c r="X445">
        <v>82.35</v>
      </c>
      <c r="Y445">
        <v>75.81</v>
      </c>
      <c r="Z445">
        <v>78.290000000000006</v>
      </c>
      <c r="AA445">
        <v>71.05</v>
      </c>
      <c r="AB445">
        <v>84.8</v>
      </c>
      <c r="AC445" s="2">
        <f>(Table2[[#This Row],[Close Price]]/Table2[[#This Row],[Day Low]])-1</f>
        <v>-2.9967426710098E-3</v>
      </c>
      <c r="AD445" s="2">
        <f>(Table2[[#This Row],[Day High]]/Table2[[#This Row],[Close Price]])-1</f>
        <v>7.6189231573444927E-2</v>
      </c>
      <c r="AE445" s="2">
        <f>(Table2[[#This Row],[Close Price]]/Table2[[#This Row],[Current Week Low]])-1</f>
        <v>9.365519060809735E-3</v>
      </c>
      <c r="AF445" s="2">
        <f>(Table2[[#This Row],[Current Week High]]/Table2[[#This Row],[Close Price]])-1</f>
        <v>2.3131207527443909E-2</v>
      </c>
      <c r="AG445" s="2">
        <f>(Table2[[#This Row],[Close Price]]/Table2[[#This Row],[Current Month Low]])-1</f>
        <v>7.6988036593947928E-2</v>
      </c>
      <c r="AH445" s="2">
        <f>(Table2[[#This Row],[Current Month High]]/Table2[[#This Row],[Close Price]])-1</f>
        <v>0.10820700470465239</v>
      </c>
      <c r="AI445">
        <v>23.954521693674799</v>
      </c>
      <c r="AJ445">
        <v>89.405940594059402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</v>
      </c>
      <c r="AM445">
        <v>0</v>
      </c>
      <c r="AN445">
        <v>-3.47</v>
      </c>
      <c r="AO445" t="s">
        <v>10201</v>
      </c>
      <c r="AP445">
        <v>2.5921211753937998E-2</v>
      </c>
      <c r="AQ445">
        <f>(Table2[[#This Row],[Sharpe Ratio]]-AVERAGE(Table2[Sharpe Ratio]))/_xlfn.STDEV.P(Table2[Sharpe Ratio])</f>
        <v>-0.34219951369642471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196</v>
      </c>
      <c r="AT445">
        <f>_xlfn.RANK.AVG(Table2[[#This Row],[6M Return vs Nifty Z-Score]],Table2[6M Return vs Nifty Z-Score])</f>
        <v>646</v>
      </c>
      <c r="AU445">
        <f>_xlfn.RANK.AVG(Table2[[#This Row],[Sharpe Ratio Z-Score]],Table2[Sharpe Ratio Z-Score])</f>
        <v>423</v>
      </c>
      <c r="AV445">
        <f>(Table2[[#This Row],[Rank 1Y]]+Table2[[#This Row],[Rank 6M]]+Table2[[#This Row],[Rank Sharpe]])/3</f>
        <v>421.66666666666669</v>
      </c>
    </row>
    <row r="446" spans="1:48" x14ac:dyDescent="0.3">
      <c r="A446" t="s">
        <v>268</v>
      </c>
      <c r="B446" t="s">
        <v>269</v>
      </c>
      <c r="C446" t="s">
        <v>10157</v>
      </c>
      <c r="D446" t="s">
        <v>37</v>
      </c>
      <c r="E446">
        <v>103684.162633905</v>
      </c>
      <c r="F446">
        <v>719.05</v>
      </c>
      <c r="G446">
        <v>-2.3366742370909002</v>
      </c>
      <c r="H446">
        <f>(Table2[[#This Row],[1Y Return vs Nifty]]-AVERAGE(Table2[1Y Return vs Nifty]))/_xlfn.STDEV.P(Table2[1Y Return vs Nifty])</f>
        <v>-0.56257225284013213</v>
      </c>
      <c r="I446">
        <v>16.787492820076501</v>
      </c>
      <c r="J446">
        <f>(Table2[[#This Row],[1M Return vs Nifty]]-AVERAGE(Table2[1M Return vs Nifty]))/_xlfn.STDEV.P(Table2[1M Return vs Nifty])</f>
        <v>1.7724703802747486</v>
      </c>
      <c r="K446">
        <v>32.013186991179403</v>
      </c>
      <c r="L446">
        <f>(Table2[[#This Row],[6M Return vs Nifty]]-AVERAGE(Table2[6M Return vs Nifty]))/_xlfn.STDEV.P(Table2[6M Return vs Nifty])</f>
        <v>0.81440879052248094</v>
      </c>
      <c r="M446">
        <v>12.091550948913699</v>
      </c>
      <c r="N446">
        <f>(Table2[[#This Row],[1W Return vs Nifty]]-AVERAGE(Table2[1W Return vs Nifty]))/_xlfn.STDEV.P(Table2[1W Return vs Nifty])</f>
        <v>1.8202006937876349</v>
      </c>
      <c r="O446">
        <v>659.35</v>
      </c>
      <c r="P446">
        <v>626.73787059520396</v>
      </c>
      <c r="Q446">
        <v>575.66815018601505</v>
      </c>
      <c r="R446">
        <v>79.478149610566305</v>
      </c>
      <c r="S446" s="2">
        <f>(Table2[[#This Row],[Close Price]]-Table2[[#This Row],[20D EMA]])/Table2[[#This Row],[20D EMA]]</f>
        <v>9.0543717297338178E-2</v>
      </c>
      <c r="T446" s="2">
        <f>(Table2[[#This Row],[Close Price]]-Table2[[#This Row],[50D EMA]])/Table2[[#This Row],[50D EMA]]</f>
        <v>0.14728985391792024</v>
      </c>
      <c r="U446" s="2">
        <f>(Table2[[#This Row],[Close Price]]-Table2[[#This Row],[200D EMA]])/Table2[[#This Row],[200D EMA]]</f>
        <v>0.24907031901565871</v>
      </c>
      <c r="V446">
        <v>1.33328701945379</v>
      </c>
      <c r="W446">
        <v>698.05</v>
      </c>
      <c r="X446">
        <v>729.25</v>
      </c>
      <c r="Y446">
        <v>716</v>
      </c>
      <c r="Z446">
        <v>729.15</v>
      </c>
      <c r="AA446">
        <v>601.20000000000005</v>
      </c>
      <c r="AB446">
        <v>731.45</v>
      </c>
      <c r="AC446" s="2">
        <f>(Table2[[#This Row],[Close Price]]/Table2[[#This Row],[Day Low]])-1</f>
        <v>3.0083804885036924E-2</v>
      </c>
      <c r="AD446" s="2">
        <f>(Table2[[#This Row],[Day High]]/Table2[[#This Row],[Close Price]])-1</f>
        <v>1.4185383492107739E-2</v>
      </c>
      <c r="AE446" s="2">
        <f>(Table2[[#This Row],[Close Price]]/Table2[[#This Row],[Current Week Low]])-1</f>
        <v>4.2597765363128204E-3</v>
      </c>
      <c r="AF446" s="2">
        <f>(Table2[[#This Row],[Current Week High]]/Table2[[#This Row],[Close Price]])-1</f>
        <v>1.4046311104930043E-2</v>
      </c>
      <c r="AG446" s="2">
        <f>(Table2[[#This Row],[Close Price]]/Table2[[#This Row],[Current Month Low]])-1</f>
        <v>0.19602461743180299</v>
      </c>
      <c r="AH446" s="2">
        <f>(Table2[[#This Row],[Current Month High]]/Table2[[#This Row],[Close Price]])-1</f>
        <v>1.7244976010013291E-2</v>
      </c>
      <c r="AI446">
        <v>1.72449760100132</v>
      </c>
      <c r="AJ446">
        <v>55.151580537274697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0.12</v>
      </c>
      <c r="AM446" t="s">
        <v>10202</v>
      </c>
      <c r="AN446">
        <v>8.82</v>
      </c>
      <c r="AO446" t="s">
        <v>10202</v>
      </c>
      <c r="AP446">
        <v>-3.7660222244050003E-2</v>
      </c>
      <c r="AQ446">
        <f>(Table2[[#This Row],[Sharpe Ratio]]-AVERAGE(Table2[Sharpe Ratio]))/_xlfn.STDEV.P(Table2[Sharpe Ratio])</f>
        <v>-1.0719313648252247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2.7725762469195079</v>
      </c>
      <c r="AS446">
        <f>_xlfn.RANK.AVG(Table2[[#This Row],[1Y Return vs Nifty Z-Score]],Table2[1Y Return vs Nifty Z-Score])</f>
        <v>516</v>
      </c>
      <c r="AT446">
        <f>_xlfn.RANK.AVG(Table2[[#This Row],[6M Return vs Nifty Z-Score]],Table2[6M Return vs Nifty Z-Score])</f>
        <v>121</v>
      </c>
      <c r="AU446">
        <f>_xlfn.RANK.AVG(Table2[[#This Row],[Sharpe Ratio Z-Score]],Table2[Sharpe Ratio Z-Score])</f>
        <v>629</v>
      </c>
      <c r="AV446">
        <f>(Table2[[#This Row],[Rank 1Y]]+Table2[[#This Row],[Rank 6M]]+Table2[[#This Row],[Rank Sharpe]])/3</f>
        <v>422</v>
      </c>
    </row>
    <row r="447" spans="1:48" x14ac:dyDescent="0.3">
      <c r="A447" t="s">
        <v>620</v>
      </c>
      <c r="B447" t="s">
        <v>621</v>
      </c>
      <c r="C447" t="s">
        <v>10166</v>
      </c>
      <c r="D447" t="s">
        <v>265</v>
      </c>
      <c r="E447">
        <v>30296.867200000001</v>
      </c>
      <c r="F447">
        <v>2736.35</v>
      </c>
      <c r="G447">
        <v>-8.3698925287216106</v>
      </c>
      <c r="H447">
        <f>(Table2[[#This Row],[1Y Return vs Nifty]]-AVERAGE(Table2[1Y Return vs Nifty]))/_xlfn.STDEV.P(Table2[1Y Return vs Nifty])</f>
        <v>-0.64606136807177528</v>
      </c>
      <c r="I447">
        <v>-9.2681420923084392</v>
      </c>
      <c r="J447">
        <f>(Table2[[#This Row],[1M Return vs Nifty]]-AVERAGE(Table2[1M Return vs Nifty]))/_xlfn.STDEV.P(Table2[1M Return vs Nifty])</f>
        <v>-1.0833917364921128</v>
      </c>
      <c r="K447">
        <v>-0.80910856755315397</v>
      </c>
      <c r="L447">
        <f>(Table2[[#This Row],[6M Return vs Nifty]]-AVERAGE(Table2[6M Return vs Nifty]))/_xlfn.STDEV.P(Table2[6M Return vs Nifty])</f>
        <v>-0.29033882760798607</v>
      </c>
      <c r="M447">
        <v>0.268382645447789</v>
      </c>
      <c r="N447">
        <f>(Table2[[#This Row],[1W Return vs Nifty]]-AVERAGE(Table2[1W Return vs Nifty]))/_xlfn.STDEV.P(Table2[1W Return vs Nifty])</f>
        <v>-0.55420872082495265</v>
      </c>
      <c r="O447">
        <v>2666.27</v>
      </c>
      <c r="P447">
        <v>2596.4452237805099</v>
      </c>
      <c r="Q447">
        <v>2328.4083100274302</v>
      </c>
      <c r="R447">
        <v>61.626002729454299</v>
      </c>
      <c r="S447" s="2">
        <f>(Table2[[#This Row],[Close Price]]-Table2[[#This Row],[20D EMA]])/Table2[[#This Row],[20D EMA]]</f>
        <v>2.6283909731572543E-2</v>
      </c>
      <c r="T447" s="2">
        <f>(Table2[[#This Row],[Close Price]]-Table2[[#This Row],[50D EMA]])/Table2[[#This Row],[50D EMA]]</f>
        <v>5.3883199590778988E-2</v>
      </c>
      <c r="U447" s="2">
        <f>(Table2[[#This Row],[Close Price]]-Table2[[#This Row],[200D EMA]])/Table2[[#This Row],[200D EMA]]</f>
        <v>0.17520195586647941</v>
      </c>
      <c r="V447">
        <v>1.18395973892561</v>
      </c>
      <c r="W447">
        <v>2680</v>
      </c>
      <c r="X447">
        <v>2756</v>
      </c>
      <c r="Y447">
        <v>2603.0500000000002</v>
      </c>
      <c r="Z447">
        <v>2787.3</v>
      </c>
      <c r="AA447">
        <v>2505</v>
      </c>
      <c r="AB447">
        <v>2960</v>
      </c>
      <c r="AC447" s="2">
        <f>(Table2[[#This Row],[Close Price]]/Table2[[#This Row],[Day Low]])-1</f>
        <v>2.1026119402985044E-2</v>
      </c>
      <c r="AD447" s="2">
        <f>(Table2[[#This Row],[Day High]]/Table2[[#This Row],[Close Price]])-1</f>
        <v>7.1810989091307675E-3</v>
      </c>
      <c r="AE447" s="2">
        <f>(Table2[[#This Row],[Close Price]]/Table2[[#This Row],[Current Week Low]])-1</f>
        <v>5.1209158487159234E-2</v>
      </c>
      <c r="AF447" s="2">
        <f>(Table2[[#This Row],[Current Week High]]/Table2[[#This Row],[Close Price]])-1</f>
        <v>1.8619694118077179E-2</v>
      </c>
      <c r="AG447" s="2">
        <f>(Table2[[#This Row],[Close Price]]/Table2[[#This Row],[Current Month Low]])-1</f>
        <v>9.2355289421157671E-2</v>
      </c>
      <c r="AH447" s="2">
        <f>(Table2[[#This Row],[Current Month High]]/Table2[[#This Row],[Close Price]])-1</f>
        <v>8.1732965446671635E-2</v>
      </c>
      <c r="AI447">
        <v>8.1732965446671599</v>
      </c>
      <c r="AJ447">
        <v>45.923101535836103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</v>
      </c>
      <c r="AM447" t="s">
        <v>10202</v>
      </c>
      <c r="AN447">
        <v>-1.82</v>
      </c>
      <c r="AO447" t="s">
        <v>10201</v>
      </c>
      <c r="AP447">
        <v>6.9627249549521E-2</v>
      </c>
      <c r="AQ447">
        <f>(Table2[[#This Row],[Sharpe Ratio]]-AVERAGE(Table2[Sharpe Ratio]))/_xlfn.STDEV.P(Table2[Sharpe Ratio])</f>
        <v>0.15941999785918662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-2.4145806551376401</v>
      </c>
      <c r="AS447">
        <f>_xlfn.RANK.AVG(Table2[[#This Row],[1Y Return vs Nifty Z-Score]],Table2[1Y Return vs Nifty Z-Score])</f>
        <v>552</v>
      </c>
      <c r="AT447">
        <f>_xlfn.RANK.AVG(Table2[[#This Row],[6M Return vs Nifty Z-Score]],Table2[6M Return vs Nifty Z-Score])</f>
        <v>426</v>
      </c>
      <c r="AU447">
        <f>_xlfn.RANK.AVG(Table2[[#This Row],[Sharpe Ratio Z-Score]],Table2[Sharpe Ratio Z-Score])</f>
        <v>288</v>
      </c>
      <c r="AV447">
        <f>(Table2[[#This Row],[Rank 1Y]]+Table2[[#This Row],[Rank 6M]]+Table2[[#This Row],[Rank Sharpe]])/3</f>
        <v>422</v>
      </c>
    </row>
    <row r="448" spans="1:48" x14ac:dyDescent="0.3">
      <c r="A448" t="s">
        <v>588</v>
      </c>
      <c r="B448" t="s">
        <v>589</v>
      </c>
      <c r="C448" t="s">
        <v>10161</v>
      </c>
      <c r="D448" t="s">
        <v>293</v>
      </c>
      <c r="E448">
        <v>32993.731352520001</v>
      </c>
      <c r="F448">
        <v>1228.5999999999999</v>
      </c>
      <c r="G448">
        <v>47.186856094795097</v>
      </c>
      <c r="H448">
        <f>(Table2[[#This Row],[1Y Return vs Nifty]]-AVERAGE(Table2[1Y Return vs Nifty]))/_xlfn.STDEV.P(Table2[1Y Return vs Nifty])</f>
        <v>0.1227461843018227</v>
      </c>
      <c r="I448">
        <v>-9.0106138742970092</v>
      </c>
      <c r="J448">
        <f>(Table2[[#This Row],[1M Return vs Nifty]]-AVERAGE(Table2[1M Return vs Nifty]))/_xlfn.STDEV.P(Table2[1M Return vs Nifty])</f>
        <v>-1.055165017615739</v>
      </c>
      <c r="K448">
        <v>-5.9883297842680596</v>
      </c>
      <c r="L448">
        <f>(Table2[[#This Row],[6M Return vs Nifty]]-AVERAGE(Table2[6M Return vs Nifty]))/_xlfn.STDEV.P(Table2[6M Return vs Nifty])</f>
        <v>-0.4646633897854866</v>
      </c>
      <c r="M448">
        <v>-1.63583054032335</v>
      </c>
      <c r="N448">
        <f>(Table2[[#This Row],[1W Return vs Nifty]]-AVERAGE(Table2[1W Return vs Nifty]))/_xlfn.STDEV.P(Table2[1W Return vs Nifty])</f>
        <v>-0.93662581915882293</v>
      </c>
      <c r="O448">
        <v>1227.47</v>
      </c>
      <c r="P448">
        <v>1255.3017898655801</v>
      </c>
      <c r="Q448">
        <v>1139.46604675454</v>
      </c>
      <c r="R448">
        <v>56.117284116278597</v>
      </c>
      <c r="S448" s="2">
        <f>(Table2[[#This Row],[Close Price]]-Table2[[#This Row],[20D EMA]])/Table2[[#This Row],[20D EMA]]</f>
        <v>9.2059276397784206E-4</v>
      </c>
      <c r="T448" s="2">
        <f>(Table2[[#This Row],[Close Price]]-Table2[[#This Row],[50D EMA]])/Table2[[#This Row],[50D EMA]]</f>
        <v>-2.1271211497626751E-2</v>
      </c>
      <c r="U448" s="2">
        <f>(Table2[[#This Row],[Close Price]]-Table2[[#This Row],[200D EMA]])/Table2[[#This Row],[200D EMA]]</f>
        <v>7.8224316994204263E-2</v>
      </c>
      <c r="V448">
        <v>0.53957766128436502</v>
      </c>
      <c r="W448">
        <v>1231.8</v>
      </c>
      <c r="X448">
        <v>1255</v>
      </c>
      <c r="Y448">
        <v>1209.0999999999999</v>
      </c>
      <c r="Z448">
        <v>1243</v>
      </c>
      <c r="AA448">
        <v>1166.2</v>
      </c>
      <c r="AB448">
        <v>1292.2</v>
      </c>
      <c r="AC448" s="2">
        <f>(Table2[[#This Row],[Close Price]]/Table2[[#This Row],[Day Low]])-1</f>
        <v>-2.5978243221302932E-3</v>
      </c>
      <c r="AD448" s="2">
        <f>(Table2[[#This Row],[Day High]]/Table2[[#This Row],[Close Price]])-1</f>
        <v>2.1487872375061112E-2</v>
      </c>
      <c r="AE448" s="2">
        <f>(Table2[[#This Row],[Close Price]]/Table2[[#This Row],[Current Week Low]])-1</f>
        <v>1.6127698287982772E-2</v>
      </c>
      <c r="AF448" s="2">
        <f>(Table2[[#This Row],[Current Week High]]/Table2[[#This Row],[Close Price]])-1</f>
        <v>1.1720657659124223E-2</v>
      </c>
      <c r="AG448" s="2">
        <f>(Table2[[#This Row],[Close Price]]/Table2[[#This Row],[Current Month Low]])-1</f>
        <v>5.3507117132567172E-2</v>
      </c>
      <c r="AH448" s="2">
        <f>(Table2[[#This Row],[Current Month High]]/Table2[[#This Row],[Close Price]])-1</f>
        <v>5.1766237994465447E-2</v>
      </c>
      <c r="AI448">
        <v>23.221552987139798</v>
      </c>
      <c r="AJ448">
        <v>87.386562952794904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-0.25</v>
      </c>
      <c r="AM448" t="s">
        <v>10201</v>
      </c>
      <c r="AN448">
        <v>-1.9</v>
      </c>
      <c r="AO448" t="s">
        <v>10201</v>
      </c>
      <c r="AQ448">
        <f>(Table2[[#This Row],[Sharpe Ratio]]-AVERAGE(Table2[Sharpe Ratio]))/_xlfn.STDEV.P(Table2[Sharpe Ratio])</f>
        <v>-0.63970041368086605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250</v>
      </c>
      <c r="AT448">
        <f>_xlfn.RANK.AVG(Table2[[#This Row],[6M Return vs Nifty Z-Score]],Table2[6M Return vs Nifty Z-Score])</f>
        <v>490</v>
      </c>
      <c r="AU448">
        <f>_xlfn.RANK.AVG(Table2[[#This Row],[Sharpe Ratio Z-Score]],Table2[Sharpe Ratio Z-Score])</f>
        <v>530.5</v>
      </c>
      <c r="AV448">
        <f>(Table2[[#This Row],[Rank 1Y]]+Table2[[#This Row],[Rank 6M]]+Table2[[#This Row],[Rank Sharpe]])/3</f>
        <v>423.5</v>
      </c>
    </row>
    <row r="449" spans="1:48" x14ac:dyDescent="0.3">
      <c r="A449" t="s">
        <v>203</v>
      </c>
      <c r="B449" t="s">
        <v>204</v>
      </c>
      <c r="C449" t="s">
        <v>10161</v>
      </c>
      <c r="D449" t="s">
        <v>205</v>
      </c>
      <c r="E449">
        <v>130712.74676330001</v>
      </c>
      <c r="F449">
        <v>4923.8500000000004</v>
      </c>
      <c r="G449">
        <v>7.2263328627132601</v>
      </c>
      <c r="H449">
        <f>(Table2[[#This Row],[1Y Return vs Nifty]]-AVERAGE(Table2[1Y Return vs Nifty]))/_xlfn.STDEV.P(Table2[1Y Return vs Nifty])</f>
        <v>-0.43023707729640537</v>
      </c>
      <c r="I449">
        <v>0.652236839010778</v>
      </c>
      <c r="J449">
        <f>(Table2[[#This Row],[1M Return vs Nifty]]-AVERAGE(Table2[1M Return vs Nifty]))/_xlfn.STDEV.P(Table2[1M Return vs Nifty])</f>
        <v>3.9444373986289149E-3</v>
      </c>
      <c r="K449">
        <v>23.6456892630328</v>
      </c>
      <c r="L449">
        <f>(Table2[[#This Row],[6M Return vs Nifty]]-AVERAGE(Table2[6M Return vs Nifty]))/_xlfn.STDEV.P(Table2[6M Return vs Nifty])</f>
        <v>0.53277178044983708</v>
      </c>
      <c r="M449">
        <v>6.5275933254081302</v>
      </c>
      <c r="N449">
        <f>(Table2[[#This Row],[1W Return vs Nifty]]-AVERAGE(Table2[1W Return vs Nifty]))/_xlfn.STDEV.P(Table2[1W Return vs Nifty])</f>
        <v>0.70280872027708929</v>
      </c>
      <c r="O449">
        <v>4597.9799999999996</v>
      </c>
      <c r="P449">
        <v>4437.1217758837402</v>
      </c>
      <c r="Q449">
        <v>3989.8694807435299</v>
      </c>
      <c r="R449">
        <v>82.623163567318102</v>
      </c>
      <c r="S449" s="2">
        <f>(Table2[[#This Row],[Close Price]]-Table2[[#This Row],[20D EMA]])/Table2[[#This Row],[20D EMA]]</f>
        <v>7.0872426587327661E-2</v>
      </c>
      <c r="T449" s="2">
        <f>(Table2[[#This Row],[Close Price]]-Table2[[#This Row],[50D EMA]])/Table2[[#This Row],[50D EMA]]</f>
        <v>0.10969458326829867</v>
      </c>
      <c r="U449" s="2">
        <f>(Table2[[#This Row],[Close Price]]-Table2[[#This Row],[200D EMA]])/Table2[[#This Row],[200D EMA]]</f>
        <v>0.23408798803173356</v>
      </c>
      <c r="V449">
        <v>0.89366148640377896</v>
      </c>
      <c r="W449">
        <v>4901.7</v>
      </c>
      <c r="X449">
        <v>4945</v>
      </c>
      <c r="Y449">
        <v>4771.7</v>
      </c>
      <c r="Z449">
        <v>4951</v>
      </c>
      <c r="AA449">
        <v>4395.3</v>
      </c>
      <c r="AB449">
        <v>4951</v>
      </c>
      <c r="AC449" s="2">
        <f>(Table2[[#This Row],[Close Price]]/Table2[[#This Row],[Day Low]])-1</f>
        <v>4.518840402309543E-3</v>
      </c>
      <c r="AD449" s="2">
        <f>(Table2[[#This Row],[Day High]]/Table2[[#This Row],[Close Price]])-1</f>
        <v>4.2954192349482501E-3</v>
      </c>
      <c r="AE449" s="2">
        <f>(Table2[[#This Row],[Close Price]]/Table2[[#This Row],[Current Week Low]])-1</f>
        <v>3.1885910681727747E-2</v>
      </c>
      <c r="AF449" s="2">
        <f>(Table2[[#This Row],[Current Week High]]/Table2[[#This Row],[Close Price]])-1</f>
        <v>5.5139778831605479E-3</v>
      </c>
      <c r="AG449" s="2">
        <f>(Table2[[#This Row],[Close Price]]/Table2[[#This Row],[Current Month Low]])-1</f>
        <v>0.12025345255158926</v>
      </c>
      <c r="AH449" s="2">
        <f>(Table2[[#This Row],[Current Month High]]/Table2[[#This Row],[Close Price]])-1</f>
        <v>5.5139778831605479E-3</v>
      </c>
      <c r="AI449">
        <v>0.55139778831605402</v>
      </c>
      <c r="AJ449">
        <v>49.4203866112341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0.11</v>
      </c>
      <c r="AM449" t="s">
        <v>10202</v>
      </c>
      <c r="AN449">
        <v>6.19</v>
      </c>
      <c r="AO449" t="s">
        <v>10202</v>
      </c>
      <c r="AP449">
        <v>-5.1320058183060999E-2</v>
      </c>
      <c r="AQ449">
        <f>(Table2[[#This Row],[Sharpe Ratio]]-AVERAGE(Table2[Sharpe Ratio]))/_xlfn.STDEV.P(Table2[Sharpe Ratio])</f>
        <v>-1.2287069632838192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-0.41941910245466929</v>
      </c>
      <c r="AS449">
        <f>_xlfn.RANK.AVG(Table2[[#This Row],[1Y Return vs Nifty Z-Score]],Table2[1Y Return vs Nifty Z-Score])</f>
        <v>454</v>
      </c>
      <c r="AT449">
        <f>_xlfn.RANK.AVG(Table2[[#This Row],[6M Return vs Nifty Z-Score]],Table2[6M Return vs Nifty Z-Score])</f>
        <v>175</v>
      </c>
      <c r="AU449">
        <f>_xlfn.RANK.AVG(Table2[[#This Row],[Sharpe Ratio Z-Score]],Table2[Sharpe Ratio Z-Score])</f>
        <v>649</v>
      </c>
      <c r="AV449">
        <f>(Table2[[#This Row],[Rank 1Y]]+Table2[[#This Row],[Rank 6M]]+Table2[[#This Row],[Rank Sharpe]])/3</f>
        <v>426</v>
      </c>
    </row>
    <row r="450" spans="1:48" x14ac:dyDescent="0.3">
      <c r="A450" t="s">
        <v>1657</v>
      </c>
      <c r="B450" t="s">
        <v>1658</v>
      </c>
      <c r="C450" t="s">
        <v>10166</v>
      </c>
      <c r="D450" t="s">
        <v>1447</v>
      </c>
      <c r="E450">
        <v>5021.1637394099998</v>
      </c>
      <c r="F450">
        <v>776.1</v>
      </c>
      <c r="G450">
        <v>-0.66228969633579704</v>
      </c>
      <c r="H450">
        <f>(Table2[[#This Row],[1Y Return vs Nifty]]-AVERAGE(Table2[1Y Return vs Nifty]))/_xlfn.STDEV.P(Table2[1Y Return vs Nifty])</f>
        <v>-0.53940171978332119</v>
      </c>
      <c r="I450">
        <v>9.5718501594751295</v>
      </c>
      <c r="J450">
        <f>(Table2[[#This Row],[1M Return vs Nifty]]-AVERAGE(Table2[1M Return vs Nifty]))/_xlfn.STDEV.P(Table2[1M Return vs Nifty])</f>
        <v>0.98159038092599715</v>
      </c>
      <c r="K450">
        <v>-14.4149062160998</v>
      </c>
      <c r="L450">
        <f>(Table2[[#This Row],[6M Return vs Nifty]]-AVERAGE(Table2[6M Return vs Nifty]))/_xlfn.STDEV.P(Table2[6M Return vs Nifty])</f>
        <v>-0.74828889749570726</v>
      </c>
      <c r="M450">
        <v>2.0081743383052402</v>
      </c>
      <c r="N450">
        <f>(Table2[[#This Row],[1W Return vs Nifty]]-AVERAGE(Table2[1W Return vs Nifty]))/_xlfn.STDEV.P(Table2[1W Return vs Nifty])</f>
        <v>-0.20481186974785809</v>
      </c>
      <c r="O450">
        <v>796.17</v>
      </c>
      <c r="P450">
        <v>773.63096437048796</v>
      </c>
      <c r="Q450">
        <v>759.28861494684099</v>
      </c>
      <c r="R450">
        <v>42.054478408940298</v>
      </c>
      <c r="S450" s="2">
        <f>(Table2[[#This Row],[Close Price]]-Table2[[#This Row],[20D EMA]])/Table2[[#This Row],[20D EMA]]</f>
        <v>-2.5208184181770146E-2</v>
      </c>
      <c r="T450" s="2">
        <f>(Table2[[#This Row],[Close Price]]-Table2[[#This Row],[50D EMA]])/Table2[[#This Row],[50D EMA]]</f>
        <v>3.1914901848856905E-3</v>
      </c>
      <c r="U450" s="2">
        <f>(Table2[[#This Row],[Close Price]]-Table2[[#This Row],[200D EMA]])/Table2[[#This Row],[200D EMA]]</f>
        <v>2.2140968167073099E-2</v>
      </c>
      <c r="V450">
        <v>0.6596075708461</v>
      </c>
      <c r="W450">
        <v>784.95</v>
      </c>
      <c r="X450">
        <v>840</v>
      </c>
      <c r="Y450">
        <v>773</v>
      </c>
      <c r="Z450">
        <v>810</v>
      </c>
      <c r="AA450">
        <v>703.1</v>
      </c>
      <c r="AB450">
        <v>935.6</v>
      </c>
      <c r="AC450" s="2">
        <f>(Table2[[#This Row],[Close Price]]/Table2[[#This Row],[Day Low]])-1</f>
        <v>-1.1274603477928524E-2</v>
      </c>
      <c r="AD450" s="2">
        <f>(Table2[[#This Row],[Day High]]/Table2[[#This Row],[Close Price]])-1</f>
        <v>8.2334750676459123E-2</v>
      </c>
      <c r="AE450" s="2">
        <f>(Table2[[#This Row],[Close Price]]/Table2[[#This Row],[Current Week Low]])-1</f>
        <v>4.0103492884864256E-3</v>
      </c>
      <c r="AF450" s="2">
        <f>(Table2[[#This Row],[Current Week High]]/Table2[[#This Row],[Close Price]])-1</f>
        <v>4.3679938152299869E-2</v>
      </c>
      <c r="AG450" s="2">
        <f>(Table2[[#This Row],[Close Price]]/Table2[[#This Row],[Current Month Low]])-1</f>
        <v>0.10382591381026884</v>
      </c>
      <c r="AH450" s="2">
        <f>(Table2[[#This Row],[Current Month High]]/Table2[[#This Row],[Close Price]])-1</f>
        <v>0.2055147532534467</v>
      </c>
      <c r="AI450">
        <v>40.316969462698097</v>
      </c>
      <c r="AJ450">
        <v>27.1461336828309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-0.05</v>
      </c>
      <c r="AM450" t="s">
        <v>10201</v>
      </c>
      <c r="AN450">
        <v>-9.19</v>
      </c>
      <c r="AO450" t="s">
        <v>10201</v>
      </c>
      <c r="AP450">
        <v>0.10026882110660899</v>
      </c>
      <c r="AQ450">
        <f>(Table2[[#This Row],[Sharpe Ratio]]-AVERAGE(Table2[Sharpe Ratio]))/_xlfn.STDEV.P(Table2[Sharpe Ratio])</f>
        <v>0.51109704142125822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1.8493532036883975E-4</v>
      </c>
      <c r="AS450">
        <f>_xlfn.RANK.AVG(Table2[[#This Row],[1Y Return vs Nifty Z-Score]],Table2[1Y Return vs Nifty Z-Score])</f>
        <v>507</v>
      </c>
      <c r="AT450">
        <f>_xlfn.RANK.AVG(Table2[[#This Row],[6M Return vs Nifty Z-Score]],Table2[6M Return vs Nifty Z-Score])</f>
        <v>569</v>
      </c>
      <c r="AU450">
        <f>_xlfn.RANK.AVG(Table2[[#This Row],[Sharpe Ratio Z-Score]],Table2[Sharpe Ratio Z-Score])</f>
        <v>206</v>
      </c>
      <c r="AV450">
        <f>(Table2[[#This Row],[Rank 1Y]]+Table2[[#This Row],[Rank 6M]]+Table2[[#This Row],[Rank Sharpe]])/3</f>
        <v>427.33333333333331</v>
      </c>
    </row>
    <row r="451" spans="1:48" x14ac:dyDescent="0.3">
      <c r="A451" t="s">
        <v>673</v>
      </c>
      <c r="B451" t="s">
        <v>674</v>
      </c>
      <c r="C451" t="s">
        <v>10161</v>
      </c>
      <c r="D451" t="s">
        <v>293</v>
      </c>
      <c r="E451">
        <v>25957.174412175002</v>
      </c>
      <c r="F451">
        <v>1278.05</v>
      </c>
      <c r="G451">
        <v>5.9212950886585902E-2</v>
      </c>
      <c r="H451">
        <f>(Table2[[#This Row],[1Y Return vs Nifty]]-AVERAGE(Table2[1Y Return vs Nifty]))/_xlfn.STDEV.P(Table2[1Y Return vs Nifty])</f>
        <v>-0.52941739388259146</v>
      </c>
      <c r="I451">
        <v>-0.71921830474067205</v>
      </c>
      <c r="J451">
        <f>(Table2[[#This Row],[1M Return vs Nifty]]-AVERAGE(Table2[1M Return vs Nifty]))/_xlfn.STDEV.P(Table2[1M Return vs Nifty])</f>
        <v>-0.14637570651861295</v>
      </c>
      <c r="K451">
        <v>-11.7559079639838</v>
      </c>
      <c r="L451">
        <f>(Table2[[#This Row],[6M Return vs Nifty]]-AVERAGE(Table2[6M Return vs Nifty]))/_xlfn.STDEV.P(Table2[6M Return vs Nifty])</f>
        <v>-0.65879113581777116</v>
      </c>
      <c r="M451">
        <v>3.2331044434197903E-2</v>
      </c>
      <c r="N451">
        <f>(Table2[[#This Row],[1W Return vs Nifty]]-AVERAGE(Table2[1W Return vs Nifty]))/_xlfn.STDEV.P(Table2[1W Return vs Nifty])</f>
        <v>-0.60161421564623008</v>
      </c>
      <c r="O451">
        <v>1242.71</v>
      </c>
      <c r="P451">
        <v>1239.61530073988</v>
      </c>
      <c r="Q451">
        <v>1196.30451589565</v>
      </c>
      <c r="R451">
        <v>72.413774828082595</v>
      </c>
      <c r="S451" s="2">
        <f>(Table2[[#This Row],[Close Price]]-Table2[[#This Row],[20D EMA]])/Table2[[#This Row],[20D EMA]]</f>
        <v>2.8437849538508517E-2</v>
      </c>
      <c r="T451" s="2">
        <f>(Table2[[#This Row],[Close Price]]-Table2[[#This Row],[50D EMA]])/Table2[[#This Row],[50D EMA]]</f>
        <v>3.1005344349315234E-2</v>
      </c>
      <c r="U451" s="2">
        <f>(Table2[[#This Row],[Close Price]]-Table2[[#This Row],[200D EMA]])/Table2[[#This Row],[200D EMA]]</f>
        <v>6.83316689172144E-2</v>
      </c>
      <c r="V451">
        <v>1.0307670652710701</v>
      </c>
      <c r="W451">
        <v>1271</v>
      </c>
      <c r="X451">
        <v>1294.5</v>
      </c>
      <c r="Y451">
        <v>1247</v>
      </c>
      <c r="Z451">
        <v>1286</v>
      </c>
      <c r="AA451">
        <v>1202.4000000000001</v>
      </c>
      <c r="AB451">
        <v>1286</v>
      </c>
      <c r="AC451" s="2">
        <f>(Table2[[#This Row],[Close Price]]/Table2[[#This Row],[Day Low]])-1</f>
        <v>5.5468135326515178E-3</v>
      </c>
      <c r="AD451" s="2">
        <f>(Table2[[#This Row],[Day High]]/Table2[[#This Row],[Close Price]])-1</f>
        <v>1.2871170924455333E-2</v>
      </c>
      <c r="AE451" s="2">
        <f>(Table2[[#This Row],[Close Price]]/Table2[[#This Row],[Current Week Low]])-1</f>
        <v>2.4899759422614132E-2</v>
      </c>
      <c r="AF451" s="2">
        <f>(Table2[[#This Row],[Current Week High]]/Table2[[#This Row],[Close Price]])-1</f>
        <v>6.2204139118187118E-3</v>
      </c>
      <c r="AG451" s="2">
        <f>(Table2[[#This Row],[Close Price]]/Table2[[#This Row],[Current Month Low]])-1</f>
        <v>6.2915834996673192E-2</v>
      </c>
      <c r="AH451" s="2">
        <f>(Table2[[#This Row],[Current Month High]]/Table2[[#This Row],[Close Price]])-1</f>
        <v>6.2204139118187118E-3</v>
      </c>
      <c r="AI451">
        <v>13.0550447948045</v>
      </c>
      <c r="AJ451">
        <v>31.297513868913001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-0.13</v>
      </c>
      <c r="AM451" t="s">
        <v>10201</v>
      </c>
      <c r="AN451">
        <v>4.32</v>
      </c>
      <c r="AO451" t="s">
        <v>10202</v>
      </c>
      <c r="AP451">
        <v>8.7208597103308E-2</v>
      </c>
      <c r="AQ451">
        <f>(Table2[[#This Row],[Sharpe Ratio]]-AVERAGE(Table2[Sharpe Ratio]))/_xlfn.STDEV.P(Table2[Sharpe Ratio])</f>
        <v>0.36120326207700493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-1.5749951897882006</v>
      </c>
      <c r="AS451">
        <f>_xlfn.RANK.AVG(Table2[[#This Row],[1Y Return vs Nifty Z-Score]],Table2[1Y Return vs Nifty Z-Score])</f>
        <v>506</v>
      </c>
      <c r="AT451">
        <f>_xlfn.RANK.AVG(Table2[[#This Row],[6M Return vs Nifty Z-Score]],Table2[6M Return vs Nifty Z-Score])</f>
        <v>539</v>
      </c>
      <c r="AU451">
        <f>_xlfn.RANK.AVG(Table2[[#This Row],[Sharpe Ratio Z-Score]],Table2[Sharpe Ratio Z-Score])</f>
        <v>241</v>
      </c>
      <c r="AV451">
        <f>(Table2[[#This Row],[Rank 1Y]]+Table2[[#This Row],[Rank 6M]]+Table2[[#This Row],[Rank Sharpe]])/3</f>
        <v>428.66666666666669</v>
      </c>
    </row>
    <row r="452" spans="1:48" x14ac:dyDescent="0.3">
      <c r="A452" t="s">
        <v>662</v>
      </c>
      <c r="B452" t="s">
        <v>663</v>
      </c>
      <c r="C452" t="s">
        <v>10171</v>
      </c>
      <c r="D452" t="s">
        <v>279</v>
      </c>
      <c r="E452">
        <v>26641.903659</v>
      </c>
      <c r="F452">
        <v>533.75</v>
      </c>
      <c r="G452">
        <v>2.8821244633391601</v>
      </c>
      <c r="H452">
        <f>(Table2[[#This Row],[1Y Return vs Nifty]]-AVERAGE(Table2[1Y Return vs Nifty]))/_xlfn.STDEV.P(Table2[1Y Return vs Nifty])</f>
        <v>-0.49035327036516058</v>
      </c>
      <c r="I452">
        <v>1.1111579432382801</v>
      </c>
      <c r="J452">
        <f>(Table2[[#This Row],[1M Return vs Nifty]]-AVERAGE(Table2[1M Return vs Nifty]))/_xlfn.STDEV.P(Table2[1M Return vs Nifty])</f>
        <v>5.4245088315608446E-2</v>
      </c>
      <c r="K452">
        <v>20.327338770317599</v>
      </c>
      <c r="L452">
        <f>(Table2[[#This Row],[6M Return vs Nifty]]-AVERAGE(Table2[6M Return vs Nifty]))/_xlfn.STDEV.P(Table2[6M Return vs Nifty])</f>
        <v>0.42108124386353074</v>
      </c>
      <c r="M452">
        <v>0.60640367380456595</v>
      </c>
      <c r="N452">
        <f>(Table2[[#This Row],[1W Return vs Nifty]]-AVERAGE(Table2[1W Return vs Nifty]))/_xlfn.STDEV.P(Table2[1W Return vs Nifty])</f>
        <v>-0.48632502912176678</v>
      </c>
      <c r="O452">
        <v>501.61</v>
      </c>
      <c r="P452">
        <v>478.40406291215902</v>
      </c>
      <c r="Q452">
        <v>431.685267923852</v>
      </c>
      <c r="R452">
        <v>71.085028777002293</v>
      </c>
      <c r="S452" s="2">
        <f>(Table2[[#This Row],[Close Price]]-Table2[[#This Row],[20D EMA]])/Table2[[#This Row],[20D EMA]]</f>
        <v>6.4073682741572102E-2</v>
      </c>
      <c r="T452" s="2">
        <f>(Table2[[#This Row],[Close Price]]-Table2[[#This Row],[50D EMA]])/Table2[[#This Row],[50D EMA]]</f>
        <v>0.11568868531537364</v>
      </c>
      <c r="U452" s="2">
        <f>(Table2[[#This Row],[Close Price]]-Table2[[#This Row],[200D EMA]])/Table2[[#This Row],[200D EMA]]</f>
        <v>0.2364332064585348</v>
      </c>
      <c r="V452">
        <v>0.86831508143037295</v>
      </c>
      <c r="W452">
        <v>527.04999999999995</v>
      </c>
      <c r="X452">
        <v>535.5</v>
      </c>
      <c r="Y452">
        <v>518.04999999999995</v>
      </c>
      <c r="Z452">
        <v>540.45000000000005</v>
      </c>
      <c r="AA452">
        <v>477</v>
      </c>
      <c r="AB452">
        <v>540.45000000000005</v>
      </c>
      <c r="AC452" s="2">
        <f>(Table2[[#This Row],[Close Price]]/Table2[[#This Row],[Day Low]])-1</f>
        <v>1.2712266388388294E-2</v>
      </c>
      <c r="AD452" s="2">
        <f>(Table2[[#This Row],[Day High]]/Table2[[#This Row],[Close Price]])-1</f>
        <v>3.2786885245901232E-3</v>
      </c>
      <c r="AE452" s="2">
        <f>(Table2[[#This Row],[Close Price]]/Table2[[#This Row],[Current Week Low]])-1</f>
        <v>3.0305955023646414E-2</v>
      </c>
      <c r="AF452" s="2">
        <f>(Table2[[#This Row],[Current Week High]]/Table2[[#This Row],[Close Price]])-1</f>
        <v>1.2552693208430998E-2</v>
      </c>
      <c r="AG452" s="2">
        <f>(Table2[[#This Row],[Close Price]]/Table2[[#This Row],[Current Month Low]])-1</f>
        <v>0.11897274633123689</v>
      </c>
      <c r="AH452" s="2">
        <f>(Table2[[#This Row],[Current Month High]]/Table2[[#This Row],[Close Price]])-1</f>
        <v>1.2552693208430998E-2</v>
      </c>
      <c r="AI452">
        <v>1.2552693208430901</v>
      </c>
      <c r="AJ452">
        <v>58.806902707527499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0.22</v>
      </c>
      <c r="AM452" t="s">
        <v>10202</v>
      </c>
      <c r="AN452">
        <v>7.34</v>
      </c>
      <c r="AO452" t="s">
        <v>10202</v>
      </c>
      <c r="AP452">
        <v>-2.9206508159933999E-2</v>
      </c>
      <c r="AQ452">
        <f>(Table2[[#This Row],[Sharpe Ratio]]-AVERAGE(Table2[Sharpe Ratio]))/_xlfn.STDEV.P(Table2[Sharpe Ratio])</f>
        <v>-0.974907060093268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-1.4762590274010563</v>
      </c>
      <c r="AS452">
        <f>_xlfn.RANK.AVG(Table2[[#This Row],[1Y Return vs Nifty Z-Score]],Table2[1Y Return vs Nifty Z-Score])</f>
        <v>481</v>
      </c>
      <c r="AT452">
        <f>_xlfn.RANK.AVG(Table2[[#This Row],[6M Return vs Nifty Z-Score]],Table2[6M Return vs Nifty Z-Score])</f>
        <v>196</v>
      </c>
      <c r="AU452">
        <f>_xlfn.RANK.AVG(Table2[[#This Row],[Sharpe Ratio Z-Score]],Table2[Sharpe Ratio Z-Score])</f>
        <v>615</v>
      </c>
      <c r="AV452">
        <f>(Table2[[#This Row],[Rank 1Y]]+Table2[[#This Row],[Rank 6M]]+Table2[[#This Row],[Rank Sharpe]])/3</f>
        <v>430.66666666666669</v>
      </c>
    </row>
    <row r="453" spans="1:48" x14ac:dyDescent="0.3">
      <c r="A453" t="s">
        <v>622</v>
      </c>
      <c r="B453" t="s">
        <v>623</v>
      </c>
      <c r="C453" t="s">
        <v>10161</v>
      </c>
      <c r="D453" t="s">
        <v>57</v>
      </c>
      <c r="E453">
        <v>30204.73258077</v>
      </c>
      <c r="F453">
        <v>2418.5500000000002</v>
      </c>
      <c r="G453">
        <v>16.0845781855665</v>
      </c>
      <c r="H453">
        <f>(Table2[[#This Row],[1Y Return vs Nifty]]-AVERAGE(Table2[1Y Return vs Nifty]))/_xlfn.STDEV.P(Table2[1Y Return vs Nifty])</f>
        <v>-0.30765456349348397</v>
      </c>
      <c r="I453">
        <v>1.6669679680679299</v>
      </c>
      <c r="J453">
        <f>(Table2[[#This Row],[1M Return vs Nifty]]-AVERAGE(Table2[1M Return vs Nifty]))/_xlfn.STDEV.P(Table2[1M Return vs Nifty])</f>
        <v>0.11516537674334318</v>
      </c>
      <c r="K453">
        <v>-3.17896800619984</v>
      </c>
      <c r="L453">
        <f>(Table2[[#This Row],[6M Return vs Nifty]]-AVERAGE(Table2[6M Return vs Nifty]))/_xlfn.STDEV.P(Table2[6M Return vs Nifty])</f>
        <v>-0.37010462477668454</v>
      </c>
      <c r="M453">
        <v>5.0518039209347299</v>
      </c>
      <c r="N453">
        <f>(Table2[[#This Row],[1W Return vs Nifty]]-AVERAGE(Table2[1W Return vs Nifty]))/_xlfn.STDEV.P(Table2[1W Return vs Nifty])</f>
        <v>0.40643061197088126</v>
      </c>
      <c r="O453">
        <v>2321.98</v>
      </c>
      <c r="P453">
        <v>2308.3424482830001</v>
      </c>
      <c r="Q453">
        <v>2119.1721447730902</v>
      </c>
      <c r="R453">
        <v>77.789887971913899</v>
      </c>
      <c r="S453" s="2">
        <f>(Table2[[#This Row],[Close Price]]-Table2[[#This Row],[20D EMA]])/Table2[[#This Row],[20D EMA]]</f>
        <v>4.1589505508230117E-2</v>
      </c>
      <c r="T453" s="2">
        <f>(Table2[[#This Row],[Close Price]]-Table2[[#This Row],[50D EMA]])/Table2[[#This Row],[50D EMA]]</f>
        <v>4.774315518001894E-2</v>
      </c>
      <c r="U453" s="2">
        <f>(Table2[[#This Row],[Close Price]]-Table2[[#This Row],[200D EMA]])/Table2[[#This Row],[200D EMA]]</f>
        <v>0.14127113550700518</v>
      </c>
      <c r="V453">
        <v>0.65334558347435301</v>
      </c>
      <c r="W453">
        <v>2406.1</v>
      </c>
      <c r="X453">
        <v>2445.5</v>
      </c>
      <c r="Y453">
        <v>2401.15</v>
      </c>
      <c r="Z453">
        <v>2445.9</v>
      </c>
      <c r="AA453">
        <v>2160.15</v>
      </c>
      <c r="AB453">
        <v>2445.9</v>
      </c>
      <c r="AC453" s="2">
        <f>(Table2[[#This Row],[Close Price]]/Table2[[#This Row],[Day Low]])-1</f>
        <v>5.1743485308175519E-3</v>
      </c>
      <c r="AD453" s="2">
        <f>(Table2[[#This Row],[Day High]]/Table2[[#This Row],[Close Price]])-1</f>
        <v>1.1143040251390124E-2</v>
      </c>
      <c r="AE453" s="2">
        <f>(Table2[[#This Row],[Close Price]]/Table2[[#This Row],[Current Week Low]])-1</f>
        <v>7.2465277054745147E-3</v>
      </c>
      <c r="AF453" s="2">
        <f>(Table2[[#This Row],[Current Week High]]/Table2[[#This Row],[Close Price]])-1</f>
        <v>1.1308428603915566E-2</v>
      </c>
      <c r="AG453" s="2">
        <f>(Table2[[#This Row],[Close Price]]/Table2[[#This Row],[Current Month Low]])-1</f>
        <v>0.11962132259333846</v>
      </c>
      <c r="AH453" s="2">
        <f>(Table2[[#This Row],[Current Month High]]/Table2[[#This Row],[Close Price]])-1</f>
        <v>1.1308428603915566E-2</v>
      </c>
      <c r="AI453">
        <v>5.0216038535485898</v>
      </c>
      <c r="AJ453">
        <v>48.838425797716802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-0.15</v>
      </c>
      <c r="AM453" t="s">
        <v>10201</v>
      </c>
      <c r="AN453">
        <v>7.23</v>
      </c>
      <c r="AO453" t="s">
        <v>10202</v>
      </c>
      <c r="AP453">
        <v>2.1079294810589001E-2</v>
      </c>
      <c r="AQ453">
        <f>(Table2[[#This Row],[Sharpe Ratio]]-AVERAGE(Table2[Sharpe Ratio]))/_xlfn.STDEV.P(Table2[Sharpe Ratio])</f>
        <v>-0.39777078335658639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-0.5539339829125306</v>
      </c>
      <c r="AS453">
        <f>_xlfn.RANK.AVG(Table2[[#This Row],[1Y Return vs Nifty Z-Score]],Table2[1Y Return vs Nifty Z-Score])</f>
        <v>399</v>
      </c>
      <c r="AT453">
        <f>_xlfn.RANK.AVG(Table2[[#This Row],[6M Return vs Nifty Z-Score]],Table2[6M Return vs Nifty Z-Score])</f>
        <v>454</v>
      </c>
      <c r="AU453">
        <f>_xlfn.RANK.AVG(Table2[[#This Row],[Sharpe Ratio Z-Score]],Table2[Sharpe Ratio Z-Score])</f>
        <v>440</v>
      </c>
      <c r="AV453">
        <f>(Table2[[#This Row],[Rank 1Y]]+Table2[[#This Row],[Rank 6M]]+Table2[[#This Row],[Rank Sharpe]])/3</f>
        <v>431</v>
      </c>
    </row>
    <row r="454" spans="1:48" x14ac:dyDescent="0.3">
      <c r="A454" t="s">
        <v>865</v>
      </c>
      <c r="B454" t="s">
        <v>866</v>
      </c>
      <c r="C454" t="s">
        <v>10157</v>
      </c>
      <c r="D454" t="s">
        <v>51</v>
      </c>
      <c r="E454">
        <v>18047.681291738001</v>
      </c>
      <c r="F454">
        <v>213.22</v>
      </c>
      <c r="G454">
        <v>26.8676275451664</v>
      </c>
      <c r="H454">
        <f>(Table2[[#This Row],[1Y Return vs Nifty]]-AVERAGE(Table2[1Y Return vs Nifty]))/_xlfn.STDEV.P(Table2[1Y Return vs Nifty])</f>
        <v>-0.15843615185719598</v>
      </c>
      <c r="I454">
        <v>-2.3464136135291702</v>
      </c>
      <c r="J454">
        <f>(Table2[[#This Row],[1M Return vs Nifty]]-AVERAGE(Table2[1M Return vs Nifty]))/_xlfn.STDEV.P(Table2[1M Return vs Nifty])</f>
        <v>-0.32472658741543431</v>
      </c>
      <c r="K454">
        <v>4.2672972893244898</v>
      </c>
      <c r="L454">
        <f>(Table2[[#This Row],[6M Return vs Nifty]]-AVERAGE(Table2[6M Return vs Nifty]))/_xlfn.STDEV.P(Table2[6M Return vs Nifty])</f>
        <v>-0.11947487115454876</v>
      </c>
      <c r="M454">
        <v>-2.7042657980462801</v>
      </c>
      <c r="N454">
        <f>(Table2[[#This Row],[1W Return vs Nifty]]-AVERAGE(Table2[1W Return vs Nifty]))/_xlfn.STDEV.P(Table2[1W Return vs Nifty])</f>
        <v>-1.1511962853592972</v>
      </c>
      <c r="O454">
        <v>209.88</v>
      </c>
      <c r="P454">
        <v>200.401285353779</v>
      </c>
      <c r="Q454">
        <v>177.70658559517699</v>
      </c>
      <c r="R454">
        <v>52.1718177120772</v>
      </c>
      <c r="S454" s="2">
        <f>(Table2[[#This Row],[Close Price]]-Table2[[#This Row],[20D EMA]])/Table2[[#This Row],[20D EMA]]</f>
        <v>1.5913855536497063E-2</v>
      </c>
      <c r="T454" s="2">
        <f>(Table2[[#This Row],[Close Price]]-Table2[[#This Row],[50D EMA]])/Table2[[#This Row],[50D EMA]]</f>
        <v>6.3965231677987691E-2</v>
      </c>
      <c r="U454" s="2">
        <f>(Table2[[#This Row],[Close Price]]-Table2[[#This Row],[200D EMA]])/Table2[[#This Row],[200D EMA]]</f>
        <v>0.1998429843546938</v>
      </c>
      <c r="V454">
        <v>1.2255970718151099</v>
      </c>
      <c r="W454">
        <v>211.76</v>
      </c>
      <c r="X454">
        <v>216.91</v>
      </c>
      <c r="Y454">
        <v>211.1</v>
      </c>
      <c r="Z454">
        <v>216.3</v>
      </c>
      <c r="AA454">
        <v>200.5</v>
      </c>
      <c r="AB454">
        <v>230.4</v>
      </c>
      <c r="AC454" s="2">
        <f>(Table2[[#This Row],[Close Price]]/Table2[[#This Row],[Day Low]])-1</f>
        <v>6.8945976577257095E-3</v>
      </c>
      <c r="AD454" s="2">
        <f>(Table2[[#This Row],[Day High]]/Table2[[#This Row],[Close Price]])-1</f>
        <v>1.7306068849076039E-2</v>
      </c>
      <c r="AE454" s="2">
        <f>(Table2[[#This Row],[Close Price]]/Table2[[#This Row],[Current Week Low]])-1</f>
        <v>1.0042633822832769E-2</v>
      </c>
      <c r="AF454" s="2">
        <f>(Table2[[#This Row],[Current Week High]]/Table2[[#This Row],[Close Price]])-1</f>
        <v>1.4445173998686833E-2</v>
      </c>
      <c r="AG454" s="2">
        <f>(Table2[[#This Row],[Close Price]]/Table2[[#This Row],[Current Month Low]])-1</f>
        <v>6.3441396508728154E-2</v>
      </c>
      <c r="AH454" s="2">
        <f>(Table2[[#This Row],[Current Month High]]/Table2[[#This Row],[Close Price]])-1</f>
        <v>8.0574054966701114E-2</v>
      </c>
      <c r="AI454">
        <v>8.0574054966701105</v>
      </c>
      <c r="AJ454">
        <v>70.099720781810902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0.16</v>
      </c>
      <c r="AM454" t="s">
        <v>10202</v>
      </c>
      <c r="AN454">
        <v>0.33</v>
      </c>
      <c r="AO454" t="s">
        <v>10202</v>
      </c>
      <c r="AP454">
        <v>-2.3195772448836999E-2</v>
      </c>
      <c r="AQ454">
        <f>(Table2[[#This Row],[Sharpe Ratio]]-AVERAGE(Table2[Sharpe Ratio]))/_xlfn.STDEV.P(Table2[Sharpe Ratio])</f>
        <v>-0.90592111527730823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-2.6597550110637846</v>
      </c>
      <c r="AS454">
        <f>_xlfn.RANK.AVG(Table2[[#This Row],[1Y Return vs Nifty Z-Score]],Table2[1Y Return vs Nifty Z-Score])</f>
        <v>337</v>
      </c>
      <c r="AT454">
        <f>_xlfn.RANK.AVG(Table2[[#This Row],[6M Return vs Nifty Z-Score]],Table2[6M Return vs Nifty Z-Score])</f>
        <v>363</v>
      </c>
      <c r="AU454">
        <f>_xlfn.RANK.AVG(Table2[[#This Row],[Sharpe Ratio Z-Score]],Table2[Sharpe Ratio Z-Score])</f>
        <v>594</v>
      </c>
      <c r="AV454">
        <f>(Table2[[#This Row],[Rank 1Y]]+Table2[[#This Row],[Rank 6M]]+Table2[[#This Row],[Rank Sharpe]])/3</f>
        <v>431.33333333333331</v>
      </c>
    </row>
    <row r="455" spans="1:48" x14ac:dyDescent="0.3">
      <c r="A455" t="s">
        <v>800</v>
      </c>
      <c r="B455" t="s">
        <v>801</v>
      </c>
      <c r="C455" t="s">
        <v>10156</v>
      </c>
      <c r="D455" t="s">
        <v>21</v>
      </c>
      <c r="E455">
        <v>19868.6799004799</v>
      </c>
      <c r="F455">
        <v>719.2</v>
      </c>
      <c r="G455">
        <v>41.914579466718401</v>
      </c>
      <c r="H455">
        <f>(Table2[[#This Row],[1Y Return vs Nifty]]-AVERAGE(Table2[1Y Return vs Nifty]))/_xlfn.STDEV.P(Table2[1Y Return vs Nifty])</f>
        <v>4.9787161495502177E-2</v>
      </c>
      <c r="I455">
        <v>1.5377770721875701</v>
      </c>
      <c r="J455">
        <f>(Table2[[#This Row],[1M Return vs Nifty]]-AVERAGE(Table2[1M Return vs Nifty]))/_xlfn.STDEV.P(Table2[1M Return vs Nifty])</f>
        <v>0.1010052387687157</v>
      </c>
      <c r="K455">
        <v>-27.874089076202399</v>
      </c>
      <c r="L455">
        <f>(Table2[[#This Row],[6M Return vs Nifty]]-AVERAGE(Table2[6M Return vs Nifty]))/_xlfn.STDEV.P(Table2[6M Return vs Nifty])</f>
        <v>-1.2013041407493064</v>
      </c>
      <c r="M455">
        <v>1.6300659409190501</v>
      </c>
      <c r="N455">
        <f>(Table2[[#This Row],[1W Return vs Nifty]]-AVERAGE(Table2[1W Return vs Nifty]))/_xlfn.STDEV.P(Table2[1W Return vs Nifty])</f>
        <v>-0.28074618070870822</v>
      </c>
      <c r="O455">
        <v>712.21</v>
      </c>
      <c r="P455">
        <v>695.40027096087397</v>
      </c>
      <c r="Q455">
        <v>654.51185178073399</v>
      </c>
      <c r="R455">
        <v>51.397986308421103</v>
      </c>
      <c r="S455" s="2">
        <f>(Table2[[#This Row],[Close Price]]-Table2[[#This Row],[20D EMA]])/Table2[[#This Row],[20D EMA]]</f>
        <v>9.8145209980202586E-3</v>
      </c>
      <c r="T455" s="2">
        <f>(Table2[[#This Row],[Close Price]]-Table2[[#This Row],[50D EMA]])/Table2[[#This Row],[50D EMA]]</f>
        <v>3.4224503545620774E-2</v>
      </c>
      <c r="U455" s="2">
        <f>(Table2[[#This Row],[Close Price]]-Table2[[#This Row],[200D EMA]])/Table2[[#This Row],[200D EMA]]</f>
        <v>9.8834189240834452E-2</v>
      </c>
      <c r="V455">
        <v>1.1048667529612799</v>
      </c>
      <c r="W455">
        <v>712.55</v>
      </c>
      <c r="X455">
        <v>722.85</v>
      </c>
      <c r="Y455">
        <v>715</v>
      </c>
      <c r="Z455">
        <v>733.75</v>
      </c>
      <c r="AA455">
        <v>681.5</v>
      </c>
      <c r="AB455">
        <v>760.45</v>
      </c>
      <c r="AC455" s="2">
        <f>(Table2[[#This Row],[Close Price]]/Table2[[#This Row],[Day Low]])-1</f>
        <v>9.3326784085328018E-3</v>
      </c>
      <c r="AD455" s="2">
        <f>(Table2[[#This Row],[Day High]]/Table2[[#This Row],[Close Price]])-1</f>
        <v>5.0750834260289146E-3</v>
      </c>
      <c r="AE455" s="2">
        <f>(Table2[[#This Row],[Close Price]]/Table2[[#This Row],[Current Week Low]])-1</f>
        <v>5.8741258741259461E-3</v>
      </c>
      <c r="AF455" s="2">
        <f>(Table2[[#This Row],[Current Week High]]/Table2[[#This Row],[Close Price]])-1</f>
        <v>2.0230812013348087E-2</v>
      </c>
      <c r="AG455" s="2">
        <f>(Table2[[#This Row],[Close Price]]/Table2[[#This Row],[Current Month Low]])-1</f>
        <v>5.5319148936170182E-2</v>
      </c>
      <c r="AH455" s="2">
        <f>(Table2[[#This Row],[Current Month High]]/Table2[[#This Row],[Close Price]])-1</f>
        <v>5.7355394883203514E-2</v>
      </c>
      <c r="AI455">
        <v>19.834538375973299</v>
      </c>
      <c r="AJ455">
        <v>72.760028825366305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-0.03</v>
      </c>
      <c r="AM455" t="s">
        <v>10201</v>
      </c>
      <c r="AN455">
        <v>3.92</v>
      </c>
      <c r="AO455" t="s">
        <v>10202</v>
      </c>
      <c r="AP455">
        <v>5.1579572388776002E-2</v>
      </c>
      <c r="AQ455">
        <f>(Table2[[#This Row],[Sharpe Ratio]]-AVERAGE(Table2[Sharpe Ratio]))/_xlfn.STDEV.P(Table2[Sharpe Ratio])</f>
        <v>-4.7715387975334977E-2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-1.3789733091691316</v>
      </c>
      <c r="AS455">
        <f>_xlfn.RANK.AVG(Table2[[#This Row],[1Y Return vs Nifty Z-Score]],Table2[1Y Return vs Nifty Z-Score])</f>
        <v>271</v>
      </c>
      <c r="AT455">
        <f>_xlfn.RANK.AVG(Table2[[#This Row],[6M Return vs Nifty Z-Score]],Table2[6M Return vs Nifty Z-Score])</f>
        <v>671</v>
      </c>
      <c r="AU455">
        <f>_xlfn.RANK.AVG(Table2[[#This Row],[Sharpe Ratio Z-Score]],Table2[Sharpe Ratio Z-Score])</f>
        <v>356</v>
      </c>
      <c r="AV455">
        <f>(Table2[[#This Row],[Rank 1Y]]+Table2[[#This Row],[Rank 6M]]+Table2[[#This Row],[Rank Sharpe]])/3</f>
        <v>432.66666666666669</v>
      </c>
    </row>
    <row r="456" spans="1:48" x14ac:dyDescent="0.3">
      <c r="A456" t="s">
        <v>373</v>
      </c>
      <c r="B456" t="s">
        <v>374</v>
      </c>
      <c r="C456" t="s">
        <v>10171</v>
      </c>
      <c r="D456" t="s">
        <v>170</v>
      </c>
      <c r="E456">
        <v>66700.633959490006</v>
      </c>
      <c r="F456">
        <v>4396.8500000000004</v>
      </c>
      <c r="G456">
        <v>-4.8133866801386596</v>
      </c>
      <c r="H456">
        <f>(Table2[[#This Row],[1Y Return vs Nifty]]-AVERAGE(Table2[1Y Return vs Nifty]))/_xlfn.STDEV.P(Table2[1Y Return vs Nifty])</f>
        <v>-0.59684559097545242</v>
      </c>
      <c r="I456">
        <v>7.9348371413927801</v>
      </c>
      <c r="J456">
        <f>(Table2[[#This Row],[1M Return vs Nifty]]-AVERAGE(Table2[1M Return vs Nifty]))/_xlfn.STDEV.P(Table2[1M Return vs Nifty])</f>
        <v>0.80216341709586725</v>
      </c>
      <c r="K456">
        <v>19.260920120728201</v>
      </c>
      <c r="L456">
        <f>(Table2[[#This Row],[6M Return vs Nifty]]-AVERAGE(Table2[6M Return vs Nifty]))/_xlfn.STDEV.P(Table2[6M Return vs Nifty])</f>
        <v>0.38518724428158041</v>
      </c>
      <c r="M456">
        <v>7.9533422404041003</v>
      </c>
      <c r="N456">
        <f>(Table2[[#This Row],[1W Return vs Nifty]]-AVERAGE(Table2[1W Return vs Nifty]))/_xlfn.STDEV.P(Table2[1W Return vs Nifty])</f>
        <v>0.98913735569435923</v>
      </c>
      <c r="O456">
        <v>3956.71</v>
      </c>
      <c r="P456">
        <v>3826.33490001373</v>
      </c>
      <c r="Q456">
        <v>3659.3455332512599</v>
      </c>
      <c r="R456">
        <v>88.361591259757802</v>
      </c>
      <c r="S456" s="2">
        <f>(Table2[[#This Row],[Close Price]]-Table2[[#This Row],[20D EMA]])/Table2[[#This Row],[20D EMA]]</f>
        <v>0.11123888280920267</v>
      </c>
      <c r="T456" s="2">
        <f>(Table2[[#This Row],[Close Price]]-Table2[[#This Row],[50D EMA]])/Table2[[#This Row],[50D EMA]]</f>
        <v>0.14910223879886289</v>
      </c>
      <c r="U456" s="2">
        <f>(Table2[[#This Row],[Close Price]]-Table2[[#This Row],[200D EMA]])/Table2[[#This Row],[200D EMA]]</f>
        <v>0.20153999124905855</v>
      </c>
      <c r="V456">
        <v>1.0429122441774901</v>
      </c>
      <c r="W456">
        <v>4351.45</v>
      </c>
      <c r="X456">
        <v>4413</v>
      </c>
      <c r="Y456">
        <v>4208.25</v>
      </c>
      <c r="Z456">
        <v>4429.05</v>
      </c>
      <c r="AA456">
        <v>3728</v>
      </c>
      <c r="AB456">
        <v>4429.05</v>
      </c>
      <c r="AC456" s="2">
        <f>(Table2[[#This Row],[Close Price]]/Table2[[#This Row],[Day Low]])-1</f>
        <v>1.043330384124852E-2</v>
      </c>
      <c r="AD456" s="2">
        <f>(Table2[[#This Row],[Day High]]/Table2[[#This Row],[Close Price]])-1</f>
        <v>3.6730841397818459E-3</v>
      </c>
      <c r="AE456" s="2">
        <f>(Table2[[#This Row],[Close Price]]/Table2[[#This Row],[Current Week Low]])-1</f>
        <v>4.4816729044139469E-2</v>
      </c>
      <c r="AF456" s="2">
        <f>(Table2[[#This Row],[Current Week High]]/Table2[[#This Row],[Close Price]])-1</f>
        <v>7.3234247245186346E-3</v>
      </c>
      <c r="AG456" s="2">
        <f>(Table2[[#This Row],[Close Price]]/Table2[[#This Row],[Current Month Low]])-1</f>
        <v>0.17941255364806885</v>
      </c>
      <c r="AH456" s="2">
        <f>(Table2[[#This Row],[Current Month High]]/Table2[[#This Row],[Close Price]])-1</f>
        <v>7.3234247245186346E-3</v>
      </c>
      <c r="AI456">
        <v>0.73234247245186301</v>
      </c>
      <c r="AJ456">
        <v>36.5481366459627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0.11</v>
      </c>
      <c r="AM456" t="s">
        <v>10202</v>
      </c>
      <c r="AN456">
        <v>14.33</v>
      </c>
      <c r="AO456" t="s">
        <v>10202</v>
      </c>
      <c r="AP456">
        <v>-4.3750808562050001E-3</v>
      </c>
      <c r="AQ456">
        <f>(Table2[[#This Row],[Sharpe Ratio]]-AVERAGE(Table2[Sharpe Ratio]))/_xlfn.STDEV.P(Table2[Sharpe Ratio])</f>
        <v>-0.68991374878962874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0.88972867730672567</v>
      </c>
      <c r="AS456">
        <f>_xlfn.RANK.AVG(Table2[[#This Row],[1Y Return vs Nifty Z-Score]],Table2[1Y Return vs Nifty Z-Score])</f>
        <v>528</v>
      </c>
      <c r="AT456">
        <f>_xlfn.RANK.AVG(Table2[[#This Row],[6M Return vs Nifty Z-Score]],Table2[6M Return vs Nifty Z-Score])</f>
        <v>209</v>
      </c>
      <c r="AU456">
        <f>_xlfn.RANK.AVG(Table2[[#This Row],[Sharpe Ratio Z-Score]],Table2[Sharpe Ratio Z-Score])</f>
        <v>562</v>
      </c>
      <c r="AV456">
        <f>(Table2[[#This Row],[Rank 1Y]]+Table2[[#This Row],[Rank 6M]]+Table2[[#This Row],[Rank Sharpe]])/3</f>
        <v>433</v>
      </c>
    </row>
    <row r="457" spans="1:48" x14ac:dyDescent="0.3">
      <c r="A457" t="s">
        <v>1258</v>
      </c>
      <c r="B457" t="s">
        <v>1259</v>
      </c>
      <c r="C457" t="s">
        <v>10157</v>
      </c>
      <c r="D457" t="s">
        <v>24</v>
      </c>
      <c r="E457">
        <v>9182.1175678599993</v>
      </c>
      <c r="F457">
        <v>243.22</v>
      </c>
      <c r="G457">
        <v>-9.6815175383239396</v>
      </c>
      <c r="H457">
        <f>(Table2[[#This Row],[1Y Return vs Nifty]]-AVERAGE(Table2[1Y Return vs Nifty]))/_xlfn.STDEV.P(Table2[1Y Return vs Nifty])</f>
        <v>-0.66421194812277418</v>
      </c>
      <c r="I457">
        <v>-2.09518611397149</v>
      </c>
      <c r="J457">
        <f>(Table2[[#This Row],[1M Return vs Nifty]]-AVERAGE(Table2[1M Return vs Nifty]))/_xlfn.STDEV.P(Table2[1M Return vs Nifty])</f>
        <v>-0.29719046706797697</v>
      </c>
      <c r="K457">
        <v>-15.884032710321399</v>
      </c>
      <c r="L457">
        <f>(Table2[[#This Row],[6M Return vs Nifty]]-AVERAGE(Table2[6M Return vs Nifty]))/_xlfn.STDEV.P(Table2[6M Return vs Nifty])</f>
        <v>-0.79773741922751118</v>
      </c>
      <c r="M457">
        <v>0.72633856884979597</v>
      </c>
      <c r="N457">
        <f>(Table2[[#This Row],[1W Return vs Nifty]]-AVERAGE(Table2[1W Return vs Nifty]))/_xlfn.STDEV.P(Table2[1W Return vs Nifty])</f>
        <v>-0.46223888430621113</v>
      </c>
      <c r="O457">
        <v>226.35</v>
      </c>
      <c r="P457">
        <v>224.58944935835501</v>
      </c>
      <c r="Q457">
        <v>221.76954025920099</v>
      </c>
      <c r="R457">
        <v>78.628225198415905</v>
      </c>
      <c r="S457" s="2">
        <f>(Table2[[#This Row],[Close Price]]-Table2[[#This Row],[20D EMA]])/Table2[[#This Row],[20D EMA]]</f>
        <v>7.4530594212502785E-2</v>
      </c>
      <c r="T457" s="2">
        <f>(Table2[[#This Row],[Close Price]]-Table2[[#This Row],[50D EMA]])/Table2[[#This Row],[50D EMA]]</f>
        <v>8.2953810585812846E-2</v>
      </c>
      <c r="U457" s="2">
        <f>(Table2[[#This Row],[Close Price]]-Table2[[#This Row],[200D EMA]])/Table2[[#This Row],[200D EMA]]</f>
        <v>9.6724102488231795E-2</v>
      </c>
      <c r="V457">
        <v>1.91873737812261</v>
      </c>
      <c r="W457">
        <v>239.1</v>
      </c>
      <c r="X457">
        <v>244.4</v>
      </c>
      <c r="Y457">
        <v>228.71</v>
      </c>
      <c r="Z457">
        <v>245</v>
      </c>
      <c r="AA457">
        <v>216.33</v>
      </c>
      <c r="AB457">
        <v>245</v>
      </c>
      <c r="AC457" s="2">
        <f>(Table2[[#This Row],[Close Price]]/Table2[[#This Row],[Day Low]])-1</f>
        <v>1.7231283981597567E-2</v>
      </c>
      <c r="AD457" s="2">
        <f>(Table2[[#This Row],[Day High]]/Table2[[#This Row],[Close Price]])-1</f>
        <v>4.8515747060275949E-3</v>
      </c>
      <c r="AE457" s="2">
        <f>(Table2[[#This Row],[Close Price]]/Table2[[#This Row],[Current Week Low]])-1</f>
        <v>6.3442787809890211E-2</v>
      </c>
      <c r="AF457" s="2">
        <f>(Table2[[#This Row],[Current Week High]]/Table2[[#This Row],[Close Price]])-1</f>
        <v>7.3184770989227488E-3</v>
      </c>
      <c r="AG457" s="2">
        <f>(Table2[[#This Row],[Close Price]]/Table2[[#This Row],[Current Month Low]])-1</f>
        <v>0.12430083668469472</v>
      </c>
      <c r="AH457" s="2">
        <f>(Table2[[#This Row],[Current Month High]]/Table2[[#This Row],[Close Price]])-1</f>
        <v>7.3184770989227488E-3</v>
      </c>
      <c r="AI457">
        <v>17.815146780692299</v>
      </c>
      <c r="AJ457">
        <v>26.6770833333333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0.05</v>
      </c>
      <c r="AM457" t="s">
        <v>10202</v>
      </c>
      <c r="AN457">
        <v>11.48</v>
      </c>
      <c r="AO457" t="s">
        <v>10202</v>
      </c>
      <c r="AP457">
        <v>0.12875180719189599</v>
      </c>
      <c r="AQ457">
        <f>(Table2[[#This Row],[Sharpe Ratio]]-AVERAGE(Table2[Sharpe Ratio]))/_xlfn.STDEV.P(Table2[Sharpe Ratio])</f>
        <v>0.83799973698408659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-1.3833789817403868</v>
      </c>
      <c r="AS457">
        <f>_xlfn.RANK.AVG(Table2[[#This Row],[1Y Return vs Nifty Z-Score]],Table2[1Y Return vs Nifty Z-Score])</f>
        <v>559</v>
      </c>
      <c r="AT457">
        <f>_xlfn.RANK.AVG(Table2[[#This Row],[6M Return vs Nifty Z-Score]],Table2[6M Return vs Nifty Z-Score])</f>
        <v>590</v>
      </c>
      <c r="AU457">
        <f>_xlfn.RANK.AVG(Table2[[#This Row],[Sharpe Ratio Z-Score]],Table2[Sharpe Ratio Z-Score])</f>
        <v>152</v>
      </c>
      <c r="AV457">
        <f>(Table2[[#This Row],[Rank 1Y]]+Table2[[#This Row],[Rank 6M]]+Table2[[#This Row],[Rank Sharpe]])/3</f>
        <v>433.66666666666669</v>
      </c>
    </row>
    <row r="458" spans="1:48" x14ac:dyDescent="0.3">
      <c r="A458" t="s">
        <v>656</v>
      </c>
      <c r="B458" t="s">
        <v>657</v>
      </c>
      <c r="C458" t="s">
        <v>10166</v>
      </c>
      <c r="D458" t="s">
        <v>265</v>
      </c>
      <c r="E458">
        <v>27249.71082597</v>
      </c>
      <c r="F458">
        <v>5511.9</v>
      </c>
      <c r="G458">
        <v>-23.677746204399</v>
      </c>
      <c r="H458">
        <f>(Table2[[#This Row],[1Y Return vs Nifty]]-AVERAGE(Table2[1Y Return vs Nifty]))/_xlfn.STDEV.P(Table2[1Y Return vs Nifty])</f>
        <v>-0.85789510219186538</v>
      </c>
      <c r="I458">
        <v>-17.369349371814199</v>
      </c>
      <c r="J458">
        <f>(Table2[[#This Row],[1M Return vs Nifty]]-AVERAGE(Table2[1M Return vs Nifty]))/_xlfn.STDEV.P(Table2[1M Return vs Nifty])</f>
        <v>-1.9713352100406807</v>
      </c>
      <c r="K458">
        <v>4.8332799764213297</v>
      </c>
      <c r="L458">
        <f>(Table2[[#This Row],[6M Return vs Nifty]]-AVERAGE(Table2[6M Return vs Nifty]))/_xlfn.STDEV.P(Table2[6M Return vs Nifty])</f>
        <v>-0.10042477076304951</v>
      </c>
      <c r="M458">
        <v>-1.07678934094171</v>
      </c>
      <c r="N458">
        <f>(Table2[[#This Row],[1W Return vs Nifty]]-AVERAGE(Table2[1W Return vs Nifty]))/_xlfn.STDEV.P(Table2[1W Return vs Nifty])</f>
        <v>-0.8243553470740298</v>
      </c>
      <c r="O458">
        <v>5871.65</v>
      </c>
      <c r="P458">
        <v>5874.2792627387598</v>
      </c>
      <c r="Q458">
        <v>5236.38169553833</v>
      </c>
      <c r="R458">
        <v>16.338629546819199</v>
      </c>
      <c r="S458" s="2">
        <f>(Table2[[#This Row],[Close Price]]-Table2[[#This Row],[20D EMA]])/Table2[[#This Row],[20D EMA]]</f>
        <v>-6.1268978907121512E-2</v>
      </c>
      <c r="T458" s="2">
        <f>(Table2[[#This Row],[Close Price]]-Table2[[#This Row],[50D EMA]])/Table2[[#This Row],[50D EMA]]</f>
        <v>-6.1689144579382564E-2</v>
      </c>
      <c r="U458" s="2">
        <f>(Table2[[#This Row],[Close Price]]-Table2[[#This Row],[200D EMA]])/Table2[[#This Row],[200D EMA]]</f>
        <v>5.261616140328839E-2</v>
      </c>
      <c r="V458">
        <v>0.59945612888120603</v>
      </c>
      <c r="W458">
        <v>5545.1</v>
      </c>
      <c r="X458">
        <v>5648</v>
      </c>
      <c r="Y458">
        <v>5490</v>
      </c>
      <c r="Z458">
        <v>5698</v>
      </c>
      <c r="AA458">
        <v>5023.5</v>
      </c>
      <c r="AB458">
        <v>6750</v>
      </c>
      <c r="AC458" s="2">
        <f>(Table2[[#This Row],[Close Price]]/Table2[[#This Row],[Day Low]])-1</f>
        <v>-5.9872680384485122E-3</v>
      </c>
      <c r="AD458" s="2">
        <f>(Table2[[#This Row],[Day High]]/Table2[[#This Row],[Close Price]])-1</f>
        <v>2.4692029971516316E-2</v>
      </c>
      <c r="AE458" s="2">
        <f>(Table2[[#This Row],[Close Price]]/Table2[[#This Row],[Current Week Low]])-1</f>
        <v>3.9890710382513017E-3</v>
      </c>
      <c r="AF458" s="2">
        <f>(Table2[[#This Row],[Current Week High]]/Table2[[#This Row],[Close Price]])-1</f>
        <v>3.3763312106533272E-2</v>
      </c>
      <c r="AG458" s="2">
        <f>(Table2[[#This Row],[Close Price]]/Table2[[#This Row],[Current Month Low]])-1</f>
        <v>9.7223051657211013E-2</v>
      </c>
      <c r="AH458" s="2">
        <f>(Table2[[#This Row],[Current Month High]]/Table2[[#This Row],[Close Price]])-1</f>
        <v>0.22462308822729016</v>
      </c>
      <c r="AI458">
        <v>33.347847384749301</v>
      </c>
      <c r="AJ458">
        <v>36.958628401043597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-0.05</v>
      </c>
      <c r="AM458" t="s">
        <v>10201</v>
      </c>
      <c r="AN458">
        <v>-8.01</v>
      </c>
      <c r="AO458" t="s">
        <v>10201</v>
      </c>
      <c r="AP458">
        <v>5.9941202733969003E-2</v>
      </c>
      <c r="AQ458">
        <f>(Table2[[#This Row],[Sharpe Ratio]]-AVERAGE(Table2[Sharpe Ratio]))/_xlfn.STDEV.P(Table2[Sharpe Ratio])</f>
        <v>4.8252060485256876E-2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626</v>
      </c>
      <c r="AT458">
        <f>_xlfn.RANK.AVG(Table2[[#This Row],[6M Return vs Nifty Z-Score]],Table2[6M Return vs Nifty Z-Score])</f>
        <v>359</v>
      </c>
      <c r="AU458">
        <f>_xlfn.RANK.AVG(Table2[[#This Row],[Sharpe Ratio Z-Score]],Table2[Sharpe Ratio Z-Score])</f>
        <v>317</v>
      </c>
      <c r="AV458">
        <f>(Table2[[#This Row],[Rank 1Y]]+Table2[[#This Row],[Rank 6M]]+Table2[[#This Row],[Rank Sharpe]])/3</f>
        <v>434</v>
      </c>
    </row>
    <row r="459" spans="1:48" x14ac:dyDescent="0.3">
      <c r="A459" t="s">
        <v>607</v>
      </c>
      <c r="B459" t="s">
        <v>608</v>
      </c>
      <c r="C459" t="s">
        <v>10171</v>
      </c>
      <c r="D459" t="s">
        <v>377</v>
      </c>
      <c r="E459">
        <v>31214.529998599999</v>
      </c>
      <c r="F459">
        <v>6945.5</v>
      </c>
      <c r="G459">
        <v>29.704727684564499</v>
      </c>
      <c r="H459">
        <f>(Table2[[#This Row],[1Y Return vs Nifty]]-AVERAGE(Table2[1Y Return vs Nifty]))/_xlfn.STDEV.P(Table2[1Y Return vs Nifty])</f>
        <v>-0.11917568273236728</v>
      </c>
      <c r="I459">
        <v>-4.9131490973974303</v>
      </c>
      <c r="J459">
        <f>(Table2[[#This Row],[1M Return vs Nifty]]-AVERAGE(Table2[1M Return vs Nifty]))/_xlfn.STDEV.P(Table2[1M Return vs Nifty])</f>
        <v>-0.60605700430181619</v>
      </c>
      <c r="K459">
        <v>4.1092090819440603</v>
      </c>
      <c r="L459">
        <f>(Table2[[#This Row],[6M Return vs Nifty]]-AVERAGE(Table2[6M Return vs Nifty]))/_xlfn.STDEV.P(Table2[6M Return vs Nifty])</f>
        <v>-0.1247958752947232</v>
      </c>
      <c r="M459">
        <v>0.78669942474239396</v>
      </c>
      <c r="N459">
        <f>(Table2[[#This Row],[1W Return vs Nifty]]-AVERAGE(Table2[1W Return vs Nifty]))/_xlfn.STDEV.P(Table2[1W Return vs Nifty])</f>
        <v>-0.45011680494247197</v>
      </c>
      <c r="O459">
        <v>6581.39</v>
      </c>
      <c r="P459">
        <v>6257.1795772077603</v>
      </c>
      <c r="Q459">
        <v>5661.5129679912598</v>
      </c>
      <c r="R459">
        <v>76.821924163842993</v>
      </c>
      <c r="S459" s="2">
        <f>(Table2[[#This Row],[Close Price]]-Table2[[#This Row],[20D EMA]])/Table2[[#This Row],[20D EMA]]</f>
        <v>5.5324179238732188E-2</v>
      </c>
      <c r="T459" s="2">
        <f>(Table2[[#This Row],[Close Price]]-Table2[[#This Row],[50D EMA]])/Table2[[#This Row],[50D EMA]]</f>
        <v>0.11000490145743903</v>
      </c>
      <c r="U459" s="2">
        <f>(Table2[[#This Row],[Close Price]]-Table2[[#This Row],[200D EMA]])/Table2[[#This Row],[200D EMA]]</f>
        <v>0.22679220894981134</v>
      </c>
      <c r="V459">
        <v>1.4196854697329</v>
      </c>
      <c r="W459">
        <v>6817.1</v>
      </c>
      <c r="X459">
        <v>7025</v>
      </c>
      <c r="Y459">
        <v>6632.4</v>
      </c>
      <c r="Z459">
        <v>7061.25</v>
      </c>
      <c r="AA459">
        <v>6370</v>
      </c>
      <c r="AB459">
        <v>7061.25</v>
      </c>
      <c r="AC459" s="2">
        <f>(Table2[[#This Row],[Close Price]]/Table2[[#This Row],[Day Low]])-1</f>
        <v>1.8834988484839554E-2</v>
      </c>
      <c r="AD459" s="2">
        <f>(Table2[[#This Row],[Day High]]/Table2[[#This Row],[Close Price]])-1</f>
        <v>1.1446260168454403E-2</v>
      </c>
      <c r="AE459" s="2">
        <f>(Table2[[#This Row],[Close Price]]/Table2[[#This Row],[Current Week Low]])-1</f>
        <v>4.7207647307158762E-2</v>
      </c>
      <c r="AF459" s="2">
        <f>(Table2[[#This Row],[Current Week High]]/Table2[[#This Row],[Close Price]])-1</f>
        <v>1.6665466849038912E-2</v>
      </c>
      <c r="AG459" s="2">
        <f>(Table2[[#This Row],[Close Price]]/Table2[[#This Row],[Current Month Low]])-1</f>
        <v>9.0345368916797453E-2</v>
      </c>
      <c r="AH459" s="2">
        <f>(Table2[[#This Row],[Current Month High]]/Table2[[#This Row],[Close Price]])-1</f>
        <v>1.6665466849038912E-2</v>
      </c>
      <c r="AI459">
        <v>1.6665466849038899</v>
      </c>
      <c r="AJ459">
        <v>58.538673118844002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0.17</v>
      </c>
      <c r="AM459" t="s">
        <v>10202</v>
      </c>
      <c r="AN459">
        <v>5.4</v>
      </c>
      <c r="AO459" t="s">
        <v>10202</v>
      </c>
      <c r="AP459">
        <v>-4.0672231135949997E-2</v>
      </c>
      <c r="AQ459">
        <f>(Table2[[#This Row],[Sharpe Ratio]]-AVERAGE(Table2[Sharpe Ratio]))/_xlfn.STDEV.P(Table2[Sharpe Ratio])</f>
        <v>-1.1065005572151312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-2.4066459244865097</v>
      </c>
      <c r="AS459">
        <f>_xlfn.RANK.AVG(Table2[[#This Row],[1Y Return vs Nifty Z-Score]],Table2[1Y Return vs Nifty Z-Score])</f>
        <v>324</v>
      </c>
      <c r="AT459">
        <f>_xlfn.RANK.AVG(Table2[[#This Row],[6M Return vs Nifty Z-Score]],Table2[6M Return vs Nifty Z-Score])</f>
        <v>367</v>
      </c>
      <c r="AU459">
        <f>_xlfn.RANK.AVG(Table2[[#This Row],[Sharpe Ratio Z-Score]],Table2[Sharpe Ratio Z-Score])</f>
        <v>633</v>
      </c>
      <c r="AV459">
        <f>(Table2[[#This Row],[Rank 1Y]]+Table2[[#This Row],[Rank 6M]]+Table2[[#This Row],[Rank Sharpe]])/3</f>
        <v>441.33333333333331</v>
      </c>
    </row>
    <row r="460" spans="1:48" x14ac:dyDescent="0.3">
      <c r="A460" t="s">
        <v>1202</v>
      </c>
      <c r="B460" t="s">
        <v>1203</v>
      </c>
      <c r="C460" t="s">
        <v>10173</v>
      </c>
      <c r="D460" t="s">
        <v>1149</v>
      </c>
      <c r="E460">
        <v>9795.2503437640007</v>
      </c>
      <c r="F460">
        <v>93.56</v>
      </c>
      <c r="G460">
        <v>34.200247113636898</v>
      </c>
      <c r="H460">
        <f>(Table2[[#This Row],[1Y Return vs Nifty]]-AVERAGE(Table2[1Y Return vs Nifty]))/_xlfn.STDEV.P(Table2[1Y Return vs Nifty])</f>
        <v>-5.6965611507102498E-2</v>
      </c>
      <c r="I460">
        <v>9.6360092193848992</v>
      </c>
      <c r="J460">
        <f>(Table2[[#This Row],[1M Return vs Nifty]]-AVERAGE(Table2[1M Return vs Nifty]))/_xlfn.STDEV.P(Table2[1M Return vs Nifty])</f>
        <v>0.98862261902957116</v>
      </c>
      <c r="K460">
        <v>-34.288291523073603</v>
      </c>
      <c r="L460">
        <f>(Table2[[#This Row],[6M Return vs Nifty]]-AVERAGE(Table2[6M Return vs Nifty]))/_xlfn.STDEV.P(Table2[6M Return vs Nifty])</f>
        <v>-1.4171962578228268</v>
      </c>
      <c r="M460">
        <v>14.6031307218935</v>
      </c>
      <c r="N460">
        <f>(Table2[[#This Row],[1W Return vs Nifty]]-AVERAGE(Table2[1W Return vs Nifty]))/_xlfn.STDEV.P(Table2[1W Return vs Nifty])</f>
        <v>2.3245932986671241</v>
      </c>
      <c r="O460">
        <v>84.68</v>
      </c>
      <c r="P460">
        <v>84.233952220161299</v>
      </c>
      <c r="Q460">
        <v>85.159552280528004</v>
      </c>
      <c r="R460">
        <v>74.312570809565699</v>
      </c>
      <c r="S460" s="2">
        <f>(Table2[[#This Row],[Close Price]]-Table2[[#This Row],[20D EMA]])/Table2[[#This Row],[20D EMA]]</f>
        <v>0.10486537553141231</v>
      </c>
      <c r="T460" s="2">
        <f>(Table2[[#This Row],[Close Price]]-Table2[[#This Row],[50D EMA]])/Table2[[#This Row],[50D EMA]]</f>
        <v>0.11071601811420792</v>
      </c>
      <c r="U460" s="2">
        <f>(Table2[[#This Row],[Close Price]]-Table2[[#This Row],[200D EMA]])/Table2[[#This Row],[200D EMA]]</f>
        <v>9.8643634149222587E-2</v>
      </c>
      <c r="V460">
        <v>2.5933561301452399</v>
      </c>
      <c r="W460">
        <v>92.05</v>
      </c>
      <c r="X460">
        <v>94.49</v>
      </c>
      <c r="Y460">
        <v>91.59</v>
      </c>
      <c r="Z460">
        <v>99.7</v>
      </c>
      <c r="AA460">
        <v>75.75</v>
      </c>
      <c r="AB460">
        <v>99.7</v>
      </c>
      <c r="AC460" s="2">
        <f>(Table2[[#This Row],[Close Price]]/Table2[[#This Row],[Day Low]])-1</f>
        <v>1.6404128191200407E-2</v>
      </c>
      <c r="AD460" s="2">
        <f>(Table2[[#This Row],[Day High]]/Table2[[#This Row],[Close Price]])-1</f>
        <v>9.9401453612655288E-3</v>
      </c>
      <c r="AE460" s="2">
        <f>(Table2[[#This Row],[Close Price]]/Table2[[#This Row],[Current Week Low]])-1</f>
        <v>2.1508898351348282E-2</v>
      </c>
      <c r="AF460" s="2">
        <f>(Table2[[#This Row],[Current Week High]]/Table2[[#This Row],[Close Price]])-1</f>
        <v>6.5626336041043176E-2</v>
      </c>
      <c r="AG460" s="2">
        <f>(Table2[[#This Row],[Close Price]]/Table2[[#This Row],[Current Month Low]])-1</f>
        <v>0.23511551155115518</v>
      </c>
      <c r="AH460" s="2">
        <f>(Table2[[#This Row],[Current Month High]]/Table2[[#This Row],[Close Price]])-1</f>
        <v>6.5626336041043176E-2</v>
      </c>
      <c r="AI460">
        <v>45.040615647712599</v>
      </c>
      <c r="AJ460">
        <v>63.4235807860262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0.01</v>
      </c>
      <c r="AM460" t="s">
        <v>10202</v>
      </c>
      <c r="AN460">
        <v>13.57</v>
      </c>
      <c r="AO460" t="s">
        <v>10202</v>
      </c>
      <c r="AP460">
        <v>5.7237934107639998E-2</v>
      </c>
      <c r="AQ460">
        <f>(Table2[[#This Row],[Sharpe Ratio]]-AVERAGE(Table2[Sharpe Ratio]))/_xlfn.STDEV.P(Table2[Sharpe Ratio])</f>
        <v>1.7226317674047292E-2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302</v>
      </c>
      <c r="AT460">
        <f>_xlfn.RANK.AVG(Table2[[#This Row],[6M Return vs Nifty Z-Score]],Table2[6M Return vs Nifty Z-Score])</f>
        <v>707</v>
      </c>
      <c r="AU460">
        <f>_xlfn.RANK.AVG(Table2[[#This Row],[Sharpe Ratio Z-Score]],Table2[Sharpe Ratio Z-Score])</f>
        <v>322</v>
      </c>
      <c r="AV460">
        <f>(Table2[[#This Row],[Rank 1Y]]+Table2[[#This Row],[Rank 6M]]+Table2[[#This Row],[Rank Sharpe]])/3</f>
        <v>443.66666666666669</v>
      </c>
    </row>
    <row r="461" spans="1:48" x14ac:dyDescent="0.3">
      <c r="A461" t="s">
        <v>308</v>
      </c>
      <c r="B461" t="s">
        <v>309</v>
      </c>
      <c r="C461" t="s">
        <v>10159</v>
      </c>
      <c r="D461" t="s">
        <v>177</v>
      </c>
      <c r="E461">
        <v>88430.020656214998</v>
      </c>
      <c r="F461">
        <v>683.05</v>
      </c>
      <c r="G461">
        <v>-4.5642419324141601</v>
      </c>
      <c r="H461">
        <f>(Table2[[#This Row],[1Y Return vs Nifty]]-AVERAGE(Table2[1Y Return vs Nifty]))/_xlfn.STDEV.P(Table2[1Y Return vs Nifty])</f>
        <v>-0.59339786646977943</v>
      </c>
      <c r="I461">
        <v>6.9557638095414296</v>
      </c>
      <c r="J461">
        <f>(Table2[[#This Row],[1M Return vs Nifty]]-AVERAGE(Table2[1M Return vs Nifty]))/_xlfn.STDEV.P(Table2[1M Return vs Nifty])</f>
        <v>0.69485079748889222</v>
      </c>
      <c r="K461">
        <v>17.966182999693501</v>
      </c>
      <c r="L461">
        <f>(Table2[[#This Row],[6M Return vs Nifty]]-AVERAGE(Table2[6M Return vs Nifty]))/_xlfn.STDEV.P(Table2[6M Return vs Nifty])</f>
        <v>0.34160839867619958</v>
      </c>
      <c r="M461">
        <v>0.44825910003501401</v>
      </c>
      <c r="N461">
        <f>(Table2[[#This Row],[1W Return vs Nifty]]-AVERAGE(Table2[1W Return vs Nifty]))/_xlfn.STDEV.P(Table2[1W Return vs Nifty])</f>
        <v>-0.51808470260271033</v>
      </c>
      <c r="O461">
        <v>655.30999999999995</v>
      </c>
      <c r="P461">
        <v>626.76159724540105</v>
      </c>
      <c r="Q461">
        <v>569.94607893816897</v>
      </c>
      <c r="R461">
        <v>68.248419830747594</v>
      </c>
      <c r="S461" s="2">
        <f>(Table2[[#This Row],[Close Price]]-Table2[[#This Row],[20D EMA]])/Table2[[#This Row],[20D EMA]]</f>
        <v>4.2331110466801991E-2</v>
      </c>
      <c r="T461" s="2">
        <f>(Table2[[#This Row],[Close Price]]-Table2[[#This Row],[50D EMA]])/Table2[[#This Row],[50D EMA]]</f>
        <v>8.9808314679751908E-2</v>
      </c>
      <c r="U461" s="2">
        <f>(Table2[[#This Row],[Close Price]]-Table2[[#This Row],[200D EMA]])/Table2[[#This Row],[200D EMA]]</f>
        <v>0.19844670441903531</v>
      </c>
      <c r="V461">
        <v>0.69788464677550399</v>
      </c>
      <c r="W461">
        <v>673.1</v>
      </c>
      <c r="X461">
        <v>691</v>
      </c>
      <c r="Y461">
        <v>676.05</v>
      </c>
      <c r="Z461">
        <v>685</v>
      </c>
      <c r="AA461">
        <v>601</v>
      </c>
      <c r="AB461">
        <v>686.25</v>
      </c>
      <c r="AC461" s="2">
        <f>(Table2[[#This Row],[Close Price]]/Table2[[#This Row],[Day Low]])-1</f>
        <v>1.4782350319417548E-2</v>
      </c>
      <c r="AD461" s="2">
        <f>(Table2[[#This Row],[Day High]]/Table2[[#This Row],[Close Price]])-1</f>
        <v>1.1638972256789559E-2</v>
      </c>
      <c r="AE461" s="2">
        <f>(Table2[[#This Row],[Close Price]]/Table2[[#This Row],[Current Week Low]])-1</f>
        <v>1.035426373788928E-2</v>
      </c>
      <c r="AF461" s="2">
        <f>(Table2[[#This Row],[Current Week High]]/Table2[[#This Row],[Close Price]])-1</f>
        <v>2.8548422516654348E-3</v>
      </c>
      <c r="AG461" s="2">
        <f>(Table2[[#This Row],[Close Price]]/Table2[[#This Row],[Current Month Low]])-1</f>
        <v>0.13652246256239597</v>
      </c>
      <c r="AH461" s="2">
        <f>(Table2[[#This Row],[Current Month High]]/Table2[[#This Row],[Close Price]])-1</f>
        <v>4.6848693360661553E-3</v>
      </c>
      <c r="AI461">
        <v>0.46848693360661497</v>
      </c>
      <c r="AJ461">
        <v>40.458564672013097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0.03</v>
      </c>
      <c r="AM461" t="s">
        <v>10202</v>
      </c>
      <c r="AN461">
        <v>5.72</v>
      </c>
      <c r="AO461" t="s">
        <v>10202</v>
      </c>
      <c r="AP461">
        <v>-2.0570973330676999E-2</v>
      </c>
      <c r="AQ461">
        <f>(Table2[[#This Row],[Sharpe Ratio]]-AVERAGE(Table2[Sharpe Ratio]))/_xlfn.STDEV.P(Table2[Sharpe Ratio])</f>
        <v>-0.87579597655525998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-0.95081934946265778</v>
      </c>
      <c r="AS461">
        <f>_xlfn.RANK.AVG(Table2[[#This Row],[1Y Return vs Nifty Z-Score]],Table2[1Y Return vs Nifty Z-Score])</f>
        <v>527</v>
      </c>
      <c r="AT461">
        <f>_xlfn.RANK.AVG(Table2[[#This Row],[6M Return vs Nifty Z-Score]],Table2[6M Return vs Nifty Z-Score])</f>
        <v>217</v>
      </c>
      <c r="AU461">
        <f>_xlfn.RANK.AVG(Table2[[#This Row],[Sharpe Ratio Z-Score]],Table2[Sharpe Ratio Z-Score])</f>
        <v>589</v>
      </c>
      <c r="AV461">
        <f>(Table2[[#This Row],[Rank 1Y]]+Table2[[#This Row],[Rank 6M]]+Table2[[#This Row],[Rank Sharpe]])/3</f>
        <v>444.33333333333331</v>
      </c>
    </row>
    <row r="462" spans="1:48" x14ac:dyDescent="0.3">
      <c r="A462" t="s">
        <v>1937</v>
      </c>
      <c r="B462" t="s">
        <v>1938</v>
      </c>
      <c r="C462" t="s">
        <v>10161</v>
      </c>
      <c r="D462" t="s">
        <v>57</v>
      </c>
      <c r="E462">
        <v>3521.2446231899999</v>
      </c>
      <c r="F462">
        <v>351.15</v>
      </c>
      <c r="G462">
        <v>10.2430503176135</v>
      </c>
      <c r="H462">
        <f>(Table2[[#This Row],[1Y Return vs Nifty]]-AVERAGE(Table2[1Y Return vs Nifty]))/_xlfn.STDEV.P(Table2[1Y Return vs Nifty])</f>
        <v>-0.38849102087360682</v>
      </c>
      <c r="I462">
        <v>-2.6174486727139499</v>
      </c>
      <c r="J462">
        <f>(Table2[[#This Row],[1M Return vs Nifty]]-AVERAGE(Table2[1M Return vs Nifty]))/_xlfn.STDEV.P(Table2[1M Return vs Nifty])</f>
        <v>-0.35443374137442513</v>
      </c>
      <c r="K462">
        <v>-13.0727175214457</v>
      </c>
      <c r="L462">
        <f>(Table2[[#This Row],[6M Return vs Nifty]]-AVERAGE(Table2[6M Return vs Nifty]))/_xlfn.STDEV.P(Table2[6M Return vs Nifty])</f>
        <v>-0.70311290543727689</v>
      </c>
      <c r="M462">
        <v>1.4853911754785001</v>
      </c>
      <c r="N462">
        <f>(Table2[[#This Row],[1W Return vs Nifty]]-AVERAGE(Table2[1W Return vs Nifty]))/_xlfn.STDEV.P(Table2[1W Return vs Nifty])</f>
        <v>-0.3098007552780484</v>
      </c>
      <c r="O462">
        <v>351.26</v>
      </c>
      <c r="P462">
        <v>345.34356159125599</v>
      </c>
      <c r="Q462">
        <v>317.011524501667</v>
      </c>
      <c r="R462">
        <v>50.241959067947498</v>
      </c>
      <c r="S462" s="2">
        <f>(Table2[[#This Row],[Close Price]]-Table2[[#This Row],[20D EMA]])/Table2[[#This Row],[20D EMA]]</f>
        <v>-3.1315834424646598E-4</v>
      </c>
      <c r="T462" s="2">
        <f>(Table2[[#This Row],[Close Price]]-Table2[[#This Row],[50D EMA]])/Table2[[#This Row],[50D EMA]]</f>
        <v>1.6813512844974968E-2</v>
      </c>
      <c r="U462" s="2">
        <f>(Table2[[#This Row],[Close Price]]-Table2[[#This Row],[200D EMA]])/Table2[[#This Row],[200D EMA]]</f>
        <v>0.10768843672796338</v>
      </c>
      <c r="V462">
        <v>0.56734915207258696</v>
      </c>
      <c r="W462">
        <v>351.7</v>
      </c>
      <c r="X462">
        <v>357.85</v>
      </c>
      <c r="Y462">
        <v>346.1</v>
      </c>
      <c r="Z462">
        <v>356.4</v>
      </c>
      <c r="AA462">
        <v>324.7</v>
      </c>
      <c r="AB462">
        <v>379.05</v>
      </c>
      <c r="AC462" s="2">
        <f>(Table2[[#This Row],[Close Price]]/Table2[[#This Row],[Day Low]])-1</f>
        <v>-1.5638328120557432E-3</v>
      </c>
      <c r="AD462" s="2">
        <f>(Table2[[#This Row],[Day High]]/Table2[[#This Row],[Close Price]])-1</f>
        <v>1.9080165171579289E-2</v>
      </c>
      <c r="AE462" s="2">
        <f>(Table2[[#This Row],[Close Price]]/Table2[[#This Row],[Current Week Low]])-1</f>
        <v>1.4591158624674749E-2</v>
      </c>
      <c r="AF462" s="2">
        <f>(Table2[[#This Row],[Current Week High]]/Table2[[#This Row],[Close Price]])-1</f>
        <v>1.495087569414788E-2</v>
      </c>
      <c r="AG462" s="2">
        <f>(Table2[[#This Row],[Close Price]]/Table2[[#This Row],[Current Month Low]])-1</f>
        <v>8.1459809054511778E-2</v>
      </c>
      <c r="AH462" s="2">
        <f>(Table2[[#This Row],[Current Month High]]/Table2[[#This Row],[Close Price]])-1</f>
        <v>7.9453225117471327E-2</v>
      </c>
      <c r="AI462">
        <v>10.195073330485499</v>
      </c>
      <c r="AJ462">
        <v>47.9460712028649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-0.06</v>
      </c>
      <c r="AM462" t="s">
        <v>10201</v>
      </c>
      <c r="AN462">
        <v>-3.73</v>
      </c>
      <c r="AO462" t="s">
        <v>10201</v>
      </c>
      <c r="AP462">
        <v>5.2749279398179999E-2</v>
      </c>
      <c r="AQ462">
        <f>(Table2[[#This Row],[Sharpe Ratio]]-AVERAGE(Table2[Sharpe Ratio]))/_xlfn.STDEV.P(Table2[Sharpe Ratio])</f>
        <v>-3.4290518362017942E-2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-1.7901289413253751</v>
      </c>
      <c r="AS462">
        <f>_xlfn.RANK.AVG(Table2[[#This Row],[1Y Return vs Nifty Z-Score]],Table2[1Y Return vs Nifty Z-Score])</f>
        <v>436</v>
      </c>
      <c r="AT462">
        <f>_xlfn.RANK.AVG(Table2[[#This Row],[6M Return vs Nifty Z-Score]],Table2[6M Return vs Nifty Z-Score])</f>
        <v>551</v>
      </c>
      <c r="AU462">
        <f>_xlfn.RANK.AVG(Table2[[#This Row],[Sharpe Ratio Z-Score]],Table2[Sharpe Ratio Z-Score])</f>
        <v>347</v>
      </c>
      <c r="AV462">
        <f>(Table2[[#This Row],[Rank 1Y]]+Table2[[#This Row],[Rank 6M]]+Table2[[#This Row],[Rank Sharpe]])/3</f>
        <v>444.66666666666669</v>
      </c>
    </row>
    <row r="463" spans="1:48" x14ac:dyDescent="0.3">
      <c r="A463" t="s">
        <v>1996</v>
      </c>
      <c r="B463" t="s">
        <v>1997</v>
      </c>
      <c r="C463" t="s">
        <v>10162</v>
      </c>
      <c r="D463" t="s">
        <v>265</v>
      </c>
      <c r="E463">
        <v>3192.1458309999998</v>
      </c>
      <c r="F463">
        <v>329.35</v>
      </c>
      <c r="G463">
        <v>5.1117740782189296</v>
      </c>
      <c r="H463">
        <f>(Table2[[#This Row],[1Y Return vs Nifty]]-AVERAGE(Table2[1Y Return vs Nifty]))/_xlfn.STDEV.P(Table2[1Y Return vs Nifty])</f>
        <v>-0.45949884663560386</v>
      </c>
      <c r="I463">
        <v>-9.4943425293070796</v>
      </c>
      <c r="J463">
        <f>(Table2[[#This Row],[1M Return vs Nifty]]-AVERAGE(Table2[1M Return vs Nifty]))/_xlfn.STDEV.P(Table2[1M Return vs Nifty])</f>
        <v>-1.1081847327477314</v>
      </c>
      <c r="K463">
        <v>-18.8594619248016</v>
      </c>
      <c r="L463">
        <f>(Table2[[#This Row],[6M Return vs Nifty]]-AVERAGE(Table2[6M Return vs Nifty]))/_xlfn.STDEV.P(Table2[6M Return vs Nifty])</f>
        <v>-0.89788575686376337</v>
      </c>
      <c r="M463">
        <v>4.1854335729903296</v>
      </c>
      <c r="N463">
        <f>(Table2[[#This Row],[1W Return vs Nifty]]-AVERAGE(Table2[1W Return vs Nifty]))/_xlfn.STDEV.P(Table2[1W Return vs Nifty])</f>
        <v>0.23244020111820551</v>
      </c>
      <c r="O463">
        <v>330.78</v>
      </c>
      <c r="P463">
        <v>328.85415545281597</v>
      </c>
      <c r="Q463">
        <v>303.25921341368502</v>
      </c>
      <c r="R463">
        <v>49.387426961018001</v>
      </c>
      <c r="S463" s="2">
        <f>(Table2[[#This Row],[Close Price]]-Table2[[#This Row],[20D EMA]])/Table2[[#This Row],[20D EMA]]</f>
        <v>-4.3231150613699445E-3</v>
      </c>
      <c r="T463" s="2">
        <f>(Table2[[#This Row],[Close Price]]-Table2[[#This Row],[50D EMA]])/Table2[[#This Row],[50D EMA]]</f>
        <v>1.5077946833340014E-3</v>
      </c>
      <c r="U463" s="2">
        <f>(Table2[[#This Row],[Close Price]]-Table2[[#This Row],[200D EMA]])/Table2[[#This Row],[200D EMA]]</f>
        <v>8.6034604827401495E-2</v>
      </c>
      <c r="V463">
        <v>0.358181105994266</v>
      </c>
      <c r="W463">
        <v>327.14999999999998</v>
      </c>
      <c r="X463">
        <v>330</v>
      </c>
      <c r="Y463">
        <v>327.14999999999998</v>
      </c>
      <c r="Z463">
        <v>339</v>
      </c>
      <c r="AA463">
        <v>310.10000000000002</v>
      </c>
      <c r="AB463">
        <v>356.7</v>
      </c>
      <c r="AC463" s="2">
        <f>(Table2[[#This Row],[Close Price]]/Table2[[#This Row],[Day Low]])-1</f>
        <v>6.7247440012228044E-3</v>
      </c>
      <c r="AD463" s="2">
        <f>(Table2[[#This Row],[Day High]]/Table2[[#This Row],[Close Price]])-1</f>
        <v>1.9735843327766123E-3</v>
      </c>
      <c r="AE463" s="2">
        <f>(Table2[[#This Row],[Close Price]]/Table2[[#This Row],[Current Week Low]])-1</f>
        <v>6.7247440012228044E-3</v>
      </c>
      <c r="AF463" s="2">
        <f>(Table2[[#This Row],[Current Week High]]/Table2[[#This Row],[Close Price]])-1</f>
        <v>2.9300136632761431E-2</v>
      </c>
      <c r="AG463" s="2">
        <f>(Table2[[#This Row],[Close Price]]/Table2[[#This Row],[Current Month Low]])-1</f>
        <v>6.207674943566599E-2</v>
      </c>
      <c r="AH463" s="2">
        <f>(Table2[[#This Row],[Current Month High]]/Table2[[#This Row],[Close Price]])-1</f>
        <v>8.3042356156064923E-2</v>
      </c>
      <c r="AI463">
        <v>21.921967511765502</v>
      </c>
      <c r="AJ463">
        <v>54.624413145539897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-0.08</v>
      </c>
      <c r="AM463" t="s">
        <v>10201</v>
      </c>
      <c r="AN463">
        <v>-2.83</v>
      </c>
      <c r="AO463" t="s">
        <v>10201</v>
      </c>
      <c r="AP463">
        <v>8.1072038552087999E-2</v>
      </c>
      <c r="AQ463">
        <f>(Table2[[#This Row],[Sharpe Ratio]]-AVERAGE(Table2[Sharpe Ratio]))/_xlfn.STDEV.P(Table2[Sharpe Ratio])</f>
        <v>0.29077323322166732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-1.9423559019072258</v>
      </c>
      <c r="AS463">
        <f>_xlfn.RANK.AVG(Table2[[#This Row],[1Y Return vs Nifty Z-Score]],Table2[1Y Return vs Nifty Z-Score])</f>
        <v>466</v>
      </c>
      <c r="AT463">
        <f>_xlfn.RANK.AVG(Table2[[#This Row],[6M Return vs Nifty Z-Score]],Table2[6M Return vs Nifty Z-Score])</f>
        <v>611</v>
      </c>
      <c r="AU463">
        <f>_xlfn.RANK.AVG(Table2[[#This Row],[Sharpe Ratio Z-Score]],Table2[Sharpe Ratio Z-Score])</f>
        <v>257</v>
      </c>
      <c r="AV463">
        <f>(Table2[[#This Row],[Rank 1Y]]+Table2[[#This Row],[Rank 6M]]+Table2[[#This Row],[Rank Sharpe]])/3</f>
        <v>444.66666666666669</v>
      </c>
    </row>
    <row r="464" spans="1:48" x14ac:dyDescent="0.3">
      <c r="A464" t="s">
        <v>221</v>
      </c>
      <c r="B464" t="s">
        <v>222</v>
      </c>
      <c r="C464" t="s">
        <v>10159</v>
      </c>
      <c r="D464" t="s">
        <v>223</v>
      </c>
      <c r="E464">
        <v>118876.40448312</v>
      </c>
      <c r="F464">
        <v>1201.4000000000001</v>
      </c>
      <c r="G464">
        <v>15.131506224360299</v>
      </c>
      <c r="H464">
        <f>(Table2[[#This Row],[1Y Return vs Nifty]]-AVERAGE(Table2[1Y Return vs Nifty]))/_xlfn.STDEV.P(Table2[1Y Return vs Nifty])</f>
        <v>-0.32084340085141183</v>
      </c>
      <c r="I464">
        <v>9.0680257251367298</v>
      </c>
      <c r="J464">
        <f>(Table2[[#This Row],[1M Return vs Nifty]]-AVERAGE(Table2[1M Return vs Nifty]))/_xlfn.STDEV.P(Table2[1M Return vs Nifty])</f>
        <v>0.92636804148323026</v>
      </c>
      <c r="K464">
        <v>-7.6564079613087097</v>
      </c>
      <c r="L464">
        <f>(Table2[[#This Row],[6M Return vs Nifty]]-AVERAGE(Table2[6M Return vs Nifty]))/_xlfn.STDEV.P(Table2[6M Return vs Nifty])</f>
        <v>-0.52080831693244778</v>
      </c>
      <c r="M464">
        <v>2.3615371206444999</v>
      </c>
      <c r="N464">
        <f>(Table2[[#This Row],[1W Return vs Nifty]]-AVERAGE(Table2[1W Return vs Nifty]))/_xlfn.STDEV.P(Table2[1W Return vs Nifty])</f>
        <v>-0.13384714222096672</v>
      </c>
      <c r="O464">
        <v>1165.95</v>
      </c>
      <c r="P464">
        <v>1133.4698593800999</v>
      </c>
      <c r="Q464">
        <v>1058.7700420388101</v>
      </c>
      <c r="R464">
        <v>60.541769812266999</v>
      </c>
      <c r="S464" s="2">
        <f>(Table2[[#This Row],[Close Price]]-Table2[[#This Row],[20D EMA]])/Table2[[#This Row],[20D EMA]]</f>
        <v>3.0404391268922377E-2</v>
      </c>
      <c r="T464" s="2">
        <f>(Table2[[#This Row],[Close Price]]-Table2[[#This Row],[50D EMA]])/Table2[[#This Row],[50D EMA]]</f>
        <v>5.9931139816149566E-2</v>
      </c>
      <c r="U464" s="2">
        <f>(Table2[[#This Row],[Close Price]]-Table2[[#This Row],[200D EMA]])/Table2[[#This Row],[200D EMA]]</f>
        <v>0.13471287654355621</v>
      </c>
      <c r="V464">
        <v>1.20929687705097</v>
      </c>
      <c r="W464">
        <v>1189.2</v>
      </c>
      <c r="X464">
        <v>1211.4000000000001</v>
      </c>
      <c r="Y464">
        <v>1185</v>
      </c>
      <c r="Z464">
        <v>1222</v>
      </c>
      <c r="AA464">
        <v>1066.74</v>
      </c>
      <c r="AB464">
        <v>1247.0999999999999</v>
      </c>
      <c r="AC464" s="2">
        <f>(Table2[[#This Row],[Close Price]]/Table2[[#This Row],[Day Low]])-1</f>
        <v>1.0258997645475887E-2</v>
      </c>
      <c r="AD464" s="2">
        <f>(Table2[[#This Row],[Day High]]/Table2[[#This Row],[Close Price]])-1</f>
        <v>8.3236224404861225E-3</v>
      </c>
      <c r="AE464" s="2">
        <f>(Table2[[#This Row],[Close Price]]/Table2[[#This Row],[Current Week Low]])-1</f>
        <v>1.3839662447257428E-2</v>
      </c>
      <c r="AF464" s="2">
        <f>(Table2[[#This Row],[Current Week High]]/Table2[[#This Row],[Close Price]])-1</f>
        <v>1.7146662227401244E-2</v>
      </c>
      <c r="AG464" s="2">
        <f>(Table2[[#This Row],[Close Price]]/Table2[[#This Row],[Current Month Low]])-1</f>
        <v>0.12623507133884559</v>
      </c>
      <c r="AH464" s="2">
        <f>(Table2[[#This Row],[Current Month High]]/Table2[[#This Row],[Close Price]])-1</f>
        <v>3.8038954553021309E-2</v>
      </c>
      <c r="AI464">
        <v>4.3299815900736496</v>
      </c>
      <c r="AJ464">
        <v>46.855780841221303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-0.02</v>
      </c>
      <c r="AM464" t="s">
        <v>10201</v>
      </c>
      <c r="AN464">
        <v>5.69</v>
      </c>
      <c r="AO464" t="s">
        <v>10202</v>
      </c>
      <c r="AP464">
        <v>2.4054818636314999E-2</v>
      </c>
      <c r="AQ464">
        <f>(Table2[[#This Row],[Sharpe Ratio]]-AVERAGE(Table2[Sharpe Ratio]))/_xlfn.STDEV.P(Table2[Sharpe Ratio])</f>
        <v>-0.36362033450867914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-0.41275115303027521</v>
      </c>
      <c r="AS464">
        <f>_xlfn.RANK.AVG(Table2[[#This Row],[1Y Return vs Nifty Z-Score]],Table2[1Y Return vs Nifty Z-Score])</f>
        <v>401</v>
      </c>
      <c r="AT464">
        <f>_xlfn.RANK.AVG(Table2[[#This Row],[6M Return vs Nifty Z-Score]],Table2[6M Return vs Nifty Z-Score])</f>
        <v>504</v>
      </c>
      <c r="AU464">
        <f>_xlfn.RANK.AVG(Table2[[#This Row],[Sharpe Ratio Z-Score]],Table2[Sharpe Ratio Z-Score])</f>
        <v>430</v>
      </c>
      <c r="AV464">
        <f>(Table2[[#This Row],[Rank 1Y]]+Table2[[#This Row],[Rank 6M]]+Table2[[#This Row],[Rank Sharpe]])/3</f>
        <v>445</v>
      </c>
    </row>
    <row r="465" spans="1:48" x14ac:dyDescent="0.3">
      <c r="A465" t="s">
        <v>519</v>
      </c>
      <c r="B465" t="s">
        <v>520</v>
      </c>
      <c r="C465" t="s">
        <v>10162</v>
      </c>
      <c r="D465" t="s">
        <v>200</v>
      </c>
      <c r="E465">
        <v>40176.297379409902</v>
      </c>
      <c r="F465">
        <v>685.05</v>
      </c>
      <c r="G465">
        <v>-6.2546493618703396</v>
      </c>
      <c r="H465">
        <f>(Table2[[#This Row],[1Y Return vs Nifty]]-AVERAGE(Table2[1Y Return vs Nifty]))/_xlfn.STDEV.P(Table2[1Y Return vs Nifty])</f>
        <v>-0.61679012808611611</v>
      </c>
      <c r="I465">
        <v>3.6023321368592298</v>
      </c>
      <c r="J465">
        <f>(Table2[[#This Row],[1M Return vs Nifty]]-AVERAGE(Table2[1M Return vs Nifty]))/_xlfn.STDEV.P(Table2[1M Return vs Nifty])</f>
        <v>0.32729351065313572</v>
      </c>
      <c r="K465">
        <v>0.43700650609177999</v>
      </c>
      <c r="L465">
        <f>(Table2[[#This Row],[6M Return vs Nifty]]-AVERAGE(Table2[6M Return vs Nifty]))/_xlfn.STDEV.P(Table2[6M Return vs Nifty])</f>
        <v>-0.24839652478939336</v>
      </c>
      <c r="M465">
        <v>-0.84587978393799201</v>
      </c>
      <c r="N465">
        <f>(Table2[[#This Row],[1W Return vs Nifty]]-AVERAGE(Table2[1W Return vs Nifty]))/_xlfn.STDEV.P(Table2[1W Return vs Nifty])</f>
        <v>-0.77798251265257223</v>
      </c>
      <c r="O465">
        <v>688.08</v>
      </c>
      <c r="P465">
        <v>669.67975451628195</v>
      </c>
      <c r="Q465">
        <v>627.26533038365403</v>
      </c>
      <c r="R465">
        <v>43.857370654377902</v>
      </c>
      <c r="S465" s="2">
        <f>(Table2[[#This Row],[Close Price]]-Table2[[#This Row],[20D EMA]])/Table2[[#This Row],[20D EMA]]</f>
        <v>-4.4035577258459569E-3</v>
      </c>
      <c r="T465" s="2">
        <f>(Table2[[#This Row],[Close Price]]-Table2[[#This Row],[50D EMA]])/Table2[[#This Row],[50D EMA]]</f>
        <v>2.2951635285465854E-2</v>
      </c>
      <c r="U465" s="2">
        <f>(Table2[[#This Row],[Close Price]]-Table2[[#This Row],[200D EMA]])/Table2[[#This Row],[200D EMA]]</f>
        <v>9.2121574104857842E-2</v>
      </c>
      <c r="V465">
        <v>0.87092324560338197</v>
      </c>
      <c r="W465">
        <v>688</v>
      </c>
      <c r="X465">
        <v>703</v>
      </c>
      <c r="Y465">
        <v>680.05</v>
      </c>
      <c r="Z465">
        <v>696.3</v>
      </c>
      <c r="AA465">
        <v>641.85</v>
      </c>
      <c r="AB465">
        <v>764.5</v>
      </c>
      <c r="AC465" s="2">
        <f>(Table2[[#This Row],[Close Price]]/Table2[[#This Row],[Day Low]])-1</f>
        <v>-4.2877906976744873E-3</v>
      </c>
      <c r="AD465" s="2">
        <f>(Table2[[#This Row],[Day High]]/Table2[[#This Row],[Close Price]])-1</f>
        <v>2.6202466973213712E-2</v>
      </c>
      <c r="AE465" s="2">
        <f>(Table2[[#This Row],[Close Price]]/Table2[[#This Row],[Current Week Low]])-1</f>
        <v>7.3524005587823904E-3</v>
      </c>
      <c r="AF465" s="2">
        <f>(Table2[[#This Row],[Current Week High]]/Table2[[#This Row],[Close Price]])-1</f>
        <v>1.642215896649879E-2</v>
      </c>
      <c r="AG465" s="2">
        <f>(Table2[[#This Row],[Close Price]]/Table2[[#This Row],[Current Month Low]])-1</f>
        <v>6.7305445197475944E-2</v>
      </c>
      <c r="AH465" s="2">
        <f>(Table2[[#This Row],[Current Month High]]/Table2[[#This Row],[Close Price]])-1</f>
        <v>0.11597693599007375</v>
      </c>
      <c r="AI465">
        <v>11.5976935990073</v>
      </c>
      <c r="AJ465">
        <v>40.350338045482403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-0.03</v>
      </c>
      <c r="AM465" t="s">
        <v>10201</v>
      </c>
      <c r="AN465">
        <v>-0.71</v>
      </c>
      <c r="AO465" t="s">
        <v>10201</v>
      </c>
      <c r="AP465">
        <v>3.9577057657545003E-2</v>
      </c>
      <c r="AQ465">
        <f>(Table2[[#This Row],[Sharpe Ratio]]-AVERAGE(Table2[Sharpe Ratio]))/_xlfn.STDEV.P(Table2[Sharpe Ratio])</f>
        <v>-0.18546970935945237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-1.5013453642343983</v>
      </c>
      <c r="AS465">
        <f>_xlfn.RANK.AVG(Table2[[#This Row],[1Y Return vs Nifty Z-Score]],Table2[1Y Return vs Nifty Z-Score])</f>
        <v>536</v>
      </c>
      <c r="AT465">
        <f>_xlfn.RANK.AVG(Table2[[#This Row],[6M Return vs Nifty Z-Score]],Table2[6M Return vs Nifty Z-Score])</f>
        <v>414</v>
      </c>
      <c r="AU465">
        <f>_xlfn.RANK.AVG(Table2[[#This Row],[Sharpe Ratio Z-Score]],Table2[Sharpe Ratio Z-Score])</f>
        <v>385</v>
      </c>
      <c r="AV465">
        <f>(Table2[[#This Row],[Rank 1Y]]+Table2[[#This Row],[Rank 6M]]+Table2[[#This Row],[Rank Sharpe]])/3</f>
        <v>445</v>
      </c>
    </row>
    <row r="466" spans="1:48" x14ac:dyDescent="0.3">
      <c r="A466" t="s">
        <v>631</v>
      </c>
      <c r="B466" t="s">
        <v>632</v>
      </c>
      <c r="C466" t="s">
        <v>10162</v>
      </c>
      <c r="D466" t="s">
        <v>200</v>
      </c>
      <c r="E466">
        <v>29973.761338650002</v>
      </c>
      <c r="F466">
        <v>1426.45</v>
      </c>
      <c r="G466">
        <v>-13.832932544302601</v>
      </c>
      <c r="H466">
        <f>(Table2[[#This Row],[1Y Return vs Nifty]]-AVERAGE(Table2[1Y Return vs Nifty]))/_xlfn.STDEV.P(Table2[1Y Return vs Nifty])</f>
        <v>-0.72166022018170617</v>
      </c>
      <c r="I466">
        <v>1.9974441673647301</v>
      </c>
      <c r="J466">
        <f>(Table2[[#This Row],[1M Return vs Nifty]]-AVERAGE(Table2[1M Return vs Nifty]))/_xlfn.STDEV.P(Table2[1M Return vs Nifty])</f>
        <v>0.15138765500439663</v>
      </c>
      <c r="K466">
        <v>1.37431624118368</v>
      </c>
      <c r="L466">
        <f>(Table2[[#This Row],[6M Return vs Nifty]]-AVERAGE(Table2[6M Return vs Nifty]))/_xlfn.STDEV.P(Table2[6M Return vs Nifty])</f>
        <v>-0.21684813124573166</v>
      </c>
      <c r="M466">
        <v>2.5020282818441499</v>
      </c>
      <c r="N466">
        <f>(Table2[[#This Row],[1W Return vs Nifty]]-AVERAGE(Table2[1W Return vs Nifty]))/_xlfn.STDEV.P(Table2[1W Return vs Nifty])</f>
        <v>-0.10563274763060002</v>
      </c>
      <c r="O466">
        <v>1385.87</v>
      </c>
      <c r="P466">
        <v>1318.7966074032599</v>
      </c>
      <c r="Q466">
        <v>1214.1068642012001</v>
      </c>
      <c r="R466">
        <v>71.999899254399693</v>
      </c>
      <c r="S466" s="2">
        <f>(Table2[[#This Row],[Close Price]]-Table2[[#This Row],[20D EMA]])/Table2[[#This Row],[20D EMA]]</f>
        <v>2.9281245715687732E-2</v>
      </c>
      <c r="T466" s="2">
        <f>(Table2[[#This Row],[Close Price]]-Table2[[#This Row],[50D EMA]])/Table2[[#This Row],[50D EMA]]</f>
        <v>8.1630019361903006E-2</v>
      </c>
      <c r="U466" s="2">
        <f>(Table2[[#This Row],[Close Price]]-Table2[[#This Row],[200D EMA]])/Table2[[#This Row],[200D EMA]]</f>
        <v>0.17489657793715491</v>
      </c>
      <c r="V466">
        <v>1.01187970893057</v>
      </c>
      <c r="W466">
        <v>1432.65</v>
      </c>
      <c r="X466">
        <v>1449</v>
      </c>
      <c r="Y466">
        <v>1420</v>
      </c>
      <c r="Z466">
        <v>1457.9</v>
      </c>
      <c r="AA466">
        <v>1322.35</v>
      </c>
      <c r="AB466">
        <v>1505.95</v>
      </c>
      <c r="AC466" s="2">
        <f>(Table2[[#This Row],[Close Price]]/Table2[[#This Row],[Day Low]])-1</f>
        <v>-4.327644574739109E-3</v>
      </c>
      <c r="AD466" s="2">
        <f>(Table2[[#This Row],[Day High]]/Table2[[#This Row],[Close Price]])-1</f>
        <v>1.5808475586245541E-2</v>
      </c>
      <c r="AE466" s="2">
        <f>(Table2[[#This Row],[Close Price]]/Table2[[#This Row],[Current Week Low]])-1</f>
        <v>4.5422535211268045E-3</v>
      </c>
      <c r="AF466" s="2">
        <f>(Table2[[#This Row],[Current Week High]]/Table2[[#This Row],[Close Price]])-1</f>
        <v>2.204774089522954E-2</v>
      </c>
      <c r="AG466" s="2">
        <f>(Table2[[#This Row],[Close Price]]/Table2[[#This Row],[Current Month Low]])-1</f>
        <v>7.8723484705259583E-2</v>
      </c>
      <c r="AH466" s="2">
        <f>(Table2[[#This Row],[Current Month High]]/Table2[[#This Row],[Close Price]])-1</f>
        <v>5.5732763153282683E-2</v>
      </c>
      <c r="AI466">
        <v>5.5732763153282603</v>
      </c>
      <c r="AJ466">
        <v>42.211255670205801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7.0000000000000007E-2</v>
      </c>
      <c r="AM466" t="s">
        <v>10202</v>
      </c>
      <c r="AN466">
        <v>2.38</v>
      </c>
      <c r="AO466" t="s">
        <v>10202</v>
      </c>
      <c r="AP466">
        <v>5.2031664234610003E-2</v>
      </c>
      <c r="AQ466">
        <f>(Table2[[#This Row],[Sharpe Ratio]]-AVERAGE(Table2[Sharpe Ratio]))/_xlfn.STDEV.P(Table2[Sharpe Ratio])</f>
        <v>-4.252667487472888E-2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-0.93528011892837004</v>
      </c>
      <c r="AS466">
        <f>_xlfn.RANK.AVG(Table2[[#This Row],[1Y Return vs Nifty Z-Score]],Table2[1Y Return vs Nifty Z-Score])</f>
        <v>583</v>
      </c>
      <c r="AT466">
        <f>_xlfn.RANK.AVG(Table2[[#This Row],[6M Return vs Nifty Z-Score]],Table2[6M Return vs Nifty Z-Score])</f>
        <v>400</v>
      </c>
      <c r="AU466">
        <f>_xlfn.RANK.AVG(Table2[[#This Row],[Sharpe Ratio Z-Score]],Table2[Sharpe Ratio Z-Score])</f>
        <v>352</v>
      </c>
      <c r="AV466">
        <f>(Table2[[#This Row],[Rank 1Y]]+Table2[[#This Row],[Rank 6M]]+Table2[[#This Row],[Rank Sharpe]])/3</f>
        <v>445</v>
      </c>
    </row>
    <row r="467" spans="1:48" x14ac:dyDescent="0.3">
      <c r="A467" t="s">
        <v>1323</v>
      </c>
      <c r="B467" t="s">
        <v>1324</v>
      </c>
      <c r="C467" t="s">
        <v>10168</v>
      </c>
      <c r="D467" t="s">
        <v>86</v>
      </c>
      <c r="E467">
        <v>8467.7709700350006</v>
      </c>
      <c r="F467">
        <v>769.95</v>
      </c>
      <c r="G467">
        <v>-29.860216560686499</v>
      </c>
      <c r="H467">
        <f>(Table2[[#This Row],[1Y Return vs Nifty]]-AVERAGE(Table2[1Y Return vs Nifty]))/_xlfn.STDEV.P(Table2[1Y Return vs Nifty])</f>
        <v>-0.94344960313016824</v>
      </c>
      <c r="I467">
        <v>-1.6942244425087201</v>
      </c>
      <c r="J467">
        <f>(Table2[[#This Row],[1M Return vs Nifty]]-AVERAGE(Table2[1M Return vs Nifty]))/_xlfn.STDEV.P(Table2[1M Return vs Nifty])</f>
        <v>-0.25324253597143892</v>
      </c>
      <c r="K467">
        <v>-10.087154966934699</v>
      </c>
      <c r="L467">
        <f>(Table2[[#This Row],[6M Return vs Nifty]]-AVERAGE(Table2[6M Return vs Nifty]))/_xlfn.STDEV.P(Table2[6M Return vs Nifty])</f>
        <v>-0.60262349527479941</v>
      </c>
      <c r="M467">
        <v>-2.0746530196495301</v>
      </c>
      <c r="N467">
        <f>(Table2[[#This Row],[1W Return vs Nifty]]-AVERAGE(Table2[1W Return vs Nifty]))/_xlfn.STDEV.P(Table2[1W Return vs Nifty])</f>
        <v>-1.0247531467508928</v>
      </c>
      <c r="O467">
        <v>780.1</v>
      </c>
      <c r="P467">
        <v>767.486051556392</v>
      </c>
      <c r="Q467">
        <v>736.54840739970598</v>
      </c>
      <c r="R467">
        <v>45.324030259916597</v>
      </c>
      <c r="S467" s="2">
        <f>(Table2[[#This Row],[Close Price]]-Table2[[#This Row],[20D EMA]])/Table2[[#This Row],[20D EMA]]</f>
        <v>-1.3011152416356848E-2</v>
      </c>
      <c r="T467" s="2">
        <f>(Table2[[#This Row],[Close Price]]-Table2[[#This Row],[50D EMA]])/Table2[[#This Row],[50D EMA]]</f>
        <v>3.2104146239679311E-3</v>
      </c>
      <c r="U467" s="2">
        <f>(Table2[[#This Row],[Close Price]]-Table2[[#This Row],[200D EMA]])/Table2[[#This Row],[200D EMA]]</f>
        <v>4.5348808394297259E-2</v>
      </c>
      <c r="V467">
        <v>0.98421891132470696</v>
      </c>
      <c r="W467">
        <v>770.7</v>
      </c>
      <c r="X467">
        <v>794.15</v>
      </c>
      <c r="Y467">
        <v>763</v>
      </c>
      <c r="Z467">
        <v>776.25</v>
      </c>
      <c r="AA467">
        <v>737</v>
      </c>
      <c r="AB467">
        <v>920</v>
      </c>
      <c r="AC467" s="2">
        <f>(Table2[[#This Row],[Close Price]]/Table2[[#This Row],[Day Low]])-1</f>
        <v>-9.7314130011683098E-4</v>
      </c>
      <c r="AD467" s="2">
        <f>(Table2[[#This Row],[Day High]]/Table2[[#This Row],[Close Price]])-1</f>
        <v>3.1430612377427058E-2</v>
      </c>
      <c r="AE467" s="2">
        <f>(Table2[[#This Row],[Close Price]]/Table2[[#This Row],[Current Week Low]])-1</f>
        <v>9.1087811271297614E-3</v>
      </c>
      <c r="AF467" s="2">
        <f>(Table2[[#This Row],[Current Week High]]/Table2[[#This Row],[Close Price]])-1</f>
        <v>8.1823495032145033E-3</v>
      </c>
      <c r="AG467" s="2">
        <f>(Table2[[#This Row],[Close Price]]/Table2[[#This Row],[Current Month Low]])-1</f>
        <v>4.4708276797829072E-2</v>
      </c>
      <c r="AH467" s="2">
        <f>(Table2[[#This Row],[Current Month High]]/Table2[[#This Row],[Close Price]])-1</f>
        <v>0.19488278459640229</v>
      </c>
      <c r="AI467">
        <v>19.488278459640199</v>
      </c>
      <c r="AJ467">
        <v>24.991883116883098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-0.06</v>
      </c>
      <c r="AM467" t="s">
        <v>10201</v>
      </c>
      <c r="AN467">
        <v>-14.06</v>
      </c>
      <c r="AO467" t="s">
        <v>10201</v>
      </c>
      <c r="AP467">
        <v>0.12611597917391301</v>
      </c>
      <c r="AQ467">
        <f>(Table2[[#This Row],[Sharpe Ratio]]-AVERAGE(Table2[Sharpe Ratio]))/_xlfn.STDEV.P(Table2[Sharpe Ratio])</f>
        <v>0.80774801823737274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-2.0163207628899267</v>
      </c>
      <c r="AS467">
        <f>_xlfn.RANK.AVG(Table2[[#This Row],[1Y Return vs Nifty Z-Score]],Table2[1Y Return vs Nifty Z-Score])</f>
        <v>655</v>
      </c>
      <c r="AT467">
        <f>_xlfn.RANK.AVG(Table2[[#This Row],[6M Return vs Nifty Z-Score]],Table2[6M Return vs Nifty Z-Score])</f>
        <v>523</v>
      </c>
      <c r="AU467">
        <f>_xlfn.RANK.AVG(Table2[[#This Row],[Sharpe Ratio Z-Score]],Table2[Sharpe Ratio Z-Score])</f>
        <v>157</v>
      </c>
      <c r="AV467">
        <f>(Table2[[#This Row],[Rank 1Y]]+Table2[[#This Row],[Rank 6M]]+Table2[[#This Row],[Rank Sharpe]])/3</f>
        <v>445</v>
      </c>
    </row>
    <row r="468" spans="1:48" x14ac:dyDescent="0.3">
      <c r="A468" t="s">
        <v>689</v>
      </c>
      <c r="B468" t="s">
        <v>690</v>
      </c>
      <c r="C468" t="s">
        <v>10159</v>
      </c>
      <c r="D468" t="s">
        <v>177</v>
      </c>
      <c r="E468">
        <v>25528.073628225</v>
      </c>
      <c r="F468">
        <v>7834.25</v>
      </c>
      <c r="G468">
        <v>12.2010317984543</v>
      </c>
      <c r="H468">
        <f>(Table2[[#This Row],[1Y Return vs Nifty]]-AVERAGE(Table2[1Y Return vs Nifty]))/_xlfn.STDEV.P(Table2[1Y Return vs Nifty])</f>
        <v>-0.36139600564730429</v>
      </c>
      <c r="I468">
        <v>3.4448568529341799</v>
      </c>
      <c r="J468">
        <f>(Table2[[#This Row],[1M Return vs Nifty]]-AVERAGE(Table2[1M Return vs Nifty]))/_xlfn.STDEV.P(Table2[1M Return vs Nifty])</f>
        <v>0.31003322514480264</v>
      </c>
      <c r="K468">
        <v>6.5525334165646996</v>
      </c>
      <c r="L468">
        <f>(Table2[[#This Row],[6M Return vs Nifty]]-AVERAGE(Table2[6M Return vs Nifty]))/_xlfn.STDEV.P(Table2[6M Return vs Nifty])</f>
        <v>-4.2557363544005418E-2</v>
      </c>
      <c r="M468">
        <v>1.7307159519632999E-2</v>
      </c>
      <c r="N468">
        <f>(Table2[[#This Row],[1W Return vs Nifty]]-AVERAGE(Table2[1W Return vs Nifty]))/_xlfn.STDEV.P(Table2[1W Return vs Nifty])</f>
        <v>-0.60463141483257188</v>
      </c>
      <c r="O468">
        <v>7626.34</v>
      </c>
      <c r="P468">
        <v>7397.41441211235</v>
      </c>
      <c r="Q468">
        <v>6714.7682800511902</v>
      </c>
      <c r="R468">
        <v>63.725544981161903</v>
      </c>
      <c r="S468" s="2">
        <f>(Table2[[#This Row],[Close Price]]-Table2[[#This Row],[20D EMA]])/Table2[[#This Row],[20D EMA]]</f>
        <v>2.7262094268023698E-2</v>
      </c>
      <c r="T468" s="2">
        <f>(Table2[[#This Row],[Close Price]]-Table2[[#This Row],[50D EMA]])/Table2[[#This Row],[50D EMA]]</f>
        <v>5.9052469356372123E-2</v>
      </c>
      <c r="U468" s="2">
        <f>(Table2[[#This Row],[Close Price]]-Table2[[#This Row],[200D EMA]])/Table2[[#This Row],[200D EMA]]</f>
        <v>0.1667193376240044</v>
      </c>
      <c r="V468">
        <v>0.58325375190392303</v>
      </c>
      <c r="W468">
        <v>7800.15</v>
      </c>
      <c r="X468">
        <v>7951.95</v>
      </c>
      <c r="Y468">
        <v>7770</v>
      </c>
      <c r="Z468">
        <v>7927.6</v>
      </c>
      <c r="AA468">
        <v>7152.75</v>
      </c>
      <c r="AB468">
        <v>8099</v>
      </c>
      <c r="AC468" s="2">
        <f>(Table2[[#This Row],[Close Price]]/Table2[[#This Row],[Day Low]])-1</f>
        <v>4.3717108004333038E-3</v>
      </c>
      <c r="AD468" s="2">
        <f>(Table2[[#This Row],[Day High]]/Table2[[#This Row],[Close Price]])-1</f>
        <v>1.5023773813702679E-2</v>
      </c>
      <c r="AE468" s="2">
        <f>(Table2[[#This Row],[Close Price]]/Table2[[#This Row],[Current Week Low]])-1</f>
        <v>8.2689832689832876E-3</v>
      </c>
      <c r="AF468" s="2">
        <f>(Table2[[#This Row],[Current Week High]]/Table2[[#This Row],[Close Price]])-1</f>
        <v>1.191562689472514E-2</v>
      </c>
      <c r="AG468" s="2">
        <f>(Table2[[#This Row],[Close Price]]/Table2[[#This Row],[Current Month Low]])-1</f>
        <v>9.5278039914718171E-2</v>
      </c>
      <c r="AH468" s="2">
        <f>(Table2[[#This Row],[Current Month High]]/Table2[[#This Row],[Close Price]])-1</f>
        <v>3.3793917733031309E-2</v>
      </c>
      <c r="AI468">
        <v>3.37939177330313</v>
      </c>
      <c r="AJ468">
        <v>45.011568718185998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-0.01</v>
      </c>
      <c r="AM468" t="s">
        <v>10201</v>
      </c>
      <c r="AN468">
        <v>5.97</v>
      </c>
      <c r="AO468" t="s">
        <v>10202</v>
      </c>
      <c r="AP468">
        <v>-1.8739923316720999E-2</v>
      </c>
      <c r="AQ468">
        <f>(Table2[[#This Row],[Sharpe Ratio]]-AVERAGE(Table2[Sharpe Ratio]))/_xlfn.STDEV.P(Table2[Sharpe Ratio])</f>
        <v>-0.85478079284241992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-1.553332351721499</v>
      </c>
      <c r="AS468">
        <f>_xlfn.RANK.AVG(Table2[[#This Row],[1Y Return vs Nifty Z-Score]],Table2[1Y Return vs Nifty Z-Score])</f>
        <v>414</v>
      </c>
      <c r="AT468">
        <f>_xlfn.RANK.AVG(Table2[[#This Row],[6M Return vs Nifty Z-Score]],Table2[6M Return vs Nifty Z-Score])</f>
        <v>336</v>
      </c>
      <c r="AU468">
        <f>_xlfn.RANK.AVG(Table2[[#This Row],[Sharpe Ratio Z-Score]],Table2[Sharpe Ratio Z-Score])</f>
        <v>586</v>
      </c>
      <c r="AV468">
        <f>(Table2[[#This Row],[Rank 1Y]]+Table2[[#This Row],[Rank 6M]]+Table2[[#This Row],[Rank Sharpe]])/3</f>
        <v>445.33333333333331</v>
      </c>
    </row>
    <row r="469" spans="1:48" x14ac:dyDescent="0.3">
      <c r="A469" t="s">
        <v>1604</v>
      </c>
      <c r="B469" t="s">
        <v>1605</v>
      </c>
      <c r="C469" t="s">
        <v>10167</v>
      </c>
      <c r="D469" t="s">
        <v>391</v>
      </c>
      <c r="E469">
        <v>5592.0138125120002</v>
      </c>
      <c r="F469">
        <v>111.92</v>
      </c>
      <c r="G469">
        <v>16.702425966144499</v>
      </c>
      <c r="H469">
        <f>(Table2[[#This Row],[1Y Return vs Nifty]]-AVERAGE(Table2[1Y Return vs Nifty]))/_xlfn.STDEV.P(Table2[1Y Return vs Nifty])</f>
        <v>-0.29910463838637347</v>
      </c>
      <c r="I469">
        <v>4.9146483236053804</v>
      </c>
      <c r="J469">
        <f>(Table2[[#This Row],[1M Return vs Nifty]]-AVERAGE(Table2[1M Return vs Nifty]))/_xlfn.STDEV.P(Table2[1M Return vs Nifty])</f>
        <v>0.47113165144497077</v>
      </c>
      <c r="K469">
        <v>-13.697050479002399</v>
      </c>
      <c r="L469">
        <f>(Table2[[#This Row],[6M Return vs Nifty]]-AVERAGE(Table2[6M Return vs Nifty]))/_xlfn.STDEV.P(Table2[6M Return vs Nifty])</f>
        <v>-0.72412698553252508</v>
      </c>
      <c r="M469">
        <v>0.73853505145811604</v>
      </c>
      <c r="N469">
        <f>(Table2[[#This Row],[1W Return vs Nifty]]-AVERAGE(Table2[1W Return vs Nifty]))/_xlfn.STDEV.P(Table2[1W Return vs Nifty])</f>
        <v>-0.45978950336304508</v>
      </c>
      <c r="O469">
        <v>108.78</v>
      </c>
      <c r="P469">
        <v>106.466202052304</v>
      </c>
      <c r="Q469">
        <v>100.884381371969</v>
      </c>
      <c r="R469">
        <v>64.695406547712807</v>
      </c>
      <c r="S469" s="2">
        <f>(Table2[[#This Row],[Close Price]]-Table2[[#This Row],[20D EMA]])/Table2[[#This Row],[20D EMA]]</f>
        <v>2.8865600294171727E-2</v>
      </c>
      <c r="T469" s="2">
        <f>(Table2[[#This Row],[Close Price]]-Table2[[#This Row],[50D EMA]])/Table2[[#This Row],[50D EMA]]</f>
        <v>5.122562693667515E-2</v>
      </c>
      <c r="U469" s="2">
        <f>(Table2[[#This Row],[Close Price]]-Table2[[#This Row],[200D EMA]])/Table2[[#This Row],[200D EMA]]</f>
        <v>0.10938877235458054</v>
      </c>
      <c r="V469">
        <v>1.7351060055952401</v>
      </c>
      <c r="W469">
        <v>111.99</v>
      </c>
      <c r="X469">
        <v>113.75</v>
      </c>
      <c r="Y469">
        <v>111.6</v>
      </c>
      <c r="Z469">
        <v>115.49</v>
      </c>
      <c r="AA469">
        <v>102.55</v>
      </c>
      <c r="AB469">
        <v>116.8</v>
      </c>
      <c r="AC469" s="2">
        <f>(Table2[[#This Row],[Close Price]]/Table2[[#This Row],[Day Low]])-1</f>
        <v>-6.2505580855432008E-4</v>
      </c>
      <c r="AD469" s="2">
        <f>(Table2[[#This Row],[Day High]]/Table2[[#This Row],[Close Price]])-1</f>
        <v>1.6350964974982007E-2</v>
      </c>
      <c r="AE469" s="2">
        <f>(Table2[[#This Row],[Close Price]]/Table2[[#This Row],[Current Week Low]])-1</f>
        <v>2.8673835125447855E-3</v>
      </c>
      <c r="AF469" s="2">
        <f>(Table2[[#This Row],[Current Week High]]/Table2[[#This Row],[Close Price]])-1</f>
        <v>3.1897784131522444E-2</v>
      </c>
      <c r="AG469" s="2">
        <f>(Table2[[#This Row],[Close Price]]/Table2[[#This Row],[Current Month Low]])-1</f>
        <v>9.1370063383715339E-2</v>
      </c>
      <c r="AH469" s="2">
        <f>(Table2[[#This Row],[Current Month High]]/Table2[[#This Row],[Close Price]])-1</f>
        <v>4.3602573266618982E-2</v>
      </c>
      <c r="AI469">
        <v>8.6043602573266398</v>
      </c>
      <c r="AJ469">
        <v>48.730897009966696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-0.04</v>
      </c>
      <c r="AM469" t="s">
        <v>10201</v>
      </c>
      <c r="AN469">
        <v>5.32</v>
      </c>
      <c r="AO469" t="s">
        <v>10202</v>
      </c>
      <c r="AP469">
        <v>4.1362774775261998E-2</v>
      </c>
      <c r="AQ469">
        <f>(Table2[[#This Row],[Sharpe Ratio]]-AVERAGE(Table2[Sharpe Ratio]))/_xlfn.STDEV.P(Table2[Sharpe Ratio])</f>
        <v>-0.16497481681039092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-1.1768642926473638</v>
      </c>
      <c r="AS469">
        <f>_xlfn.RANK.AVG(Table2[[#This Row],[1Y Return vs Nifty Z-Score]],Table2[1Y Return vs Nifty Z-Score])</f>
        <v>396</v>
      </c>
      <c r="AT469">
        <f>_xlfn.RANK.AVG(Table2[[#This Row],[6M Return vs Nifty Z-Score]],Table2[6M Return vs Nifty Z-Score])</f>
        <v>560</v>
      </c>
      <c r="AU469">
        <f>_xlfn.RANK.AVG(Table2[[#This Row],[Sharpe Ratio Z-Score]],Table2[Sharpe Ratio Z-Score])</f>
        <v>380</v>
      </c>
      <c r="AV469">
        <f>(Table2[[#This Row],[Rank 1Y]]+Table2[[#This Row],[Rank 6M]]+Table2[[#This Row],[Rank Sharpe]])/3</f>
        <v>445.33333333333331</v>
      </c>
    </row>
    <row r="470" spans="1:48" x14ac:dyDescent="0.3">
      <c r="A470" t="s">
        <v>1297</v>
      </c>
      <c r="B470" t="s">
        <v>1298</v>
      </c>
      <c r="C470" t="s">
        <v>10161</v>
      </c>
      <c r="D470" t="s">
        <v>293</v>
      </c>
      <c r="E470">
        <v>8643.2408501499995</v>
      </c>
      <c r="F470">
        <v>1318.25</v>
      </c>
      <c r="G470">
        <v>-2.2595492990795298</v>
      </c>
      <c r="H470">
        <f>(Table2[[#This Row],[1Y Return vs Nifty]]-AVERAGE(Table2[1Y Return vs Nifty]))/_xlfn.STDEV.P(Table2[1Y Return vs Nifty])</f>
        <v>-0.56150497953331391</v>
      </c>
      <c r="I470">
        <v>-1.17372337801227</v>
      </c>
      <c r="J470">
        <f>(Table2[[#This Row],[1M Return vs Nifty]]-AVERAGE(Table2[1M Return vs Nifty]))/_xlfn.STDEV.P(Table2[1M Return vs Nifty])</f>
        <v>-0.19619233255744831</v>
      </c>
      <c r="K470">
        <v>9.7347979407607195</v>
      </c>
      <c r="L470">
        <f>(Table2[[#This Row],[6M Return vs Nifty]]-AVERAGE(Table2[6M Return vs Nifty]))/_xlfn.STDEV.P(Table2[6M Return vs Nifty])</f>
        <v>6.4552730174935943E-2</v>
      </c>
      <c r="M470">
        <v>-1.4435974870961401</v>
      </c>
      <c r="N470">
        <f>(Table2[[#This Row],[1W Return vs Nifty]]-AVERAGE(Table2[1W Return vs Nifty]))/_xlfn.STDEV.P(Table2[1W Return vs Nifty])</f>
        <v>-0.89802026439829341</v>
      </c>
      <c r="O470">
        <v>1298.6099999999999</v>
      </c>
      <c r="P470">
        <v>1270.3255724235601</v>
      </c>
      <c r="Q470">
        <v>1181.8733626255</v>
      </c>
      <c r="R470">
        <v>57.565195657894499</v>
      </c>
      <c r="S470" s="2">
        <f>(Table2[[#This Row],[Close Price]]-Table2[[#This Row],[20D EMA]])/Table2[[#This Row],[20D EMA]]</f>
        <v>1.5123863207583571E-2</v>
      </c>
      <c r="T470" s="2">
        <f>(Table2[[#This Row],[Close Price]]-Table2[[#This Row],[50D EMA]])/Table2[[#This Row],[50D EMA]]</f>
        <v>3.7726098424523152E-2</v>
      </c>
      <c r="U470" s="2">
        <f>(Table2[[#This Row],[Close Price]]-Table2[[#This Row],[200D EMA]])/Table2[[#This Row],[200D EMA]]</f>
        <v>0.11539022850260618</v>
      </c>
      <c r="V470">
        <v>1.1301080678566799</v>
      </c>
      <c r="W470">
        <v>1315.45</v>
      </c>
      <c r="X470">
        <v>1350.85</v>
      </c>
      <c r="Y470">
        <v>1313.15</v>
      </c>
      <c r="Z470">
        <v>1360</v>
      </c>
      <c r="AA470">
        <v>1248.95</v>
      </c>
      <c r="AB470">
        <v>1392.9</v>
      </c>
      <c r="AC470" s="2">
        <f>(Table2[[#This Row],[Close Price]]/Table2[[#This Row],[Day Low]])-1</f>
        <v>2.1285491656846123E-3</v>
      </c>
      <c r="AD470" s="2">
        <f>(Table2[[#This Row],[Day High]]/Table2[[#This Row],[Close Price]])-1</f>
        <v>2.4729755357481453E-2</v>
      </c>
      <c r="AE470" s="2">
        <f>(Table2[[#This Row],[Close Price]]/Table2[[#This Row],[Current Week Low]])-1</f>
        <v>3.8837908845141822E-3</v>
      </c>
      <c r="AF470" s="2">
        <f>(Table2[[#This Row],[Current Week High]]/Table2[[#This Row],[Close Price]])-1</f>
        <v>3.1670775649535354E-2</v>
      </c>
      <c r="AG470" s="2">
        <f>(Table2[[#This Row],[Close Price]]/Table2[[#This Row],[Current Month Low]])-1</f>
        <v>5.548660875135103E-2</v>
      </c>
      <c r="AH470" s="2">
        <f>(Table2[[#This Row],[Current Month High]]/Table2[[#This Row],[Close Price]])-1</f>
        <v>5.662810544282193E-2</v>
      </c>
      <c r="AI470">
        <v>25.4655793665844</v>
      </c>
      <c r="AJ470">
        <v>34.942163988125699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-0.08</v>
      </c>
      <c r="AM470" t="s">
        <v>10201</v>
      </c>
      <c r="AN470">
        <v>-3.29</v>
      </c>
      <c r="AO470" t="s">
        <v>10201</v>
      </c>
      <c r="AQ470">
        <f>(Table2[[#This Row],[Sharpe Ratio]]-AVERAGE(Table2[Sharpe Ratio]))/_xlfn.STDEV.P(Table2[Sharpe Ratio])</f>
        <v>-0.63970041368086605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-2.2308652599949856</v>
      </c>
      <c r="AS470">
        <f>_xlfn.RANK.AVG(Table2[[#This Row],[1Y Return vs Nifty Z-Score]],Table2[1Y Return vs Nifty Z-Score])</f>
        <v>515</v>
      </c>
      <c r="AT470">
        <f>_xlfn.RANK.AVG(Table2[[#This Row],[6M Return vs Nifty Z-Score]],Table2[6M Return vs Nifty Z-Score])</f>
        <v>295</v>
      </c>
      <c r="AU470">
        <f>_xlfn.RANK.AVG(Table2[[#This Row],[Sharpe Ratio Z-Score]],Table2[Sharpe Ratio Z-Score])</f>
        <v>530.5</v>
      </c>
      <c r="AV470">
        <f>(Table2[[#This Row],[Rank 1Y]]+Table2[[#This Row],[Rank 6M]]+Table2[[#This Row],[Rank Sharpe]])/3</f>
        <v>446.83333333333331</v>
      </c>
    </row>
    <row r="471" spans="1:48" x14ac:dyDescent="0.3">
      <c r="A471" t="s">
        <v>1275</v>
      </c>
      <c r="B471" t="s">
        <v>1276</v>
      </c>
      <c r="C471" t="s">
        <v>10166</v>
      </c>
      <c r="D471" t="s">
        <v>411</v>
      </c>
      <c r="E471">
        <v>8950.4800373399994</v>
      </c>
      <c r="F471">
        <v>667.95</v>
      </c>
      <c r="G471">
        <v>-1.45051951676249</v>
      </c>
      <c r="H471">
        <f>(Table2[[#This Row],[1Y Return vs Nifty]]-AVERAGE(Table2[1Y Return vs Nifty]))/_xlfn.STDEV.P(Table2[1Y Return vs Nifty])</f>
        <v>-0.55030943223886286</v>
      </c>
      <c r="I471">
        <v>-5.3682188163865101</v>
      </c>
      <c r="J471">
        <f>(Table2[[#This Row],[1M Return vs Nifty]]-AVERAGE(Table2[1M Return vs Nifty]))/_xlfn.STDEV.P(Table2[1M Return vs Nifty])</f>
        <v>-0.6559355190767876</v>
      </c>
      <c r="K471">
        <v>-50.597379958913201</v>
      </c>
      <c r="L471">
        <f>(Table2[[#This Row],[6M Return vs Nifty]]-AVERAGE(Table2[6M Return vs Nifty]))/_xlfn.STDEV.P(Table2[6M Return vs Nifty])</f>
        <v>-1.9661349075017431</v>
      </c>
      <c r="M471">
        <v>1.3236545655365799</v>
      </c>
      <c r="N471">
        <f>(Table2[[#This Row],[1W Return vs Nifty]]-AVERAGE(Table2[1W Return vs Nifty]))/_xlfn.STDEV.P(Table2[1W Return vs Nifty])</f>
        <v>-0.34228180599784935</v>
      </c>
      <c r="O471">
        <v>651.54</v>
      </c>
      <c r="P471">
        <v>689.629952277396</v>
      </c>
      <c r="Q471">
        <v>749.140021198304</v>
      </c>
      <c r="R471">
        <v>65.895376802500806</v>
      </c>
      <c r="S471" s="2">
        <f>(Table2[[#This Row],[Close Price]]-Table2[[#This Row],[20D EMA]])/Table2[[#This Row],[20D EMA]]</f>
        <v>2.5186481259784638E-2</v>
      </c>
      <c r="T471" s="2">
        <f>(Table2[[#This Row],[Close Price]]-Table2[[#This Row],[50D EMA]])/Table2[[#This Row],[50D EMA]]</f>
        <v>-3.1437080431035914E-2</v>
      </c>
      <c r="U471" s="2">
        <f>(Table2[[#This Row],[Close Price]]-Table2[[#This Row],[200D EMA]])/Table2[[#This Row],[200D EMA]]</f>
        <v>-0.10837763155202228</v>
      </c>
      <c r="V471">
        <v>0.92680189784571099</v>
      </c>
      <c r="W471">
        <v>622</v>
      </c>
      <c r="X471">
        <v>652</v>
      </c>
      <c r="Y471">
        <v>653.25</v>
      </c>
      <c r="Z471">
        <v>675</v>
      </c>
      <c r="AA471">
        <v>613</v>
      </c>
      <c r="AB471">
        <v>675.4</v>
      </c>
      <c r="AC471" s="2">
        <f>(Table2[[#This Row],[Close Price]]/Table2[[#This Row],[Day Low]])-1</f>
        <v>7.3874598070739594E-2</v>
      </c>
      <c r="AD471" s="2">
        <f>(Table2[[#This Row],[Day High]]/Table2[[#This Row],[Close Price]])-1</f>
        <v>-2.3879032861741201E-2</v>
      </c>
      <c r="AE471" s="2">
        <f>(Table2[[#This Row],[Close Price]]/Table2[[#This Row],[Current Week Low]])-1</f>
        <v>2.250287026406439E-2</v>
      </c>
      <c r="AF471" s="2">
        <f>(Table2[[#This Row],[Current Week High]]/Table2[[#This Row],[Close Price]])-1</f>
        <v>1.0554682236694202E-2</v>
      </c>
      <c r="AG471" s="2">
        <f>(Table2[[#This Row],[Close Price]]/Table2[[#This Row],[Current Month Low]])-1</f>
        <v>8.9641109298531862E-2</v>
      </c>
      <c r="AH471" s="2">
        <f>(Table2[[#This Row],[Current Month High]]/Table2[[#This Row],[Close Price]])-1</f>
        <v>1.1153529455797395E-2</v>
      </c>
      <c r="AI471">
        <v>64.233849839059801</v>
      </c>
      <c r="AJ471">
        <v>42.101904052760297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-0.22</v>
      </c>
      <c r="AM471" t="s">
        <v>10201</v>
      </c>
      <c r="AN471">
        <v>3.57</v>
      </c>
      <c r="AO471" t="s">
        <v>10202</v>
      </c>
      <c r="AP471">
        <v>0.151071901005396</v>
      </c>
      <c r="AQ471">
        <f>(Table2[[#This Row],[Sharpe Ratio]]-AVERAGE(Table2[Sharpe Ratio]))/_xlfn.STDEV.P(Table2[Sharpe Ratio])</f>
        <v>1.0941701683777736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513</v>
      </c>
      <c r="AT471">
        <f>_xlfn.RANK.AVG(Table2[[#This Row],[6M Return vs Nifty Z-Score]],Table2[6M Return vs Nifty Z-Score])</f>
        <v>726</v>
      </c>
      <c r="AU471">
        <f>_xlfn.RANK.AVG(Table2[[#This Row],[Sharpe Ratio Z-Score]],Table2[Sharpe Ratio Z-Score])</f>
        <v>102</v>
      </c>
      <c r="AV471">
        <f>(Table2[[#This Row],[Rank 1Y]]+Table2[[#This Row],[Rank 6M]]+Table2[[#This Row],[Rank Sharpe]])/3</f>
        <v>447</v>
      </c>
    </row>
    <row r="472" spans="1:48" x14ac:dyDescent="0.3">
      <c r="A472" t="s">
        <v>1750</v>
      </c>
      <c r="B472" t="s">
        <v>1751</v>
      </c>
      <c r="C472" t="s">
        <v>10164</v>
      </c>
      <c r="D472" t="s">
        <v>133</v>
      </c>
      <c r="E472">
        <v>4445.2929043679997</v>
      </c>
      <c r="F472">
        <v>246.66</v>
      </c>
      <c r="G472">
        <v>-18.776495635035801</v>
      </c>
      <c r="H472">
        <f>(Table2[[#This Row],[1Y Return vs Nifty]]-AVERAGE(Table2[1Y Return vs Nifty]))/_xlfn.STDEV.P(Table2[1Y Return vs Nifty])</f>
        <v>-0.79007042657348681</v>
      </c>
      <c r="I472">
        <v>13.2824332026997</v>
      </c>
      <c r="J472">
        <f>(Table2[[#This Row],[1M Return vs Nifty]]-AVERAGE(Table2[1M Return vs Nifty]))/_xlfn.STDEV.P(Table2[1M Return vs Nifty])</f>
        <v>1.3882937132338022</v>
      </c>
      <c r="K472">
        <v>-5.8082912224534304</v>
      </c>
      <c r="L472">
        <f>(Table2[[#This Row],[6M Return vs Nifty]]-AVERAGE(Table2[6M Return vs Nifty]))/_xlfn.STDEV.P(Table2[6M Return vs Nifty])</f>
        <v>-0.45860357072193458</v>
      </c>
      <c r="M472">
        <v>0.23464996704037799</v>
      </c>
      <c r="N472">
        <f>(Table2[[#This Row],[1W Return vs Nifty]]-AVERAGE(Table2[1W Return vs Nifty]))/_xlfn.STDEV.P(Table2[1W Return vs Nifty])</f>
        <v>-0.56098314770739632</v>
      </c>
      <c r="O472">
        <v>244.71</v>
      </c>
      <c r="P472">
        <v>232.325829178578</v>
      </c>
      <c r="Q472">
        <v>210.13792931914799</v>
      </c>
      <c r="R472">
        <v>48.827358183663101</v>
      </c>
      <c r="S472" s="2">
        <f>(Table2[[#This Row],[Close Price]]-Table2[[#This Row],[20D EMA]])/Table2[[#This Row],[20D EMA]]</f>
        <v>7.9686159127129608E-3</v>
      </c>
      <c r="T472" s="2">
        <f>(Table2[[#This Row],[Close Price]]-Table2[[#This Row],[50D EMA]])/Table2[[#This Row],[50D EMA]]</f>
        <v>6.16985673616341E-2</v>
      </c>
      <c r="U472" s="2">
        <f>(Table2[[#This Row],[Close Price]]-Table2[[#This Row],[200D EMA]])/Table2[[#This Row],[200D EMA]]</f>
        <v>0.17380046904994453</v>
      </c>
      <c r="V472">
        <v>0.72166110539782402</v>
      </c>
      <c r="W472">
        <v>244.69</v>
      </c>
      <c r="X472">
        <v>248</v>
      </c>
      <c r="Y472">
        <v>245.25</v>
      </c>
      <c r="Z472">
        <v>252.2</v>
      </c>
      <c r="AA472">
        <v>213.01</v>
      </c>
      <c r="AB472">
        <v>274.79000000000002</v>
      </c>
      <c r="AC472" s="2">
        <f>(Table2[[#This Row],[Close Price]]/Table2[[#This Row],[Day Low]])-1</f>
        <v>8.0510033103109446E-3</v>
      </c>
      <c r="AD472" s="2">
        <f>(Table2[[#This Row],[Day High]]/Table2[[#This Row],[Close Price]])-1</f>
        <v>5.4325792588989508E-3</v>
      </c>
      <c r="AE472" s="2">
        <f>(Table2[[#This Row],[Close Price]]/Table2[[#This Row],[Current Week Low]])-1</f>
        <v>5.7492354740060758E-3</v>
      </c>
      <c r="AF472" s="2">
        <f>(Table2[[#This Row],[Current Week High]]/Table2[[#This Row],[Close Price]])-1</f>
        <v>2.246006648828347E-2</v>
      </c>
      <c r="AG472" s="2">
        <f>(Table2[[#This Row],[Close Price]]/Table2[[#This Row],[Current Month Low]])-1</f>
        <v>0.15797380404675843</v>
      </c>
      <c r="AH472" s="2">
        <f>(Table2[[#This Row],[Current Month High]]/Table2[[#This Row],[Close Price]])-1</f>
        <v>0.11404362280061631</v>
      </c>
      <c r="AI472">
        <v>11.4043622800616</v>
      </c>
      <c r="AJ472">
        <v>55.083307136120702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0.15</v>
      </c>
      <c r="AM472" t="s">
        <v>10202</v>
      </c>
      <c r="AN472">
        <v>-6.7</v>
      </c>
      <c r="AO472" t="s">
        <v>10201</v>
      </c>
      <c r="AP472">
        <v>8.3251776392242002E-2</v>
      </c>
      <c r="AQ472">
        <f>(Table2[[#This Row],[Sharpe Ratio]]-AVERAGE(Table2[Sharpe Ratio]))/_xlfn.STDEV.P(Table2[Sharpe Ratio])</f>
        <v>0.31579034952516882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-0.10557308224384665</v>
      </c>
      <c r="AS472">
        <f>_xlfn.RANK.AVG(Table2[[#This Row],[1Y Return vs Nifty Z-Score]],Table2[1Y Return vs Nifty Z-Score])</f>
        <v>604</v>
      </c>
      <c r="AT472">
        <f>_xlfn.RANK.AVG(Table2[[#This Row],[6M Return vs Nifty Z-Score]],Table2[6M Return vs Nifty Z-Score])</f>
        <v>486</v>
      </c>
      <c r="AU472">
        <f>_xlfn.RANK.AVG(Table2[[#This Row],[Sharpe Ratio Z-Score]],Table2[Sharpe Ratio Z-Score])</f>
        <v>252</v>
      </c>
      <c r="AV472">
        <f>(Table2[[#This Row],[Rank 1Y]]+Table2[[#This Row],[Rank 6M]]+Table2[[#This Row],[Rank Sharpe]])/3</f>
        <v>447.33333333333331</v>
      </c>
    </row>
    <row r="473" spans="1:48" x14ac:dyDescent="0.3">
      <c r="A473" t="s">
        <v>1077</v>
      </c>
      <c r="B473" t="s">
        <v>1078</v>
      </c>
      <c r="C473" t="s">
        <v>10169</v>
      </c>
      <c r="D473" t="s">
        <v>711</v>
      </c>
      <c r="E473">
        <v>11740.59754791</v>
      </c>
      <c r="F473">
        <v>9027.15</v>
      </c>
      <c r="G473">
        <v>-7.1947559145156497</v>
      </c>
      <c r="H473">
        <f>(Table2[[#This Row],[1Y Return vs Nifty]]-AVERAGE(Table2[1Y Return vs Nifty]))/_xlfn.STDEV.P(Table2[1Y Return vs Nifty])</f>
        <v>-0.62979954702471252</v>
      </c>
      <c r="I473">
        <v>-2.6773201982883399</v>
      </c>
      <c r="J473">
        <f>(Table2[[#This Row],[1M Return vs Nifty]]-AVERAGE(Table2[1M Return vs Nifty]))/_xlfn.STDEV.P(Table2[1M Return vs Nifty])</f>
        <v>-0.36099603864086655</v>
      </c>
      <c r="K473">
        <v>-3.9280929172213401</v>
      </c>
      <c r="L473">
        <f>(Table2[[#This Row],[6M Return vs Nifty]]-AVERAGE(Table2[6M Return vs Nifty]))/_xlfn.STDEV.P(Table2[6M Return vs Nifty])</f>
        <v>-0.39531900868996978</v>
      </c>
      <c r="M473">
        <v>-1.6949417752295599</v>
      </c>
      <c r="N473">
        <f>(Table2[[#This Row],[1W Return vs Nifty]]-AVERAGE(Table2[1W Return vs Nifty]))/_xlfn.STDEV.P(Table2[1W Return vs Nifty])</f>
        <v>-0.9484969411007762</v>
      </c>
      <c r="O473">
        <v>8833.2999999999993</v>
      </c>
      <c r="P473">
        <v>8375.6203275639891</v>
      </c>
      <c r="Q473">
        <v>7832.9520720570899</v>
      </c>
      <c r="R473">
        <v>57.300558585974798</v>
      </c>
      <c r="S473" s="2">
        <f>(Table2[[#This Row],[Close Price]]-Table2[[#This Row],[20D EMA]])/Table2[[#This Row],[20D EMA]]</f>
        <v>2.1945365831569218E-2</v>
      </c>
      <c r="T473" s="2">
        <f>(Table2[[#This Row],[Close Price]]-Table2[[#This Row],[50D EMA]])/Table2[[#This Row],[50D EMA]]</f>
        <v>7.778882601588806E-2</v>
      </c>
      <c r="U473" s="2">
        <f>(Table2[[#This Row],[Close Price]]-Table2[[#This Row],[200D EMA]])/Table2[[#This Row],[200D EMA]]</f>
        <v>0.1524582197053185</v>
      </c>
      <c r="V473">
        <v>0.51264125812323902</v>
      </c>
      <c r="W473">
        <v>9030.0499999999993</v>
      </c>
      <c r="X473">
        <v>9139.4500000000007</v>
      </c>
      <c r="Y473">
        <v>8924.0499999999993</v>
      </c>
      <c r="Z473">
        <v>9139.9</v>
      </c>
      <c r="AA473">
        <v>8630.4500000000007</v>
      </c>
      <c r="AB473">
        <v>9650</v>
      </c>
      <c r="AC473" s="2">
        <f>(Table2[[#This Row],[Close Price]]/Table2[[#This Row],[Day Low]])-1</f>
        <v>-3.211499382616001E-4</v>
      </c>
      <c r="AD473" s="2">
        <f>(Table2[[#This Row],[Day High]]/Table2[[#This Row],[Close Price]])-1</f>
        <v>1.2440249691209493E-2</v>
      </c>
      <c r="AE473" s="2">
        <f>(Table2[[#This Row],[Close Price]]/Table2[[#This Row],[Current Week Low]])-1</f>
        <v>1.155305046475541E-2</v>
      </c>
      <c r="AF473" s="2">
        <f>(Table2[[#This Row],[Current Week High]]/Table2[[#This Row],[Close Price]])-1</f>
        <v>1.2490099311521341E-2</v>
      </c>
      <c r="AG473" s="2">
        <f>(Table2[[#This Row],[Close Price]]/Table2[[#This Row],[Current Month Low]])-1</f>
        <v>4.5965158247831761E-2</v>
      </c>
      <c r="AH473" s="2">
        <f>(Table2[[#This Row],[Current Month High]]/Table2[[#This Row],[Close Price]])-1</f>
        <v>6.8997413358590443E-2</v>
      </c>
      <c r="AI473">
        <v>7.8967337421002197</v>
      </c>
      <c r="AJ473">
        <v>36.9576101468624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0.17</v>
      </c>
      <c r="AM473" t="s">
        <v>10202</v>
      </c>
      <c r="AN473">
        <v>0.41</v>
      </c>
      <c r="AO473" t="s">
        <v>10202</v>
      </c>
      <c r="AP473">
        <v>5.4260889925934003E-2</v>
      </c>
      <c r="AQ473">
        <f>(Table2[[#This Row],[Sharpe Ratio]]-AVERAGE(Table2[Sharpe Ratio]))/_xlfn.STDEV.P(Table2[Sharpe Ratio])</f>
        <v>-1.6941580484356712E-2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-2.3515531159406819</v>
      </c>
      <c r="AS473">
        <f>_xlfn.RANK.AVG(Table2[[#This Row],[1Y Return vs Nifty Z-Score]],Table2[1Y Return vs Nifty Z-Score])</f>
        <v>540</v>
      </c>
      <c r="AT473">
        <f>_xlfn.RANK.AVG(Table2[[#This Row],[6M Return vs Nifty Z-Score]],Table2[6M Return vs Nifty Z-Score])</f>
        <v>465</v>
      </c>
      <c r="AU473">
        <f>_xlfn.RANK.AVG(Table2[[#This Row],[Sharpe Ratio Z-Score]],Table2[Sharpe Ratio Z-Score])</f>
        <v>340</v>
      </c>
      <c r="AV473">
        <f>(Table2[[#This Row],[Rank 1Y]]+Table2[[#This Row],[Rank 6M]]+Table2[[#This Row],[Rank Sharpe]])/3</f>
        <v>448.33333333333331</v>
      </c>
    </row>
    <row r="474" spans="1:48" x14ac:dyDescent="0.3">
      <c r="A474" t="s">
        <v>47</v>
      </c>
      <c r="B474" t="s">
        <v>48</v>
      </c>
      <c r="C474" t="s">
        <v>10156</v>
      </c>
      <c r="D474" t="s">
        <v>21</v>
      </c>
      <c r="E474">
        <v>441735.66090051498</v>
      </c>
      <c r="F474">
        <v>1632.35</v>
      </c>
      <c r="G474">
        <v>19.758454907831201</v>
      </c>
      <c r="H474">
        <f>(Table2[[#This Row],[1Y Return vs Nifty]]-AVERAGE(Table2[1Y Return vs Nifty]))/_xlfn.STDEV.P(Table2[1Y Return vs Nifty])</f>
        <v>-0.25681458022327741</v>
      </c>
      <c r="I474">
        <v>8.5453637754337297</v>
      </c>
      <c r="J474">
        <f>(Table2[[#This Row],[1M Return vs Nifty]]-AVERAGE(Table2[1M Return vs Nifty]))/_xlfn.STDEV.P(Table2[1M Return vs Nifty])</f>
        <v>0.8690809914055212</v>
      </c>
      <c r="K474">
        <v>-10.5832133933027</v>
      </c>
      <c r="L474">
        <f>(Table2[[#This Row],[6M Return vs Nifty]]-AVERAGE(Table2[6M Return vs Nifty]))/_xlfn.STDEV.P(Table2[6M Return vs Nifty])</f>
        <v>-0.61932005338125373</v>
      </c>
      <c r="M474">
        <v>1.9897515088990201</v>
      </c>
      <c r="N474">
        <f>(Table2[[#This Row],[1W Return vs Nifty]]-AVERAGE(Table2[1W Return vs Nifty]))/_xlfn.STDEV.P(Table2[1W Return vs Nifty])</f>
        <v>-0.20851166818286029</v>
      </c>
      <c r="O474">
        <v>1556.66</v>
      </c>
      <c r="P474">
        <v>1500.4133183611</v>
      </c>
      <c r="Q474">
        <v>1431.66756178798</v>
      </c>
      <c r="R474">
        <v>77.224923559837293</v>
      </c>
      <c r="S474" s="2">
        <f>(Table2[[#This Row],[Close Price]]-Table2[[#This Row],[20D EMA]])/Table2[[#This Row],[20D EMA]]</f>
        <v>4.8623334575308562E-2</v>
      </c>
      <c r="T474" s="2">
        <f>(Table2[[#This Row],[Close Price]]-Table2[[#This Row],[50D EMA]])/Table2[[#This Row],[50D EMA]]</f>
        <v>8.7933558056532204E-2</v>
      </c>
      <c r="U474" s="2">
        <f>(Table2[[#This Row],[Close Price]]-Table2[[#This Row],[200D EMA]])/Table2[[#This Row],[200D EMA]]</f>
        <v>0.14017390878186253</v>
      </c>
      <c r="V474">
        <v>0.95160171963680096</v>
      </c>
      <c r="W474">
        <v>1620.1</v>
      </c>
      <c r="X474">
        <v>1632.2</v>
      </c>
      <c r="Y474">
        <v>1620</v>
      </c>
      <c r="Z474">
        <v>1645</v>
      </c>
      <c r="AA474">
        <v>1455</v>
      </c>
      <c r="AB474">
        <v>1645</v>
      </c>
      <c r="AC474" s="2">
        <f>(Table2[[#This Row],[Close Price]]/Table2[[#This Row],[Day Low]])-1</f>
        <v>7.5612616505154051E-3</v>
      </c>
      <c r="AD474" s="2">
        <f>(Table2[[#This Row],[Day High]]/Table2[[#This Row],[Close Price]])-1</f>
        <v>-9.1892057463072163E-5</v>
      </c>
      <c r="AE474" s="2">
        <f>(Table2[[#This Row],[Close Price]]/Table2[[#This Row],[Current Week Low]])-1</f>
        <v>7.6234567901234396E-3</v>
      </c>
      <c r="AF474" s="2">
        <f>(Table2[[#This Row],[Current Week High]]/Table2[[#This Row],[Close Price]])-1</f>
        <v>7.7495635127271534E-3</v>
      </c>
      <c r="AG474" s="2">
        <f>(Table2[[#This Row],[Close Price]]/Table2[[#This Row],[Current Month Low]])-1</f>
        <v>0.12189003436426105</v>
      </c>
      <c r="AH474" s="2">
        <f>(Table2[[#This Row],[Current Month High]]/Table2[[#This Row],[Close Price]])-1</f>
        <v>7.7495635127271534E-3</v>
      </c>
      <c r="AI474">
        <v>3.9819891567372201</v>
      </c>
      <c r="AJ474">
        <v>48.937043795620397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0.01</v>
      </c>
      <c r="AM474" t="s">
        <v>10202</v>
      </c>
      <c r="AN474">
        <v>8.11</v>
      </c>
      <c r="AO474" t="s">
        <v>10202</v>
      </c>
      <c r="AP474">
        <v>2.3477276416802001E-2</v>
      </c>
      <c r="AQ474">
        <f>(Table2[[#This Row],[Sharpe Ratio]]-AVERAGE(Table2[Sharpe Ratio]))/_xlfn.STDEV.P(Table2[Sharpe Ratio])</f>
        <v>-0.37024885680598363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-0.58581416718785384</v>
      </c>
      <c r="AS474">
        <f>_xlfn.RANK.AVG(Table2[[#This Row],[1Y Return vs Nifty Z-Score]],Table2[1Y Return vs Nifty Z-Score])</f>
        <v>386</v>
      </c>
      <c r="AT474">
        <f>_xlfn.RANK.AVG(Table2[[#This Row],[6M Return vs Nifty Z-Score]],Table2[6M Return vs Nifty Z-Score])</f>
        <v>528</v>
      </c>
      <c r="AU474">
        <f>_xlfn.RANK.AVG(Table2[[#This Row],[Sharpe Ratio Z-Score]],Table2[Sharpe Ratio Z-Score])</f>
        <v>432</v>
      </c>
      <c r="AV474">
        <f>(Table2[[#This Row],[Rank 1Y]]+Table2[[#This Row],[Rank 6M]]+Table2[[#This Row],[Rank Sharpe]])/3</f>
        <v>448.66666666666669</v>
      </c>
    </row>
    <row r="475" spans="1:48" x14ac:dyDescent="0.3">
      <c r="A475" t="s">
        <v>916</v>
      </c>
      <c r="B475" t="s">
        <v>917</v>
      </c>
      <c r="C475" t="s">
        <v>10171</v>
      </c>
      <c r="D475" t="s">
        <v>551</v>
      </c>
      <c r="E475">
        <v>16452.60302124</v>
      </c>
      <c r="F475">
        <v>5366.15</v>
      </c>
      <c r="G475">
        <v>-11.425366227019399</v>
      </c>
      <c r="H475">
        <f>(Table2[[#This Row],[1Y Return vs Nifty]]-AVERAGE(Table2[1Y Return vs Nifty]))/_xlfn.STDEV.P(Table2[1Y Return vs Nifty])</f>
        <v>-0.68834374264428377</v>
      </c>
      <c r="I475">
        <v>2.0628955014047499</v>
      </c>
      <c r="J475">
        <f>(Table2[[#This Row],[1M Return vs Nifty]]-AVERAGE(Table2[1M Return vs Nifty]))/_xlfn.STDEV.P(Table2[1M Return vs Nifty])</f>
        <v>0.15856153451281338</v>
      </c>
      <c r="K475">
        <v>2.5562319559433901</v>
      </c>
      <c r="L475">
        <f>(Table2[[#This Row],[6M Return vs Nifty]]-AVERAGE(Table2[6M Return vs Nifty]))/_xlfn.STDEV.P(Table2[6M Return vs Nifty])</f>
        <v>-0.17706667938550777</v>
      </c>
      <c r="M475">
        <v>0.44485323368308299</v>
      </c>
      <c r="N475">
        <f>(Table2[[#This Row],[1W Return vs Nifty]]-AVERAGE(Table2[1W Return vs Nifty]))/_xlfn.STDEV.P(Table2[1W Return vs Nifty])</f>
        <v>-0.51876869194662978</v>
      </c>
      <c r="O475">
        <v>5184.8999999999996</v>
      </c>
      <c r="P475">
        <v>4939.9563818009101</v>
      </c>
      <c r="Q475">
        <v>4653.79463088373</v>
      </c>
      <c r="R475">
        <v>64.381367138940206</v>
      </c>
      <c r="S475" s="2">
        <f>(Table2[[#This Row],[Close Price]]-Table2[[#This Row],[20D EMA]])/Table2[[#This Row],[20D EMA]]</f>
        <v>3.4957279793245775E-2</v>
      </c>
      <c r="T475" s="2">
        <f>(Table2[[#This Row],[Close Price]]-Table2[[#This Row],[50D EMA]])/Table2[[#This Row],[50D EMA]]</f>
        <v>8.6274773552497727E-2</v>
      </c>
      <c r="U475" s="2">
        <f>(Table2[[#This Row],[Close Price]]-Table2[[#This Row],[200D EMA]])/Table2[[#This Row],[200D EMA]]</f>
        <v>0.15306979048643521</v>
      </c>
      <c r="V475">
        <v>0.74274300544667304</v>
      </c>
      <c r="W475">
        <v>5285.95</v>
      </c>
      <c r="X475">
        <v>5824.7</v>
      </c>
      <c r="Y475">
        <v>5200</v>
      </c>
      <c r="Z475">
        <v>5398.1</v>
      </c>
      <c r="AA475">
        <v>4914.05</v>
      </c>
      <c r="AB475">
        <v>5500</v>
      </c>
      <c r="AC475" s="2">
        <f>(Table2[[#This Row],[Close Price]]/Table2[[#This Row],[Day Low]])-1</f>
        <v>1.5172296370567162E-2</v>
      </c>
      <c r="AD475" s="2">
        <f>(Table2[[#This Row],[Day High]]/Table2[[#This Row],[Close Price]])-1</f>
        <v>8.5452326155623703E-2</v>
      </c>
      <c r="AE475" s="2">
        <f>(Table2[[#This Row],[Close Price]]/Table2[[#This Row],[Current Week Low]])-1</f>
        <v>3.1951923076922961E-2</v>
      </c>
      <c r="AF475" s="2">
        <f>(Table2[[#This Row],[Current Week High]]/Table2[[#This Row],[Close Price]])-1</f>
        <v>5.9539893592241988E-3</v>
      </c>
      <c r="AG475" s="2">
        <f>(Table2[[#This Row],[Close Price]]/Table2[[#This Row],[Current Month Low]])-1</f>
        <v>9.2001505886183388E-2</v>
      </c>
      <c r="AH475" s="2">
        <f>(Table2[[#This Row],[Current Month High]]/Table2[[#This Row],[Close Price]])-1</f>
        <v>2.4943395171584948E-2</v>
      </c>
      <c r="AI475">
        <v>2.4943395171584899</v>
      </c>
      <c r="AJ475">
        <v>33.453121114150697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0.13</v>
      </c>
      <c r="AM475" t="s">
        <v>10202</v>
      </c>
      <c r="AN475">
        <v>0.56999999999999995</v>
      </c>
      <c r="AO475" t="s">
        <v>10202</v>
      </c>
      <c r="AP475">
        <v>3.8463547458885999E-2</v>
      </c>
      <c r="AQ475">
        <f>(Table2[[#This Row],[Sharpe Ratio]]-AVERAGE(Table2[Sharpe Ratio]))/_xlfn.STDEV.P(Table2[Sharpe Ratio])</f>
        <v>-0.19824960134087491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-1.4238671808044829</v>
      </c>
      <c r="AS475">
        <f>_xlfn.RANK.AVG(Table2[[#This Row],[1Y Return vs Nifty Z-Score]],Table2[1Y Return vs Nifty Z-Score])</f>
        <v>571</v>
      </c>
      <c r="AT475">
        <f>_xlfn.RANK.AVG(Table2[[#This Row],[6M Return vs Nifty Z-Score]],Table2[6M Return vs Nifty Z-Score])</f>
        <v>386</v>
      </c>
      <c r="AU475">
        <f>_xlfn.RANK.AVG(Table2[[#This Row],[Sharpe Ratio Z-Score]],Table2[Sharpe Ratio Z-Score])</f>
        <v>389</v>
      </c>
      <c r="AV475">
        <f>(Table2[[#This Row],[Rank 1Y]]+Table2[[#This Row],[Rank 6M]]+Table2[[#This Row],[Rank Sharpe]])/3</f>
        <v>448.66666666666669</v>
      </c>
    </row>
    <row r="476" spans="1:48" x14ac:dyDescent="0.3">
      <c r="A476" t="s">
        <v>532</v>
      </c>
      <c r="B476" t="s">
        <v>533</v>
      </c>
      <c r="C476" t="s">
        <v>10164</v>
      </c>
      <c r="D476" t="s">
        <v>133</v>
      </c>
      <c r="E476">
        <v>38667.019069034999</v>
      </c>
      <c r="F476">
        <v>735</v>
      </c>
      <c r="G476">
        <v>-9.5749203590797602</v>
      </c>
      <c r="H476">
        <f>(Table2[[#This Row],[1Y Return vs Nifty]]-AVERAGE(Table2[1Y Return vs Nifty]))/_xlfn.STDEV.P(Table2[1Y Return vs Nifty])</f>
        <v>-0.66273683090488222</v>
      </c>
      <c r="I476">
        <v>-2.6372573176770602</v>
      </c>
      <c r="J476">
        <f>(Table2[[#This Row],[1M Return vs Nifty]]-AVERAGE(Table2[1M Return vs Nifty]))/_xlfn.STDEV.P(Table2[1M Return vs Nifty])</f>
        <v>-0.35660489394563893</v>
      </c>
      <c r="K476">
        <v>13.2504502451763</v>
      </c>
      <c r="L476">
        <f>(Table2[[#This Row],[6M Return vs Nifty]]-AVERAGE(Table2[6M Return vs Nifty]))/_xlfn.STDEV.P(Table2[6M Return vs Nifty])</f>
        <v>0.18288414007062997</v>
      </c>
      <c r="M476">
        <v>4.2936695869644099</v>
      </c>
      <c r="N476">
        <f>(Table2[[#This Row],[1W Return vs Nifty]]-AVERAGE(Table2[1W Return vs Nifty]))/_xlfn.STDEV.P(Table2[1W Return vs Nifty])</f>
        <v>0.25417689673006266</v>
      </c>
      <c r="O476">
        <v>730.39</v>
      </c>
      <c r="P476">
        <v>718.199592833221</v>
      </c>
      <c r="Q476">
        <v>629.68846640496099</v>
      </c>
      <c r="R476">
        <v>46.269097100841698</v>
      </c>
      <c r="S476" s="2">
        <f>(Table2[[#This Row],[Close Price]]-Table2[[#This Row],[20D EMA]])/Table2[[#This Row],[20D EMA]]</f>
        <v>6.3116964909158309E-3</v>
      </c>
      <c r="T476" s="2">
        <f>(Table2[[#This Row],[Close Price]]-Table2[[#This Row],[50D EMA]])/Table2[[#This Row],[50D EMA]]</f>
        <v>2.339239305400213E-2</v>
      </c>
      <c r="U476" s="2">
        <f>(Table2[[#This Row],[Close Price]]-Table2[[#This Row],[200D EMA]])/Table2[[#This Row],[200D EMA]]</f>
        <v>0.1672438661554137</v>
      </c>
      <c r="V476">
        <v>0.87494382105281299</v>
      </c>
      <c r="W476">
        <v>731.3</v>
      </c>
      <c r="X476">
        <v>740</v>
      </c>
      <c r="Y476">
        <v>732.1</v>
      </c>
      <c r="Z476">
        <v>753.7</v>
      </c>
      <c r="AA476">
        <v>674.8</v>
      </c>
      <c r="AB476">
        <v>786</v>
      </c>
      <c r="AC476" s="2">
        <f>(Table2[[#This Row],[Close Price]]/Table2[[#This Row],[Day Low]])-1</f>
        <v>5.0594831122658945E-3</v>
      </c>
      <c r="AD476" s="2">
        <f>(Table2[[#This Row],[Day High]]/Table2[[#This Row],[Close Price]])-1</f>
        <v>6.8027210884353817E-3</v>
      </c>
      <c r="AE476" s="2">
        <f>(Table2[[#This Row],[Close Price]]/Table2[[#This Row],[Current Week Low]])-1</f>
        <v>3.9612074853161428E-3</v>
      </c>
      <c r="AF476" s="2">
        <f>(Table2[[#This Row],[Current Week High]]/Table2[[#This Row],[Close Price]])-1</f>
        <v>2.5442176870748456E-2</v>
      </c>
      <c r="AG476" s="2">
        <f>(Table2[[#This Row],[Close Price]]/Table2[[#This Row],[Current Month Low]])-1</f>
        <v>8.9211618257261538E-2</v>
      </c>
      <c r="AH476" s="2">
        <f>(Table2[[#This Row],[Current Month High]]/Table2[[#This Row],[Close Price]])-1</f>
        <v>6.938775510204076E-2</v>
      </c>
      <c r="AI476">
        <v>6.9387755102040698</v>
      </c>
      <c r="AJ476">
        <v>49.390243902439003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0.04</v>
      </c>
      <c r="AM476" t="s">
        <v>10202</v>
      </c>
      <c r="AN476">
        <v>-2.58</v>
      </c>
      <c r="AO476" t="s">
        <v>10201</v>
      </c>
      <c r="AQ476">
        <f>(Table2[[#This Row],[Sharpe Ratio]]-AVERAGE(Table2[Sharpe Ratio]))/_xlfn.STDEV.P(Table2[Sharpe Ratio])</f>
        <v>-0.63970041368086605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-1.2219811017306947</v>
      </c>
      <c r="AS476">
        <f>_xlfn.RANK.AVG(Table2[[#This Row],[1Y Return vs Nifty Z-Score]],Table2[1Y Return vs Nifty Z-Score])</f>
        <v>557</v>
      </c>
      <c r="AT476">
        <f>_xlfn.RANK.AVG(Table2[[#This Row],[6M Return vs Nifty Z-Score]],Table2[6M Return vs Nifty Z-Score])</f>
        <v>260</v>
      </c>
      <c r="AU476">
        <f>_xlfn.RANK.AVG(Table2[[#This Row],[Sharpe Ratio Z-Score]],Table2[Sharpe Ratio Z-Score])</f>
        <v>530.5</v>
      </c>
      <c r="AV476">
        <f>(Table2[[#This Row],[Rank 1Y]]+Table2[[#This Row],[Rank 6M]]+Table2[[#This Row],[Rank Sharpe]])/3</f>
        <v>449.16666666666669</v>
      </c>
    </row>
    <row r="477" spans="1:48" x14ac:dyDescent="0.3">
      <c r="A477" t="s">
        <v>187</v>
      </c>
      <c r="B477" t="s">
        <v>188</v>
      </c>
      <c r="C477" t="s">
        <v>10159</v>
      </c>
      <c r="D477" t="s">
        <v>124</v>
      </c>
      <c r="E477">
        <v>142054.48624895999</v>
      </c>
      <c r="F477">
        <v>5897.6</v>
      </c>
      <c r="G477">
        <v>-3.39605333783964</v>
      </c>
      <c r="H477">
        <f>(Table2[[#This Row],[1Y Return vs Nifty]]-AVERAGE(Table2[1Y Return vs Nifty]))/_xlfn.STDEV.P(Table2[1Y Return vs Nifty])</f>
        <v>-0.57723219377730972</v>
      </c>
      <c r="I477">
        <v>3.6672750927867499</v>
      </c>
      <c r="J477">
        <f>(Table2[[#This Row],[1M Return vs Nifty]]-AVERAGE(Table2[1M Return vs Nifty]))/_xlfn.STDEV.P(Table2[1M Return vs Nifty])</f>
        <v>0.33441166871022865</v>
      </c>
      <c r="K477">
        <v>0.55443862795529197</v>
      </c>
      <c r="L477">
        <f>(Table2[[#This Row],[6M Return vs Nifty]]-AVERAGE(Table2[6M Return vs Nifty]))/_xlfn.STDEV.P(Table2[6M Return vs Nifty])</f>
        <v>-0.24444394150073898</v>
      </c>
      <c r="M477">
        <v>-1.3701741950025701</v>
      </c>
      <c r="N477">
        <f>(Table2[[#This Row],[1W Return vs Nifty]]-AVERAGE(Table2[1W Return vs Nifty]))/_xlfn.STDEV.P(Table2[1W Return vs Nifty])</f>
        <v>-0.88327489737618003</v>
      </c>
      <c r="O477">
        <v>5743.98</v>
      </c>
      <c r="P477">
        <v>5520.3178854444805</v>
      </c>
      <c r="Q477">
        <v>5098.8763505524603</v>
      </c>
      <c r="R477">
        <v>69.231127641617107</v>
      </c>
      <c r="S477" s="2">
        <f>(Table2[[#This Row],[Close Price]]-Table2[[#This Row],[20D EMA]])/Table2[[#This Row],[20D EMA]]</f>
        <v>2.6744522090954497E-2</v>
      </c>
      <c r="T477" s="2">
        <f>(Table2[[#This Row],[Close Price]]-Table2[[#This Row],[50D EMA]])/Table2[[#This Row],[50D EMA]]</f>
        <v>6.8344273352501372E-2</v>
      </c>
      <c r="U477" s="2">
        <f>(Table2[[#This Row],[Close Price]]-Table2[[#This Row],[200D EMA]])/Table2[[#This Row],[200D EMA]]</f>
        <v>0.15664699328529488</v>
      </c>
      <c r="V477">
        <v>0.74242847145259006</v>
      </c>
      <c r="W477">
        <v>5880</v>
      </c>
      <c r="X477">
        <v>5989.4</v>
      </c>
      <c r="Y477">
        <v>5840.05</v>
      </c>
      <c r="Z477">
        <v>5957.6</v>
      </c>
      <c r="AA477">
        <v>5384.3</v>
      </c>
      <c r="AB477">
        <v>6005</v>
      </c>
      <c r="AC477" s="2">
        <f>(Table2[[#This Row],[Close Price]]/Table2[[#This Row],[Day Low]])-1</f>
        <v>2.9931972789116745E-3</v>
      </c>
      <c r="AD477" s="2">
        <f>(Table2[[#This Row],[Day High]]/Table2[[#This Row],[Close Price]])-1</f>
        <v>1.5565653825284631E-2</v>
      </c>
      <c r="AE477" s="2">
        <f>(Table2[[#This Row],[Close Price]]/Table2[[#This Row],[Current Week Low]])-1</f>
        <v>9.8543676852083095E-3</v>
      </c>
      <c r="AF477" s="2">
        <f>(Table2[[#This Row],[Current Week High]]/Table2[[#This Row],[Close Price]])-1</f>
        <v>1.0173629951166552E-2</v>
      </c>
      <c r="AG477" s="2">
        <f>(Table2[[#This Row],[Close Price]]/Table2[[#This Row],[Current Month Low]])-1</f>
        <v>9.5332726631131237E-2</v>
      </c>
      <c r="AH477" s="2">
        <f>(Table2[[#This Row],[Current Month High]]/Table2[[#This Row],[Close Price]])-1</f>
        <v>1.8210797612588037E-2</v>
      </c>
      <c r="AI477">
        <v>1.8210797612587999</v>
      </c>
      <c r="AJ477">
        <v>35.6487338132806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10202</v>
      </c>
      <c r="AN477">
        <v>2.4700000000000002</v>
      </c>
      <c r="AO477" t="s">
        <v>10202</v>
      </c>
      <c r="AP477">
        <v>2.7932405338169999E-2</v>
      </c>
      <c r="AQ477">
        <f>(Table2[[#This Row],[Sharpe Ratio]]-AVERAGE(Table2[Sharpe Ratio]))/_xlfn.STDEV.P(Table2[Sharpe Ratio])</f>
        <v>-0.31911680031744638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-1.6896561642614465</v>
      </c>
      <c r="AS477">
        <f>_xlfn.RANK.AVG(Table2[[#This Row],[1Y Return vs Nifty Z-Score]],Table2[1Y Return vs Nifty Z-Score])</f>
        <v>520</v>
      </c>
      <c r="AT477">
        <f>_xlfn.RANK.AVG(Table2[[#This Row],[6M Return vs Nifty Z-Score]],Table2[6M Return vs Nifty Z-Score])</f>
        <v>412</v>
      </c>
      <c r="AU477">
        <f>_xlfn.RANK.AVG(Table2[[#This Row],[Sharpe Ratio Z-Score]],Table2[Sharpe Ratio Z-Score])</f>
        <v>416</v>
      </c>
      <c r="AV477">
        <f>(Table2[[#This Row],[Rank 1Y]]+Table2[[#This Row],[Rank 6M]]+Table2[[#This Row],[Rank Sharpe]])/3</f>
        <v>449.33333333333331</v>
      </c>
    </row>
    <row r="478" spans="1:48" x14ac:dyDescent="0.3">
      <c r="A478" t="s">
        <v>346</v>
      </c>
      <c r="B478" t="s">
        <v>347</v>
      </c>
      <c r="C478" t="s">
        <v>10157</v>
      </c>
      <c r="D478" t="s">
        <v>51</v>
      </c>
      <c r="E478">
        <v>71502.726306555007</v>
      </c>
      <c r="F478">
        <v>1781.05</v>
      </c>
      <c r="G478">
        <v>5.4727723104312602</v>
      </c>
      <c r="H478">
        <f>(Table2[[#This Row],[1Y Return vs Nifty]]-AVERAGE(Table2[1Y Return vs Nifty]))/_xlfn.STDEV.P(Table2[1Y Return vs Nifty])</f>
        <v>-0.45450326690506365</v>
      </c>
      <c r="I478">
        <v>-4.5663950922761503</v>
      </c>
      <c r="J478">
        <f>(Table2[[#This Row],[1M Return vs Nifty]]-AVERAGE(Table2[1M Return vs Nifty]))/_xlfn.STDEV.P(Table2[1M Return vs Nifty])</f>
        <v>-0.56805057573490614</v>
      </c>
      <c r="K478">
        <v>13.515902608894001</v>
      </c>
      <c r="L478">
        <f>(Table2[[#This Row],[6M Return vs Nifty]]-AVERAGE(Table2[6M Return vs Nifty]))/_xlfn.STDEV.P(Table2[6M Return vs Nifty])</f>
        <v>0.1918188553777746</v>
      </c>
      <c r="M478">
        <v>-3.25586177882963</v>
      </c>
      <c r="N478">
        <f>(Table2[[#This Row],[1W Return vs Nifty]]-AVERAGE(Table2[1W Return vs Nifty]))/_xlfn.STDEV.P(Table2[1W Return vs Nifty])</f>
        <v>-1.2619715577920267</v>
      </c>
      <c r="O478">
        <v>1788.89</v>
      </c>
      <c r="P478">
        <v>1753.5585796349801</v>
      </c>
      <c r="Q478">
        <v>1551.57335898006</v>
      </c>
      <c r="R478">
        <v>46.843837292499799</v>
      </c>
      <c r="S478" s="2">
        <f>(Table2[[#This Row],[Close Price]]-Table2[[#This Row],[20D EMA]])/Table2[[#This Row],[20D EMA]]</f>
        <v>-4.3826059735367438E-3</v>
      </c>
      <c r="T478" s="2">
        <f>(Table2[[#This Row],[Close Price]]-Table2[[#This Row],[50D EMA]])/Table2[[#This Row],[50D EMA]]</f>
        <v>1.5677503269233499E-2</v>
      </c>
      <c r="U478" s="2">
        <f>(Table2[[#This Row],[Close Price]]-Table2[[#This Row],[200D EMA]])/Table2[[#This Row],[200D EMA]]</f>
        <v>0.1478993176131797</v>
      </c>
      <c r="V478">
        <v>1.2068952063493299</v>
      </c>
      <c r="W478">
        <v>1766.55</v>
      </c>
      <c r="X478">
        <v>1818.5</v>
      </c>
      <c r="Y478">
        <v>1774.55</v>
      </c>
      <c r="Z478">
        <v>1813.8</v>
      </c>
      <c r="AA478">
        <v>1664.6</v>
      </c>
      <c r="AB478">
        <v>1885.95</v>
      </c>
      <c r="AC478" s="2">
        <f>(Table2[[#This Row],[Close Price]]/Table2[[#This Row],[Day Low]])-1</f>
        <v>8.2080892134386296E-3</v>
      </c>
      <c r="AD478" s="2">
        <f>(Table2[[#This Row],[Day High]]/Table2[[#This Row],[Close Price]])-1</f>
        <v>2.1026922321102814E-2</v>
      </c>
      <c r="AE478" s="2">
        <f>(Table2[[#This Row],[Close Price]]/Table2[[#This Row],[Current Week Low]])-1</f>
        <v>3.6629004536361531E-3</v>
      </c>
      <c r="AF478" s="2">
        <f>(Table2[[#This Row],[Current Week High]]/Table2[[#This Row],[Close Price]])-1</f>
        <v>1.8388029533140671E-2</v>
      </c>
      <c r="AG478" s="2">
        <f>(Table2[[#This Row],[Close Price]]/Table2[[#This Row],[Current Month Low]])-1</f>
        <v>6.9956746365493316E-2</v>
      </c>
      <c r="AH478" s="2">
        <f>(Table2[[#This Row],[Current Month High]]/Table2[[#This Row],[Close Price]])-1</f>
        <v>5.8897841161112963E-2</v>
      </c>
      <c r="AI478">
        <v>5.88978411611129</v>
      </c>
      <c r="AJ478">
        <v>50.636444369264602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0.01</v>
      </c>
      <c r="AM478" t="s">
        <v>10202</v>
      </c>
      <c r="AN478">
        <v>-2.34</v>
      </c>
      <c r="AO478" t="s">
        <v>10201</v>
      </c>
      <c r="AP478">
        <v>-3.8262011649633998E-2</v>
      </c>
      <c r="AQ478">
        <f>(Table2[[#This Row],[Sharpe Ratio]]-AVERAGE(Table2[Sharpe Ratio]))/_xlfn.STDEV.P(Table2[Sharpe Ratio])</f>
        <v>-1.0788381750261462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-3.1715447200803686</v>
      </c>
      <c r="AS478">
        <f>_xlfn.RANK.AVG(Table2[[#This Row],[1Y Return vs Nifty Z-Score]],Table2[1Y Return vs Nifty Z-Score])</f>
        <v>464</v>
      </c>
      <c r="AT478">
        <f>_xlfn.RANK.AVG(Table2[[#This Row],[6M Return vs Nifty Z-Score]],Table2[6M Return vs Nifty Z-Score])</f>
        <v>258</v>
      </c>
      <c r="AU478">
        <f>_xlfn.RANK.AVG(Table2[[#This Row],[Sharpe Ratio Z-Score]],Table2[Sharpe Ratio Z-Score])</f>
        <v>630</v>
      </c>
      <c r="AV478">
        <f>(Table2[[#This Row],[Rank 1Y]]+Table2[[#This Row],[Rank 6M]]+Table2[[#This Row],[Rank Sharpe]])/3</f>
        <v>450.66666666666669</v>
      </c>
    </row>
    <row r="479" spans="1:48" x14ac:dyDescent="0.3">
      <c r="A479" t="s">
        <v>721</v>
      </c>
      <c r="B479" t="s">
        <v>722</v>
      </c>
      <c r="C479" t="s">
        <v>10159</v>
      </c>
      <c r="D479" t="s">
        <v>272</v>
      </c>
      <c r="E479">
        <v>23003.875759350001</v>
      </c>
      <c r="F479">
        <v>1719.75</v>
      </c>
      <c r="G479">
        <v>-7.8797306639041702</v>
      </c>
      <c r="H479">
        <f>(Table2[[#This Row],[1Y Return vs Nifty]]-AVERAGE(Table2[1Y Return vs Nifty]))/_xlfn.STDEV.P(Table2[1Y Return vs Nifty])</f>
        <v>-0.63927839115369012</v>
      </c>
      <c r="I479">
        <v>-6.4670106024076599</v>
      </c>
      <c r="J479">
        <f>(Table2[[#This Row],[1M Return vs Nifty]]-AVERAGE(Table2[1M Return vs Nifty]))/_xlfn.STDEV.P(Table2[1M Return vs Nifty])</f>
        <v>-0.77637003723242959</v>
      </c>
      <c r="K479">
        <v>-7.5367593995278703</v>
      </c>
      <c r="L479">
        <f>(Table2[[#This Row],[6M Return vs Nifty]]-AVERAGE(Table2[6M Return vs Nifty]))/_xlfn.STDEV.P(Table2[6M Return vs Nifty])</f>
        <v>-0.51678113171002515</v>
      </c>
      <c r="M479">
        <v>2.34485112095867</v>
      </c>
      <c r="N479">
        <f>(Table2[[#This Row],[1W Return vs Nifty]]-AVERAGE(Table2[1W Return vs Nifty]))/_xlfn.STDEV.P(Table2[1W Return vs Nifty])</f>
        <v>-0.13719813864843389</v>
      </c>
      <c r="O479">
        <v>1713.45</v>
      </c>
      <c r="P479">
        <v>1708.5670930510901</v>
      </c>
      <c r="Q479">
        <v>1599.15250413899</v>
      </c>
      <c r="R479">
        <v>53.1983357477868</v>
      </c>
      <c r="S479" s="2">
        <f>(Table2[[#This Row],[Close Price]]-Table2[[#This Row],[20D EMA]])/Table2[[#This Row],[20D EMA]]</f>
        <v>3.676792436312676E-3</v>
      </c>
      <c r="T479" s="2">
        <f>(Table2[[#This Row],[Close Price]]-Table2[[#This Row],[50D EMA]])/Table2[[#This Row],[50D EMA]]</f>
        <v>6.5451962608854579E-3</v>
      </c>
      <c r="U479" s="2">
        <f>(Table2[[#This Row],[Close Price]]-Table2[[#This Row],[200D EMA]])/Table2[[#This Row],[200D EMA]]</f>
        <v>7.5413380242894124E-2</v>
      </c>
      <c r="V479">
        <v>0.77192898741429505</v>
      </c>
      <c r="W479">
        <v>1715</v>
      </c>
      <c r="X479">
        <v>1745.5</v>
      </c>
      <c r="Y479">
        <v>1706.65</v>
      </c>
      <c r="Z479">
        <v>1769</v>
      </c>
      <c r="AA479">
        <v>1636</v>
      </c>
      <c r="AB479">
        <v>1807.9</v>
      </c>
      <c r="AC479" s="2">
        <f>(Table2[[#This Row],[Close Price]]/Table2[[#This Row],[Day Low]])-1</f>
        <v>2.7696793002915943E-3</v>
      </c>
      <c r="AD479" s="2">
        <f>(Table2[[#This Row],[Day High]]/Table2[[#This Row],[Close Price]])-1</f>
        <v>1.4973106556185556E-2</v>
      </c>
      <c r="AE479" s="2">
        <f>(Table2[[#This Row],[Close Price]]/Table2[[#This Row],[Current Week Low]])-1</f>
        <v>7.6758562095331495E-3</v>
      </c>
      <c r="AF479" s="2">
        <f>(Table2[[#This Row],[Current Week High]]/Table2[[#This Row],[Close Price]])-1</f>
        <v>2.8637883413286769E-2</v>
      </c>
      <c r="AG479" s="2">
        <f>(Table2[[#This Row],[Close Price]]/Table2[[#This Row],[Current Month Low]])-1</f>
        <v>5.1191931540342406E-2</v>
      </c>
      <c r="AH479" s="2">
        <f>(Table2[[#This Row],[Current Month High]]/Table2[[#This Row],[Close Price]])-1</f>
        <v>5.1257450210786537E-2</v>
      </c>
      <c r="AI479">
        <v>9.6147695886029894</v>
      </c>
      <c r="AJ479">
        <v>50.690032858707497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-0.06</v>
      </c>
      <c r="AM479" t="s">
        <v>10201</v>
      </c>
      <c r="AN479">
        <v>3.22</v>
      </c>
      <c r="AO479" t="s">
        <v>10202</v>
      </c>
      <c r="AP479">
        <v>6.4290997407465994E-2</v>
      </c>
      <c r="AQ479">
        <f>(Table2[[#This Row],[Sharpe Ratio]]-AVERAGE(Table2[Sharpe Ratio]))/_xlfn.STDEV.P(Table2[Sharpe Ratio])</f>
        <v>9.81751829996311E-2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-1.9714525157449474</v>
      </c>
      <c r="AS479">
        <f>_xlfn.RANK.AVG(Table2[[#This Row],[1Y Return vs Nifty Z-Score]],Table2[1Y Return vs Nifty Z-Score])</f>
        <v>546</v>
      </c>
      <c r="AT479">
        <f>_xlfn.RANK.AVG(Table2[[#This Row],[6M Return vs Nifty Z-Score]],Table2[6M Return vs Nifty Z-Score])</f>
        <v>502</v>
      </c>
      <c r="AU479">
        <f>_xlfn.RANK.AVG(Table2[[#This Row],[Sharpe Ratio Z-Score]],Table2[Sharpe Ratio Z-Score])</f>
        <v>304</v>
      </c>
      <c r="AV479">
        <f>(Table2[[#This Row],[Rank 1Y]]+Table2[[#This Row],[Rank 6M]]+Table2[[#This Row],[Rank Sharpe]])/3</f>
        <v>450.66666666666669</v>
      </c>
    </row>
    <row r="480" spans="1:48" x14ac:dyDescent="0.3">
      <c r="A480" t="s">
        <v>1816</v>
      </c>
      <c r="B480" t="s">
        <v>1817</v>
      </c>
      <c r="C480" t="s">
        <v>10156</v>
      </c>
      <c r="D480" t="s">
        <v>286</v>
      </c>
      <c r="E480">
        <v>4032.7319275</v>
      </c>
      <c r="F480">
        <v>1506.25</v>
      </c>
      <c r="G480">
        <v>8.7446406016163696</v>
      </c>
      <c r="H480">
        <f>(Table2[[#This Row],[1Y Return vs Nifty]]-AVERAGE(Table2[1Y Return vs Nifty]))/_xlfn.STDEV.P(Table2[1Y Return vs Nifty])</f>
        <v>-0.40922637228905928</v>
      </c>
      <c r="I480">
        <v>5.29407800245367</v>
      </c>
      <c r="J480">
        <f>(Table2[[#This Row],[1M Return vs Nifty]]-AVERAGE(Table2[1M Return vs Nifty]))/_xlfn.STDEV.P(Table2[1M Return vs Nifty])</f>
        <v>0.51271954018548971</v>
      </c>
      <c r="K480">
        <v>-19.942538777846799</v>
      </c>
      <c r="L480">
        <f>(Table2[[#This Row],[6M Return vs Nifty]]-AVERAGE(Table2[6M Return vs Nifty]))/_xlfn.STDEV.P(Table2[6M Return vs Nifty])</f>
        <v>-0.93434044576609343</v>
      </c>
      <c r="M480">
        <v>0.59484263183278197</v>
      </c>
      <c r="N480">
        <f>(Table2[[#This Row],[1W Return vs Nifty]]-AVERAGE(Table2[1W Return vs Nifty]))/_xlfn.STDEV.P(Table2[1W Return vs Nifty])</f>
        <v>-0.4886467965360467</v>
      </c>
      <c r="O480">
        <v>1461.93</v>
      </c>
      <c r="P480">
        <v>1400.95263300447</v>
      </c>
      <c r="Q480">
        <v>1311.2252981531101</v>
      </c>
      <c r="R480">
        <v>59.513667291767597</v>
      </c>
      <c r="S480" s="2">
        <f>(Table2[[#This Row],[Close Price]]-Table2[[#This Row],[20D EMA]])/Table2[[#This Row],[20D EMA]]</f>
        <v>3.0316089005629501E-2</v>
      </c>
      <c r="T480" s="2">
        <f>(Table2[[#This Row],[Close Price]]-Table2[[#This Row],[50D EMA]])/Table2[[#This Row],[50D EMA]]</f>
        <v>7.5161261355218126E-2</v>
      </c>
      <c r="U480" s="2">
        <f>(Table2[[#This Row],[Close Price]]-Table2[[#This Row],[200D EMA]])/Table2[[#This Row],[200D EMA]]</f>
        <v>0.14873470037650016</v>
      </c>
      <c r="V480">
        <v>1.69635561804934</v>
      </c>
      <c r="W480">
        <v>1506.25</v>
      </c>
      <c r="X480">
        <v>1559</v>
      </c>
      <c r="Y480">
        <v>1500.6</v>
      </c>
      <c r="Z480">
        <v>1544.95</v>
      </c>
      <c r="AA480">
        <v>1370</v>
      </c>
      <c r="AB480">
        <v>1645</v>
      </c>
      <c r="AC480" s="2">
        <f>(Table2[[#This Row],[Close Price]]/Table2[[#This Row],[Day Low]])-1</f>
        <v>0</v>
      </c>
      <c r="AD480" s="2">
        <f>(Table2[[#This Row],[Day High]]/Table2[[#This Row],[Close Price]])-1</f>
        <v>3.5020746887966858E-2</v>
      </c>
      <c r="AE480" s="2">
        <f>(Table2[[#This Row],[Close Price]]/Table2[[#This Row],[Current Week Low]])-1</f>
        <v>3.7651606024258211E-3</v>
      </c>
      <c r="AF480" s="2">
        <f>(Table2[[#This Row],[Current Week High]]/Table2[[#This Row],[Close Price]])-1</f>
        <v>2.5692946058091248E-2</v>
      </c>
      <c r="AG480" s="2">
        <f>(Table2[[#This Row],[Close Price]]/Table2[[#This Row],[Current Month Low]])-1</f>
        <v>9.9452554744525523E-2</v>
      </c>
      <c r="AH480" s="2">
        <f>(Table2[[#This Row],[Current Month High]]/Table2[[#This Row],[Close Price]])-1</f>
        <v>9.2116182572614003E-2</v>
      </c>
      <c r="AI480">
        <v>21.025726141078799</v>
      </c>
      <c r="AJ480">
        <v>59.3915343915343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-0.06</v>
      </c>
      <c r="AM480" t="s">
        <v>10201</v>
      </c>
      <c r="AN480">
        <v>6.99</v>
      </c>
      <c r="AO480" t="s">
        <v>10202</v>
      </c>
      <c r="AP480">
        <v>6.9057946636236003E-2</v>
      </c>
      <c r="AQ480">
        <f>(Table2[[#This Row],[Sharpe Ratio]]-AVERAGE(Table2[Sharpe Ratio]))/_xlfn.STDEV.P(Table2[Sharpe Ratio])</f>
        <v>0.15288603908157197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-1.1666080353241377</v>
      </c>
      <c r="AS480">
        <f>_xlfn.RANK.AVG(Table2[[#This Row],[1Y Return vs Nifty Z-Score]],Table2[1Y Return vs Nifty Z-Score])</f>
        <v>442</v>
      </c>
      <c r="AT480">
        <f>_xlfn.RANK.AVG(Table2[[#This Row],[6M Return vs Nifty Z-Score]],Table2[6M Return vs Nifty Z-Score])</f>
        <v>621</v>
      </c>
      <c r="AU480">
        <f>_xlfn.RANK.AVG(Table2[[#This Row],[Sharpe Ratio Z-Score]],Table2[Sharpe Ratio Z-Score])</f>
        <v>290</v>
      </c>
      <c r="AV480">
        <f>(Table2[[#This Row],[Rank 1Y]]+Table2[[#This Row],[Rank 6M]]+Table2[[#This Row],[Rank Sharpe]])/3</f>
        <v>451</v>
      </c>
    </row>
    <row r="481" spans="1:48" x14ac:dyDescent="0.3">
      <c r="A481" t="s">
        <v>1220</v>
      </c>
      <c r="B481" t="s">
        <v>1221</v>
      </c>
      <c r="C481" t="s">
        <v>10157</v>
      </c>
      <c r="D481" t="s">
        <v>493</v>
      </c>
      <c r="E481">
        <v>9590.4614757750005</v>
      </c>
      <c r="F481">
        <v>1077.25</v>
      </c>
      <c r="G481">
        <v>-2.6101703165533601</v>
      </c>
      <c r="H481">
        <f>(Table2[[#This Row],[1Y Return vs Nifty]]-AVERAGE(Table2[1Y Return vs Nifty]))/_xlfn.STDEV.P(Table2[1Y Return vs Nifty])</f>
        <v>-0.56635695688860299</v>
      </c>
      <c r="I481">
        <v>-2.33801247124235</v>
      </c>
      <c r="J481">
        <f>(Table2[[#This Row],[1M Return vs Nifty]]-AVERAGE(Table2[1M Return vs Nifty]))/_xlfn.STDEV.P(Table2[1M Return vs Nifty])</f>
        <v>-0.32380576917112069</v>
      </c>
      <c r="K481">
        <v>-5.0383078788080597</v>
      </c>
      <c r="L481">
        <f>(Table2[[#This Row],[6M Return vs Nifty]]-AVERAGE(Table2[6M Return vs Nifty]))/_xlfn.STDEV.P(Table2[6M Return vs Nifty])</f>
        <v>-0.432687124281733</v>
      </c>
      <c r="M481">
        <v>-2.5847991258885799</v>
      </c>
      <c r="N481">
        <f>(Table2[[#This Row],[1W Return vs Nifty]]-AVERAGE(Table2[1W Return vs Nifty]))/_xlfn.STDEV.P(Table2[1W Return vs Nifty])</f>
        <v>-1.1272041722621229</v>
      </c>
      <c r="O481">
        <v>1056.03</v>
      </c>
      <c r="P481">
        <v>1005.65817750236</v>
      </c>
      <c r="Q481">
        <v>926.984833961096</v>
      </c>
      <c r="R481">
        <v>54.891895713574598</v>
      </c>
      <c r="S481" s="2">
        <f>(Table2[[#This Row],[Close Price]]-Table2[[#This Row],[20D EMA]])/Table2[[#This Row],[20D EMA]]</f>
        <v>2.0094126113841489E-2</v>
      </c>
      <c r="T481" s="2">
        <f>(Table2[[#This Row],[Close Price]]-Table2[[#This Row],[50D EMA]])/Table2[[#This Row],[50D EMA]]</f>
        <v>7.1189022372835031E-2</v>
      </c>
      <c r="U481" s="2">
        <f>(Table2[[#This Row],[Close Price]]-Table2[[#This Row],[200D EMA]])/Table2[[#This Row],[200D EMA]]</f>
        <v>0.16210099726961702</v>
      </c>
      <c r="V481">
        <v>1.0760335712122</v>
      </c>
      <c r="W481">
        <v>1052.7</v>
      </c>
      <c r="X481">
        <v>1089.3499999999999</v>
      </c>
      <c r="Y481">
        <v>1051.7</v>
      </c>
      <c r="Z481">
        <v>1095.95</v>
      </c>
      <c r="AA481">
        <v>1022.05</v>
      </c>
      <c r="AB481">
        <v>1195</v>
      </c>
      <c r="AC481" s="2">
        <f>(Table2[[#This Row],[Close Price]]/Table2[[#This Row],[Day Low]])-1</f>
        <v>2.332098413603112E-2</v>
      </c>
      <c r="AD481" s="2">
        <f>(Table2[[#This Row],[Day High]]/Table2[[#This Row],[Close Price]])-1</f>
        <v>1.1232304478997257E-2</v>
      </c>
      <c r="AE481" s="2">
        <f>(Table2[[#This Row],[Close Price]]/Table2[[#This Row],[Current Week Low]])-1</f>
        <v>2.4294000190168363E-2</v>
      </c>
      <c r="AF481" s="2">
        <f>(Table2[[#This Row],[Current Week High]]/Table2[[#This Row],[Close Price]])-1</f>
        <v>1.7359016012996165E-2</v>
      </c>
      <c r="AG481" s="2">
        <f>(Table2[[#This Row],[Close Price]]/Table2[[#This Row],[Current Month Low]])-1</f>
        <v>5.4009099359131119E-2</v>
      </c>
      <c r="AH481" s="2">
        <f>(Table2[[#This Row],[Current Month High]]/Table2[[#This Row],[Close Price]])-1</f>
        <v>0.10930610350429326</v>
      </c>
      <c r="AI481">
        <v>10.9306103504293</v>
      </c>
      <c r="AJ481">
        <v>38.704693233760302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0.15</v>
      </c>
      <c r="AM481" t="s">
        <v>10202</v>
      </c>
      <c r="AN481">
        <v>2.12</v>
      </c>
      <c r="AO481" t="s">
        <v>10202</v>
      </c>
      <c r="AP481">
        <v>4.6185124275128997E-2</v>
      </c>
      <c r="AQ481">
        <f>(Table2[[#This Row],[Sharpe Ratio]]-AVERAGE(Table2[Sharpe Ratio]))/_xlfn.STDEV.P(Table2[Sharpe Ratio])</f>
        <v>-0.10962812507897533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-2.5596821476825546</v>
      </c>
      <c r="AS481">
        <f>_xlfn.RANK.AVG(Table2[[#This Row],[1Y Return vs Nifty Z-Score]],Table2[1Y Return vs Nifty Z-Score])</f>
        <v>518</v>
      </c>
      <c r="AT481">
        <f>_xlfn.RANK.AVG(Table2[[#This Row],[6M Return vs Nifty Z-Score]],Table2[6M Return vs Nifty Z-Score])</f>
        <v>479</v>
      </c>
      <c r="AU481">
        <f>_xlfn.RANK.AVG(Table2[[#This Row],[Sharpe Ratio Z-Score]],Table2[Sharpe Ratio Z-Score])</f>
        <v>370</v>
      </c>
      <c r="AV481">
        <f>(Table2[[#This Row],[Rank 1Y]]+Table2[[#This Row],[Rank 6M]]+Table2[[#This Row],[Rank Sharpe]])/3</f>
        <v>455.66666666666669</v>
      </c>
    </row>
    <row r="482" spans="1:48" x14ac:dyDescent="0.3">
      <c r="A482" t="s">
        <v>70</v>
      </c>
      <c r="B482" t="s">
        <v>71</v>
      </c>
      <c r="C482" t="s">
        <v>10164</v>
      </c>
      <c r="D482" t="s">
        <v>72</v>
      </c>
      <c r="E482">
        <v>352186.24631613499</v>
      </c>
      <c r="F482">
        <v>3089.35</v>
      </c>
      <c r="G482">
        <v>-2.4570210738375899</v>
      </c>
      <c r="H482">
        <f>(Table2[[#This Row],[1Y Return vs Nifty]]-AVERAGE(Table2[1Y Return vs Nifty]))/_xlfn.STDEV.P(Table2[1Y Return vs Nifty])</f>
        <v>-0.56423764110145946</v>
      </c>
      <c r="I482">
        <v>-6.2292101867392198</v>
      </c>
      <c r="J482">
        <f>(Table2[[#This Row],[1M Return vs Nifty]]-AVERAGE(Table2[1M Return vs Nifty]))/_xlfn.STDEV.P(Table2[1M Return vs Nifty])</f>
        <v>-0.75030561006561713</v>
      </c>
      <c r="K482">
        <v>-13.4481386968212</v>
      </c>
      <c r="L482">
        <f>(Table2[[#This Row],[6M Return vs Nifty]]-AVERAGE(Table2[6M Return vs Nifty]))/_xlfn.STDEV.P(Table2[6M Return vs Nifty])</f>
        <v>-0.71574900057418389</v>
      </c>
      <c r="M482">
        <v>1.4748387683712001</v>
      </c>
      <c r="N482">
        <f>(Table2[[#This Row],[1W Return vs Nifty]]-AVERAGE(Table2[1W Return vs Nifty]))/_xlfn.STDEV.P(Table2[1W Return vs Nifty])</f>
        <v>-0.31191996174955344</v>
      </c>
      <c r="O482">
        <v>3078.54</v>
      </c>
      <c r="P482">
        <v>3116.6133319000101</v>
      </c>
      <c r="Q482">
        <v>2976.0945350481802</v>
      </c>
      <c r="R482">
        <v>57.467135547455797</v>
      </c>
      <c r="S482" s="2">
        <f>(Table2[[#This Row],[Close Price]]-Table2[[#This Row],[20D EMA]])/Table2[[#This Row],[20D EMA]]</f>
        <v>3.5114047568002836E-3</v>
      </c>
      <c r="T482" s="2">
        <f>(Table2[[#This Row],[Close Price]]-Table2[[#This Row],[50D EMA]])/Table2[[#This Row],[50D EMA]]</f>
        <v>-8.7477428210157027E-3</v>
      </c>
      <c r="U482" s="2">
        <f>(Table2[[#This Row],[Close Price]]-Table2[[#This Row],[200D EMA]])/Table2[[#This Row],[200D EMA]]</f>
        <v>3.8055062975338651E-2</v>
      </c>
      <c r="V482">
        <v>0.39631000767873698</v>
      </c>
      <c r="W482">
        <v>3066.65</v>
      </c>
      <c r="X482">
        <v>3097.85</v>
      </c>
      <c r="Y482">
        <v>3074</v>
      </c>
      <c r="Z482">
        <v>3120.35</v>
      </c>
      <c r="AA482">
        <v>2886.35</v>
      </c>
      <c r="AB482">
        <v>3207.8</v>
      </c>
      <c r="AC482" s="2">
        <f>(Table2[[#This Row],[Close Price]]/Table2[[#This Row],[Day Low]])-1</f>
        <v>7.4022141424681109E-3</v>
      </c>
      <c r="AD482" s="2">
        <f>(Table2[[#This Row],[Day High]]/Table2[[#This Row],[Close Price]])-1</f>
        <v>2.7513878323919272E-3</v>
      </c>
      <c r="AE482" s="2">
        <f>(Table2[[#This Row],[Close Price]]/Table2[[#This Row],[Current Week Low]])-1</f>
        <v>4.9934938191280587E-3</v>
      </c>
      <c r="AF482" s="2">
        <f>(Table2[[#This Row],[Current Week High]]/Table2[[#This Row],[Close Price]])-1</f>
        <v>1.0034473271076427E-2</v>
      </c>
      <c r="AG482" s="2">
        <f>(Table2[[#This Row],[Close Price]]/Table2[[#This Row],[Current Month Low]])-1</f>
        <v>7.0331040934051625E-2</v>
      </c>
      <c r="AH482" s="2">
        <f>(Table2[[#This Row],[Current Month High]]/Table2[[#This Row],[Close Price]])-1</f>
        <v>3.8341398676096983E-2</v>
      </c>
      <c r="AI482">
        <v>21.187304772848599</v>
      </c>
      <c r="AJ482">
        <v>44.227357609710502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-0.01</v>
      </c>
      <c r="AM482" t="s">
        <v>10201</v>
      </c>
      <c r="AN482">
        <v>-0.21</v>
      </c>
      <c r="AO482" t="s">
        <v>10201</v>
      </c>
      <c r="AP482">
        <v>6.5815505428526003E-2</v>
      </c>
      <c r="AQ482">
        <f>(Table2[[#This Row],[Sharpe Ratio]]-AVERAGE(Table2[Sharpe Ratio]))/_xlfn.STDEV.P(Table2[Sharpe Ratio])</f>
        <v>0.11567214697663149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517</v>
      </c>
      <c r="AT482">
        <f>_xlfn.RANK.AVG(Table2[[#This Row],[6M Return vs Nifty Z-Score]],Table2[6M Return vs Nifty Z-Score])</f>
        <v>557</v>
      </c>
      <c r="AU482">
        <f>_xlfn.RANK.AVG(Table2[[#This Row],[Sharpe Ratio Z-Score]],Table2[Sharpe Ratio Z-Score])</f>
        <v>298</v>
      </c>
      <c r="AV482">
        <f>(Table2[[#This Row],[Rank 1Y]]+Table2[[#This Row],[Rank 6M]]+Table2[[#This Row],[Rank Sharpe]])/3</f>
        <v>457.33333333333331</v>
      </c>
    </row>
    <row r="483" spans="1:48" x14ac:dyDescent="0.3">
      <c r="A483" t="s">
        <v>1988</v>
      </c>
      <c r="B483" t="s">
        <v>1989</v>
      </c>
      <c r="C483" t="s">
        <v>10169</v>
      </c>
      <c r="D483" t="s">
        <v>46</v>
      </c>
      <c r="E483">
        <v>3258.0950544000002</v>
      </c>
      <c r="F483">
        <v>1922.4</v>
      </c>
      <c r="G483">
        <v>-8.0761860984228093</v>
      </c>
      <c r="H483">
        <f>(Table2[[#This Row],[1Y Return vs Nifty]]-AVERAGE(Table2[1Y Return vs Nifty]))/_xlfn.STDEV.P(Table2[1Y Return vs Nifty])</f>
        <v>-0.64199698836293784</v>
      </c>
      <c r="I483">
        <v>-1.88594110146644</v>
      </c>
      <c r="J483">
        <f>(Table2[[#This Row],[1M Return vs Nifty]]-AVERAGE(Table2[1M Return vs Nifty]))/_xlfn.STDEV.P(Table2[1M Return vs Nifty])</f>
        <v>-0.27425589240322618</v>
      </c>
      <c r="K483">
        <v>2.4884725723277099</v>
      </c>
      <c r="L483">
        <f>(Table2[[#This Row],[6M Return vs Nifty]]-AVERAGE(Table2[6M Return vs Nifty]))/_xlfn.STDEV.P(Table2[6M Return vs Nifty])</f>
        <v>-0.17934735526088832</v>
      </c>
      <c r="M483">
        <v>1.8250684577849501</v>
      </c>
      <c r="N483">
        <f>(Table2[[#This Row],[1W Return vs Nifty]]-AVERAGE(Table2[1W Return vs Nifty]))/_xlfn.STDEV.P(Table2[1W Return vs Nifty])</f>
        <v>-0.24158444334396043</v>
      </c>
      <c r="O483">
        <v>1915.55</v>
      </c>
      <c r="P483">
        <v>1820.27241771636</v>
      </c>
      <c r="Q483">
        <v>1678.3119529702799</v>
      </c>
      <c r="R483">
        <v>48.051343901451098</v>
      </c>
      <c r="S483" s="2">
        <f>(Table2[[#This Row],[Close Price]]-Table2[[#This Row],[20D EMA]])/Table2[[#This Row],[20D EMA]]</f>
        <v>3.5759964501057852E-3</v>
      </c>
      <c r="T483" s="2">
        <f>(Table2[[#This Row],[Close Price]]-Table2[[#This Row],[50D EMA]])/Table2[[#This Row],[50D EMA]]</f>
        <v>5.6105658301280649E-2</v>
      </c>
      <c r="U483" s="2">
        <f>(Table2[[#This Row],[Close Price]]-Table2[[#This Row],[200D EMA]])/Table2[[#This Row],[200D EMA]]</f>
        <v>0.14543663744855817</v>
      </c>
      <c r="V483">
        <v>1.4453597159537901</v>
      </c>
      <c r="W483">
        <v>1918.75</v>
      </c>
      <c r="X483">
        <v>1966</v>
      </c>
      <c r="Y483">
        <v>1905</v>
      </c>
      <c r="Z483">
        <v>1954.25</v>
      </c>
      <c r="AA483">
        <v>1820</v>
      </c>
      <c r="AB483">
        <v>2090</v>
      </c>
      <c r="AC483" s="2">
        <f>(Table2[[#This Row],[Close Price]]/Table2[[#This Row],[Day Low]])-1</f>
        <v>1.9022801302932546E-3</v>
      </c>
      <c r="AD483" s="2">
        <f>(Table2[[#This Row],[Day High]]/Table2[[#This Row],[Close Price]])-1</f>
        <v>2.2679983354140676E-2</v>
      </c>
      <c r="AE483" s="2">
        <f>(Table2[[#This Row],[Close Price]]/Table2[[#This Row],[Current Week Low]])-1</f>
        <v>9.1338582677165103E-3</v>
      </c>
      <c r="AF483" s="2">
        <f>(Table2[[#This Row],[Current Week High]]/Table2[[#This Row],[Close Price]])-1</f>
        <v>1.6567831876820538E-2</v>
      </c>
      <c r="AG483" s="2">
        <f>(Table2[[#This Row],[Close Price]]/Table2[[#This Row],[Current Month Low]])-1</f>
        <v>5.6263736263736375E-2</v>
      </c>
      <c r="AH483" s="2">
        <f>(Table2[[#This Row],[Current Month High]]/Table2[[#This Row],[Close Price]])-1</f>
        <v>8.718268830628384E-2</v>
      </c>
      <c r="AI483">
        <v>8.7182688306283804</v>
      </c>
      <c r="AJ483">
        <v>35.9547383309759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0.05</v>
      </c>
      <c r="AM483" t="s">
        <v>10202</v>
      </c>
      <c r="AN483">
        <v>-6.4</v>
      </c>
      <c r="AO483" t="s">
        <v>10201</v>
      </c>
      <c r="AP483">
        <v>2.0482899408457E-2</v>
      </c>
      <c r="AQ483">
        <f>(Table2[[#This Row],[Sharpe Ratio]]-AVERAGE(Table2[Sharpe Ratio]))/_xlfn.STDEV.P(Table2[Sharpe Ratio])</f>
        <v>-0.40461568592384001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-1.7418003652948528</v>
      </c>
      <c r="AS483">
        <f>_xlfn.RANK.AVG(Table2[[#This Row],[1Y Return vs Nifty Z-Score]],Table2[1Y Return vs Nifty Z-Score])</f>
        <v>548</v>
      </c>
      <c r="AT483">
        <f>_xlfn.RANK.AVG(Table2[[#This Row],[6M Return vs Nifty Z-Score]],Table2[6M Return vs Nifty Z-Score])</f>
        <v>387</v>
      </c>
      <c r="AU483">
        <f>_xlfn.RANK.AVG(Table2[[#This Row],[Sharpe Ratio Z-Score]],Table2[Sharpe Ratio Z-Score])</f>
        <v>444</v>
      </c>
      <c r="AV483">
        <f>(Table2[[#This Row],[Rank 1Y]]+Table2[[#This Row],[Rank 6M]]+Table2[[#This Row],[Rank Sharpe]])/3</f>
        <v>459.66666666666669</v>
      </c>
    </row>
    <row r="484" spans="1:48" x14ac:dyDescent="0.3">
      <c r="A484" t="s">
        <v>1517</v>
      </c>
      <c r="B484" t="s">
        <v>1518</v>
      </c>
      <c r="C484" t="s">
        <v>10167</v>
      </c>
      <c r="D484" t="s">
        <v>136</v>
      </c>
      <c r="E484">
        <v>6512.6141028000002</v>
      </c>
      <c r="F484">
        <v>924.3</v>
      </c>
      <c r="G484">
        <v>5.7289080449572696</v>
      </c>
      <c r="H484">
        <f>(Table2[[#This Row],[1Y Return vs Nifty]]-AVERAGE(Table2[1Y Return vs Nifty]))/_xlfn.STDEV.P(Table2[1Y Return vs Nifty])</f>
        <v>-0.45095879945483919</v>
      </c>
      <c r="I484">
        <v>-5.08691817656468</v>
      </c>
      <c r="J484">
        <f>(Table2[[#This Row],[1M Return vs Nifty]]-AVERAGE(Table2[1M Return vs Nifty]))/_xlfn.STDEV.P(Table2[1M Return vs Nifty])</f>
        <v>-0.62510319265715442</v>
      </c>
      <c r="K484">
        <v>-3.1603534888856202</v>
      </c>
      <c r="L484">
        <f>(Table2[[#This Row],[6M Return vs Nifty]]-AVERAGE(Table2[6M Return vs Nifty]))/_xlfn.STDEV.P(Table2[6M Return vs Nifty])</f>
        <v>-0.36947808896267559</v>
      </c>
      <c r="M484">
        <v>5.0326631280572798E-5</v>
      </c>
      <c r="N484">
        <f>(Table2[[#This Row],[1W Return vs Nifty]]-AVERAGE(Table2[1W Return vs Nifty]))/_xlfn.STDEV.P(Table2[1W Return vs Nifty])</f>
        <v>-0.60809704988273761</v>
      </c>
      <c r="O484">
        <v>918.84</v>
      </c>
      <c r="P484">
        <v>908.32034751744095</v>
      </c>
      <c r="Q484">
        <v>837.23103535844405</v>
      </c>
      <c r="R484">
        <v>54.964575158518301</v>
      </c>
      <c r="S484" s="2">
        <f>(Table2[[#This Row],[Close Price]]-Table2[[#This Row],[20D EMA]])/Table2[[#This Row],[20D EMA]]</f>
        <v>5.9422750424447373E-3</v>
      </c>
      <c r="T484" s="2">
        <f>(Table2[[#This Row],[Close Price]]-Table2[[#This Row],[50D EMA]])/Table2[[#This Row],[50D EMA]]</f>
        <v>1.7592529470724174E-2</v>
      </c>
      <c r="U484" s="2">
        <f>(Table2[[#This Row],[Close Price]]-Table2[[#This Row],[200D EMA]])/Table2[[#This Row],[200D EMA]]</f>
        <v>0.10399634146896984</v>
      </c>
      <c r="V484">
        <v>0.55760567273499795</v>
      </c>
      <c r="W484">
        <v>924.75</v>
      </c>
      <c r="X484">
        <v>942.95</v>
      </c>
      <c r="Y484">
        <v>918</v>
      </c>
      <c r="Z484">
        <v>935.1</v>
      </c>
      <c r="AA484">
        <v>863.2</v>
      </c>
      <c r="AB484">
        <v>979.8</v>
      </c>
      <c r="AC484" s="2">
        <f>(Table2[[#This Row],[Close Price]]/Table2[[#This Row],[Day Low]])-1</f>
        <v>-4.8661800486626827E-4</v>
      </c>
      <c r="AD484" s="2">
        <f>(Table2[[#This Row],[Day High]]/Table2[[#This Row],[Close Price]])-1</f>
        <v>2.0177431569836646E-2</v>
      </c>
      <c r="AE484" s="2">
        <f>(Table2[[#This Row],[Close Price]]/Table2[[#This Row],[Current Week Low]])-1</f>
        <v>6.8627450980391913E-3</v>
      </c>
      <c r="AF484" s="2">
        <f>(Table2[[#This Row],[Current Week High]]/Table2[[#This Row],[Close Price]])-1</f>
        <v>1.1684518013632017E-2</v>
      </c>
      <c r="AG484" s="2">
        <f>(Table2[[#This Row],[Close Price]]/Table2[[#This Row],[Current Month Low]])-1</f>
        <v>7.0783132530120474E-2</v>
      </c>
      <c r="AH484" s="2">
        <f>(Table2[[#This Row],[Current Month High]]/Table2[[#This Row],[Close Price]])-1</f>
        <v>6.0045439792275168E-2</v>
      </c>
      <c r="AI484">
        <v>8.5145515525262496</v>
      </c>
      <c r="AJ484">
        <v>50.036523009495902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-0.02</v>
      </c>
      <c r="AM484" t="s">
        <v>10201</v>
      </c>
      <c r="AN484">
        <v>1.54</v>
      </c>
      <c r="AO484" t="s">
        <v>10202</v>
      </c>
      <c r="AP484">
        <v>1.5346836825783E-2</v>
      </c>
      <c r="AQ484">
        <f>(Table2[[#This Row],[Sharpe Ratio]]-AVERAGE(Table2[Sharpe Ratio]))/_xlfn.STDEV.P(Table2[Sharpe Ratio])</f>
        <v>-0.46356290086219237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-2.5172000318195993</v>
      </c>
      <c r="AS484">
        <f>_xlfn.RANK.AVG(Table2[[#This Row],[1Y Return vs Nifty Z-Score]],Table2[1Y Return vs Nifty Z-Score])</f>
        <v>462</v>
      </c>
      <c r="AT484">
        <f>_xlfn.RANK.AVG(Table2[[#This Row],[6M Return vs Nifty Z-Score]],Table2[6M Return vs Nifty Z-Score])</f>
        <v>453</v>
      </c>
      <c r="AU484">
        <f>_xlfn.RANK.AVG(Table2[[#This Row],[Sharpe Ratio Z-Score]],Table2[Sharpe Ratio Z-Score])</f>
        <v>465</v>
      </c>
      <c r="AV484">
        <f>(Table2[[#This Row],[Rank 1Y]]+Table2[[#This Row],[Rank 6M]]+Table2[[#This Row],[Rank Sharpe]])/3</f>
        <v>460</v>
      </c>
    </row>
    <row r="485" spans="1:48" x14ac:dyDescent="0.3">
      <c r="A485" t="s">
        <v>1833</v>
      </c>
      <c r="B485" t="s">
        <v>1834</v>
      </c>
      <c r="C485" t="s">
        <v>10159</v>
      </c>
      <c r="D485" t="s">
        <v>177</v>
      </c>
      <c r="E485">
        <v>3970.3816924150001</v>
      </c>
      <c r="F485">
        <v>278.05</v>
      </c>
      <c r="G485">
        <v>2.0414498217924399</v>
      </c>
      <c r="H485">
        <f>(Table2[[#This Row],[1Y Return vs Nifty]]-AVERAGE(Table2[1Y Return vs Nifty]))/_xlfn.STDEV.P(Table2[1Y Return vs Nifty])</f>
        <v>-0.50198672677726786</v>
      </c>
      <c r="I485">
        <v>-3.7087778402086401E-2</v>
      </c>
      <c r="J485">
        <f>(Table2[[#This Row],[1M Return vs Nifty]]-AVERAGE(Table2[1M Return vs Nifty]))/_xlfn.STDEV.P(Table2[1M Return vs Nifty])</f>
        <v>-7.1609893464691321E-2</v>
      </c>
      <c r="K485">
        <v>14.4429573766547</v>
      </c>
      <c r="L485">
        <f>(Table2[[#This Row],[6M Return vs Nifty]]-AVERAGE(Table2[6M Return vs Nifty]))/_xlfn.STDEV.P(Table2[6M Return vs Nifty])</f>
        <v>0.2230220826087122</v>
      </c>
      <c r="M485">
        <v>1.56470159187453</v>
      </c>
      <c r="N485">
        <f>(Table2[[#This Row],[1W Return vs Nifty]]-AVERAGE(Table2[1W Return vs Nifty]))/_xlfn.STDEV.P(Table2[1W Return vs Nifty])</f>
        <v>-0.2938730957426281</v>
      </c>
      <c r="O485">
        <v>270.05</v>
      </c>
      <c r="P485">
        <v>260.48221389609802</v>
      </c>
      <c r="Q485">
        <v>236.48950347816901</v>
      </c>
      <c r="R485">
        <v>60.7736923282608</v>
      </c>
      <c r="S485" s="2">
        <f>(Table2[[#This Row],[Close Price]]-Table2[[#This Row],[20D EMA]])/Table2[[#This Row],[20D EMA]]</f>
        <v>2.9624143677096832E-2</v>
      </c>
      <c r="T485" s="2">
        <f>(Table2[[#This Row],[Close Price]]-Table2[[#This Row],[50D EMA]])/Table2[[#This Row],[50D EMA]]</f>
        <v>6.7443323062777297E-2</v>
      </c>
      <c r="U485" s="2">
        <f>(Table2[[#This Row],[Close Price]]-Table2[[#This Row],[200D EMA]])/Table2[[#This Row],[200D EMA]]</f>
        <v>0.17573928614412082</v>
      </c>
      <c r="V485">
        <v>0.93739592982145303</v>
      </c>
      <c r="W485">
        <v>274.8</v>
      </c>
      <c r="X485">
        <v>278.05</v>
      </c>
      <c r="Y485">
        <v>274</v>
      </c>
      <c r="Z485">
        <v>278.89999999999998</v>
      </c>
      <c r="AA485">
        <v>258.05</v>
      </c>
      <c r="AB485">
        <v>286.89999999999998</v>
      </c>
      <c r="AC485" s="2">
        <f>(Table2[[#This Row],[Close Price]]/Table2[[#This Row],[Day Low]])-1</f>
        <v>1.1826783114992745E-2</v>
      </c>
      <c r="AD485" s="2">
        <f>(Table2[[#This Row],[Day High]]/Table2[[#This Row],[Close Price]])-1</f>
        <v>0</v>
      </c>
      <c r="AE485" s="2">
        <f>(Table2[[#This Row],[Close Price]]/Table2[[#This Row],[Current Week Low]])-1</f>
        <v>1.4781021897810165E-2</v>
      </c>
      <c r="AF485" s="2">
        <f>(Table2[[#This Row],[Current Week High]]/Table2[[#This Row],[Close Price]])-1</f>
        <v>3.0570041359465616E-3</v>
      </c>
      <c r="AG485" s="2">
        <f>(Table2[[#This Row],[Close Price]]/Table2[[#This Row],[Current Month Low]])-1</f>
        <v>7.7504359620228724E-2</v>
      </c>
      <c r="AH485" s="2">
        <f>(Table2[[#This Row],[Current Month High]]/Table2[[#This Row],[Close Price]])-1</f>
        <v>3.1828807768386813E-2</v>
      </c>
      <c r="AI485">
        <v>3.18288077683868</v>
      </c>
      <c r="AJ485">
        <v>39.1989987484355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0.01</v>
      </c>
      <c r="AM485" t="s">
        <v>10202</v>
      </c>
      <c r="AN485">
        <v>1.52</v>
      </c>
      <c r="AO485" t="s">
        <v>10202</v>
      </c>
      <c r="AP485">
        <v>-4.8269439864696999E-2</v>
      </c>
      <c r="AQ485">
        <f>(Table2[[#This Row],[Sharpe Ratio]]-AVERAGE(Table2[Sharpe Ratio]))/_xlfn.STDEV.P(Table2[Sharpe Ratio])</f>
        <v>-1.1936946458104885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-1.8381422791863635</v>
      </c>
      <c r="AS485">
        <f>_xlfn.RANK.AVG(Table2[[#This Row],[1Y Return vs Nifty Z-Score]],Table2[1Y Return vs Nifty Z-Score])</f>
        <v>488</v>
      </c>
      <c r="AT485">
        <f>_xlfn.RANK.AVG(Table2[[#This Row],[6M Return vs Nifty Z-Score]],Table2[6M Return vs Nifty Z-Score])</f>
        <v>250</v>
      </c>
      <c r="AU485">
        <f>_xlfn.RANK.AVG(Table2[[#This Row],[Sharpe Ratio Z-Score]],Table2[Sharpe Ratio Z-Score])</f>
        <v>642</v>
      </c>
      <c r="AV485">
        <f>(Table2[[#This Row],[Rank 1Y]]+Table2[[#This Row],[Rank 6M]]+Table2[[#This Row],[Rank Sharpe]])/3</f>
        <v>460</v>
      </c>
    </row>
    <row r="486" spans="1:48" x14ac:dyDescent="0.3">
      <c r="A486" t="s">
        <v>1790</v>
      </c>
      <c r="B486" t="s">
        <v>1791</v>
      </c>
      <c r="C486" t="s">
        <v>10166</v>
      </c>
      <c r="D486" t="s">
        <v>1447</v>
      </c>
      <c r="E486">
        <v>4121.1095060199996</v>
      </c>
      <c r="F486">
        <v>570.70000000000005</v>
      </c>
      <c r="G486">
        <v>4.9437129035928704</v>
      </c>
      <c r="H486">
        <f>(Table2[[#This Row],[1Y Return vs Nifty]]-AVERAGE(Table2[1Y Return vs Nifty]))/_xlfn.STDEV.P(Table2[1Y Return vs Nifty])</f>
        <v>-0.46182451729694635</v>
      </c>
      <c r="I486">
        <v>5.4009726297322604</v>
      </c>
      <c r="J486">
        <f>(Table2[[#This Row],[1M Return vs Nifty]]-AVERAGE(Table2[1M Return vs Nifty]))/_xlfn.STDEV.P(Table2[1M Return vs Nifty])</f>
        <v>0.52443586632980999</v>
      </c>
      <c r="K486">
        <v>7.9122242431062597</v>
      </c>
      <c r="L486">
        <f>(Table2[[#This Row],[6M Return vs Nifty]]-AVERAGE(Table2[6M Return vs Nifty]))/_xlfn.STDEV.P(Table2[6M Return vs Nifty])</f>
        <v>3.2077231583470755E-3</v>
      </c>
      <c r="M486">
        <v>5.1973405061561104</v>
      </c>
      <c r="N486">
        <f>(Table2[[#This Row],[1W Return vs Nifty]]-AVERAGE(Table2[1W Return vs Nifty]))/_xlfn.STDEV.P(Table2[1W Return vs Nifty])</f>
        <v>0.43565826307510458</v>
      </c>
      <c r="O486">
        <v>547.32000000000005</v>
      </c>
      <c r="P486">
        <v>512.295897872502</v>
      </c>
      <c r="Q486">
        <v>469.615363108709</v>
      </c>
      <c r="R486">
        <v>69.337388130178098</v>
      </c>
      <c r="S486" s="2">
        <f>(Table2[[#This Row],[Close Price]]-Table2[[#This Row],[20D EMA]])/Table2[[#This Row],[20D EMA]]</f>
        <v>4.27172403712636E-2</v>
      </c>
      <c r="T486" s="2">
        <f>(Table2[[#This Row],[Close Price]]-Table2[[#This Row],[50D EMA]])/Table2[[#This Row],[50D EMA]]</f>
        <v>0.11400462578373682</v>
      </c>
      <c r="U486" s="2">
        <f>(Table2[[#This Row],[Close Price]]-Table2[[#This Row],[200D EMA]])/Table2[[#This Row],[200D EMA]]</f>
        <v>0.21524985090381604</v>
      </c>
      <c r="V486">
        <v>0.59462526187293796</v>
      </c>
      <c r="W486">
        <v>571.25</v>
      </c>
      <c r="X486">
        <v>597.45000000000005</v>
      </c>
      <c r="Y486">
        <v>567.65</v>
      </c>
      <c r="Z486">
        <v>580</v>
      </c>
      <c r="AA486">
        <v>519</v>
      </c>
      <c r="AB486">
        <v>582.6</v>
      </c>
      <c r="AC486" s="2">
        <f>(Table2[[#This Row],[Close Price]]/Table2[[#This Row],[Day Low]])-1</f>
        <v>-9.6280087527345071E-4</v>
      </c>
      <c r="AD486" s="2">
        <f>(Table2[[#This Row],[Day High]]/Table2[[#This Row],[Close Price]])-1</f>
        <v>4.6872262134221021E-2</v>
      </c>
      <c r="AE486" s="2">
        <f>(Table2[[#This Row],[Close Price]]/Table2[[#This Row],[Current Week Low]])-1</f>
        <v>5.3730291552893661E-3</v>
      </c>
      <c r="AF486" s="2">
        <f>(Table2[[#This Row],[Current Week High]]/Table2[[#This Row],[Close Price]])-1</f>
        <v>1.629577711582253E-2</v>
      </c>
      <c r="AG486" s="2">
        <f>(Table2[[#This Row],[Close Price]]/Table2[[#This Row],[Current Month Low]])-1</f>
        <v>9.961464354527938E-2</v>
      </c>
      <c r="AH486" s="2">
        <f>(Table2[[#This Row],[Current Month High]]/Table2[[#This Row],[Close Price]])-1</f>
        <v>2.0851585771858971E-2</v>
      </c>
      <c r="AI486">
        <v>2.08515857718589</v>
      </c>
      <c r="AJ486">
        <v>53.848227523924997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0.19</v>
      </c>
      <c r="AM486" t="s">
        <v>10202</v>
      </c>
      <c r="AN486">
        <v>1.5</v>
      </c>
      <c r="AO486" t="s">
        <v>10202</v>
      </c>
      <c r="AP486">
        <v>-2.5470513139194E-2</v>
      </c>
      <c r="AQ486">
        <f>(Table2[[#This Row],[Sharpe Ratio]]-AVERAGE(Table2[Sharpe Ratio]))/_xlfn.STDEV.P(Table2[Sharpe Ratio])</f>
        <v>-0.93202859084737377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-0.43055125558105856</v>
      </c>
      <c r="AS486">
        <f>_xlfn.RANK.AVG(Table2[[#This Row],[1Y Return vs Nifty Z-Score]],Table2[1Y Return vs Nifty Z-Score])</f>
        <v>467</v>
      </c>
      <c r="AT486">
        <f>_xlfn.RANK.AVG(Table2[[#This Row],[6M Return vs Nifty Z-Score]],Table2[6M Return vs Nifty Z-Score])</f>
        <v>317</v>
      </c>
      <c r="AU486">
        <f>_xlfn.RANK.AVG(Table2[[#This Row],[Sharpe Ratio Z-Score]],Table2[Sharpe Ratio Z-Score])</f>
        <v>598</v>
      </c>
      <c r="AV486">
        <f>(Table2[[#This Row],[Rank 1Y]]+Table2[[#This Row],[Rank 6M]]+Table2[[#This Row],[Rank Sharpe]])/3</f>
        <v>460.66666666666669</v>
      </c>
    </row>
    <row r="487" spans="1:48" x14ac:dyDescent="0.3">
      <c r="A487" t="s">
        <v>1866</v>
      </c>
      <c r="B487" t="s">
        <v>1867</v>
      </c>
      <c r="C487" t="s">
        <v>10167</v>
      </c>
      <c r="D487" t="s">
        <v>391</v>
      </c>
      <c r="E487">
        <v>3823.3513451650001</v>
      </c>
      <c r="F487">
        <v>530.65</v>
      </c>
      <c r="G487">
        <v>21.684370399683701</v>
      </c>
      <c r="H487">
        <f>(Table2[[#This Row],[1Y Return vs Nifty]]-AVERAGE(Table2[1Y Return vs Nifty]))/_xlfn.STDEV.P(Table2[1Y Return vs Nifty])</f>
        <v>-0.23016330180878133</v>
      </c>
      <c r="I487">
        <v>-4.5193957234507298</v>
      </c>
      <c r="J487">
        <f>(Table2[[#This Row],[1M Return vs Nifty]]-AVERAGE(Table2[1M Return vs Nifty]))/_xlfn.STDEV.P(Table2[1M Return vs Nifty])</f>
        <v>-0.56289914813040465</v>
      </c>
      <c r="K487">
        <v>7.0234647890254598</v>
      </c>
      <c r="L487">
        <f>(Table2[[#This Row],[6M Return vs Nifty]]-AVERAGE(Table2[6M Return vs Nifty]))/_xlfn.STDEV.P(Table2[6M Return vs Nifty])</f>
        <v>-2.6706543143647451E-2</v>
      </c>
      <c r="M487">
        <v>3.0452008742021199</v>
      </c>
      <c r="N487">
        <f>(Table2[[#This Row],[1W Return vs Nifty]]-AVERAGE(Table2[1W Return vs Nifty]))/_xlfn.STDEV.P(Table2[1W Return vs Nifty])</f>
        <v>3.4508824041864271E-3</v>
      </c>
      <c r="O487">
        <v>518.46</v>
      </c>
      <c r="P487">
        <v>494.810564763694</v>
      </c>
      <c r="Q487">
        <v>444.33403852881202</v>
      </c>
      <c r="R487">
        <v>57.1426997611959</v>
      </c>
      <c r="S487" s="2">
        <f>(Table2[[#This Row],[Close Price]]-Table2[[#This Row],[20D EMA]])/Table2[[#This Row],[20D EMA]]</f>
        <v>2.3511939204567258E-2</v>
      </c>
      <c r="T487" s="2">
        <f>(Table2[[#This Row],[Close Price]]-Table2[[#This Row],[50D EMA]])/Table2[[#This Row],[50D EMA]]</f>
        <v>7.2430618480067752E-2</v>
      </c>
      <c r="U487" s="2">
        <f>(Table2[[#This Row],[Close Price]]-Table2[[#This Row],[200D EMA]])/Table2[[#This Row],[200D EMA]]</f>
        <v>0.19425916987359265</v>
      </c>
      <c r="V487">
        <v>1.2104087938866099</v>
      </c>
      <c r="W487">
        <v>521.25</v>
      </c>
      <c r="X487">
        <v>530</v>
      </c>
      <c r="Y487">
        <v>527.35</v>
      </c>
      <c r="Z487">
        <v>549</v>
      </c>
      <c r="AA487">
        <v>495</v>
      </c>
      <c r="AB487">
        <v>554.70000000000005</v>
      </c>
      <c r="AC487" s="2">
        <f>(Table2[[#This Row],[Close Price]]/Table2[[#This Row],[Day Low]])-1</f>
        <v>1.8033573141486681E-2</v>
      </c>
      <c r="AD487" s="2">
        <f>(Table2[[#This Row],[Day High]]/Table2[[#This Row],[Close Price]])-1</f>
        <v>-1.2249128427399558E-3</v>
      </c>
      <c r="AE487" s="2">
        <f>(Table2[[#This Row],[Close Price]]/Table2[[#This Row],[Current Week Low]])-1</f>
        <v>6.2577036124016328E-3</v>
      </c>
      <c r="AF487" s="2">
        <f>(Table2[[#This Row],[Current Week High]]/Table2[[#This Row],[Close Price]])-1</f>
        <v>3.4580231791199623E-2</v>
      </c>
      <c r="AG487" s="2">
        <f>(Table2[[#This Row],[Close Price]]/Table2[[#This Row],[Current Month Low]])-1</f>
        <v>7.2020202020201873E-2</v>
      </c>
      <c r="AH487" s="2">
        <f>(Table2[[#This Row],[Current Month High]]/Table2[[#This Row],[Close Price]])-1</f>
        <v>4.5321775181381474E-2</v>
      </c>
      <c r="AI487">
        <v>4.5321775181381403</v>
      </c>
      <c r="AJ487">
        <v>52.463726476081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7.0000000000000007E-2</v>
      </c>
      <c r="AM487" t="s">
        <v>10202</v>
      </c>
      <c r="AN487">
        <v>1.06</v>
      </c>
      <c r="AO487" t="s">
        <v>10202</v>
      </c>
      <c r="AP487">
        <v>-7.3438797829513999E-2</v>
      </c>
      <c r="AQ487">
        <f>(Table2[[#This Row],[Sharpe Ratio]]-AVERAGE(Table2[Sharpe Ratio]))/_xlfn.STDEV.P(Table2[Sharpe Ratio])</f>
        <v>-1.4825664284124744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-2.2988845390911212</v>
      </c>
      <c r="AS487">
        <f>_xlfn.RANK.AVG(Table2[[#This Row],[1Y Return vs Nifty Z-Score]],Table2[1Y Return vs Nifty Z-Score])</f>
        <v>369</v>
      </c>
      <c r="AT487">
        <f>_xlfn.RANK.AVG(Table2[[#This Row],[6M Return vs Nifty Z-Score]],Table2[6M Return vs Nifty Z-Score])</f>
        <v>331</v>
      </c>
      <c r="AU487">
        <f>_xlfn.RANK.AVG(Table2[[#This Row],[Sharpe Ratio Z-Score]],Table2[Sharpe Ratio Z-Score])</f>
        <v>684</v>
      </c>
      <c r="AV487">
        <f>(Table2[[#This Row],[Rank 1Y]]+Table2[[#This Row],[Rank 6M]]+Table2[[#This Row],[Rank Sharpe]])/3</f>
        <v>461.33333333333331</v>
      </c>
    </row>
    <row r="488" spans="1:48" x14ac:dyDescent="0.3">
      <c r="A488" t="s">
        <v>421</v>
      </c>
      <c r="B488" t="s">
        <v>422</v>
      </c>
      <c r="C488" t="s">
        <v>10157</v>
      </c>
      <c r="D488" t="s">
        <v>32</v>
      </c>
      <c r="E488">
        <v>56972.085675123999</v>
      </c>
      <c r="F488">
        <v>125.14</v>
      </c>
      <c r="G488">
        <v>20.202022182716298</v>
      </c>
      <c r="H488">
        <f>(Table2[[#This Row],[1Y Return vs Nifty]]-AVERAGE(Table2[1Y Return vs Nifty]))/_xlfn.STDEV.P(Table2[1Y Return vs Nifty])</f>
        <v>-0.25067639036576134</v>
      </c>
      <c r="I488">
        <v>-4.7443897823452303</v>
      </c>
      <c r="J488">
        <f>(Table2[[#This Row],[1M Return vs Nifty]]-AVERAGE(Table2[1M Return vs Nifty]))/_xlfn.STDEV.P(Table2[1M Return vs Nifty])</f>
        <v>-0.5875599177280395</v>
      </c>
      <c r="K488">
        <v>-21.8998599464501</v>
      </c>
      <c r="L488">
        <f>(Table2[[#This Row],[6M Return vs Nifty]]-AVERAGE(Table2[6M Return vs Nifty]))/_xlfn.STDEV.P(Table2[6M Return vs Nifty])</f>
        <v>-1.0002208438955147</v>
      </c>
      <c r="M488">
        <v>-1.4590801468980501</v>
      </c>
      <c r="N488">
        <f>(Table2[[#This Row],[1W Return vs Nifty]]-AVERAGE(Table2[1W Return vs Nifty]))/_xlfn.STDEV.P(Table2[1W Return vs Nifty])</f>
        <v>-0.9011295978910866</v>
      </c>
      <c r="O488">
        <v>121.61</v>
      </c>
      <c r="P488">
        <v>124.299701237832</v>
      </c>
      <c r="Q488">
        <v>121.12522845021201</v>
      </c>
      <c r="R488">
        <v>64.051808482156602</v>
      </c>
      <c r="S488" s="2">
        <f>(Table2[[#This Row],[Close Price]]-Table2[[#This Row],[20D EMA]])/Table2[[#This Row],[20D EMA]]</f>
        <v>2.9027218156401621E-2</v>
      </c>
      <c r="T488" s="2">
        <f>(Table2[[#This Row],[Close Price]]-Table2[[#This Row],[50D EMA]])/Table2[[#This Row],[50D EMA]]</f>
        <v>6.7602637319312377E-3</v>
      </c>
      <c r="U488" s="2">
        <f>(Table2[[#This Row],[Close Price]]-Table2[[#This Row],[200D EMA]])/Table2[[#This Row],[200D EMA]]</f>
        <v>3.3145626234572997E-2</v>
      </c>
      <c r="V488">
        <v>0.763209007045481</v>
      </c>
      <c r="W488">
        <v>125.02</v>
      </c>
      <c r="X488">
        <v>126.96</v>
      </c>
      <c r="Y488">
        <v>120.4</v>
      </c>
      <c r="Z488">
        <v>126.16</v>
      </c>
      <c r="AA488">
        <v>117</v>
      </c>
      <c r="AB488">
        <v>126.16</v>
      </c>
      <c r="AC488" s="2">
        <f>(Table2[[#This Row],[Close Price]]/Table2[[#This Row],[Day Low]])-1</f>
        <v>9.5984642457214164E-4</v>
      </c>
      <c r="AD488" s="2">
        <f>(Table2[[#This Row],[Day High]]/Table2[[#This Row],[Close Price]])-1</f>
        <v>1.4543711043631058E-2</v>
      </c>
      <c r="AE488" s="2">
        <f>(Table2[[#This Row],[Close Price]]/Table2[[#This Row],[Current Week Low]])-1</f>
        <v>3.9368770764119487E-2</v>
      </c>
      <c r="AF488" s="2">
        <f>(Table2[[#This Row],[Current Week High]]/Table2[[#This Row],[Close Price]])-1</f>
        <v>8.1508710244526661E-3</v>
      </c>
      <c r="AG488" s="2">
        <f>(Table2[[#This Row],[Close Price]]/Table2[[#This Row],[Current Month Low]])-1</f>
        <v>6.9572649572649636E-2</v>
      </c>
      <c r="AH488" s="2">
        <f>(Table2[[#This Row],[Current Month High]]/Table2[[#This Row],[Close Price]])-1</f>
        <v>8.1508710244526661E-3</v>
      </c>
      <c r="AI488">
        <v>26.218635128655801</v>
      </c>
      <c r="AJ488">
        <v>51.5929739551786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-0.17</v>
      </c>
      <c r="AM488" t="s">
        <v>10201</v>
      </c>
      <c r="AN488">
        <v>2.1800000000000002</v>
      </c>
      <c r="AO488" t="s">
        <v>10202</v>
      </c>
      <c r="AP488">
        <v>4.2464015473768997E-2</v>
      </c>
      <c r="AQ488">
        <f>(Table2[[#This Row],[Sharpe Ratio]]-AVERAGE(Table2[Sharpe Ratio]))/_xlfn.STDEV.P(Table2[Sharpe Ratio])</f>
        <v>-0.15233574337449901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383</v>
      </c>
      <c r="AT488">
        <f>_xlfn.RANK.AVG(Table2[[#This Row],[6M Return vs Nifty Z-Score]],Table2[6M Return vs Nifty Z-Score])</f>
        <v>634</v>
      </c>
      <c r="AU488">
        <f>_xlfn.RANK.AVG(Table2[[#This Row],[Sharpe Ratio Z-Score]],Table2[Sharpe Ratio Z-Score])</f>
        <v>374</v>
      </c>
      <c r="AV488">
        <f>(Table2[[#This Row],[Rank 1Y]]+Table2[[#This Row],[Rank 6M]]+Table2[[#This Row],[Rank Sharpe]])/3</f>
        <v>463.66666666666669</v>
      </c>
    </row>
    <row r="489" spans="1:48" x14ac:dyDescent="0.3">
      <c r="A489" t="s">
        <v>396</v>
      </c>
      <c r="B489" t="s">
        <v>397</v>
      </c>
      <c r="C489" t="s">
        <v>10159</v>
      </c>
      <c r="D489" t="s">
        <v>398</v>
      </c>
      <c r="E489">
        <v>61562.654675444901</v>
      </c>
      <c r="F489">
        <v>1700.65</v>
      </c>
      <c r="G489">
        <v>1.3545729778908</v>
      </c>
      <c r="H489">
        <f>(Table2[[#This Row],[1Y Return vs Nifty]]-AVERAGE(Table2[1Y Return vs Nifty]))/_xlfn.STDEV.P(Table2[1Y Return vs Nifty])</f>
        <v>-0.51149189254426874</v>
      </c>
      <c r="I489">
        <v>-1.1129828019914001</v>
      </c>
      <c r="J489">
        <f>(Table2[[#This Row],[1M Return vs Nifty]]-AVERAGE(Table2[1M Return vs Nifty]))/_xlfn.STDEV.P(Table2[1M Return vs Nifty])</f>
        <v>-0.18953478187438486</v>
      </c>
      <c r="K489">
        <v>-5.8184864391199298</v>
      </c>
      <c r="L489">
        <f>(Table2[[#This Row],[6M Return vs Nifty]]-AVERAGE(Table2[6M Return vs Nifty]))/_xlfn.STDEV.P(Table2[6M Return vs Nifty])</f>
        <v>-0.45894672591985436</v>
      </c>
      <c r="M489">
        <v>4.0328147859603396</v>
      </c>
      <c r="N489">
        <f>(Table2[[#This Row],[1W Return vs Nifty]]-AVERAGE(Table2[1W Return vs Nifty]))/_xlfn.STDEV.P(Table2[1W Return vs Nifty])</f>
        <v>0.20179025387313992</v>
      </c>
      <c r="O489">
        <v>1611.88</v>
      </c>
      <c r="P489">
        <v>1551.5590654211801</v>
      </c>
      <c r="Q489">
        <v>1457.1808401250801</v>
      </c>
      <c r="R489">
        <v>74.707910187673903</v>
      </c>
      <c r="S489" s="2">
        <f>(Table2[[#This Row],[Close Price]]-Table2[[#This Row],[20D EMA]])/Table2[[#This Row],[20D EMA]]</f>
        <v>5.5072337891158132E-2</v>
      </c>
      <c r="T489" s="2">
        <f>(Table2[[#This Row],[Close Price]]-Table2[[#This Row],[50D EMA]])/Table2[[#This Row],[50D EMA]]</f>
        <v>9.6091046677844877E-2</v>
      </c>
      <c r="U489" s="2">
        <f>(Table2[[#This Row],[Close Price]]-Table2[[#This Row],[200D EMA]])/Table2[[#This Row],[200D EMA]]</f>
        <v>0.16708232305197024</v>
      </c>
      <c r="V489">
        <v>1.0761209598350101</v>
      </c>
      <c r="W489">
        <v>1684.05</v>
      </c>
      <c r="X489">
        <v>1704</v>
      </c>
      <c r="Y489">
        <v>1671.1</v>
      </c>
      <c r="Z489">
        <v>1710</v>
      </c>
      <c r="AA489">
        <v>1541.05</v>
      </c>
      <c r="AB489">
        <v>1764.4</v>
      </c>
      <c r="AC489" s="2">
        <f>(Table2[[#This Row],[Close Price]]/Table2[[#This Row],[Day Low]])-1</f>
        <v>9.8571895133756637E-3</v>
      </c>
      <c r="AD489" s="2">
        <f>(Table2[[#This Row],[Day High]]/Table2[[#This Row],[Close Price]])-1</f>
        <v>1.9698350630641404E-3</v>
      </c>
      <c r="AE489" s="2">
        <f>(Table2[[#This Row],[Close Price]]/Table2[[#This Row],[Current Week Low]])-1</f>
        <v>1.7682963317575462E-2</v>
      </c>
      <c r="AF489" s="2">
        <f>(Table2[[#This Row],[Current Week High]]/Table2[[#This Row],[Close Price]])-1</f>
        <v>5.4978978625819241E-3</v>
      </c>
      <c r="AG489" s="2">
        <f>(Table2[[#This Row],[Close Price]]/Table2[[#This Row],[Current Month Low]])-1</f>
        <v>0.10356575062457418</v>
      </c>
      <c r="AH489" s="2">
        <f>(Table2[[#This Row],[Current Month High]]/Table2[[#This Row],[Close Price]])-1</f>
        <v>3.7485667244876897E-2</v>
      </c>
      <c r="AI489">
        <v>3.7485667244876799</v>
      </c>
      <c r="AJ489">
        <v>45.3609128595239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0.1</v>
      </c>
      <c r="AM489" t="s">
        <v>10202</v>
      </c>
      <c r="AN489">
        <v>3.45</v>
      </c>
      <c r="AO489" t="s">
        <v>10202</v>
      </c>
      <c r="AP489">
        <v>2.9091167677841E-2</v>
      </c>
      <c r="AQ489">
        <f>(Table2[[#This Row],[Sharpe Ratio]]-AVERAGE(Table2[Sharpe Ratio]))/_xlfn.STDEV.P(Table2[Sharpe Ratio])</f>
        <v>-0.30581754400980765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-1.2640006904751755</v>
      </c>
      <c r="AS489">
        <f>_xlfn.RANK.AVG(Table2[[#This Row],[1Y Return vs Nifty Z-Score]],Table2[1Y Return vs Nifty Z-Score])</f>
        <v>496</v>
      </c>
      <c r="AT489">
        <f>_xlfn.RANK.AVG(Table2[[#This Row],[6M Return vs Nifty Z-Score]],Table2[6M Return vs Nifty Z-Score])</f>
        <v>487</v>
      </c>
      <c r="AU489">
        <f>_xlfn.RANK.AVG(Table2[[#This Row],[Sharpe Ratio Z-Score]],Table2[Sharpe Ratio Z-Score])</f>
        <v>410</v>
      </c>
      <c r="AV489">
        <f>(Table2[[#This Row],[Rank 1Y]]+Table2[[#This Row],[Rank 6M]]+Table2[[#This Row],[Rank Sharpe]])/3</f>
        <v>464.33333333333331</v>
      </c>
    </row>
    <row r="490" spans="1:48" x14ac:dyDescent="0.3">
      <c r="A490" t="s">
        <v>1008</v>
      </c>
      <c r="B490" t="s">
        <v>1009</v>
      </c>
      <c r="C490" t="s">
        <v>628</v>
      </c>
      <c r="D490" t="s">
        <v>628</v>
      </c>
      <c r="E490">
        <v>13356.4966786899</v>
      </c>
      <c r="F490">
        <v>26.9</v>
      </c>
      <c r="G490">
        <v>57.828796705029703</v>
      </c>
      <c r="H490">
        <f>(Table2[[#This Row],[1Y Return vs Nifty]]-AVERAGE(Table2[1Y Return vs Nifty]))/_xlfn.STDEV.P(Table2[1Y Return vs Nifty])</f>
        <v>0.27001189937278092</v>
      </c>
      <c r="I490">
        <v>-8.6770029077865196</v>
      </c>
      <c r="J490">
        <f>(Table2[[#This Row],[1M Return vs Nifty]]-AVERAGE(Table2[1M Return vs Nifty]))/_xlfn.STDEV.P(Table2[1M Return vs Nifty])</f>
        <v>-1.0185991490733295</v>
      </c>
      <c r="K490">
        <v>-30.3227462345954</v>
      </c>
      <c r="L490">
        <f>(Table2[[#This Row],[6M Return vs Nifty]]-AVERAGE(Table2[6M Return vs Nifty]))/_xlfn.STDEV.P(Table2[6M Return vs Nifty])</f>
        <v>-1.2837221470862539</v>
      </c>
      <c r="M490">
        <v>4.2263587696514104</v>
      </c>
      <c r="N490">
        <f>(Table2[[#This Row],[1W Return vs Nifty]]-AVERAGE(Table2[1W Return vs Nifty]))/_xlfn.STDEV.P(Table2[1W Return vs Nifty])</f>
        <v>0.2406590786434841</v>
      </c>
      <c r="O490">
        <v>26.89</v>
      </c>
      <c r="P490">
        <v>27.111648364595499</v>
      </c>
      <c r="Q490">
        <v>25.4594253214293</v>
      </c>
      <c r="R490">
        <v>52.293228490116398</v>
      </c>
      <c r="S490" s="2">
        <f>(Table2[[#This Row],[Close Price]]-Table2[[#This Row],[20D EMA]])/Table2[[#This Row],[20D EMA]]</f>
        <v>3.718854592784682E-4</v>
      </c>
      <c r="T490" s="2">
        <f>(Table2[[#This Row],[Close Price]]-Table2[[#This Row],[50D EMA]])/Table2[[#This Row],[50D EMA]]</f>
        <v>-7.8065472725696618E-3</v>
      </c>
      <c r="U490" s="2">
        <f>(Table2[[#This Row],[Close Price]]-Table2[[#This Row],[200D EMA]])/Table2[[#This Row],[200D EMA]]</f>
        <v>5.6583157725801476E-2</v>
      </c>
      <c r="V490">
        <v>1.2986872181564</v>
      </c>
      <c r="W490">
        <v>26.55</v>
      </c>
      <c r="X490">
        <v>27.07</v>
      </c>
      <c r="Y490">
        <v>26.8</v>
      </c>
      <c r="Z490">
        <v>27.9</v>
      </c>
      <c r="AA490">
        <v>24.61</v>
      </c>
      <c r="AB490">
        <v>29.85</v>
      </c>
      <c r="AC490" s="2">
        <f>(Table2[[#This Row],[Close Price]]/Table2[[#This Row],[Day Low]])-1</f>
        <v>1.3182674199623268E-2</v>
      </c>
      <c r="AD490" s="2">
        <f>(Table2[[#This Row],[Day High]]/Table2[[#This Row],[Close Price]])-1</f>
        <v>6.3197026022305813E-3</v>
      </c>
      <c r="AE490" s="2">
        <f>(Table2[[#This Row],[Close Price]]/Table2[[#This Row],[Current Week Low]])-1</f>
        <v>3.7313432835819338E-3</v>
      </c>
      <c r="AF490" s="2">
        <f>(Table2[[#This Row],[Current Week High]]/Table2[[#This Row],[Close Price]])-1</f>
        <v>3.7174721189590976E-2</v>
      </c>
      <c r="AG490" s="2">
        <f>(Table2[[#This Row],[Close Price]]/Table2[[#This Row],[Current Month Low]])-1</f>
        <v>9.3051605038602103E-2</v>
      </c>
      <c r="AH490" s="2">
        <f>(Table2[[#This Row],[Current Month High]]/Table2[[#This Row],[Close Price]])-1</f>
        <v>0.10966542750929387</v>
      </c>
      <c r="AI490">
        <v>45.167286245353097</v>
      </c>
      <c r="AJ490">
        <v>84.879725085910593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-0.09</v>
      </c>
      <c r="AM490" t="s">
        <v>10201</v>
      </c>
      <c r="AN490">
        <v>-2.1800000000000002</v>
      </c>
      <c r="AO490" t="s">
        <v>10201</v>
      </c>
      <c r="AP490">
        <v>4.4480378870639997E-3</v>
      </c>
      <c r="AQ490">
        <f>(Table2[[#This Row],[Sharpe Ratio]]-AVERAGE(Table2[Sharpe Ratio]))/_xlfn.STDEV.P(Table2[Sharpe Ratio])</f>
        <v>-0.58864974185548746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211</v>
      </c>
      <c r="AT490">
        <f>_xlfn.RANK.AVG(Table2[[#This Row],[6M Return vs Nifty Z-Score]],Table2[6M Return vs Nifty Z-Score])</f>
        <v>690</v>
      </c>
      <c r="AU490">
        <f>_xlfn.RANK.AVG(Table2[[#This Row],[Sharpe Ratio Z-Score]],Table2[Sharpe Ratio Z-Score])</f>
        <v>494</v>
      </c>
      <c r="AV490">
        <f>(Table2[[#This Row],[Rank 1Y]]+Table2[[#This Row],[Rank 6M]]+Table2[[#This Row],[Rank Sharpe]])/3</f>
        <v>465</v>
      </c>
    </row>
    <row r="491" spans="1:48" x14ac:dyDescent="0.3">
      <c r="A491" t="s">
        <v>139</v>
      </c>
      <c r="B491" t="s">
        <v>140</v>
      </c>
      <c r="C491" t="s">
        <v>10164</v>
      </c>
      <c r="D491" t="s">
        <v>133</v>
      </c>
      <c r="E491">
        <v>203319.278208267</v>
      </c>
      <c r="F491">
        <v>162.87</v>
      </c>
      <c r="G491">
        <v>5.83557093625459</v>
      </c>
      <c r="H491">
        <f>(Table2[[#This Row],[1Y Return vs Nifty]]-AVERAGE(Table2[1Y Return vs Nifty]))/_xlfn.STDEV.P(Table2[1Y Return vs Nifty])</f>
        <v>-0.4494827728978662</v>
      </c>
      <c r="I491">
        <v>-10.0882687253605</v>
      </c>
      <c r="J491">
        <f>(Table2[[#This Row],[1M Return vs Nifty]]-AVERAGE(Table2[1M Return vs Nifty]))/_xlfn.STDEV.P(Table2[1M Return vs Nifty])</f>
        <v>-1.1732827942291724</v>
      </c>
      <c r="K491">
        <v>6.3903409555588304</v>
      </c>
      <c r="L491">
        <f>(Table2[[#This Row],[6M Return vs Nifty]]-AVERAGE(Table2[6M Return vs Nifty]))/_xlfn.STDEV.P(Table2[6M Return vs Nifty])</f>
        <v>-4.8016510502642815E-2</v>
      </c>
      <c r="M491">
        <v>1.09883726223055</v>
      </c>
      <c r="N491">
        <f>(Table2[[#This Row],[1W Return vs Nifty]]-AVERAGE(Table2[1W Return vs Nifty]))/_xlfn.STDEV.P(Table2[1W Return vs Nifty])</f>
        <v>-0.38743115241975284</v>
      </c>
      <c r="O491">
        <v>165.98</v>
      </c>
      <c r="P491">
        <v>168.14242024426301</v>
      </c>
      <c r="Q491">
        <v>152.34303291794501</v>
      </c>
      <c r="R491">
        <v>45.013024788992396</v>
      </c>
      <c r="S491" s="2">
        <f>(Table2[[#This Row],[Close Price]]-Table2[[#This Row],[20D EMA]])/Table2[[#This Row],[20D EMA]]</f>
        <v>-1.8737197252680957E-2</v>
      </c>
      <c r="T491" s="2">
        <f>(Table2[[#This Row],[Close Price]]-Table2[[#This Row],[50D EMA]])/Table2[[#This Row],[50D EMA]]</f>
        <v>-3.1356871374895637E-2</v>
      </c>
      <c r="U491" s="2">
        <f>(Table2[[#This Row],[Close Price]]-Table2[[#This Row],[200D EMA]])/Table2[[#This Row],[200D EMA]]</f>
        <v>6.910041687121346E-2</v>
      </c>
      <c r="V491">
        <v>0.88563300257842303</v>
      </c>
      <c r="W491">
        <v>161.31</v>
      </c>
      <c r="X491">
        <v>164.4</v>
      </c>
      <c r="Y491">
        <v>162.33000000000001</v>
      </c>
      <c r="Z491">
        <v>164.7</v>
      </c>
      <c r="AA491">
        <v>155</v>
      </c>
      <c r="AB491">
        <v>178.19</v>
      </c>
      <c r="AC491" s="2">
        <f>(Table2[[#This Row],[Close Price]]/Table2[[#This Row],[Day Low]])-1</f>
        <v>9.6708201599404742E-3</v>
      </c>
      <c r="AD491" s="2">
        <f>(Table2[[#This Row],[Day High]]/Table2[[#This Row],[Close Price]])-1</f>
        <v>9.3939952109043379E-3</v>
      </c>
      <c r="AE491" s="2">
        <f>(Table2[[#This Row],[Close Price]]/Table2[[#This Row],[Current Week Low]])-1</f>
        <v>3.3265570134910494E-3</v>
      </c>
      <c r="AF491" s="2">
        <f>(Table2[[#This Row],[Current Week High]]/Table2[[#This Row],[Close Price]])-1</f>
        <v>1.1235955056179581E-2</v>
      </c>
      <c r="AG491" s="2">
        <f>(Table2[[#This Row],[Close Price]]/Table2[[#This Row],[Current Month Low]])-1</f>
        <v>5.0774193548387192E-2</v>
      </c>
      <c r="AH491" s="2">
        <f>(Table2[[#This Row],[Current Month High]]/Table2[[#This Row],[Close Price]])-1</f>
        <v>9.4062749432062276E-2</v>
      </c>
      <c r="AI491">
        <v>13.341929145944601</v>
      </c>
      <c r="AJ491">
        <v>42.120418848167503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-0.06</v>
      </c>
      <c r="AM491" t="s">
        <v>10201</v>
      </c>
      <c r="AN491">
        <v>-3.04</v>
      </c>
      <c r="AO491" t="s">
        <v>10201</v>
      </c>
      <c r="AP491">
        <v>-2.6261631490994999E-2</v>
      </c>
      <c r="AQ491">
        <f>(Table2[[#This Row],[Sharpe Ratio]]-AVERAGE(Table2[Sharpe Ratio]))/_xlfn.STDEV.P(Table2[Sharpe Ratio])</f>
        <v>-0.94110835239128576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460</v>
      </c>
      <c r="AT491">
        <f>_xlfn.RANK.AVG(Table2[[#This Row],[6M Return vs Nifty Z-Score]],Table2[6M Return vs Nifty Z-Score])</f>
        <v>338</v>
      </c>
      <c r="AU491">
        <f>_xlfn.RANK.AVG(Table2[[#This Row],[Sharpe Ratio Z-Score]],Table2[Sharpe Ratio Z-Score])</f>
        <v>600</v>
      </c>
      <c r="AV491">
        <f>(Table2[[#This Row],[Rank 1Y]]+Table2[[#This Row],[Rank 6M]]+Table2[[#This Row],[Rank Sharpe]])/3</f>
        <v>466</v>
      </c>
    </row>
    <row r="492" spans="1:48" x14ac:dyDescent="0.3">
      <c r="A492" t="s">
        <v>590</v>
      </c>
      <c r="B492" t="s">
        <v>591</v>
      </c>
      <c r="C492" t="s">
        <v>10161</v>
      </c>
      <c r="D492" t="s">
        <v>57</v>
      </c>
      <c r="E492">
        <v>32784.927571050001</v>
      </c>
      <c r="F492">
        <v>1292.25</v>
      </c>
      <c r="G492">
        <v>21.521545918946298</v>
      </c>
      <c r="H492">
        <f>(Table2[[#This Row],[1Y Return vs Nifty]]-AVERAGE(Table2[1Y Return vs Nifty]))/_xlfn.STDEV.P(Table2[1Y Return vs Nifty])</f>
        <v>-0.23241650584976145</v>
      </c>
      <c r="I492">
        <v>9.5156217610063791</v>
      </c>
      <c r="J492">
        <f>(Table2[[#This Row],[1M Return vs Nifty]]-AVERAGE(Table2[1M Return vs Nifty]))/_xlfn.STDEV.P(Table2[1M Return vs Nifty])</f>
        <v>0.97542739339514839</v>
      </c>
      <c r="K492">
        <v>-0.15821791586777501</v>
      </c>
      <c r="L492">
        <f>(Table2[[#This Row],[6M Return vs Nifty]]-AVERAGE(Table2[6M Return vs Nifty]))/_xlfn.STDEV.P(Table2[6M Return vs Nifty])</f>
        <v>-0.26843085667322625</v>
      </c>
      <c r="M492">
        <v>7.4979205910239797</v>
      </c>
      <c r="N492">
        <f>(Table2[[#This Row],[1W Return vs Nifty]]-AVERAGE(Table2[1W Return vs Nifty]))/_xlfn.STDEV.P(Table2[1W Return vs Nifty])</f>
        <v>0.89767646939457135</v>
      </c>
      <c r="O492">
        <v>1223.1199999999999</v>
      </c>
      <c r="P492">
        <v>1214.1086502533699</v>
      </c>
      <c r="Q492">
        <v>1148.98817549518</v>
      </c>
      <c r="R492">
        <v>78.0867449843755</v>
      </c>
      <c r="S492" s="2">
        <f>(Table2[[#This Row],[Close Price]]-Table2[[#This Row],[20D EMA]])/Table2[[#This Row],[20D EMA]]</f>
        <v>5.6519393027667043E-2</v>
      </c>
      <c r="T492" s="2">
        <f>(Table2[[#This Row],[Close Price]]-Table2[[#This Row],[50D EMA]])/Table2[[#This Row],[50D EMA]]</f>
        <v>6.4361084759854859E-2</v>
      </c>
      <c r="U492" s="2">
        <f>(Table2[[#This Row],[Close Price]]-Table2[[#This Row],[200D EMA]])/Table2[[#This Row],[200D EMA]]</f>
        <v>0.12468520352098345</v>
      </c>
      <c r="V492">
        <v>0.62414481642418695</v>
      </c>
      <c r="W492">
        <v>1289.6500000000001</v>
      </c>
      <c r="X492">
        <v>1301.8</v>
      </c>
      <c r="Y492">
        <v>1285.3</v>
      </c>
      <c r="Z492">
        <v>1308</v>
      </c>
      <c r="AA492">
        <v>1113.3</v>
      </c>
      <c r="AB492">
        <v>1308</v>
      </c>
      <c r="AC492" s="2">
        <f>(Table2[[#This Row],[Close Price]]/Table2[[#This Row],[Day Low]])-1</f>
        <v>2.0160508665141297E-3</v>
      </c>
      <c r="AD492" s="2">
        <f>(Table2[[#This Row],[Day High]]/Table2[[#This Row],[Close Price]])-1</f>
        <v>7.3902108725092397E-3</v>
      </c>
      <c r="AE492" s="2">
        <f>(Table2[[#This Row],[Close Price]]/Table2[[#This Row],[Current Week Low]])-1</f>
        <v>5.40729790710337E-3</v>
      </c>
      <c r="AF492" s="2">
        <f>(Table2[[#This Row],[Current Week High]]/Table2[[#This Row],[Close Price]])-1</f>
        <v>1.2188044109112006E-2</v>
      </c>
      <c r="AG492" s="2">
        <f>(Table2[[#This Row],[Close Price]]/Table2[[#This Row],[Current Month Low]])-1</f>
        <v>0.16073834545944488</v>
      </c>
      <c r="AH492" s="2">
        <f>(Table2[[#This Row],[Current Month High]]/Table2[[#This Row],[Close Price]])-1</f>
        <v>1.2188044109112006E-2</v>
      </c>
      <c r="AI492">
        <v>6.3726059199071301</v>
      </c>
      <c r="AJ492">
        <v>52.513867579369702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-0.14000000000000001</v>
      </c>
      <c r="AM492" t="s">
        <v>10201</v>
      </c>
      <c r="AN492">
        <v>5.38</v>
      </c>
      <c r="AO492" t="s">
        <v>10202</v>
      </c>
      <c r="AP492">
        <v>-2.7847283459124999E-2</v>
      </c>
      <c r="AQ492">
        <f>(Table2[[#This Row],[Sharpe Ratio]]-AVERAGE(Table2[Sharpe Ratio]))/_xlfn.STDEV.P(Table2[Sharpe Ratio])</f>
        <v>-0.95930707288548145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0.41294942738125057</v>
      </c>
      <c r="AS492">
        <f>_xlfn.RANK.AVG(Table2[[#This Row],[1Y Return vs Nifty Z-Score]],Table2[1Y Return vs Nifty Z-Score])</f>
        <v>370</v>
      </c>
      <c r="AT492">
        <f>_xlfn.RANK.AVG(Table2[[#This Row],[6M Return vs Nifty Z-Score]],Table2[6M Return vs Nifty Z-Score])</f>
        <v>420</v>
      </c>
      <c r="AU492">
        <f>_xlfn.RANK.AVG(Table2[[#This Row],[Sharpe Ratio Z-Score]],Table2[Sharpe Ratio Z-Score])</f>
        <v>608</v>
      </c>
      <c r="AV492">
        <f>(Table2[[#This Row],[Rank 1Y]]+Table2[[#This Row],[Rank 6M]]+Table2[[#This Row],[Rank Sharpe]])/3</f>
        <v>466</v>
      </c>
    </row>
    <row r="493" spans="1:48" x14ac:dyDescent="0.3">
      <c r="A493" t="s">
        <v>291</v>
      </c>
      <c r="B493" t="s">
        <v>292</v>
      </c>
      <c r="C493" t="s">
        <v>10161</v>
      </c>
      <c r="D493" t="s">
        <v>293</v>
      </c>
      <c r="E493">
        <v>96071.875344404994</v>
      </c>
      <c r="F493">
        <v>6681.65</v>
      </c>
      <c r="G493">
        <v>2.7349144397175098</v>
      </c>
      <c r="H493">
        <f>(Table2[[#This Row],[1Y Return vs Nifty]]-AVERAGE(Table2[1Y Return vs Nifty]))/_xlfn.STDEV.P(Table2[1Y Return vs Nifty])</f>
        <v>-0.49239039782041116</v>
      </c>
      <c r="I493">
        <v>4.7904564636280798</v>
      </c>
      <c r="J493">
        <f>(Table2[[#This Row],[1M Return vs Nifty]]-AVERAGE(Table2[1M Return vs Nifty]))/_xlfn.STDEV.P(Table2[1M Return vs Nifty])</f>
        <v>0.45751943937212658</v>
      </c>
      <c r="K493">
        <v>-8.6946422147436699</v>
      </c>
      <c r="L493">
        <f>(Table2[[#This Row],[6M Return vs Nifty]]-AVERAGE(Table2[6M Return vs Nifty]))/_xlfn.STDEV.P(Table2[6M Return vs Nifty])</f>
        <v>-0.55575367340488913</v>
      </c>
      <c r="M493">
        <v>2.8000156111340702</v>
      </c>
      <c r="N493">
        <f>(Table2[[#This Row],[1W Return vs Nifty]]-AVERAGE(Table2[1W Return vs Nifty]))/_xlfn.STDEV.P(Table2[1W Return vs Nifty])</f>
        <v>-4.5788896816615215E-2</v>
      </c>
      <c r="O493">
        <v>6398.56</v>
      </c>
      <c r="P493">
        <v>6261.6810142840504</v>
      </c>
      <c r="Q493">
        <v>5911.5019905488598</v>
      </c>
      <c r="R493">
        <v>77.331363309143597</v>
      </c>
      <c r="S493" s="2">
        <f>(Table2[[#This Row],[Close Price]]-Table2[[#This Row],[20D EMA]])/Table2[[#This Row],[20D EMA]]</f>
        <v>4.4242767122602465E-2</v>
      </c>
      <c r="T493" s="2">
        <f>(Table2[[#This Row],[Close Price]]-Table2[[#This Row],[50D EMA]])/Table2[[#This Row],[50D EMA]]</f>
        <v>6.7069686999053829E-2</v>
      </c>
      <c r="U493" s="2">
        <f>(Table2[[#This Row],[Close Price]]-Table2[[#This Row],[200D EMA]])/Table2[[#This Row],[200D EMA]]</f>
        <v>0.13027958219119784</v>
      </c>
      <c r="V493">
        <v>0.75788702419071297</v>
      </c>
      <c r="W493">
        <v>6620.4</v>
      </c>
      <c r="X493">
        <v>6713.15</v>
      </c>
      <c r="Y493">
        <v>6616.4</v>
      </c>
      <c r="Z493">
        <v>6777</v>
      </c>
      <c r="AA493">
        <v>6077</v>
      </c>
      <c r="AB493">
        <v>6777</v>
      </c>
      <c r="AC493" s="2">
        <f>(Table2[[#This Row],[Close Price]]/Table2[[#This Row],[Day Low]])-1</f>
        <v>9.2517068455078011E-3</v>
      </c>
      <c r="AD493" s="2">
        <f>(Table2[[#This Row],[Day High]]/Table2[[#This Row],[Close Price]])-1</f>
        <v>4.7144043761646603E-3</v>
      </c>
      <c r="AE493" s="2">
        <f>(Table2[[#This Row],[Close Price]]/Table2[[#This Row],[Current Week Low]])-1</f>
        <v>9.8618584124297026E-3</v>
      </c>
      <c r="AF493" s="2">
        <f>(Table2[[#This Row],[Current Week High]]/Table2[[#This Row],[Close Price]])-1</f>
        <v>1.4270427214834625E-2</v>
      </c>
      <c r="AG493" s="2">
        <f>(Table2[[#This Row],[Close Price]]/Table2[[#This Row],[Current Month Low]])-1</f>
        <v>9.9498107618890774E-2</v>
      </c>
      <c r="AH493" s="2">
        <f>(Table2[[#This Row],[Current Month High]]/Table2[[#This Row],[Close Price]])-1</f>
        <v>1.4270427214834625E-2</v>
      </c>
      <c r="AI493">
        <v>2.8855148054746902</v>
      </c>
      <c r="AJ493">
        <v>41.380660177740097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-0.02</v>
      </c>
      <c r="AM493" t="s">
        <v>10201</v>
      </c>
      <c r="AN493">
        <v>4.8</v>
      </c>
      <c r="AO493" t="s">
        <v>10202</v>
      </c>
      <c r="AP493">
        <v>2.9712390573265999E-2</v>
      </c>
      <c r="AQ493">
        <f>(Table2[[#This Row],[Sharpe Ratio]]-AVERAGE(Table2[Sharpe Ratio]))/_xlfn.STDEV.P(Table2[Sharpe Ratio])</f>
        <v>-0.2986876932823701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-0.93510122195215906</v>
      </c>
      <c r="AS493">
        <f>_xlfn.RANK.AVG(Table2[[#This Row],[1Y Return vs Nifty Z-Score]],Table2[1Y Return vs Nifty Z-Score])</f>
        <v>482</v>
      </c>
      <c r="AT493">
        <f>_xlfn.RANK.AVG(Table2[[#This Row],[6M Return vs Nifty Z-Score]],Table2[6M Return vs Nifty Z-Score])</f>
        <v>510</v>
      </c>
      <c r="AU493">
        <f>_xlfn.RANK.AVG(Table2[[#This Row],[Sharpe Ratio Z-Score]],Table2[Sharpe Ratio Z-Score])</f>
        <v>407</v>
      </c>
      <c r="AV493">
        <f>(Table2[[#This Row],[Rank 1Y]]+Table2[[#This Row],[Rank 6M]]+Table2[[#This Row],[Rank Sharpe]])/3</f>
        <v>466.33333333333331</v>
      </c>
    </row>
    <row r="494" spans="1:48" x14ac:dyDescent="0.3">
      <c r="A494" t="s">
        <v>682</v>
      </c>
      <c r="B494" t="s">
        <v>683</v>
      </c>
      <c r="C494" t="s">
        <v>10161</v>
      </c>
      <c r="D494" t="s">
        <v>293</v>
      </c>
      <c r="E494">
        <v>25619.05768125</v>
      </c>
      <c r="F494">
        <v>3078.15</v>
      </c>
      <c r="G494">
        <v>5.9017846175181798</v>
      </c>
      <c r="H494">
        <f>(Table2[[#This Row],[1Y Return vs Nifty]]-AVERAGE(Table2[1Y Return vs Nifty]))/_xlfn.STDEV.P(Table2[1Y Return vs Nifty])</f>
        <v>-0.44856649216713318</v>
      </c>
      <c r="I494">
        <v>6.9042290521208596</v>
      </c>
      <c r="J494">
        <f>(Table2[[#This Row],[1M Return vs Nifty]]-AVERAGE(Table2[1M Return vs Nifty]))/_xlfn.STDEV.P(Table2[1M Return vs Nifty])</f>
        <v>0.68920226265529205</v>
      </c>
      <c r="K494">
        <v>12.4578446432539</v>
      </c>
      <c r="L494">
        <f>(Table2[[#This Row],[6M Return vs Nifty]]-AVERAGE(Table2[6M Return vs Nifty]))/_xlfn.STDEV.P(Table2[6M Return vs Nifty])</f>
        <v>0.15620626346465716</v>
      </c>
      <c r="M494">
        <v>0.94383049900782701</v>
      </c>
      <c r="N494">
        <f>(Table2[[#This Row],[1W Return vs Nifty]]-AVERAGE(Table2[1W Return vs Nifty]))/_xlfn.STDEV.P(Table2[1W Return vs Nifty])</f>
        <v>-0.41856066935446196</v>
      </c>
      <c r="O494">
        <v>2962.56</v>
      </c>
      <c r="P494">
        <v>2805.4870959221798</v>
      </c>
      <c r="Q494">
        <v>2540.5687950347901</v>
      </c>
      <c r="R494">
        <v>74.755207208006595</v>
      </c>
      <c r="S494" s="2">
        <f>(Table2[[#This Row],[Close Price]]-Table2[[#This Row],[20D EMA]])/Table2[[#This Row],[20D EMA]]</f>
        <v>3.901693130265721E-2</v>
      </c>
      <c r="T494" s="2">
        <f>(Table2[[#This Row],[Close Price]]-Table2[[#This Row],[50D EMA]])/Table2[[#This Row],[50D EMA]]</f>
        <v>9.7189149247608422E-2</v>
      </c>
      <c r="U494" s="2">
        <f>(Table2[[#This Row],[Close Price]]-Table2[[#This Row],[200D EMA]])/Table2[[#This Row],[200D EMA]]</f>
        <v>0.21159875930769606</v>
      </c>
      <c r="V494">
        <v>1.0611904050425001</v>
      </c>
      <c r="W494">
        <v>3082.2</v>
      </c>
      <c r="X494">
        <v>3145.7</v>
      </c>
      <c r="Y494">
        <v>3070.95</v>
      </c>
      <c r="Z494">
        <v>3121.8</v>
      </c>
      <c r="AA494">
        <v>2775</v>
      </c>
      <c r="AB494">
        <v>3121.8</v>
      </c>
      <c r="AC494" s="2">
        <f>(Table2[[#This Row],[Close Price]]/Table2[[#This Row],[Day Low]])-1</f>
        <v>-1.3139964960092732E-3</v>
      </c>
      <c r="AD494" s="2">
        <f>(Table2[[#This Row],[Day High]]/Table2[[#This Row],[Close Price]])-1</f>
        <v>2.1944999431476653E-2</v>
      </c>
      <c r="AE494" s="2">
        <f>(Table2[[#This Row],[Close Price]]/Table2[[#This Row],[Current Week Low]])-1</f>
        <v>2.3445513603284063E-3</v>
      </c>
      <c r="AF494" s="2">
        <f>(Table2[[#This Row],[Current Week High]]/Table2[[#This Row],[Close Price]])-1</f>
        <v>1.4180595487549352E-2</v>
      </c>
      <c r="AG494" s="2">
        <f>(Table2[[#This Row],[Close Price]]/Table2[[#This Row],[Current Month Low]])-1</f>
        <v>0.1092432432432433</v>
      </c>
      <c r="AH494" s="2">
        <f>(Table2[[#This Row],[Current Month High]]/Table2[[#This Row],[Close Price]])-1</f>
        <v>1.4180595487549352E-2</v>
      </c>
      <c r="AI494">
        <v>1.4180595487549299</v>
      </c>
      <c r="AJ494">
        <v>58.365488501311901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0.17</v>
      </c>
      <c r="AM494" t="s">
        <v>10202</v>
      </c>
      <c r="AN494">
        <v>4.3899999999999997</v>
      </c>
      <c r="AO494" t="s">
        <v>10202</v>
      </c>
      <c r="AP494">
        <v>-6.8414000295659999E-2</v>
      </c>
      <c r="AQ494">
        <f>(Table2[[#This Row],[Sharpe Ratio]]-AVERAGE(Table2[Sharpe Ratio]))/_xlfn.STDEV.P(Table2[Sharpe Ratio])</f>
        <v>-1.4248962159721144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-1.4466148513737602</v>
      </c>
      <c r="AS494">
        <f>_xlfn.RANK.AVG(Table2[[#This Row],[1Y Return vs Nifty Z-Score]],Table2[1Y Return vs Nifty Z-Score])</f>
        <v>459</v>
      </c>
      <c r="AT494">
        <f>_xlfn.RANK.AVG(Table2[[#This Row],[6M Return vs Nifty Z-Score]],Table2[6M Return vs Nifty Z-Score])</f>
        <v>265</v>
      </c>
      <c r="AU494">
        <f>_xlfn.RANK.AVG(Table2[[#This Row],[Sharpe Ratio Z-Score]],Table2[Sharpe Ratio Z-Score])</f>
        <v>675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168</v>
      </c>
      <c r="B495" t="s">
        <v>169</v>
      </c>
      <c r="C495" t="s">
        <v>10171</v>
      </c>
      <c r="D495" t="s">
        <v>170</v>
      </c>
      <c r="E495">
        <v>160306.0348279</v>
      </c>
      <c r="F495">
        <v>3151.85</v>
      </c>
      <c r="G495">
        <v>-5.8858373001255497</v>
      </c>
      <c r="H495">
        <f>(Table2[[#This Row],[1Y Return vs Nifty]]-AVERAGE(Table2[1Y Return vs Nifty]))/_xlfn.STDEV.P(Table2[1Y Return vs Nifty])</f>
        <v>-0.6116864187168487</v>
      </c>
      <c r="I495">
        <v>-4.0813554604280897</v>
      </c>
      <c r="J495">
        <f>(Table2[[#This Row],[1M Return vs Nifty]]-AVERAGE(Table2[1M Return vs Nifty]))/_xlfn.STDEV.P(Table2[1M Return vs Nifty])</f>
        <v>-0.51488716926320299</v>
      </c>
      <c r="K495">
        <v>8.4193873451936891</v>
      </c>
      <c r="L495">
        <f>(Table2[[#This Row],[6M Return vs Nifty]]-AVERAGE(Table2[6M Return vs Nifty]))/_xlfn.STDEV.P(Table2[6M Return vs Nifty])</f>
        <v>2.0278047445451333E-2</v>
      </c>
      <c r="M495">
        <v>-1.64833849177905</v>
      </c>
      <c r="N495">
        <f>(Table2[[#This Row],[1W Return vs Nifty]]-AVERAGE(Table2[1W Return vs Nifty]))/_xlfn.STDEV.P(Table2[1W Return vs Nifty])</f>
        <v>-0.93913775140334854</v>
      </c>
      <c r="O495">
        <v>3135.87</v>
      </c>
      <c r="P495">
        <v>3092.4878004290999</v>
      </c>
      <c r="Q495">
        <v>2867.4404222630901</v>
      </c>
      <c r="R495">
        <v>53.571787916462</v>
      </c>
      <c r="S495" s="2">
        <f>(Table2[[#This Row],[Close Price]]-Table2[[#This Row],[20D EMA]])/Table2[[#This Row],[20D EMA]]</f>
        <v>5.0958745101040599E-3</v>
      </c>
      <c r="T495" s="2">
        <f>(Table2[[#This Row],[Close Price]]-Table2[[#This Row],[50D EMA]])/Table2[[#This Row],[50D EMA]]</f>
        <v>1.9195613176764395E-2</v>
      </c>
      <c r="U495" s="2">
        <f>(Table2[[#This Row],[Close Price]]-Table2[[#This Row],[200D EMA]])/Table2[[#This Row],[200D EMA]]</f>
        <v>9.9185871667542169E-2</v>
      </c>
      <c r="V495">
        <v>0.63513519046641398</v>
      </c>
      <c r="W495">
        <v>3141.15</v>
      </c>
      <c r="X495">
        <v>3230</v>
      </c>
      <c r="Y495">
        <v>3130.05</v>
      </c>
      <c r="Z495">
        <v>3161.95</v>
      </c>
      <c r="AA495">
        <v>3056</v>
      </c>
      <c r="AB495">
        <v>3243.05</v>
      </c>
      <c r="AC495" s="2">
        <f>(Table2[[#This Row],[Close Price]]/Table2[[#This Row],[Day Low]])-1</f>
        <v>3.4063957467804773E-3</v>
      </c>
      <c r="AD495" s="2">
        <f>(Table2[[#This Row],[Day High]]/Table2[[#This Row],[Close Price]])-1</f>
        <v>2.4794961689166728E-2</v>
      </c>
      <c r="AE495" s="2">
        <f>(Table2[[#This Row],[Close Price]]/Table2[[#This Row],[Current Week Low]])-1</f>
        <v>6.9647449721248478E-3</v>
      </c>
      <c r="AF495" s="2">
        <f>(Table2[[#This Row],[Current Week High]]/Table2[[#This Row],[Close Price]])-1</f>
        <v>3.2044672176658739E-3</v>
      </c>
      <c r="AG495" s="2">
        <f>(Table2[[#This Row],[Close Price]]/Table2[[#This Row],[Current Month Low]])-1</f>
        <v>3.136452879581153E-2</v>
      </c>
      <c r="AH495" s="2">
        <f>(Table2[[#This Row],[Current Month High]]/Table2[[#This Row],[Close Price]])-1</f>
        <v>2.8935387153576464E-2</v>
      </c>
      <c r="AI495">
        <v>2.8935387153576402</v>
      </c>
      <c r="AJ495">
        <v>37.482279557697701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-0.02</v>
      </c>
      <c r="AM495" t="s">
        <v>10201</v>
      </c>
      <c r="AN495">
        <v>-0.31</v>
      </c>
      <c r="AO495" t="s">
        <v>10201</v>
      </c>
      <c r="AP495">
        <v>-2.9777951618260002E-3</v>
      </c>
      <c r="AQ495">
        <f>(Table2[[#This Row],[Sharpe Ratio]]-AVERAGE(Table2[Sharpe Ratio]))/_xlfn.STDEV.P(Table2[Sharpe Ratio])</f>
        <v>-0.67387693092944578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-2.7193102228673944</v>
      </c>
      <c r="AS495">
        <f>_xlfn.RANK.AVG(Table2[[#This Row],[1Y Return vs Nifty Z-Score]],Table2[1Y Return vs Nifty Z-Score])</f>
        <v>533</v>
      </c>
      <c r="AT495">
        <f>_xlfn.RANK.AVG(Table2[[#This Row],[6M Return vs Nifty Z-Score]],Table2[6M Return vs Nifty Z-Score])</f>
        <v>307</v>
      </c>
      <c r="AU495">
        <f>_xlfn.RANK.AVG(Table2[[#This Row],[Sharpe Ratio Z-Score]],Table2[Sharpe Ratio Z-Score])</f>
        <v>560</v>
      </c>
      <c r="AV495">
        <f>(Table2[[#This Row],[Rank 1Y]]+Table2[[#This Row],[Rank 6M]]+Table2[[#This Row],[Rank Sharpe]])/3</f>
        <v>466.66666666666669</v>
      </c>
    </row>
    <row r="496" spans="1:48" x14ac:dyDescent="0.3">
      <c r="A496" t="s">
        <v>180</v>
      </c>
      <c r="B496" t="s">
        <v>181</v>
      </c>
      <c r="C496" t="s">
        <v>10156</v>
      </c>
      <c r="D496" t="s">
        <v>21</v>
      </c>
      <c r="E496">
        <v>149202.61178507999</v>
      </c>
      <c r="F496">
        <v>1525.35</v>
      </c>
      <c r="G496">
        <v>10.323592944813999</v>
      </c>
      <c r="H496">
        <f>(Table2[[#This Row],[1Y Return vs Nifty]]-AVERAGE(Table2[1Y Return vs Nifty]))/_xlfn.STDEV.P(Table2[1Y Return vs Nifty])</f>
        <v>-0.38737645276777022</v>
      </c>
      <c r="I496">
        <v>4.1728697541157604</v>
      </c>
      <c r="J496">
        <f>(Table2[[#This Row],[1M Return vs Nifty]]-AVERAGE(Table2[1M Return vs Nifty]))/_xlfn.STDEV.P(Table2[1M Return vs Nifty])</f>
        <v>0.38982803620940498</v>
      </c>
      <c r="K496">
        <v>1.7994591085960201</v>
      </c>
      <c r="L496">
        <f>(Table2[[#This Row],[6M Return vs Nifty]]-AVERAGE(Table2[6M Return vs Nifty]))/_xlfn.STDEV.P(Table2[6M Return vs Nifty])</f>
        <v>-0.20253848098685509</v>
      </c>
      <c r="M496">
        <v>2.7032801323056401</v>
      </c>
      <c r="N496">
        <f>(Table2[[#This Row],[1W Return vs Nifty]]-AVERAGE(Table2[1W Return vs Nifty]))/_xlfn.STDEV.P(Table2[1W Return vs Nifty])</f>
        <v>-6.5215976408296947E-2</v>
      </c>
      <c r="O496">
        <v>1488.38</v>
      </c>
      <c r="P496">
        <v>1422.32877738343</v>
      </c>
      <c r="Q496">
        <v>1306.30443947144</v>
      </c>
      <c r="R496">
        <v>60.442114550434397</v>
      </c>
      <c r="S496" s="2">
        <f>(Table2[[#This Row],[Close Price]]-Table2[[#This Row],[20D EMA]])/Table2[[#This Row],[20D EMA]]</f>
        <v>2.4839086792351278E-2</v>
      </c>
      <c r="T496" s="2">
        <f>(Table2[[#This Row],[Close Price]]-Table2[[#This Row],[50D EMA]])/Table2[[#This Row],[50D EMA]]</f>
        <v>7.2431370478274165E-2</v>
      </c>
      <c r="U496" s="2">
        <f>(Table2[[#This Row],[Close Price]]-Table2[[#This Row],[200D EMA]])/Table2[[#This Row],[200D EMA]]</f>
        <v>0.16768339286758502</v>
      </c>
      <c r="V496">
        <v>1.2542237470166999</v>
      </c>
      <c r="W496">
        <v>1520</v>
      </c>
      <c r="X496">
        <v>1541.4</v>
      </c>
      <c r="Y496">
        <v>1510.05</v>
      </c>
      <c r="Z496">
        <v>1554.7</v>
      </c>
      <c r="AA496">
        <v>1424.15</v>
      </c>
      <c r="AB496">
        <v>1554.7</v>
      </c>
      <c r="AC496" s="2">
        <f>(Table2[[#This Row],[Close Price]]/Table2[[#This Row],[Day Low]])-1</f>
        <v>3.5197368421051589E-3</v>
      </c>
      <c r="AD496" s="2">
        <f>(Table2[[#This Row],[Day High]]/Table2[[#This Row],[Close Price]])-1</f>
        <v>1.0522175238469877E-2</v>
      </c>
      <c r="AE496" s="2">
        <f>(Table2[[#This Row],[Close Price]]/Table2[[#This Row],[Current Week Low]])-1</f>
        <v>1.0132114830634809E-2</v>
      </c>
      <c r="AF496" s="2">
        <f>(Table2[[#This Row],[Current Week High]]/Table2[[#This Row],[Close Price]])-1</f>
        <v>1.9241485560691052E-2</v>
      </c>
      <c r="AG496" s="2">
        <f>(Table2[[#This Row],[Close Price]]/Table2[[#This Row],[Current Month Low]])-1</f>
        <v>7.1059930484850486E-2</v>
      </c>
      <c r="AH496" s="2">
        <f>(Table2[[#This Row],[Current Month High]]/Table2[[#This Row],[Close Price]])-1</f>
        <v>1.9241485560691052E-2</v>
      </c>
      <c r="AI496">
        <v>1.9241485560691001</v>
      </c>
      <c r="AJ496">
        <v>40.307225313894101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-0.02</v>
      </c>
      <c r="AM496" t="s">
        <v>10201</v>
      </c>
      <c r="AN496">
        <v>4.24</v>
      </c>
      <c r="AO496" t="s">
        <v>10202</v>
      </c>
      <c r="AP496">
        <v>-1.1542019556482999E-2</v>
      </c>
      <c r="AQ496">
        <f>(Table2[[#This Row],[Sharpe Ratio]]-AVERAGE(Table2[Sharpe Ratio]))/_xlfn.STDEV.P(Table2[Sharpe Ratio])</f>
        <v>-0.77216957593637092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-1.0374724498898882</v>
      </c>
      <c r="AS496">
        <f>_xlfn.RANK.AVG(Table2[[#This Row],[1Y Return vs Nifty Z-Score]],Table2[1Y Return vs Nifty Z-Score])</f>
        <v>434</v>
      </c>
      <c r="AT496">
        <f>_xlfn.RANK.AVG(Table2[[#This Row],[6M Return vs Nifty Z-Score]],Table2[6M Return vs Nifty Z-Score])</f>
        <v>396</v>
      </c>
      <c r="AU496">
        <f>_xlfn.RANK.AVG(Table2[[#This Row],[Sharpe Ratio Z-Score]],Table2[Sharpe Ratio Z-Score])</f>
        <v>570</v>
      </c>
      <c r="AV496">
        <f>(Table2[[#This Row],[Rank 1Y]]+Table2[[#This Row],[Rank 6M]]+Table2[[#This Row],[Rank Sharpe]])/3</f>
        <v>466.66666666666669</v>
      </c>
    </row>
    <row r="497" spans="1:48" x14ac:dyDescent="0.3">
      <c r="A497" t="s">
        <v>66</v>
      </c>
      <c r="B497" t="s">
        <v>67</v>
      </c>
      <c r="C497" t="s">
        <v>10157</v>
      </c>
      <c r="D497" t="s">
        <v>24</v>
      </c>
      <c r="E497">
        <v>361663.97852210398</v>
      </c>
      <c r="F497">
        <v>1170.05</v>
      </c>
      <c r="G497">
        <v>-3.7581707120769701</v>
      </c>
      <c r="H497">
        <f>(Table2[[#This Row],[1Y Return vs Nifty]]-AVERAGE(Table2[1Y Return vs Nifty]))/_xlfn.STDEV.P(Table2[1Y Return vs Nifty])</f>
        <v>-0.58224326046240205</v>
      </c>
      <c r="I497">
        <v>-10.418391946417</v>
      </c>
      <c r="J497">
        <f>(Table2[[#This Row],[1M Return vs Nifty]]-AVERAGE(Table2[1M Return vs Nifty]))/_xlfn.STDEV.P(Table2[1M Return vs Nifty])</f>
        <v>-1.2094663838461799</v>
      </c>
      <c r="K497">
        <v>-4.0020422403579401</v>
      </c>
      <c r="L497">
        <f>(Table2[[#This Row],[6M Return vs Nifty]]-AVERAGE(Table2[6M Return vs Nifty]))/_xlfn.STDEV.P(Table2[6M Return vs Nifty])</f>
        <v>-0.39780802833977869</v>
      </c>
      <c r="M497">
        <v>-9.5967852449903006</v>
      </c>
      <c r="N497">
        <f>(Table2[[#This Row],[1W Return vs Nifty]]-AVERAGE(Table2[1W Return vs Nifty]))/_xlfn.STDEV.P(Table2[1W Return vs Nifty])</f>
        <v>-2.5353991187425202</v>
      </c>
      <c r="O497">
        <v>1246.93</v>
      </c>
      <c r="P497">
        <v>1222.1044860980101</v>
      </c>
      <c r="Q497">
        <v>1117.16793611619</v>
      </c>
      <c r="R497">
        <v>15.0245072778752</v>
      </c>
      <c r="S497" s="2">
        <f>(Table2[[#This Row],[Close Price]]-Table2[[#This Row],[20D EMA]])/Table2[[#This Row],[20D EMA]]</f>
        <v>-6.1655425725582115E-2</v>
      </c>
      <c r="T497" s="2">
        <f>(Table2[[#This Row],[Close Price]]-Table2[[#This Row],[50D EMA]])/Table2[[#This Row],[50D EMA]]</f>
        <v>-4.2594137154517778E-2</v>
      </c>
      <c r="U497" s="2">
        <f>(Table2[[#This Row],[Close Price]]-Table2[[#This Row],[200D EMA]])/Table2[[#This Row],[200D EMA]]</f>
        <v>4.7335823177716008E-2</v>
      </c>
      <c r="V497">
        <v>1.1702656031101799</v>
      </c>
      <c r="W497">
        <v>1160.2</v>
      </c>
      <c r="X497">
        <v>1180</v>
      </c>
      <c r="Y497">
        <v>1163.6500000000001</v>
      </c>
      <c r="Z497">
        <v>1194.5999999999999</v>
      </c>
      <c r="AA497">
        <v>1155.25</v>
      </c>
      <c r="AB497">
        <v>1339.65</v>
      </c>
      <c r="AC497" s="2">
        <f>(Table2[[#This Row],[Close Price]]/Table2[[#This Row],[Day Low]])-1</f>
        <v>8.4899155318047814E-3</v>
      </c>
      <c r="AD497" s="2">
        <f>(Table2[[#This Row],[Day High]]/Table2[[#This Row],[Close Price]])-1</f>
        <v>8.5039100893125052E-3</v>
      </c>
      <c r="AE497" s="2">
        <f>(Table2[[#This Row],[Close Price]]/Table2[[#This Row],[Current Week Low]])-1</f>
        <v>5.4999355476301748E-3</v>
      </c>
      <c r="AF497" s="2">
        <f>(Table2[[#This Row],[Current Week High]]/Table2[[#This Row],[Close Price]])-1</f>
        <v>2.0982009315841266E-2</v>
      </c>
      <c r="AG497" s="2">
        <f>(Table2[[#This Row],[Close Price]]/Table2[[#This Row],[Current Month Low]])-1</f>
        <v>1.2811079852845575E-2</v>
      </c>
      <c r="AH497" s="2">
        <f>(Table2[[#This Row],[Current Month High]]/Table2[[#This Row],[Close Price]])-1</f>
        <v>0.14495107046707423</v>
      </c>
      <c r="AI497">
        <v>14.4951070467074</v>
      </c>
      <c r="AJ497">
        <v>26.1985654964137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-0.03</v>
      </c>
      <c r="AM497" t="s">
        <v>10201</v>
      </c>
      <c r="AN497">
        <v>-9.41</v>
      </c>
      <c r="AO497" t="s">
        <v>10201</v>
      </c>
      <c r="AP497">
        <v>2.8142835057027998E-2</v>
      </c>
      <c r="AQ497">
        <f>(Table2[[#This Row],[Sharpe Ratio]]-AVERAGE(Table2[Sharpe Ratio]))/_xlfn.STDEV.P(Table2[Sharpe Ratio])</f>
        <v>-0.31670167284045964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-5.0416184642313411</v>
      </c>
      <c r="AS497">
        <f>_xlfn.RANK.AVG(Table2[[#This Row],[1Y Return vs Nifty Z-Score]],Table2[1Y Return vs Nifty Z-Score])</f>
        <v>523</v>
      </c>
      <c r="AT497">
        <f>_xlfn.RANK.AVG(Table2[[#This Row],[6M Return vs Nifty Z-Score]],Table2[6M Return vs Nifty Z-Score])</f>
        <v>467</v>
      </c>
      <c r="AU497">
        <f>_xlfn.RANK.AVG(Table2[[#This Row],[Sharpe Ratio Z-Score]],Table2[Sharpe Ratio Z-Score])</f>
        <v>415</v>
      </c>
      <c r="AV497">
        <f>(Table2[[#This Row],[Rank 1Y]]+Table2[[#This Row],[Rank 6M]]+Table2[[#This Row],[Rank Sharpe]])/3</f>
        <v>468.33333333333331</v>
      </c>
    </row>
    <row r="498" spans="1:48" x14ac:dyDescent="0.3">
      <c r="A498" t="s">
        <v>1521</v>
      </c>
      <c r="B498" t="s">
        <v>1522</v>
      </c>
      <c r="C498" t="s">
        <v>10166</v>
      </c>
      <c r="D498" t="s">
        <v>133</v>
      </c>
      <c r="E498">
        <v>6496.88275488</v>
      </c>
      <c r="F498">
        <v>598.79999999999995</v>
      </c>
      <c r="G498">
        <v>20.1762601654282</v>
      </c>
      <c r="H498">
        <f>(Table2[[#This Row],[1Y Return vs Nifty]]-AVERAGE(Table2[1Y Return vs Nifty]))/_xlfn.STDEV.P(Table2[1Y Return vs Nifty])</f>
        <v>-0.25103289131202239</v>
      </c>
      <c r="I498">
        <v>-7.0160101145066998</v>
      </c>
      <c r="J498">
        <f>(Table2[[#This Row],[1M Return vs Nifty]]-AVERAGE(Table2[1M Return vs Nifty]))/_xlfn.STDEV.P(Table2[1M Return vs Nifty])</f>
        <v>-0.83654385045936763</v>
      </c>
      <c r="K498">
        <v>-39.197698374821897</v>
      </c>
      <c r="L498">
        <f>(Table2[[#This Row],[6M Return vs Nifty]]-AVERAGE(Table2[6M Return vs Nifty]))/_xlfn.STDEV.P(Table2[6M Return vs Nifty])</f>
        <v>-1.5824392864890324</v>
      </c>
      <c r="M498">
        <v>1.66642186113407</v>
      </c>
      <c r="N498">
        <f>(Table2[[#This Row],[1W Return vs Nifty]]-AVERAGE(Table2[1W Return vs Nifty]))/_xlfn.STDEV.P(Table2[1W Return vs Nifty])</f>
        <v>-0.2734449364889045</v>
      </c>
      <c r="O498">
        <v>612.41999999999996</v>
      </c>
      <c r="P498">
        <v>610.58740429086697</v>
      </c>
      <c r="Q498">
        <v>576.75661469616398</v>
      </c>
      <c r="R498">
        <v>39.792628118020801</v>
      </c>
      <c r="S498" s="2">
        <f>(Table2[[#This Row],[Close Price]]-Table2[[#This Row],[20D EMA]])/Table2[[#This Row],[20D EMA]]</f>
        <v>-2.223963946311356E-2</v>
      </c>
      <c r="T498" s="2">
        <f>(Table2[[#This Row],[Close Price]]-Table2[[#This Row],[50D EMA]])/Table2[[#This Row],[50D EMA]]</f>
        <v>-1.930502366742538E-2</v>
      </c>
      <c r="U498" s="2">
        <f>(Table2[[#This Row],[Close Price]]-Table2[[#This Row],[200D EMA]])/Table2[[#This Row],[200D EMA]]</f>
        <v>3.8219562189934234E-2</v>
      </c>
      <c r="V498">
        <v>0.38632118857891901</v>
      </c>
      <c r="W498">
        <v>597.35</v>
      </c>
      <c r="X498">
        <v>614</v>
      </c>
      <c r="Y498">
        <v>597</v>
      </c>
      <c r="Z498">
        <v>617</v>
      </c>
      <c r="AA498">
        <v>565.1</v>
      </c>
      <c r="AB498">
        <v>689.95</v>
      </c>
      <c r="AC498" s="2">
        <f>(Table2[[#This Row],[Close Price]]/Table2[[#This Row],[Day Low]])-1</f>
        <v>2.4273876286933227E-3</v>
      </c>
      <c r="AD498" s="2">
        <f>(Table2[[#This Row],[Day High]]/Table2[[#This Row],[Close Price]])-1</f>
        <v>2.5384101536406245E-2</v>
      </c>
      <c r="AE498" s="2">
        <f>(Table2[[#This Row],[Close Price]]/Table2[[#This Row],[Current Week Low]])-1</f>
        <v>3.0150753768842797E-3</v>
      </c>
      <c r="AF498" s="2">
        <f>(Table2[[#This Row],[Current Week High]]/Table2[[#This Row],[Close Price]])-1</f>
        <v>3.0394121576486466E-2</v>
      </c>
      <c r="AG498" s="2">
        <f>(Table2[[#This Row],[Close Price]]/Table2[[#This Row],[Current Month Low]])-1</f>
        <v>5.963546274995557E-2</v>
      </c>
      <c r="AH498" s="2">
        <f>(Table2[[#This Row],[Current Month High]]/Table2[[#This Row],[Close Price]])-1</f>
        <v>0.15222110888443563</v>
      </c>
      <c r="AI498">
        <v>40.556112224448903</v>
      </c>
      <c r="AJ498">
        <v>64.268568685275298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</v>
      </c>
      <c r="AM498">
        <v>0</v>
      </c>
      <c r="AN498">
        <v>-4.4000000000000004</v>
      </c>
      <c r="AO498" t="s">
        <v>10201</v>
      </c>
      <c r="AP498">
        <v>6.2844843041959003E-2</v>
      </c>
      <c r="AQ498">
        <f>(Table2[[#This Row],[Sharpe Ratio]]-AVERAGE(Table2[Sharpe Ratio]))/_xlfn.STDEV.P(Table2[Sharpe Ratio])</f>
        <v>8.1577493457227798E-2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-2.8618834712920993</v>
      </c>
      <c r="AS498">
        <f>_xlfn.RANK.AVG(Table2[[#This Row],[1Y Return vs Nifty Z-Score]],Table2[1Y Return vs Nifty Z-Score])</f>
        <v>384</v>
      </c>
      <c r="AT498">
        <f>_xlfn.RANK.AVG(Table2[[#This Row],[6M Return vs Nifty Z-Score]],Table2[6M Return vs Nifty Z-Score])</f>
        <v>716</v>
      </c>
      <c r="AU498">
        <f>_xlfn.RANK.AVG(Table2[[#This Row],[Sharpe Ratio Z-Score]],Table2[Sharpe Ratio Z-Score])</f>
        <v>310</v>
      </c>
      <c r="AV498">
        <f>(Table2[[#This Row],[Rank 1Y]]+Table2[[#This Row],[Rank 6M]]+Table2[[#This Row],[Rank Sharpe]])/3</f>
        <v>470</v>
      </c>
    </row>
    <row r="499" spans="1:48" x14ac:dyDescent="0.3">
      <c r="A499" t="s">
        <v>1541</v>
      </c>
      <c r="B499" t="s">
        <v>1542</v>
      </c>
      <c r="C499" t="s">
        <v>10157</v>
      </c>
      <c r="D499" t="s">
        <v>531</v>
      </c>
      <c r="E499">
        <v>6278.888002275</v>
      </c>
      <c r="F499">
        <v>305.14999999999998</v>
      </c>
      <c r="G499">
        <v>0.71216345313596396</v>
      </c>
      <c r="H499">
        <f>(Table2[[#This Row],[1Y Return vs Nifty]]-AVERAGE(Table2[1Y Return vs Nifty]))/_xlfn.STDEV.P(Table2[1Y Return vs Nifty])</f>
        <v>-0.52038170893174518</v>
      </c>
      <c r="I499">
        <v>-0.38766697670509798</v>
      </c>
      <c r="J499">
        <f>(Table2[[#This Row],[1M Return vs Nifty]]-AVERAGE(Table2[1M Return vs Nifty]))/_xlfn.STDEV.P(Table2[1M Return vs Nifty])</f>
        <v>-0.11003558735880432</v>
      </c>
      <c r="K499">
        <v>-33.7778125452704</v>
      </c>
      <c r="L499">
        <f>(Table2[[#This Row],[6M Return vs Nifty]]-AVERAGE(Table2[6M Return vs Nifty]))/_xlfn.STDEV.P(Table2[6M Return vs Nifty])</f>
        <v>-1.4000143262962941</v>
      </c>
      <c r="M499">
        <v>3.7907242457104302</v>
      </c>
      <c r="N499">
        <f>(Table2[[#This Row],[1W Return vs Nifty]]-AVERAGE(Table2[1W Return vs Nifty]))/_xlfn.STDEV.P(Table2[1W Return vs Nifty])</f>
        <v>0.15317197802659499</v>
      </c>
      <c r="O499">
        <v>305.95999999999998</v>
      </c>
      <c r="P499">
        <v>310.15753141383902</v>
      </c>
      <c r="Q499">
        <v>318.22000183090603</v>
      </c>
      <c r="R499">
        <v>48.057980048285998</v>
      </c>
      <c r="S499" s="2">
        <f>(Table2[[#This Row],[Close Price]]-Table2[[#This Row],[20D EMA]])/Table2[[#This Row],[20D EMA]]</f>
        <v>-2.6474048895280505E-3</v>
      </c>
      <c r="T499" s="2">
        <f>(Table2[[#This Row],[Close Price]]-Table2[[#This Row],[50D EMA]])/Table2[[#This Row],[50D EMA]]</f>
        <v>-1.6145122741377398E-2</v>
      </c>
      <c r="U499" s="2">
        <f>(Table2[[#This Row],[Close Price]]-Table2[[#This Row],[200D EMA]])/Table2[[#This Row],[200D EMA]]</f>
        <v>-4.1072219708713081E-2</v>
      </c>
      <c r="V499">
        <v>0.97698376921482899</v>
      </c>
      <c r="W499">
        <v>303.89999999999998</v>
      </c>
      <c r="X499">
        <v>309</v>
      </c>
      <c r="Y499">
        <v>302.8</v>
      </c>
      <c r="Z499">
        <v>309.89999999999998</v>
      </c>
      <c r="AA499">
        <v>285.10000000000002</v>
      </c>
      <c r="AB499">
        <v>322.64999999999998</v>
      </c>
      <c r="AC499" s="2">
        <f>(Table2[[#This Row],[Close Price]]/Table2[[#This Row],[Day Low]])-1</f>
        <v>4.1131951299768765E-3</v>
      </c>
      <c r="AD499" s="2">
        <f>(Table2[[#This Row],[Day High]]/Table2[[#This Row],[Close Price]])-1</f>
        <v>1.2616745862690459E-2</v>
      </c>
      <c r="AE499" s="2">
        <f>(Table2[[#This Row],[Close Price]]/Table2[[#This Row],[Current Week Low]])-1</f>
        <v>7.7608982826946615E-3</v>
      </c>
      <c r="AF499" s="2">
        <f>(Table2[[#This Row],[Current Week High]]/Table2[[#This Row],[Close Price]])-1</f>
        <v>1.5566115025397398E-2</v>
      </c>
      <c r="AG499" s="2">
        <f>(Table2[[#This Row],[Close Price]]/Table2[[#This Row],[Current Month Low]])-1</f>
        <v>7.0326201332865601E-2</v>
      </c>
      <c r="AH499" s="2">
        <f>(Table2[[#This Row],[Current Month High]]/Table2[[#This Row],[Close Price]])-1</f>
        <v>5.7348844830411361E-2</v>
      </c>
      <c r="AI499">
        <v>32.813370473537603</v>
      </c>
      <c r="AJ499">
        <v>29.851063829787201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-0.19</v>
      </c>
      <c r="AM499" t="s">
        <v>10201</v>
      </c>
      <c r="AN499">
        <v>-0.31</v>
      </c>
      <c r="AO499" t="s">
        <v>10201</v>
      </c>
      <c r="AP499">
        <v>9.9807719585850996E-2</v>
      </c>
      <c r="AQ499">
        <f>(Table2[[#This Row],[Sharpe Ratio]]-AVERAGE(Table2[Sharpe Ratio]))/_xlfn.STDEV.P(Table2[Sharpe Ratio])</f>
        <v>0.50580492318574177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500</v>
      </c>
      <c r="AT499">
        <f>_xlfn.RANK.AVG(Table2[[#This Row],[6M Return vs Nifty Z-Score]],Table2[6M Return vs Nifty Z-Score])</f>
        <v>703</v>
      </c>
      <c r="AU499">
        <f>_xlfn.RANK.AVG(Table2[[#This Row],[Sharpe Ratio Z-Score]],Table2[Sharpe Ratio Z-Score])</f>
        <v>208</v>
      </c>
      <c r="AV499">
        <f>(Table2[[#This Row],[Rank 1Y]]+Table2[[#This Row],[Rank 6M]]+Table2[[#This Row],[Rank Sharpe]])/3</f>
        <v>470.33333333333331</v>
      </c>
    </row>
    <row r="500" spans="1:48" x14ac:dyDescent="0.3">
      <c r="A500" t="s">
        <v>412</v>
      </c>
      <c r="B500" t="s">
        <v>413</v>
      </c>
      <c r="C500" t="s">
        <v>10162</v>
      </c>
      <c r="D500" t="s">
        <v>386</v>
      </c>
      <c r="E500">
        <v>59059.867200779998</v>
      </c>
      <c r="F500">
        <v>139254.6</v>
      </c>
      <c r="G500">
        <v>8.8383131491238007</v>
      </c>
      <c r="H500">
        <f>(Table2[[#This Row],[1Y Return vs Nifty]]-AVERAGE(Table2[1Y Return vs Nifty]))/_xlfn.STDEV.P(Table2[1Y Return vs Nifty])</f>
        <v>-0.4079301092110702</v>
      </c>
      <c r="I500">
        <v>3.3553380719517798</v>
      </c>
      <c r="J500">
        <f>(Table2[[#This Row],[1M Return vs Nifty]]-AVERAGE(Table2[1M Return vs Nifty]))/_xlfn.STDEV.P(Table2[1M Return vs Nifty])</f>
        <v>0.30022140147570187</v>
      </c>
      <c r="K500">
        <v>-17.464560445547502</v>
      </c>
      <c r="L500">
        <f>(Table2[[#This Row],[6M Return vs Nifty]]-AVERAGE(Table2[6M Return vs Nifty]))/_xlfn.STDEV.P(Table2[6M Return vs Nifty])</f>
        <v>-0.85093553414167722</v>
      </c>
      <c r="M500">
        <v>6.3178559696612</v>
      </c>
      <c r="N500">
        <f>(Table2[[#This Row],[1W Return vs Nifty]]-AVERAGE(Table2[1W Return vs Nifty]))/_xlfn.STDEV.P(Table2[1W Return vs Nifty])</f>
        <v>0.66068783192472835</v>
      </c>
      <c r="O500">
        <v>132620.73000000001</v>
      </c>
      <c r="P500">
        <v>130659.80268284</v>
      </c>
      <c r="Q500">
        <v>125883.055914717</v>
      </c>
      <c r="R500">
        <v>76.411533605061393</v>
      </c>
      <c r="S500" s="2">
        <f>(Table2[[#This Row],[Close Price]]-Table2[[#This Row],[20D EMA]])/Table2[[#This Row],[20D EMA]]</f>
        <v>5.0021365438118116E-2</v>
      </c>
      <c r="T500" s="2">
        <f>(Table2[[#This Row],[Close Price]]-Table2[[#This Row],[50D EMA]])/Table2[[#This Row],[50D EMA]]</f>
        <v>6.5779965534027138E-2</v>
      </c>
      <c r="U500" s="2">
        <f>(Table2[[#This Row],[Close Price]]-Table2[[#This Row],[200D EMA]])/Table2[[#This Row],[200D EMA]]</f>
        <v>0.10622195328926504</v>
      </c>
      <c r="V500">
        <v>1.51788581246655</v>
      </c>
      <c r="W500">
        <v>139254.6</v>
      </c>
      <c r="X500">
        <v>140182.9</v>
      </c>
      <c r="Y500">
        <v>138500</v>
      </c>
      <c r="Z500">
        <v>140478.29999999999</v>
      </c>
      <c r="AA500">
        <v>126225.60000000001</v>
      </c>
      <c r="AB500">
        <v>140478.29999999999</v>
      </c>
      <c r="AC500" s="2">
        <f>(Table2[[#This Row],[Close Price]]/Table2[[#This Row],[Day Low]])-1</f>
        <v>0</v>
      </c>
      <c r="AD500" s="2">
        <f>(Table2[[#This Row],[Day High]]/Table2[[#This Row],[Close Price]])-1</f>
        <v>6.6662070768217507E-3</v>
      </c>
      <c r="AE500" s="2">
        <f>(Table2[[#This Row],[Close Price]]/Table2[[#This Row],[Current Week Low]])-1</f>
        <v>5.4483754512635318E-3</v>
      </c>
      <c r="AF500" s="2">
        <f>(Table2[[#This Row],[Current Week High]]/Table2[[#This Row],[Close Price]])-1</f>
        <v>8.787501454170954E-3</v>
      </c>
      <c r="AG500" s="2">
        <f>(Table2[[#This Row],[Close Price]]/Table2[[#This Row],[Current Month Low]])-1</f>
        <v>0.1032199490436172</v>
      </c>
      <c r="AH500" s="2">
        <f>(Table2[[#This Row],[Current Month High]]/Table2[[#This Row],[Close Price]])-1</f>
        <v>8.787501454170954E-3</v>
      </c>
      <c r="AI500">
        <v>8.7540375685973597</v>
      </c>
      <c r="AJ500">
        <v>37.331884944829902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-0.06</v>
      </c>
      <c r="AM500" t="s">
        <v>10201</v>
      </c>
      <c r="AN500">
        <v>6.4</v>
      </c>
      <c r="AO500" t="s">
        <v>10202</v>
      </c>
      <c r="AP500">
        <v>4.5298436858158E-2</v>
      </c>
      <c r="AQ500">
        <f>(Table2[[#This Row],[Sharpe Ratio]]-AVERAGE(Table2[Sharpe Ratio]))/_xlfn.STDEV.P(Table2[Sharpe Ratio])</f>
        <v>-0.11980474440749402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-0.41776115435981132</v>
      </c>
      <c r="AS500">
        <f>_xlfn.RANK.AVG(Table2[[#This Row],[1Y Return vs Nifty Z-Score]],Table2[1Y Return vs Nifty Z-Score])</f>
        <v>441</v>
      </c>
      <c r="AT500">
        <f>_xlfn.RANK.AVG(Table2[[#This Row],[6M Return vs Nifty Z-Score]],Table2[6M Return vs Nifty Z-Score])</f>
        <v>600</v>
      </c>
      <c r="AU500">
        <f>_xlfn.RANK.AVG(Table2[[#This Row],[Sharpe Ratio Z-Score]],Table2[Sharpe Ratio Z-Score])</f>
        <v>371</v>
      </c>
      <c r="AV500">
        <f>(Table2[[#This Row],[Rank 1Y]]+Table2[[#This Row],[Rank 6M]]+Table2[[#This Row],[Rank Sharpe]])/3</f>
        <v>470.66666666666669</v>
      </c>
    </row>
    <row r="501" spans="1:48" x14ac:dyDescent="0.3">
      <c r="A501" t="s">
        <v>1232</v>
      </c>
      <c r="B501" t="s">
        <v>1233</v>
      </c>
      <c r="C501" t="s">
        <v>10159</v>
      </c>
      <c r="D501" t="s">
        <v>961</v>
      </c>
      <c r="E501">
        <v>9486.2494998999991</v>
      </c>
      <c r="F501">
        <v>470.2</v>
      </c>
      <c r="G501">
        <v>-9.7428406721754701</v>
      </c>
      <c r="H501">
        <f>(Table2[[#This Row],[1Y Return vs Nifty]]-AVERAGE(Table2[1Y Return vs Nifty]))/_xlfn.STDEV.P(Table2[1Y Return vs Nifty])</f>
        <v>-0.66506055229073513</v>
      </c>
      <c r="I501">
        <v>2.6688931671624601</v>
      </c>
      <c r="J501">
        <f>(Table2[[#This Row],[1M Return vs Nifty]]-AVERAGE(Table2[1M Return vs Nifty]))/_xlfn.STDEV.P(Table2[1M Return vs Nifty])</f>
        <v>0.22498270530009548</v>
      </c>
      <c r="K501">
        <v>5.7407925172391598</v>
      </c>
      <c r="L501">
        <f>(Table2[[#This Row],[6M Return vs Nifty]]-AVERAGE(Table2[6M Return vs Nifty]))/_xlfn.STDEV.P(Table2[6M Return vs Nifty])</f>
        <v>-6.9879304614954757E-2</v>
      </c>
      <c r="M501">
        <v>4.1064218611340699</v>
      </c>
      <c r="N501">
        <f>(Table2[[#This Row],[1W Return vs Nifty]]-AVERAGE(Table2[1W Return vs Nifty]))/_xlfn.STDEV.P(Table2[1W Return vs Nifty])</f>
        <v>0.21657252946870661</v>
      </c>
      <c r="O501">
        <v>443.75</v>
      </c>
      <c r="P501">
        <v>425.51306146287999</v>
      </c>
      <c r="Q501">
        <v>403.63909119211201</v>
      </c>
      <c r="R501">
        <v>76.473932862141595</v>
      </c>
      <c r="S501" s="2">
        <f>(Table2[[#This Row],[Close Price]]-Table2[[#This Row],[20D EMA]])/Table2[[#This Row],[20D EMA]]</f>
        <v>5.9605633802816874E-2</v>
      </c>
      <c r="T501" s="2">
        <f>(Table2[[#This Row],[Close Price]]-Table2[[#This Row],[50D EMA]])/Table2[[#This Row],[50D EMA]]</f>
        <v>0.10501895848623276</v>
      </c>
      <c r="U501" s="2">
        <f>(Table2[[#This Row],[Close Price]]-Table2[[#This Row],[200D EMA]])/Table2[[#This Row],[200D EMA]]</f>
        <v>0.16490203813338863</v>
      </c>
      <c r="V501">
        <v>1.0086921163582401</v>
      </c>
      <c r="W501">
        <v>468.2</v>
      </c>
      <c r="X501">
        <v>476</v>
      </c>
      <c r="Y501">
        <v>463</v>
      </c>
      <c r="Z501">
        <v>474.8</v>
      </c>
      <c r="AA501">
        <v>422</v>
      </c>
      <c r="AB501">
        <v>474.8</v>
      </c>
      <c r="AC501" s="2">
        <f>(Table2[[#This Row],[Close Price]]/Table2[[#This Row],[Day Low]])-1</f>
        <v>4.2716787697565373E-3</v>
      </c>
      <c r="AD501" s="2">
        <f>(Table2[[#This Row],[Day High]]/Table2[[#This Row],[Close Price]])-1</f>
        <v>1.2335176520629654E-2</v>
      </c>
      <c r="AE501" s="2">
        <f>(Table2[[#This Row],[Close Price]]/Table2[[#This Row],[Current Week Low]])-1</f>
        <v>1.5550755939524707E-2</v>
      </c>
      <c r="AF501" s="2">
        <f>(Table2[[#This Row],[Current Week High]]/Table2[[#This Row],[Close Price]])-1</f>
        <v>9.7830710336028748E-3</v>
      </c>
      <c r="AG501" s="2">
        <f>(Table2[[#This Row],[Close Price]]/Table2[[#This Row],[Current Month Low]])-1</f>
        <v>0.11421800947867289</v>
      </c>
      <c r="AH501" s="2">
        <f>(Table2[[#This Row],[Current Month High]]/Table2[[#This Row],[Close Price]])-1</f>
        <v>9.7830710336028748E-3</v>
      </c>
      <c r="AI501">
        <v>3.33900467886005</v>
      </c>
      <c r="AJ501">
        <v>36.885007278020304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0.11</v>
      </c>
      <c r="AM501" t="s">
        <v>10202</v>
      </c>
      <c r="AN501">
        <v>7.71</v>
      </c>
      <c r="AO501" t="s">
        <v>10202</v>
      </c>
      <c r="AP501">
        <v>1.876250403265E-3</v>
      </c>
      <c r="AQ501">
        <f>(Table2[[#This Row],[Sharpe Ratio]]-AVERAGE(Table2[Sharpe Ratio]))/_xlfn.STDEV.P(Table2[Sharpe Ratio])</f>
        <v>-0.61816645960239947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-0.91155108173928734</v>
      </c>
      <c r="AS501">
        <f>_xlfn.RANK.AVG(Table2[[#This Row],[1Y Return vs Nifty Z-Score]],Table2[1Y Return vs Nifty Z-Score])</f>
        <v>560</v>
      </c>
      <c r="AT501">
        <f>_xlfn.RANK.AVG(Table2[[#This Row],[6M Return vs Nifty Z-Score]],Table2[6M Return vs Nifty Z-Score])</f>
        <v>349</v>
      </c>
      <c r="AU501">
        <f>_xlfn.RANK.AVG(Table2[[#This Row],[Sharpe Ratio Z-Score]],Table2[Sharpe Ratio Z-Score])</f>
        <v>503</v>
      </c>
      <c r="AV501">
        <f>(Table2[[#This Row],[Rank 1Y]]+Table2[[#This Row],[Rank 6M]]+Table2[[#This Row],[Rank Sharpe]])/3</f>
        <v>470.66666666666669</v>
      </c>
    </row>
    <row r="502" spans="1:48" x14ac:dyDescent="0.3">
      <c r="A502" t="s">
        <v>1006</v>
      </c>
      <c r="B502" t="s">
        <v>1007</v>
      </c>
      <c r="C502" t="s">
        <v>10157</v>
      </c>
      <c r="D502" t="s">
        <v>258</v>
      </c>
      <c r="E502">
        <v>13379.9831319899</v>
      </c>
      <c r="F502">
        <v>1050.45</v>
      </c>
      <c r="G502">
        <v>4.5446948696079899</v>
      </c>
      <c r="H502">
        <f>(Table2[[#This Row],[1Y Return vs Nifty]]-AVERAGE(Table2[1Y Return vs Nifty]))/_xlfn.STDEV.P(Table2[1Y Return vs Nifty])</f>
        <v>-0.46734622412215443</v>
      </c>
      <c r="I502">
        <v>0.76411552192133503</v>
      </c>
      <c r="J502">
        <f>(Table2[[#This Row],[1M Return vs Nifty]]-AVERAGE(Table2[1M Return vs Nifty]))/_xlfn.STDEV.P(Table2[1M Return vs Nifty])</f>
        <v>1.6207047512426607E-2</v>
      </c>
      <c r="K502">
        <v>6.9330215687978196</v>
      </c>
      <c r="L502">
        <f>(Table2[[#This Row],[6M Return vs Nifty]]-AVERAGE(Table2[6M Return vs Nifty]))/_xlfn.STDEV.P(Table2[6M Return vs Nifty])</f>
        <v>-2.9750721816152008E-2</v>
      </c>
      <c r="M502">
        <v>4.9650772043754001</v>
      </c>
      <c r="N502">
        <f>(Table2[[#This Row],[1W Return vs Nifty]]-AVERAGE(Table2[1W Return vs Nifty]))/_xlfn.STDEV.P(Table2[1W Return vs Nifty])</f>
        <v>0.38901356038103424</v>
      </c>
      <c r="O502">
        <v>1027.3</v>
      </c>
      <c r="P502">
        <v>997.26146616011499</v>
      </c>
      <c r="Q502">
        <v>905.29548873713202</v>
      </c>
      <c r="R502">
        <v>61.4162505042937</v>
      </c>
      <c r="S502" s="2">
        <f>(Table2[[#This Row],[Close Price]]-Table2[[#This Row],[20D EMA]])/Table2[[#This Row],[20D EMA]]</f>
        <v>2.2534799961063071E-2</v>
      </c>
      <c r="T502" s="2">
        <f>(Table2[[#This Row],[Close Price]]-Table2[[#This Row],[50D EMA]])/Table2[[#This Row],[50D EMA]]</f>
        <v>5.3334592426080352E-2</v>
      </c>
      <c r="U502" s="2">
        <f>(Table2[[#This Row],[Close Price]]-Table2[[#This Row],[200D EMA]])/Table2[[#This Row],[200D EMA]]</f>
        <v>0.16033937324194059</v>
      </c>
      <c r="V502">
        <v>2.1285435249292601</v>
      </c>
      <c r="W502">
        <v>1039</v>
      </c>
      <c r="X502">
        <v>1056.95</v>
      </c>
      <c r="Y502">
        <v>1042.0999999999999</v>
      </c>
      <c r="Z502">
        <v>1080.9000000000001</v>
      </c>
      <c r="AA502">
        <v>940.6</v>
      </c>
      <c r="AB502">
        <v>1112</v>
      </c>
      <c r="AC502" s="2">
        <f>(Table2[[#This Row],[Close Price]]/Table2[[#This Row],[Day Low]])-1</f>
        <v>1.1020211742059693E-2</v>
      </c>
      <c r="AD502" s="2">
        <f>(Table2[[#This Row],[Day High]]/Table2[[#This Row],[Close Price]])-1</f>
        <v>6.1878242657908977E-3</v>
      </c>
      <c r="AE502" s="2">
        <f>(Table2[[#This Row],[Close Price]]/Table2[[#This Row],[Current Week Low]])-1</f>
        <v>8.0126667306401611E-3</v>
      </c>
      <c r="AF502" s="2">
        <f>(Table2[[#This Row],[Current Week High]]/Table2[[#This Row],[Close Price]])-1</f>
        <v>2.8987576752820265E-2</v>
      </c>
      <c r="AG502" s="2">
        <f>(Table2[[#This Row],[Close Price]]/Table2[[#This Row],[Current Month Low]])-1</f>
        <v>0.11678715713374443</v>
      </c>
      <c r="AH502" s="2">
        <f>(Table2[[#This Row],[Current Month High]]/Table2[[#This Row],[Close Price]])-1</f>
        <v>5.8593935932219399E-2</v>
      </c>
      <c r="AI502">
        <v>5.8593935932219399</v>
      </c>
      <c r="AJ502">
        <v>43.661105032822697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0.06</v>
      </c>
      <c r="AM502" t="s">
        <v>10202</v>
      </c>
      <c r="AN502">
        <v>1.1100000000000001</v>
      </c>
      <c r="AO502" t="s">
        <v>10202</v>
      </c>
      <c r="AP502">
        <v>-2.9089106764593999E-2</v>
      </c>
      <c r="AQ502">
        <f>(Table2[[#This Row],[Sharpe Ratio]]-AVERAGE(Table2[Sharpe Ratio]))/_xlfn.STDEV.P(Table2[Sharpe Ratio])</f>
        <v>-0.97355962999992862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-1.0654359680447743</v>
      </c>
      <c r="AS502">
        <f>_xlfn.RANK.AVG(Table2[[#This Row],[1Y Return vs Nifty Z-Score]],Table2[1Y Return vs Nifty Z-Score])</f>
        <v>469</v>
      </c>
      <c r="AT502">
        <f>_xlfn.RANK.AVG(Table2[[#This Row],[6M Return vs Nifty Z-Score]],Table2[6M Return vs Nifty Z-Score])</f>
        <v>332</v>
      </c>
      <c r="AU502">
        <f>_xlfn.RANK.AVG(Table2[[#This Row],[Sharpe Ratio Z-Score]],Table2[Sharpe Ratio Z-Score])</f>
        <v>614</v>
      </c>
      <c r="AV502">
        <f>(Table2[[#This Row],[Rank 1Y]]+Table2[[#This Row],[Rank 6M]]+Table2[[#This Row],[Rank Sharpe]])/3</f>
        <v>471.66666666666669</v>
      </c>
    </row>
    <row r="503" spans="1:48" x14ac:dyDescent="0.3">
      <c r="A503" t="s">
        <v>232</v>
      </c>
      <c r="B503" t="s">
        <v>233</v>
      </c>
      <c r="C503" t="s">
        <v>10161</v>
      </c>
      <c r="D503" t="s">
        <v>57</v>
      </c>
      <c r="E503">
        <v>113917.877434935</v>
      </c>
      <c r="F503">
        <v>6840.05</v>
      </c>
      <c r="G503">
        <v>-5.14997199080321</v>
      </c>
      <c r="H503">
        <f>(Table2[[#This Row],[1Y Return vs Nifty]]-AVERAGE(Table2[1Y Return vs Nifty]))/_xlfn.STDEV.P(Table2[1Y Return vs Nifty])</f>
        <v>-0.60150333886870089</v>
      </c>
      <c r="I503">
        <v>3.47287701661948</v>
      </c>
      <c r="J503">
        <f>(Table2[[#This Row],[1M Return vs Nifty]]-AVERAGE(Table2[1M Return vs Nifty]))/_xlfn.STDEV.P(Table2[1M Return vs Nifty])</f>
        <v>0.31310441202025346</v>
      </c>
      <c r="K503">
        <v>2.7958819655353802</v>
      </c>
      <c r="L503">
        <f>(Table2[[#This Row],[6M Return vs Nifty]]-AVERAGE(Table2[6M Return vs Nifty]))/_xlfn.STDEV.P(Table2[6M Return vs Nifty])</f>
        <v>-0.16900043134359544</v>
      </c>
      <c r="M503">
        <v>3.2051756605261499</v>
      </c>
      <c r="N503">
        <f>(Table2[[#This Row],[1W Return vs Nifty]]-AVERAGE(Table2[1W Return vs Nifty]))/_xlfn.STDEV.P(Table2[1W Return vs Nifty])</f>
        <v>3.5578111671240302E-2</v>
      </c>
      <c r="O503">
        <v>6638.12</v>
      </c>
      <c r="P503">
        <v>6389.9492822443999</v>
      </c>
      <c r="Q503">
        <v>5982.6920067668598</v>
      </c>
      <c r="R503">
        <v>67.023299865568205</v>
      </c>
      <c r="S503" s="2">
        <f>(Table2[[#This Row],[Close Price]]-Table2[[#This Row],[20D EMA]])/Table2[[#This Row],[20D EMA]]</f>
        <v>3.0419757401191946E-2</v>
      </c>
      <c r="T503" s="2">
        <f>(Table2[[#This Row],[Close Price]]-Table2[[#This Row],[50D EMA]])/Table2[[#This Row],[50D EMA]]</f>
        <v>7.0438856065146618E-2</v>
      </c>
      <c r="U503" s="2">
        <f>(Table2[[#This Row],[Close Price]]-Table2[[#This Row],[200D EMA]])/Table2[[#This Row],[200D EMA]]</f>
        <v>0.14330638987656497</v>
      </c>
      <c r="V503">
        <v>0.90701261559854496</v>
      </c>
      <c r="W503">
        <v>6822.15</v>
      </c>
      <c r="X503">
        <v>6891</v>
      </c>
      <c r="Y503">
        <v>6735</v>
      </c>
      <c r="Z503">
        <v>6948.1</v>
      </c>
      <c r="AA503">
        <v>6284.25</v>
      </c>
      <c r="AB503">
        <v>6966</v>
      </c>
      <c r="AC503" s="2">
        <f>(Table2[[#This Row],[Close Price]]/Table2[[#This Row],[Day Low]])-1</f>
        <v>2.6238062780796767E-3</v>
      </c>
      <c r="AD503" s="2">
        <f>(Table2[[#This Row],[Day High]]/Table2[[#This Row],[Close Price]])-1</f>
        <v>7.4487759592400948E-3</v>
      </c>
      <c r="AE503" s="2">
        <f>(Table2[[#This Row],[Close Price]]/Table2[[#This Row],[Current Week Low]])-1</f>
        <v>1.5597624350408346E-2</v>
      </c>
      <c r="AF503" s="2">
        <f>(Table2[[#This Row],[Current Week High]]/Table2[[#This Row],[Close Price]])-1</f>
        <v>1.5796668153010618E-2</v>
      </c>
      <c r="AG503" s="2">
        <f>(Table2[[#This Row],[Close Price]]/Table2[[#This Row],[Current Month Low]])-1</f>
        <v>8.8443330548593657E-2</v>
      </c>
      <c r="AH503" s="2">
        <f>(Table2[[#This Row],[Current Month High]]/Table2[[#This Row],[Close Price]])-1</f>
        <v>1.8413608087660238E-2</v>
      </c>
      <c r="AI503">
        <v>1.84136080876602</v>
      </c>
      <c r="AJ503">
        <v>31.3991797216432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-0.01</v>
      </c>
      <c r="AM503" t="s">
        <v>10201</v>
      </c>
      <c r="AN503">
        <v>3.75</v>
      </c>
      <c r="AO503" t="s">
        <v>10202</v>
      </c>
      <c r="AP503">
        <v>6.9116012001399995E-4</v>
      </c>
      <c r="AQ503">
        <f>(Table2[[#This Row],[Sharpe Ratio]]-AVERAGE(Table2[Sharpe Ratio]))/_xlfn.STDEV.P(Table2[Sharpe Ratio])</f>
        <v>-0.63176788492065938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-1.0535891314414618</v>
      </c>
      <c r="AS503">
        <f>_xlfn.RANK.AVG(Table2[[#This Row],[1Y Return vs Nifty Z-Score]],Table2[1Y Return vs Nifty Z-Score])</f>
        <v>530</v>
      </c>
      <c r="AT503">
        <f>_xlfn.RANK.AVG(Table2[[#This Row],[6M Return vs Nifty Z-Score]],Table2[6M Return vs Nifty Z-Score])</f>
        <v>382</v>
      </c>
      <c r="AU503">
        <f>_xlfn.RANK.AVG(Table2[[#This Row],[Sharpe Ratio Z-Score]],Table2[Sharpe Ratio Z-Score])</f>
        <v>504</v>
      </c>
      <c r="AV503">
        <f>(Table2[[#This Row],[Rank 1Y]]+Table2[[#This Row],[Rank 6M]]+Table2[[#This Row],[Rank Sharpe]])/3</f>
        <v>472</v>
      </c>
    </row>
    <row r="504" spans="1:48" x14ac:dyDescent="0.3">
      <c r="A504" t="s">
        <v>1057</v>
      </c>
      <c r="B504" t="s">
        <v>1058</v>
      </c>
      <c r="C504" t="s">
        <v>10161</v>
      </c>
      <c r="D504" t="s">
        <v>293</v>
      </c>
      <c r="E504">
        <v>11914.35545571</v>
      </c>
      <c r="F504">
        <v>1173.3</v>
      </c>
      <c r="G504">
        <v>-20.140604724392499</v>
      </c>
      <c r="H504">
        <f>(Table2[[#This Row],[1Y Return vs Nifty]]-AVERAGE(Table2[1Y Return vs Nifty]))/_xlfn.STDEV.P(Table2[1Y Return vs Nifty])</f>
        <v>-0.80894729385140707</v>
      </c>
      <c r="I504">
        <v>-9.5729603327616406</v>
      </c>
      <c r="J504">
        <f>(Table2[[#This Row],[1M Return vs Nifty]]-AVERAGE(Table2[1M Return vs Nifty]))/_xlfn.STDEV.P(Table2[1M Return vs Nifty])</f>
        <v>-1.1168017404446955</v>
      </c>
      <c r="K504">
        <v>-19.5949667401966</v>
      </c>
      <c r="L504">
        <f>(Table2[[#This Row],[6M Return vs Nifty]]-AVERAGE(Table2[6M Return vs Nifty]))/_xlfn.STDEV.P(Table2[6M Return vs Nifty])</f>
        <v>-0.92264170945937429</v>
      </c>
      <c r="M504">
        <v>-0.93445363777155099</v>
      </c>
      <c r="N504">
        <f>(Table2[[#This Row],[1W Return vs Nifty]]-AVERAGE(Table2[1W Return vs Nifty]))/_xlfn.STDEV.P(Table2[1W Return vs Nifty])</f>
        <v>-0.7957705189663512</v>
      </c>
      <c r="O504">
        <v>1199.8699999999999</v>
      </c>
      <c r="P504">
        <v>1245.54200615575</v>
      </c>
      <c r="Q504">
        <v>1203.6865851468101</v>
      </c>
      <c r="R504">
        <v>46.050520726161899</v>
      </c>
      <c r="S504" s="2">
        <f>(Table2[[#This Row],[Close Price]]-Table2[[#This Row],[20D EMA]])/Table2[[#This Row],[20D EMA]]</f>
        <v>-2.2144065607107386E-2</v>
      </c>
      <c r="T504" s="2">
        <f>(Table2[[#This Row],[Close Price]]-Table2[[#This Row],[50D EMA]])/Table2[[#This Row],[50D EMA]]</f>
        <v>-5.8000457470493719E-2</v>
      </c>
      <c r="U504" s="2">
        <f>(Table2[[#This Row],[Close Price]]-Table2[[#This Row],[200D EMA]])/Table2[[#This Row],[200D EMA]]</f>
        <v>-2.5244598985959443E-2</v>
      </c>
      <c r="V504">
        <v>1.25536905184972</v>
      </c>
      <c r="W504">
        <v>1154.2</v>
      </c>
      <c r="X504">
        <v>1188</v>
      </c>
      <c r="Y504">
        <v>1162</v>
      </c>
      <c r="Z504">
        <v>1206.9000000000001</v>
      </c>
      <c r="AA504">
        <v>1079.0999999999999</v>
      </c>
      <c r="AB504">
        <v>1329.25</v>
      </c>
      <c r="AC504" s="2">
        <f>(Table2[[#This Row],[Close Price]]/Table2[[#This Row],[Day Low]])-1</f>
        <v>1.6548258534049509E-2</v>
      </c>
      <c r="AD504" s="2">
        <f>(Table2[[#This Row],[Day High]]/Table2[[#This Row],[Close Price]])-1</f>
        <v>1.2528765021733612E-2</v>
      </c>
      <c r="AE504" s="2">
        <f>(Table2[[#This Row],[Close Price]]/Table2[[#This Row],[Current Week Low]])-1</f>
        <v>9.7246127366608093E-3</v>
      </c>
      <c r="AF504" s="2">
        <f>(Table2[[#This Row],[Current Week High]]/Table2[[#This Row],[Close Price]])-1</f>
        <v>2.8637177192534002E-2</v>
      </c>
      <c r="AG504" s="2">
        <f>(Table2[[#This Row],[Close Price]]/Table2[[#This Row],[Current Month Low]])-1</f>
        <v>8.7294968028913011E-2</v>
      </c>
      <c r="AH504" s="2">
        <f>(Table2[[#This Row],[Current Month High]]/Table2[[#This Row],[Close Price]])-1</f>
        <v>0.13291570783260886</v>
      </c>
      <c r="AI504">
        <v>40.543765447882002</v>
      </c>
      <c r="AJ504">
        <v>18.163049498967698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-0.28999999999999998</v>
      </c>
      <c r="AM504" t="s">
        <v>10201</v>
      </c>
      <c r="AN504">
        <v>-7.43</v>
      </c>
      <c r="AO504" t="s">
        <v>10201</v>
      </c>
      <c r="AP504">
        <v>0.11081121221934299</v>
      </c>
      <c r="AQ504">
        <f>(Table2[[#This Row],[Sharpe Ratio]]-AVERAGE(Table2[Sharpe Ratio]))/_xlfn.STDEV.P(Table2[Sharpe Ratio])</f>
        <v>0.63209334644738646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612</v>
      </c>
      <c r="AT504">
        <f>_xlfn.RANK.AVG(Table2[[#This Row],[6M Return vs Nifty Z-Score]],Table2[6M Return vs Nifty Z-Score])</f>
        <v>616</v>
      </c>
      <c r="AU504">
        <f>_xlfn.RANK.AVG(Table2[[#This Row],[Sharpe Ratio Z-Score]],Table2[Sharpe Ratio Z-Score])</f>
        <v>192</v>
      </c>
      <c r="AV504">
        <f>(Table2[[#This Row],[Rank 1Y]]+Table2[[#This Row],[Rank 6M]]+Table2[[#This Row],[Rank Sharpe]])/3</f>
        <v>473.33333333333331</v>
      </c>
    </row>
    <row r="505" spans="1:48" x14ac:dyDescent="0.3">
      <c r="A505" t="s">
        <v>538</v>
      </c>
      <c r="B505" t="s">
        <v>539</v>
      </c>
      <c r="C505" t="s">
        <v>10157</v>
      </c>
      <c r="D505" t="s">
        <v>37</v>
      </c>
      <c r="E505">
        <v>37879.797264959998</v>
      </c>
      <c r="F505">
        <v>1097.5999999999999</v>
      </c>
      <c r="G505">
        <v>8.2983919670438695</v>
      </c>
      <c r="H505">
        <f>(Table2[[#This Row],[1Y Return vs Nifty]]-AVERAGE(Table2[1Y Return vs Nifty]))/_xlfn.STDEV.P(Table2[1Y Return vs Nifty])</f>
        <v>-0.4154016674421403</v>
      </c>
      <c r="I505">
        <v>10.491516229864899</v>
      </c>
      <c r="J505">
        <f>(Table2[[#This Row],[1M Return vs Nifty]]-AVERAGE(Table2[1M Return vs Nifty]))/_xlfn.STDEV.P(Table2[1M Return vs Nifty])</f>
        <v>1.0823915895449272</v>
      </c>
      <c r="K505">
        <v>7.45802780408399</v>
      </c>
      <c r="L505">
        <f>(Table2[[#This Row],[6M Return vs Nifty]]-AVERAGE(Table2[6M Return vs Nifty]))/_xlfn.STDEV.P(Table2[6M Return vs Nifty])</f>
        <v>-1.2079825309288758E-2</v>
      </c>
      <c r="M505">
        <v>8.3615619185427601</v>
      </c>
      <c r="N505">
        <f>(Table2[[#This Row],[1W Return vs Nifty]]-AVERAGE(Table2[1W Return vs Nifty]))/_xlfn.STDEV.P(Table2[1W Return vs Nifty])</f>
        <v>1.0711188197253174</v>
      </c>
      <c r="O505">
        <v>1040.8599999999999</v>
      </c>
      <c r="P505">
        <v>1010.96055698498</v>
      </c>
      <c r="Q505">
        <v>957.54232907998903</v>
      </c>
      <c r="R505">
        <v>72.859761412048101</v>
      </c>
      <c r="S505" s="2">
        <f>(Table2[[#This Row],[Close Price]]-Table2[[#This Row],[20D EMA]])/Table2[[#This Row],[20D EMA]]</f>
        <v>5.4512614568722036E-2</v>
      </c>
      <c r="T505" s="2">
        <f>(Table2[[#This Row],[Close Price]]-Table2[[#This Row],[50D EMA]])/Table2[[#This Row],[50D EMA]]</f>
        <v>8.5700121944823904E-2</v>
      </c>
      <c r="U505" s="2">
        <f>(Table2[[#This Row],[Close Price]]-Table2[[#This Row],[200D EMA]])/Table2[[#This Row],[200D EMA]]</f>
        <v>0.14626786374507217</v>
      </c>
      <c r="V505">
        <v>0.90145415898302295</v>
      </c>
      <c r="W505">
        <v>1083.7</v>
      </c>
      <c r="X505">
        <v>1101.3</v>
      </c>
      <c r="Y505">
        <v>1095.6500000000001</v>
      </c>
      <c r="Z505">
        <v>1124.5</v>
      </c>
      <c r="AA505">
        <v>967.7</v>
      </c>
      <c r="AB505">
        <v>1132.5</v>
      </c>
      <c r="AC505" s="2">
        <f>(Table2[[#This Row],[Close Price]]/Table2[[#This Row],[Day Low]])-1</f>
        <v>1.2826427978222643E-2</v>
      </c>
      <c r="AD505" s="2">
        <f>(Table2[[#This Row],[Day High]]/Table2[[#This Row],[Close Price]])-1</f>
        <v>3.3709912536443731E-3</v>
      </c>
      <c r="AE505" s="2">
        <f>(Table2[[#This Row],[Close Price]]/Table2[[#This Row],[Current Week Low]])-1</f>
        <v>1.7797654360423021E-3</v>
      </c>
      <c r="AF505" s="2">
        <f>(Table2[[#This Row],[Current Week High]]/Table2[[#This Row],[Close Price]])-1</f>
        <v>2.4508017492711476E-2</v>
      </c>
      <c r="AG505" s="2">
        <f>(Table2[[#This Row],[Close Price]]/Table2[[#This Row],[Current Month Low]])-1</f>
        <v>0.13423581688539832</v>
      </c>
      <c r="AH505" s="2">
        <f>(Table2[[#This Row],[Current Month High]]/Table2[[#This Row],[Close Price]])-1</f>
        <v>3.1796647230320829E-2</v>
      </c>
      <c r="AI505">
        <v>3.1796647230320798</v>
      </c>
      <c r="AJ505">
        <v>43.853211009174203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0.03</v>
      </c>
      <c r="AM505" t="s">
        <v>10202</v>
      </c>
      <c r="AN505">
        <v>5.77</v>
      </c>
      <c r="AO505" t="s">
        <v>10202</v>
      </c>
      <c r="AP505">
        <v>-5.1396137328209003E-2</v>
      </c>
      <c r="AQ505">
        <f>(Table2[[#This Row],[Sharpe Ratio]]-AVERAGE(Table2[Sharpe Ratio]))/_xlfn.STDEV.P(Table2[Sharpe Ratio])</f>
        <v>-1.2295801328858593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0.49644878363295619</v>
      </c>
      <c r="AS505">
        <f>_xlfn.RANK.AVG(Table2[[#This Row],[1Y Return vs Nifty Z-Score]],Table2[1Y Return vs Nifty Z-Score])</f>
        <v>447</v>
      </c>
      <c r="AT505">
        <f>_xlfn.RANK.AVG(Table2[[#This Row],[6M Return vs Nifty Z-Score]],Table2[6M Return vs Nifty Z-Score])</f>
        <v>324</v>
      </c>
      <c r="AU505">
        <f>_xlfn.RANK.AVG(Table2[[#This Row],[Sharpe Ratio Z-Score]],Table2[Sharpe Ratio Z-Score])</f>
        <v>650</v>
      </c>
      <c r="AV505">
        <f>(Table2[[#This Row],[Rank 1Y]]+Table2[[#This Row],[Rank 6M]]+Table2[[#This Row],[Rank Sharpe]])/3</f>
        <v>473.66666666666669</v>
      </c>
    </row>
    <row r="506" spans="1:48" x14ac:dyDescent="0.3">
      <c r="A506" t="s">
        <v>1587</v>
      </c>
      <c r="B506" t="s">
        <v>1588</v>
      </c>
      <c r="C506" t="s">
        <v>10167</v>
      </c>
      <c r="D506" t="s">
        <v>1152</v>
      </c>
      <c r="E506">
        <v>5774.0474967500004</v>
      </c>
      <c r="F506">
        <v>3444.55</v>
      </c>
      <c r="G506">
        <v>19.670819025689202</v>
      </c>
      <c r="H506">
        <f>(Table2[[#This Row],[1Y Return vs Nifty]]-AVERAGE(Table2[1Y Return vs Nifty]))/_xlfn.STDEV.P(Table2[1Y Return vs Nifty])</f>
        <v>-0.25802730648460459</v>
      </c>
      <c r="I506">
        <v>11.706449664214</v>
      </c>
      <c r="J506">
        <f>(Table2[[#This Row],[1M Return vs Nifty]]-AVERAGE(Table2[1M Return vs Nifty]))/_xlfn.STDEV.P(Table2[1M Return vs Nifty])</f>
        <v>1.2155559657429458</v>
      </c>
      <c r="K506">
        <v>2.0097774305459901</v>
      </c>
      <c r="L506">
        <f>(Table2[[#This Row],[6M Return vs Nifty]]-AVERAGE(Table2[6M Return vs Nifty]))/_xlfn.STDEV.P(Table2[6M Return vs Nifty])</f>
        <v>-0.19545949210846728</v>
      </c>
      <c r="M506">
        <v>16.037547907509701</v>
      </c>
      <c r="N506">
        <f>(Table2[[#This Row],[1W Return vs Nifty]]-AVERAGE(Table2[1W Return vs Nifty]))/_xlfn.STDEV.P(Table2[1W Return vs Nifty])</f>
        <v>2.612662755397329</v>
      </c>
      <c r="O506">
        <v>3088.32</v>
      </c>
      <c r="P506">
        <v>3035.3726898181699</v>
      </c>
      <c r="Q506">
        <v>2930.0175563520602</v>
      </c>
      <c r="R506">
        <v>81.793784644509998</v>
      </c>
      <c r="S506" s="2">
        <f>(Table2[[#This Row],[Close Price]]-Table2[[#This Row],[20D EMA]])/Table2[[#This Row],[20D EMA]]</f>
        <v>0.11534750284944566</v>
      </c>
      <c r="T506" s="2">
        <f>(Table2[[#This Row],[Close Price]]-Table2[[#This Row],[50D EMA]])/Table2[[#This Row],[50D EMA]]</f>
        <v>0.13480298862619786</v>
      </c>
      <c r="U506" s="2">
        <f>(Table2[[#This Row],[Close Price]]-Table2[[#This Row],[200D EMA]])/Table2[[#This Row],[200D EMA]]</f>
        <v>0.17560729031553818</v>
      </c>
      <c r="V506">
        <v>2.6675976751695099</v>
      </c>
      <c r="W506">
        <v>3403.8</v>
      </c>
      <c r="X506">
        <v>3500</v>
      </c>
      <c r="Y506">
        <v>3350</v>
      </c>
      <c r="Z506">
        <v>3478</v>
      </c>
      <c r="AA506">
        <v>2811.4</v>
      </c>
      <c r="AB506">
        <v>3478</v>
      </c>
      <c r="AC506" s="2">
        <f>(Table2[[#This Row],[Close Price]]/Table2[[#This Row],[Day Low]])-1</f>
        <v>1.1971913743463292E-2</v>
      </c>
      <c r="AD506" s="2">
        <f>(Table2[[#This Row],[Day High]]/Table2[[#This Row],[Close Price]])-1</f>
        <v>1.6097893774223104E-2</v>
      </c>
      <c r="AE506" s="2">
        <f>(Table2[[#This Row],[Close Price]]/Table2[[#This Row],[Current Week Low]])-1</f>
        <v>2.8223880597014972E-2</v>
      </c>
      <c r="AF506" s="2">
        <f>(Table2[[#This Row],[Current Week High]]/Table2[[#This Row],[Close Price]])-1</f>
        <v>9.7109927276421981E-3</v>
      </c>
      <c r="AG506" s="2">
        <f>(Table2[[#This Row],[Close Price]]/Table2[[#This Row],[Current Month Low]])-1</f>
        <v>0.22520808138294091</v>
      </c>
      <c r="AH506" s="2">
        <f>(Table2[[#This Row],[Current Month High]]/Table2[[#This Row],[Close Price]])-1</f>
        <v>9.7109927276421981E-3</v>
      </c>
      <c r="AI506">
        <v>7.4160630561321303</v>
      </c>
      <c r="AJ506">
        <v>57.999633044355697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</v>
      </c>
      <c r="AM506">
        <v>0</v>
      </c>
      <c r="AN506">
        <v>15.59</v>
      </c>
      <c r="AO506" t="s">
        <v>10202</v>
      </c>
      <c r="AP506">
        <v>-4.7578346684386999E-2</v>
      </c>
      <c r="AQ506">
        <f>(Table2[[#This Row],[Sharpe Ratio]]-AVERAGE(Table2[Sharpe Ratio]))/_xlfn.STDEV.P(Table2[Sharpe Ratio])</f>
        <v>-1.1857628853254061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2.1889690372217969</v>
      </c>
      <c r="AS506">
        <f>_xlfn.RANK.AVG(Table2[[#This Row],[1Y Return vs Nifty Z-Score]],Table2[1Y Return vs Nifty Z-Score])</f>
        <v>387</v>
      </c>
      <c r="AT506">
        <f>_xlfn.RANK.AVG(Table2[[#This Row],[6M Return vs Nifty Z-Score]],Table2[6M Return vs Nifty Z-Score])</f>
        <v>393</v>
      </c>
      <c r="AU506">
        <f>_xlfn.RANK.AVG(Table2[[#This Row],[Sharpe Ratio Z-Score]],Table2[Sharpe Ratio Z-Score])</f>
        <v>641</v>
      </c>
      <c r="AV506">
        <f>(Table2[[#This Row],[Rank 1Y]]+Table2[[#This Row],[Rank 6M]]+Table2[[#This Row],[Rank Sharpe]])/3</f>
        <v>473.66666666666669</v>
      </c>
    </row>
    <row r="507" spans="1:48" x14ac:dyDescent="0.3">
      <c r="A507" t="s">
        <v>1234</v>
      </c>
      <c r="B507" t="s">
        <v>1235</v>
      </c>
      <c r="C507" t="s">
        <v>10171</v>
      </c>
      <c r="D507" t="s">
        <v>377</v>
      </c>
      <c r="E507">
        <v>9482.9682589399999</v>
      </c>
      <c r="F507">
        <v>237.98</v>
      </c>
      <c r="G507">
        <v>18.1191178095727</v>
      </c>
      <c r="H507">
        <f>(Table2[[#This Row],[1Y Return vs Nifty]]-AVERAGE(Table2[1Y Return vs Nifty]))/_xlfn.STDEV.P(Table2[1Y Return vs Nifty])</f>
        <v>-0.27950011840277167</v>
      </c>
      <c r="I507">
        <v>-6.3903674862681097</v>
      </c>
      <c r="J507">
        <f>(Table2[[#This Row],[1M Return vs Nifty]]-AVERAGE(Table2[1M Return vs Nifty]))/_xlfn.STDEV.P(Table2[1M Return vs Nifty])</f>
        <v>-0.76796946773451014</v>
      </c>
      <c r="K507">
        <v>-37.4863615534017</v>
      </c>
      <c r="L507">
        <f>(Table2[[#This Row],[6M Return vs Nifty]]-AVERAGE(Table2[6M Return vs Nifty]))/_xlfn.STDEV.P(Table2[6M Return vs Nifty])</f>
        <v>-1.524838340391284</v>
      </c>
      <c r="M507">
        <v>-3.3186279727529699</v>
      </c>
      <c r="N507">
        <f>(Table2[[#This Row],[1W Return vs Nifty]]-AVERAGE(Table2[1W Return vs Nifty]))/_xlfn.STDEV.P(Table2[1W Return vs Nifty])</f>
        <v>-1.2745766935683052</v>
      </c>
      <c r="O507">
        <v>242.13</v>
      </c>
      <c r="P507">
        <v>238.300823317832</v>
      </c>
      <c r="Q507">
        <v>223.03376660472799</v>
      </c>
      <c r="R507">
        <v>41.991934308845202</v>
      </c>
      <c r="S507" s="2">
        <f>(Table2[[#This Row],[Close Price]]-Table2[[#This Row],[20D EMA]])/Table2[[#This Row],[20D EMA]]</f>
        <v>-1.7139553132614734E-2</v>
      </c>
      <c r="T507" s="2">
        <f>(Table2[[#This Row],[Close Price]]-Table2[[#This Row],[50D EMA]])/Table2[[#This Row],[50D EMA]]</f>
        <v>-1.3462954653921308E-3</v>
      </c>
      <c r="U507" s="2">
        <f>(Table2[[#This Row],[Close Price]]-Table2[[#This Row],[200D EMA]])/Table2[[#This Row],[200D EMA]]</f>
        <v>6.7013320999777096E-2</v>
      </c>
      <c r="V507">
        <v>0.74016442579791497</v>
      </c>
      <c r="W507">
        <v>237.98</v>
      </c>
      <c r="X507">
        <v>241</v>
      </c>
      <c r="Y507">
        <v>237.1</v>
      </c>
      <c r="Z507">
        <v>241.85</v>
      </c>
      <c r="AA507">
        <v>229</v>
      </c>
      <c r="AB507">
        <v>267</v>
      </c>
      <c r="AC507" s="2">
        <f>(Table2[[#This Row],[Close Price]]/Table2[[#This Row],[Day Low]])-1</f>
        <v>0</v>
      </c>
      <c r="AD507" s="2">
        <f>(Table2[[#This Row],[Day High]]/Table2[[#This Row],[Close Price]])-1</f>
        <v>1.2690142028741969E-2</v>
      </c>
      <c r="AE507" s="2">
        <f>(Table2[[#This Row],[Close Price]]/Table2[[#This Row],[Current Week Low]])-1</f>
        <v>3.7115141290593456E-3</v>
      </c>
      <c r="AF507" s="2">
        <f>(Table2[[#This Row],[Current Week High]]/Table2[[#This Row],[Close Price]])-1</f>
        <v>1.6261870745440721E-2</v>
      </c>
      <c r="AG507" s="2">
        <f>(Table2[[#This Row],[Close Price]]/Table2[[#This Row],[Current Month Low]])-1</f>
        <v>3.9213973799126611E-2</v>
      </c>
      <c r="AH507" s="2">
        <f>(Table2[[#This Row],[Current Month High]]/Table2[[#This Row],[Close Price]])-1</f>
        <v>0.12194302042188432</v>
      </c>
      <c r="AI507">
        <v>35.410538700731102</v>
      </c>
      <c r="AJ507">
        <v>62.832706123845298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-0.03</v>
      </c>
      <c r="AM507" t="s">
        <v>10201</v>
      </c>
      <c r="AN507">
        <v>-5.33</v>
      </c>
      <c r="AO507" t="s">
        <v>10201</v>
      </c>
      <c r="AP507">
        <v>5.9426714990167002E-2</v>
      </c>
      <c r="AQ507">
        <f>(Table2[[#This Row],[Sharpe Ratio]]-AVERAGE(Table2[Sharpe Ratio]))/_xlfn.STDEV.P(Table2[Sharpe Ratio])</f>
        <v>4.2347222074729768E-2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-3.8045373980221409</v>
      </c>
      <c r="AS507">
        <f>_xlfn.RANK.AVG(Table2[[#This Row],[1Y Return vs Nifty Z-Score]],Table2[1Y Return vs Nifty Z-Score])</f>
        <v>392</v>
      </c>
      <c r="AT507">
        <f>_xlfn.RANK.AVG(Table2[[#This Row],[6M Return vs Nifty Z-Score]],Table2[6M Return vs Nifty Z-Score])</f>
        <v>712</v>
      </c>
      <c r="AU507">
        <f>_xlfn.RANK.AVG(Table2[[#This Row],[Sharpe Ratio Z-Score]],Table2[Sharpe Ratio Z-Score])</f>
        <v>320</v>
      </c>
      <c r="AV507">
        <f>(Table2[[#This Row],[Rank 1Y]]+Table2[[#This Row],[Rank 6M]]+Table2[[#This Row],[Rank Sharpe]])/3</f>
        <v>474.66666666666669</v>
      </c>
    </row>
    <row r="508" spans="1:48" x14ac:dyDescent="0.3">
      <c r="A508" t="s">
        <v>2025</v>
      </c>
      <c r="B508" t="s">
        <v>2026</v>
      </c>
      <c r="C508" t="s">
        <v>10157</v>
      </c>
      <c r="D508" t="s">
        <v>587</v>
      </c>
      <c r="E508">
        <v>3074.2263077450002</v>
      </c>
      <c r="F508">
        <v>1028.3499999999999</v>
      </c>
      <c r="G508">
        <v>14.057598727498</v>
      </c>
      <c r="H508">
        <f>(Table2[[#This Row],[1Y Return vs Nifty]]-AVERAGE(Table2[1Y Return vs Nifty]))/_xlfn.STDEV.P(Table2[1Y Return vs Nifty])</f>
        <v>-0.335704389202859</v>
      </c>
      <c r="I508">
        <v>-9.1559221628978893</v>
      </c>
      <c r="J508">
        <f>(Table2[[#This Row],[1M Return vs Nifty]]-AVERAGE(Table2[1M Return vs Nifty]))/_xlfn.STDEV.P(Table2[1M Return vs Nifty])</f>
        <v>-1.0710917236070878</v>
      </c>
      <c r="K508">
        <v>-13.4404178852387</v>
      </c>
      <c r="L508">
        <f>(Table2[[#This Row],[6M Return vs Nifty]]-AVERAGE(Table2[6M Return vs Nifty]))/_xlfn.STDEV.P(Table2[6M Return vs Nifty])</f>
        <v>-0.71548913001788661</v>
      </c>
      <c r="M508">
        <v>0.30854814014580101</v>
      </c>
      <c r="N508">
        <f>(Table2[[#This Row],[1W Return vs Nifty]]-AVERAGE(Table2[1W Return vs Nifty]))/_xlfn.STDEV.P(Table2[1W Return vs Nifty])</f>
        <v>-0.54614241183689782</v>
      </c>
      <c r="O508">
        <v>1044.33</v>
      </c>
      <c r="P508">
        <v>1063.5100973531601</v>
      </c>
      <c r="Q508">
        <v>1014.6849209026</v>
      </c>
      <c r="R508">
        <v>44.147345482423397</v>
      </c>
      <c r="S508" s="2">
        <f>(Table2[[#This Row],[Close Price]]-Table2[[#This Row],[20D EMA]])/Table2[[#This Row],[20D EMA]]</f>
        <v>-1.5301676673082281E-2</v>
      </c>
      <c r="T508" s="2">
        <f>(Table2[[#This Row],[Close Price]]-Table2[[#This Row],[50D EMA]])/Table2[[#This Row],[50D EMA]]</f>
        <v>-3.3060426450736868E-2</v>
      </c>
      <c r="U508" s="2">
        <f>(Table2[[#This Row],[Close Price]]-Table2[[#This Row],[200D EMA]])/Table2[[#This Row],[200D EMA]]</f>
        <v>1.3467312675982553E-2</v>
      </c>
      <c r="V508">
        <v>1.44204611549853</v>
      </c>
      <c r="W508">
        <v>1007.65</v>
      </c>
      <c r="X508">
        <v>1033.5</v>
      </c>
      <c r="Y508">
        <v>1021.95</v>
      </c>
      <c r="Z508">
        <v>1036</v>
      </c>
      <c r="AA508">
        <v>980.65</v>
      </c>
      <c r="AB508">
        <v>1162</v>
      </c>
      <c r="AC508" s="2">
        <f>(Table2[[#This Row],[Close Price]]/Table2[[#This Row],[Day Low]])-1</f>
        <v>2.0542847218776306E-2</v>
      </c>
      <c r="AD508" s="2">
        <f>(Table2[[#This Row],[Day High]]/Table2[[#This Row],[Close Price]])-1</f>
        <v>5.0080225604123285E-3</v>
      </c>
      <c r="AE508" s="2">
        <f>(Table2[[#This Row],[Close Price]]/Table2[[#This Row],[Current Week Low]])-1</f>
        <v>6.2625373061302447E-3</v>
      </c>
      <c r="AF508" s="2">
        <f>(Table2[[#This Row],[Current Week High]]/Table2[[#This Row],[Close Price]])-1</f>
        <v>7.4391014732340111E-3</v>
      </c>
      <c r="AG508" s="2">
        <f>(Table2[[#This Row],[Close Price]]/Table2[[#This Row],[Current Month Low]])-1</f>
        <v>4.8641207362463579E-2</v>
      </c>
      <c r="AH508" s="2">
        <f>(Table2[[#This Row],[Current Month High]]/Table2[[#This Row],[Close Price]])-1</f>
        <v>0.12996547867943797</v>
      </c>
      <c r="AI508">
        <v>22.910487674429898</v>
      </c>
      <c r="AJ508">
        <v>46.970130055738103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-0.16</v>
      </c>
      <c r="AM508" t="s">
        <v>10201</v>
      </c>
      <c r="AN508">
        <v>-4.2699999999999996</v>
      </c>
      <c r="AO508" t="s">
        <v>10201</v>
      </c>
      <c r="AP508">
        <v>1.3679979112256E-2</v>
      </c>
      <c r="AQ508">
        <f>(Table2[[#This Row],[Sharpe Ratio]]-AVERAGE(Table2[Sharpe Ratio]))/_xlfn.STDEV.P(Table2[Sharpe Ratio])</f>
        <v>-0.48269362957301176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406</v>
      </c>
      <c r="AT508">
        <f>_xlfn.RANK.AVG(Table2[[#This Row],[6M Return vs Nifty Z-Score]],Table2[6M Return vs Nifty Z-Score])</f>
        <v>556</v>
      </c>
      <c r="AU508">
        <f>_xlfn.RANK.AVG(Table2[[#This Row],[Sharpe Ratio Z-Score]],Table2[Sharpe Ratio Z-Score])</f>
        <v>467</v>
      </c>
      <c r="AV508">
        <f>(Table2[[#This Row],[Rank 1Y]]+Table2[[#This Row],[Rank 6M]]+Table2[[#This Row],[Rank Sharpe]])/3</f>
        <v>476.33333333333331</v>
      </c>
    </row>
    <row r="509" spans="1:48" x14ac:dyDescent="0.3">
      <c r="A509" t="s">
        <v>1100</v>
      </c>
      <c r="B509" t="s">
        <v>1101</v>
      </c>
      <c r="C509" t="s">
        <v>10157</v>
      </c>
      <c r="D509" t="s">
        <v>493</v>
      </c>
      <c r="E509">
        <v>11394.664246875</v>
      </c>
      <c r="F509">
        <v>855.75</v>
      </c>
      <c r="G509">
        <v>-12.530368469749</v>
      </c>
      <c r="H509">
        <f>(Table2[[#This Row],[1Y Return vs Nifty]]-AVERAGE(Table2[1Y Return vs Nifty]))/_xlfn.STDEV.P(Table2[1Y Return vs Nifty])</f>
        <v>-0.70363502751333173</v>
      </c>
      <c r="I509">
        <v>-10.377682578407599</v>
      </c>
      <c r="J509">
        <f>(Table2[[#This Row],[1M Return vs Nifty]]-AVERAGE(Table2[1M Return vs Nifty]))/_xlfn.STDEV.P(Table2[1M Return vs Nifty])</f>
        <v>-1.2050043800498222</v>
      </c>
      <c r="K509">
        <v>-2.5373933061179899</v>
      </c>
      <c r="L509">
        <f>(Table2[[#This Row],[6M Return vs Nifty]]-AVERAGE(Table2[6M Return vs Nifty]))/_xlfn.STDEV.P(Table2[6M Return vs Nifty])</f>
        <v>-0.34851021434003793</v>
      </c>
      <c r="M509">
        <v>3.4411360507776401</v>
      </c>
      <c r="N509">
        <f>(Table2[[#This Row],[1W Return vs Nifty]]-AVERAGE(Table2[1W Return vs Nifty]))/_xlfn.STDEV.P(Table2[1W Return vs Nifty])</f>
        <v>8.2965288924274821E-2</v>
      </c>
      <c r="O509">
        <v>859.84</v>
      </c>
      <c r="P509">
        <v>838.00711630055798</v>
      </c>
      <c r="Q509">
        <v>783.403326969045</v>
      </c>
      <c r="R509">
        <v>47.705750413584198</v>
      </c>
      <c r="S509" s="2">
        <f>(Table2[[#This Row],[Close Price]]-Table2[[#This Row],[20D EMA]])/Table2[[#This Row],[20D EMA]]</f>
        <v>-4.7566989207294746E-3</v>
      </c>
      <c r="T509" s="2">
        <f>(Table2[[#This Row],[Close Price]]-Table2[[#This Row],[50D EMA]])/Table2[[#This Row],[50D EMA]]</f>
        <v>2.1172712443981671E-2</v>
      </c>
      <c r="U509" s="2">
        <f>(Table2[[#This Row],[Close Price]]-Table2[[#This Row],[200D EMA]])/Table2[[#This Row],[200D EMA]]</f>
        <v>9.2349203201448335E-2</v>
      </c>
      <c r="V509">
        <v>1.3815453929125801</v>
      </c>
      <c r="W509">
        <v>845.75</v>
      </c>
      <c r="X509">
        <v>861.3</v>
      </c>
      <c r="Y509">
        <v>853.05</v>
      </c>
      <c r="Z509">
        <v>872</v>
      </c>
      <c r="AA509">
        <v>792.95</v>
      </c>
      <c r="AB509">
        <v>938</v>
      </c>
      <c r="AC509" s="2">
        <f>(Table2[[#This Row],[Close Price]]/Table2[[#This Row],[Day Low]])-1</f>
        <v>1.1823825007389877E-2</v>
      </c>
      <c r="AD509" s="2">
        <f>(Table2[[#This Row],[Day High]]/Table2[[#This Row],[Close Price]])-1</f>
        <v>6.4855390008764502E-3</v>
      </c>
      <c r="AE509" s="2">
        <f>(Table2[[#This Row],[Close Price]]/Table2[[#This Row],[Current Week Low]])-1</f>
        <v>3.1651134165642247E-3</v>
      </c>
      <c r="AF509" s="2">
        <f>(Table2[[#This Row],[Current Week High]]/Table2[[#This Row],[Close Price]])-1</f>
        <v>1.8989190768331943E-2</v>
      </c>
      <c r="AG509" s="2">
        <f>(Table2[[#This Row],[Close Price]]/Table2[[#This Row],[Current Month Low]])-1</f>
        <v>7.9197931773756114E-2</v>
      </c>
      <c r="AH509" s="2">
        <f>(Table2[[#This Row],[Current Month High]]/Table2[[#This Row],[Close Price]])-1</f>
        <v>9.61145194274029E-2</v>
      </c>
      <c r="AI509">
        <v>9.61145194274029</v>
      </c>
      <c r="AJ509">
        <v>25.845588235294102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0.08</v>
      </c>
      <c r="AM509" t="s">
        <v>10202</v>
      </c>
      <c r="AN509">
        <v>-3.11</v>
      </c>
      <c r="AO509" t="s">
        <v>10201</v>
      </c>
      <c r="AP509">
        <v>2.9043329475369001E-2</v>
      </c>
      <c r="AQ509">
        <f>(Table2[[#This Row],[Sharpe Ratio]]-AVERAGE(Table2[Sharpe Ratio]))/_xlfn.STDEV.P(Table2[Sharpe Ratio])</f>
        <v>-0.30636658887793178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-2.4805509218568487</v>
      </c>
      <c r="AS509">
        <f>_xlfn.RANK.AVG(Table2[[#This Row],[1Y Return vs Nifty Z-Score]],Table2[1Y Return vs Nifty Z-Score])</f>
        <v>577</v>
      </c>
      <c r="AT509">
        <f>_xlfn.RANK.AVG(Table2[[#This Row],[6M Return vs Nifty Z-Score]],Table2[6M Return vs Nifty Z-Score])</f>
        <v>442</v>
      </c>
      <c r="AU509">
        <f>_xlfn.RANK.AVG(Table2[[#This Row],[Sharpe Ratio Z-Score]],Table2[Sharpe Ratio Z-Score])</f>
        <v>411</v>
      </c>
      <c r="AV509">
        <f>(Table2[[#This Row],[Rank 1Y]]+Table2[[#This Row],[Rank 6M]]+Table2[[#This Row],[Rank Sharpe]])/3</f>
        <v>476.66666666666669</v>
      </c>
    </row>
    <row r="510" spans="1:48" x14ac:dyDescent="0.3">
      <c r="A510" t="s">
        <v>476</v>
      </c>
      <c r="B510" t="s">
        <v>477</v>
      </c>
      <c r="C510" t="s">
        <v>10155</v>
      </c>
      <c r="D510" t="s">
        <v>173</v>
      </c>
      <c r="E510">
        <v>46018.879856250001</v>
      </c>
      <c r="F510">
        <v>668.5</v>
      </c>
      <c r="G510">
        <v>12.0740382260402</v>
      </c>
      <c r="H510">
        <f>(Table2[[#This Row],[1Y Return vs Nifty]]-AVERAGE(Table2[1Y Return vs Nifty]))/_xlfn.STDEV.P(Table2[1Y Return vs Nifty])</f>
        <v>-0.36315337302379497</v>
      </c>
      <c r="I510">
        <v>-0.84333342521364796</v>
      </c>
      <c r="J510">
        <f>(Table2[[#This Row],[1M Return vs Nifty]]-AVERAGE(Table2[1M Return vs Nifty]))/_xlfn.STDEV.P(Table2[1M Return vs Nifty])</f>
        <v>-0.15997950745720549</v>
      </c>
      <c r="K510">
        <v>6.5445954630478802</v>
      </c>
      <c r="L510">
        <f>(Table2[[#This Row],[6M Return vs Nifty]]-AVERAGE(Table2[6M Return vs Nifty]))/_xlfn.STDEV.P(Table2[6M Return vs Nifty])</f>
        <v>-4.2824542761401851E-2</v>
      </c>
      <c r="M510">
        <v>4.3374069503543096</v>
      </c>
      <c r="N510">
        <f>(Table2[[#This Row],[1W Return vs Nifty]]-AVERAGE(Table2[1W Return vs Nifty]))/_xlfn.STDEV.P(Table2[1W Return vs Nifty])</f>
        <v>0.26296053278579457</v>
      </c>
      <c r="O510">
        <v>639.30999999999995</v>
      </c>
      <c r="P510">
        <v>614.96073152545205</v>
      </c>
      <c r="Q510">
        <v>552.17084014072896</v>
      </c>
      <c r="R510">
        <v>69.302819346820499</v>
      </c>
      <c r="S510" s="2">
        <f>(Table2[[#This Row],[Close Price]]-Table2[[#This Row],[20D EMA]])/Table2[[#This Row],[20D EMA]]</f>
        <v>4.5658600678856985E-2</v>
      </c>
      <c r="T510" s="2">
        <f>(Table2[[#This Row],[Close Price]]-Table2[[#This Row],[50D EMA]])/Table2[[#This Row],[50D EMA]]</f>
        <v>8.7061280062127128E-2</v>
      </c>
      <c r="U510" s="2">
        <f>(Table2[[#This Row],[Close Price]]-Table2[[#This Row],[200D EMA]])/Table2[[#This Row],[200D EMA]]</f>
        <v>0.21067602887110595</v>
      </c>
      <c r="V510">
        <v>0.90269201475646799</v>
      </c>
      <c r="W510">
        <v>671.2</v>
      </c>
      <c r="X510">
        <v>687.3</v>
      </c>
      <c r="Y510">
        <v>649.20000000000005</v>
      </c>
      <c r="Z510">
        <v>670</v>
      </c>
      <c r="AA510">
        <v>612</v>
      </c>
      <c r="AB510">
        <v>670</v>
      </c>
      <c r="AC510" s="2">
        <f>(Table2[[#This Row],[Close Price]]/Table2[[#This Row],[Day Low]])-1</f>
        <v>-4.0226460071514092E-3</v>
      </c>
      <c r="AD510" s="2">
        <f>(Table2[[#This Row],[Day High]]/Table2[[#This Row],[Close Price]])-1</f>
        <v>2.8122662677636523E-2</v>
      </c>
      <c r="AE510" s="2">
        <f>(Table2[[#This Row],[Close Price]]/Table2[[#This Row],[Current Week Low]])-1</f>
        <v>2.9728897104128071E-2</v>
      </c>
      <c r="AF510" s="2">
        <f>(Table2[[#This Row],[Current Week High]]/Table2[[#This Row],[Close Price]])-1</f>
        <v>2.243829468960401E-3</v>
      </c>
      <c r="AG510" s="2">
        <f>(Table2[[#This Row],[Close Price]]/Table2[[#This Row],[Current Month Low]])-1</f>
        <v>9.2320261437908391E-2</v>
      </c>
      <c r="AH510" s="2">
        <f>(Table2[[#This Row],[Current Month High]]/Table2[[#This Row],[Close Price]])-1</f>
        <v>2.243829468960401E-3</v>
      </c>
      <c r="AI510">
        <v>0.22438294689603999</v>
      </c>
      <c r="AJ510">
        <v>68.366704445283901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0.11</v>
      </c>
      <c r="AM510" t="s">
        <v>10202</v>
      </c>
      <c r="AN510">
        <v>2.46</v>
      </c>
      <c r="AO510" t="s">
        <v>10202</v>
      </c>
      <c r="AP510">
        <v>-7.0260678155116996E-2</v>
      </c>
      <c r="AQ510">
        <f>(Table2[[#This Row],[Sharpe Ratio]]-AVERAGE(Table2[Sharpe Ratio]))/_xlfn.STDEV.P(Table2[Sharpe Ratio])</f>
        <v>-1.4460907623685164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-1.749087652825124</v>
      </c>
      <c r="AS510">
        <f>_xlfn.RANK.AVG(Table2[[#This Row],[1Y Return vs Nifty Z-Score]],Table2[1Y Return vs Nifty Z-Score])</f>
        <v>417</v>
      </c>
      <c r="AT510">
        <f>_xlfn.RANK.AVG(Table2[[#This Row],[6M Return vs Nifty Z-Score]],Table2[6M Return vs Nifty Z-Score])</f>
        <v>337</v>
      </c>
      <c r="AU510">
        <f>_xlfn.RANK.AVG(Table2[[#This Row],[Sharpe Ratio Z-Score]],Table2[Sharpe Ratio Z-Score])</f>
        <v>679</v>
      </c>
      <c r="AV510">
        <f>(Table2[[#This Row],[Rank 1Y]]+Table2[[#This Row],[Rank 6M]]+Table2[[#This Row],[Rank Sharpe]])/3</f>
        <v>477.66666666666669</v>
      </c>
    </row>
    <row r="511" spans="1:48" x14ac:dyDescent="0.3">
      <c r="A511" t="s">
        <v>536</v>
      </c>
      <c r="B511" t="s">
        <v>537</v>
      </c>
      <c r="C511" t="s">
        <v>10155</v>
      </c>
      <c r="D511" t="s">
        <v>173</v>
      </c>
      <c r="E511">
        <v>38090.543532000003</v>
      </c>
      <c r="F511">
        <v>544.15</v>
      </c>
      <c r="G511">
        <v>-8.9161591168141303</v>
      </c>
      <c r="H511">
        <f>(Table2[[#This Row],[1Y Return vs Nifty]]-AVERAGE(Table2[1Y Return vs Nifty]))/_xlfn.STDEV.P(Table2[1Y Return vs Nifty])</f>
        <v>-0.65362073554629874</v>
      </c>
      <c r="I511">
        <v>3.10638616048921</v>
      </c>
      <c r="J511">
        <f>(Table2[[#This Row],[1M Return vs Nifty]]-AVERAGE(Table2[1M Return vs Nifty]))/_xlfn.STDEV.P(Table2[1M Return vs Nifty])</f>
        <v>0.27293469995284986</v>
      </c>
      <c r="K511">
        <v>15.5836440653973</v>
      </c>
      <c r="L511">
        <f>(Table2[[#This Row],[6M Return vs Nifty]]-AVERAGE(Table2[6M Return vs Nifty]))/_xlfn.STDEV.P(Table2[6M Return vs Nifty])</f>
        <v>0.26141582932781515</v>
      </c>
      <c r="M511">
        <v>1.2183619047731999</v>
      </c>
      <c r="N511">
        <f>(Table2[[#This Row],[1W Return vs Nifty]]-AVERAGE(Table2[1W Return vs Nifty]))/_xlfn.STDEV.P(Table2[1W Return vs Nifty])</f>
        <v>-0.36342739731391732</v>
      </c>
      <c r="O511">
        <v>526.78</v>
      </c>
      <c r="P511">
        <v>500.684469109546</v>
      </c>
      <c r="Q511">
        <v>460.06103958209798</v>
      </c>
      <c r="R511">
        <v>60.4605881020696</v>
      </c>
      <c r="S511" s="2">
        <f>(Table2[[#This Row],[Close Price]]-Table2[[#This Row],[20D EMA]])/Table2[[#This Row],[20D EMA]]</f>
        <v>3.2973917005201421E-2</v>
      </c>
      <c r="T511" s="2">
        <f>(Table2[[#This Row],[Close Price]]-Table2[[#This Row],[50D EMA]])/Table2[[#This Row],[50D EMA]]</f>
        <v>8.681222121340465E-2</v>
      </c>
      <c r="U511" s="2">
        <f>(Table2[[#This Row],[Close Price]]-Table2[[#This Row],[200D EMA]])/Table2[[#This Row],[200D EMA]]</f>
        <v>0.1827778342071418</v>
      </c>
      <c r="V511">
        <v>0.61755030950146494</v>
      </c>
      <c r="W511">
        <v>542</v>
      </c>
      <c r="X511">
        <v>555.6</v>
      </c>
      <c r="Y511">
        <v>541.29999999999995</v>
      </c>
      <c r="Z511">
        <v>555</v>
      </c>
      <c r="AA511">
        <v>502.85</v>
      </c>
      <c r="AB511">
        <v>555</v>
      </c>
      <c r="AC511" s="2">
        <f>(Table2[[#This Row],[Close Price]]/Table2[[#This Row],[Day Low]])-1</f>
        <v>3.966789667896542E-3</v>
      </c>
      <c r="AD511" s="2">
        <f>(Table2[[#This Row],[Day High]]/Table2[[#This Row],[Close Price]])-1</f>
        <v>2.1041992097767137E-2</v>
      </c>
      <c r="AE511" s="2">
        <f>(Table2[[#This Row],[Close Price]]/Table2[[#This Row],[Current Week Low]])-1</f>
        <v>5.2651025309440325E-3</v>
      </c>
      <c r="AF511" s="2">
        <f>(Table2[[#This Row],[Current Week High]]/Table2[[#This Row],[Close Price]])-1</f>
        <v>1.9939354957272837E-2</v>
      </c>
      <c r="AG511" s="2">
        <f>(Table2[[#This Row],[Close Price]]/Table2[[#This Row],[Current Month Low]])-1</f>
        <v>8.213184846375654E-2</v>
      </c>
      <c r="AH511" s="2">
        <f>(Table2[[#This Row],[Current Month High]]/Table2[[#This Row],[Close Price]])-1</f>
        <v>1.9939354957272837E-2</v>
      </c>
      <c r="AI511">
        <v>1.9939354957272799</v>
      </c>
      <c r="AJ511">
        <v>44.8363055629491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0.09</v>
      </c>
      <c r="AM511" t="s">
        <v>10202</v>
      </c>
      <c r="AN511">
        <v>3.15</v>
      </c>
      <c r="AO511" t="s">
        <v>10202</v>
      </c>
      <c r="AP511">
        <v>-4.6853074936834001E-2</v>
      </c>
      <c r="AQ511">
        <f>(Table2[[#This Row],[Sharpe Ratio]]-AVERAGE(Table2[Sharpe Ratio]))/_xlfn.STDEV.P(Table2[Sharpe Ratio])</f>
        <v>-1.1774388532670854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-1.6601364568466364</v>
      </c>
      <c r="AS511">
        <f>_xlfn.RANK.AVG(Table2[[#This Row],[1Y Return vs Nifty Z-Score]],Table2[1Y Return vs Nifty Z-Score])</f>
        <v>554</v>
      </c>
      <c r="AT511">
        <f>_xlfn.RANK.AVG(Table2[[#This Row],[6M Return vs Nifty Z-Score]],Table2[6M Return vs Nifty Z-Score])</f>
        <v>241</v>
      </c>
      <c r="AU511">
        <f>_xlfn.RANK.AVG(Table2[[#This Row],[Sharpe Ratio Z-Score]],Table2[Sharpe Ratio Z-Score])</f>
        <v>638</v>
      </c>
      <c r="AV511">
        <f>(Table2[[#This Row],[Rank 1Y]]+Table2[[#This Row],[Rank 6M]]+Table2[[#This Row],[Rank Sharpe]])/3</f>
        <v>477.66666666666669</v>
      </c>
    </row>
    <row r="512" spans="1:48" x14ac:dyDescent="0.3">
      <c r="A512" t="s">
        <v>542</v>
      </c>
      <c r="B512" t="s">
        <v>543</v>
      </c>
      <c r="C512" t="s">
        <v>10157</v>
      </c>
      <c r="D512" t="s">
        <v>51</v>
      </c>
      <c r="E512">
        <v>37421.437813379998</v>
      </c>
      <c r="F512">
        <v>303.14999999999998</v>
      </c>
      <c r="G512">
        <v>-24.501490185595301</v>
      </c>
      <c r="H512">
        <f>(Table2[[#This Row],[1Y Return vs Nifty]]-AVERAGE(Table2[1Y Return vs Nifty]))/_xlfn.STDEV.P(Table2[1Y Return vs Nifty])</f>
        <v>-0.86929426808362065</v>
      </c>
      <c r="I512">
        <v>-6.17075779937284</v>
      </c>
      <c r="J512">
        <f>(Table2[[#This Row],[1M Return vs Nifty]]-AVERAGE(Table2[1M Return vs Nifty]))/_xlfn.STDEV.P(Table2[1M Return vs Nifty])</f>
        <v>-0.74389885930803423</v>
      </c>
      <c r="K512">
        <v>-5.44218676239604</v>
      </c>
      <c r="L512">
        <f>(Table2[[#This Row],[6M Return vs Nifty]]-AVERAGE(Table2[6M Return vs Nifty]))/_xlfn.STDEV.P(Table2[6M Return vs Nifty])</f>
        <v>-0.44628106178859051</v>
      </c>
      <c r="M512">
        <v>0.55746974454835896</v>
      </c>
      <c r="N512">
        <f>(Table2[[#This Row],[1W Return vs Nifty]]-AVERAGE(Table2[1W Return vs Nifty]))/_xlfn.STDEV.P(Table2[1W Return vs Nifty])</f>
        <v>-0.49615227502892889</v>
      </c>
      <c r="O512">
        <v>296.88</v>
      </c>
      <c r="P512">
        <v>291.80123749016099</v>
      </c>
      <c r="Q512">
        <v>282.10090404963898</v>
      </c>
      <c r="R512">
        <v>60.020421414528798</v>
      </c>
      <c r="S512" s="2">
        <f>(Table2[[#This Row],[Close Price]]-Table2[[#This Row],[20D EMA]])/Table2[[#This Row],[20D EMA]]</f>
        <v>2.1119644300727505E-2</v>
      </c>
      <c r="T512" s="2">
        <f>(Table2[[#This Row],[Close Price]]-Table2[[#This Row],[50D EMA]])/Table2[[#This Row],[50D EMA]]</f>
        <v>3.8892098633480442E-2</v>
      </c>
      <c r="U512" s="2">
        <f>(Table2[[#This Row],[Close Price]]-Table2[[#This Row],[200D EMA]])/Table2[[#This Row],[200D EMA]]</f>
        <v>7.4615485623034924E-2</v>
      </c>
      <c r="V512">
        <v>0.86302936975661704</v>
      </c>
      <c r="W512">
        <v>302</v>
      </c>
      <c r="X512">
        <v>306.75</v>
      </c>
      <c r="Y512">
        <v>295</v>
      </c>
      <c r="Z512">
        <v>304.8</v>
      </c>
      <c r="AA512">
        <v>281</v>
      </c>
      <c r="AB512">
        <v>309.25</v>
      </c>
      <c r="AC512" s="2">
        <f>(Table2[[#This Row],[Close Price]]/Table2[[#This Row],[Day Low]])-1</f>
        <v>3.8079470198675303E-3</v>
      </c>
      <c r="AD512" s="2">
        <f>(Table2[[#This Row],[Day High]]/Table2[[#This Row],[Close Price]])-1</f>
        <v>1.187530925284519E-2</v>
      </c>
      <c r="AE512" s="2">
        <f>(Table2[[#This Row],[Close Price]]/Table2[[#This Row],[Current Week Low]])-1</f>
        <v>2.762711864406775E-2</v>
      </c>
      <c r="AF512" s="2">
        <f>(Table2[[#This Row],[Current Week High]]/Table2[[#This Row],[Close Price]])-1</f>
        <v>5.4428500742207397E-3</v>
      </c>
      <c r="AG512" s="2">
        <f>(Table2[[#This Row],[Close Price]]/Table2[[#This Row],[Current Month Low]])-1</f>
        <v>7.882562277580063E-2</v>
      </c>
      <c r="AH512" s="2">
        <f>(Table2[[#This Row],[Current Month High]]/Table2[[#This Row],[Close Price]])-1</f>
        <v>2.0122051789543294E-2</v>
      </c>
      <c r="AI512">
        <v>4.3542800593765696</v>
      </c>
      <c r="AJ512">
        <v>27.722772277227701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0.08</v>
      </c>
      <c r="AM512" t="s">
        <v>10202</v>
      </c>
      <c r="AN512">
        <v>1.35</v>
      </c>
      <c r="AO512" t="s">
        <v>10202</v>
      </c>
      <c r="AP512">
        <v>5.9530386579286998E-2</v>
      </c>
      <c r="AQ512">
        <f>(Table2[[#This Row],[Sharpe Ratio]]-AVERAGE(Table2[Sharpe Ratio]))/_xlfn.STDEV.P(Table2[Sharpe Ratio])</f>
        <v>4.3537073512185435E-2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-2.512089390696989</v>
      </c>
      <c r="AS512">
        <f>_xlfn.RANK.AVG(Table2[[#This Row],[1Y Return vs Nifty Z-Score]],Table2[1Y Return vs Nifty Z-Score])</f>
        <v>630</v>
      </c>
      <c r="AT512">
        <f>_xlfn.RANK.AVG(Table2[[#This Row],[6M Return vs Nifty Z-Score]],Table2[6M Return vs Nifty Z-Score])</f>
        <v>484</v>
      </c>
      <c r="AU512">
        <f>_xlfn.RANK.AVG(Table2[[#This Row],[Sharpe Ratio Z-Score]],Table2[Sharpe Ratio Z-Score])</f>
        <v>319</v>
      </c>
      <c r="AV512">
        <f>(Table2[[#This Row],[Rank 1Y]]+Table2[[#This Row],[Rank 6M]]+Table2[[#This Row],[Rank Sharpe]])/3</f>
        <v>477.66666666666669</v>
      </c>
    </row>
    <row r="513" spans="1:48" x14ac:dyDescent="0.3">
      <c r="A513" t="s">
        <v>442</v>
      </c>
      <c r="B513" t="s">
        <v>443</v>
      </c>
      <c r="C513" t="s">
        <v>10159</v>
      </c>
      <c r="D513" t="s">
        <v>272</v>
      </c>
      <c r="E513">
        <v>52783.199894869998</v>
      </c>
      <c r="F513">
        <v>1996.3</v>
      </c>
      <c r="G513">
        <v>3.1910510979965299</v>
      </c>
      <c r="H513">
        <f>(Table2[[#This Row],[1Y Return vs Nifty]]-AVERAGE(Table2[1Y Return vs Nifty]))/_xlfn.STDEV.P(Table2[1Y Return vs Nifty])</f>
        <v>-0.48607826983438057</v>
      </c>
      <c r="I513">
        <v>-0.87008902387346898</v>
      </c>
      <c r="J513">
        <f>(Table2[[#This Row],[1M Return vs Nifty]]-AVERAGE(Table2[1M Return vs Nifty]))/_xlfn.STDEV.P(Table2[1M Return vs Nifty])</f>
        <v>-0.16291209002066784</v>
      </c>
      <c r="K513">
        <v>-3.4531932374564098</v>
      </c>
      <c r="L513">
        <f>(Table2[[#This Row],[6M Return vs Nifty]]-AVERAGE(Table2[6M Return vs Nifty]))/_xlfn.STDEV.P(Table2[6M Return vs Nifty])</f>
        <v>-0.3793346212137062</v>
      </c>
      <c r="M513">
        <v>-1.5246703040871601</v>
      </c>
      <c r="N513">
        <f>(Table2[[#This Row],[1W Return vs Nifty]]-AVERAGE(Table2[1W Return vs Nifty]))/_xlfn.STDEV.P(Table2[1W Return vs Nifty])</f>
        <v>-0.91430186125894275</v>
      </c>
      <c r="O513">
        <v>2046.25</v>
      </c>
      <c r="P513">
        <v>2010.38458683967</v>
      </c>
      <c r="Q513">
        <v>1839.66132412569</v>
      </c>
      <c r="R513">
        <v>38.870162500965201</v>
      </c>
      <c r="S513" s="2">
        <f>(Table2[[#This Row],[Close Price]]-Table2[[#This Row],[20D EMA]])/Table2[[#This Row],[20D EMA]]</f>
        <v>-2.4410507025045838E-2</v>
      </c>
      <c r="T513" s="2">
        <f>(Table2[[#This Row],[Close Price]]-Table2[[#This Row],[50D EMA]])/Table2[[#This Row],[50D EMA]]</f>
        <v>-7.0059166449395732E-3</v>
      </c>
      <c r="U513" s="2">
        <f>(Table2[[#This Row],[Close Price]]-Table2[[#This Row],[200D EMA]])/Table2[[#This Row],[200D EMA]]</f>
        <v>8.5145387262382854E-2</v>
      </c>
      <c r="V513">
        <v>1.3934884380296999</v>
      </c>
      <c r="W513">
        <v>1991</v>
      </c>
      <c r="X513">
        <v>2011.15</v>
      </c>
      <c r="Y513">
        <v>1968</v>
      </c>
      <c r="Z513">
        <v>2046.75</v>
      </c>
      <c r="AA513">
        <v>1968</v>
      </c>
      <c r="AB513">
        <v>2150</v>
      </c>
      <c r="AC513" s="2">
        <f>(Table2[[#This Row],[Close Price]]/Table2[[#This Row],[Day Low]])-1</f>
        <v>2.6619789050728038E-3</v>
      </c>
      <c r="AD513" s="2">
        <f>(Table2[[#This Row],[Day High]]/Table2[[#This Row],[Close Price]])-1</f>
        <v>7.4387617091620228E-3</v>
      </c>
      <c r="AE513" s="2">
        <f>(Table2[[#This Row],[Close Price]]/Table2[[#This Row],[Current Week Low]])-1</f>
        <v>1.438008130081303E-2</v>
      </c>
      <c r="AF513" s="2">
        <f>(Table2[[#This Row],[Current Week High]]/Table2[[#This Row],[Close Price]])-1</f>
        <v>2.5271752742573872E-2</v>
      </c>
      <c r="AG513" s="2">
        <f>(Table2[[#This Row],[Close Price]]/Table2[[#This Row],[Current Month Low]])-1</f>
        <v>1.438008130081303E-2</v>
      </c>
      <c r="AH513" s="2">
        <f>(Table2[[#This Row],[Current Month High]]/Table2[[#This Row],[Close Price]])-1</f>
        <v>7.6992436006612319E-2</v>
      </c>
      <c r="AI513">
        <v>9.3247507889595802</v>
      </c>
      <c r="AJ513">
        <v>33.786817679187699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-0.09</v>
      </c>
      <c r="AM513" t="s">
        <v>10201</v>
      </c>
      <c r="AN513">
        <v>-4.5</v>
      </c>
      <c r="AO513" t="s">
        <v>10201</v>
      </c>
      <c r="AP513">
        <v>3.418884923123E-3</v>
      </c>
      <c r="AQ513">
        <f>(Table2[[#This Row],[Sharpe Ratio]]-AVERAGE(Table2[Sharpe Ratio]))/_xlfn.STDEV.P(Table2[Sharpe Ratio])</f>
        <v>-0.60046145559404718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-2.5430882979217446</v>
      </c>
      <c r="AS513">
        <f>_xlfn.RANK.AVG(Table2[[#This Row],[1Y Return vs Nifty Z-Score]],Table2[1Y Return vs Nifty Z-Score])</f>
        <v>479</v>
      </c>
      <c r="AT513">
        <f>_xlfn.RANK.AVG(Table2[[#This Row],[6M Return vs Nifty Z-Score]],Table2[6M Return vs Nifty Z-Score])</f>
        <v>458</v>
      </c>
      <c r="AU513">
        <f>_xlfn.RANK.AVG(Table2[[#This Row],[Sharpe Ratio Z-Score]],Table2[Sharpe Ratio Z-Score])</f>
        <v>498</v>
      </c>
      <c r="AV513">
        <f>(Table2[[#This Row],[Rank 1Y]]+Table2[[#This Row],[Rank 6M]]+Table2[[#This Row],[Rank Sharpe]])/3</f>
        <v>478.33333333333331</v>
      </c>
    </row>
    <row r="514" spans="1:48" x14ac:dyDescent="0.3">
      <c r="A514" t="s">
        <v>1504</v>
      </c>
      <c r="B514" t="s">
        <v>1505</v>
      </c>
      <c r="C514" t="s">
        <v>10168</v>
      </c>
      <c r="D514" t="s">
        <v>1506</v>
      </c>
      <c r="E514">
        <v>6626.8423518749996</v>
      </c>
      <c r="F514">
        <v>488.35</v>
      </c>
      <c r="G514">
        <v>1.0887487777075799</v>
      </c>
      <c r="H514">
        <f>(Table2[[#This Row],[1Y Return vs Nifty]]-AVERAGE(Table2[1Y Return vs Nifty]))/_xlfn.STDEV.P(Table2[1Y Return vs Nifty])</f>
        <v>-0.51517043129550921</v>
      </c>
      <c r="I514">
        <v>5.1436066667089797</v>
      </c>
      <c r="J514">
        <f>(Table2[[#This Row],[1M Return vs Nifty]]-AVERAGE(Table2[1M Return vs Nifty]))/_xlfn.STDEV.P(Table2[1M Return vs Nifty])</f>
        <v>0.49622693162470932</v>
      </c>
      <c r="K514">
        <v>0.96354426385709602</v>
      </c>
      <c r="L514">
        <f>(Table2[[#This Row],[6M Return vs Nifty]]-AVERAGE(Table2[6M Return vs Nifty]))/_xlfn.STDEV.P(Table2[6M Return vs Nifty])</f>
        <v>-0.23067407960861358</v>
      </c>
      <c r="M514">
        <v>2.88147562457493</v>
      </c>
      <c r="N514">
        <f>(Table2[[#This Row],[1W Return vs Nifty]]-AVERAGE(Table2[1W Return vs Nifty]))/_xlfn.STDEV.P(Table2[1W Return vs Nifty])</f>
        <v>-2.9429540520236903E-2</v>
      </c>
      <c r="O514">
        <v>468.76</v>
      </c>
      <c r="P514">
        <v>464.23824704665299</v>
      </c>
      <c r="Q514">
        <v>445.819197360825</v>
      </c>
      <c r="R514">
        <v>69.995189986624297</v>
      </c>
      <c r="S514" s="2">
        <f>(Table2[[#This Row],[Close Price]]-Table2[[#This Row],[20D EMA]])/Table2[[#This Row],[20D EMA]]</f>
        <v>4.1791108456352997E-2</v>
      </c>
      <c r="T514" s="2">
        <f>(Table2[[#This Row],[Close Price]]-Table2[[#This Row],[50D EMA]])/Table2[[#This Row],[50D EMA]]</f>
        <v>5.1938316385474283E-2</v>
      </c>
      <c r="U514" s="2">
        <f>(Table2[[#This Row],[Close Price]]-Table2[[#This Row],[200D EMA]])/Table2[[#This Row],[200D EMA]]</f>
        <v>9.5399217644619727E-2</v>
      </c>
      <c r="V514">
        <v>1.0964768787264001</v>
      </c>
      <c r="W514">
        <v>479.55</v>
      </c>
      <c r="X514">
        <v>494.7</v>
      </c>
      <c r="Y514">
        <v>484.6</v>
      </c>
      <c r="Z514">
        <v>496.9</v>
      </c>
      <c r="AA514">
        <v>443.05</v>
      </c>
      <c r="AB514">
        <v>496.9</v>
      </c>
      <c r="AC514" s="2">
        <f>(Table2[[#This Row],[Close Price]]/Table2[[#This Row],[Day Low]])-1</f>
        <v>1.8350536961734942E-2</v>
      </c>
      <c r="AD514" s="2">
        <f>(Table2[[#This Row],[Day High]]/Table2[[#This Row],[Close Price]])-1</f>
        <v>1.3002969181939106E-2</v>
      </c>
      <c r="AE514" s="2">
        <f>(Table2[[#This Row],[Close Price]]/Table2[[#This Row],[Current Week Low]])-1</f>
        <v>7.7383408997111491E-3</v>
      </c>
      <c r="AF514" s="2">
        <f>(Table2[[#This Row],[Current Week High]]/Table2[[#This Row],[Close Price]])-1</f>
        <v>1.7507934882768472E-2</v>
      </c>
      <c r="AG514" s="2">
        <f>(Table2[[#This Row],[Close Price]]/Table2[[#This Row],[Current Month Low]])-1</f>
        <v>0.10224579618553209</v>
      </c>
      <c r="AH514" s="2">
        <f>(Table2[[#This Row],[Current Month High]]/Table2[[#This Row],[Close Price]])-1</f>
        <v>1.7507934882768472E-2</v>
      </c>
      <c r="AI514">
        <v>18.132486945838</v>
      </c>
      <c r="AJ514">
        <v>42.6672509494595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-0.12</v>
      </c>
      <c r="AM514" t="s">
        <v>10201</v>
      </c>
      <c r="AN514">
        <v>8.39</v>
      </c>
      <c r="AO514" t="s">
        <v>10202</v>
      </c>
      <c r="AQ514">
        <f>(Table2[[#This Row],[Sharpe Ratio]]-AVERAGE(Table2[Sharpe Ratio]))/_xlfn.STDEV.P(Table2[Sharpe Ratio])</f>
        <v>-0.63970041368086605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-0.91874753348051663</v>
      </c>
      <c r="AS514">
        <f>_xlfn.RANK.AVG(Table2[[#This Row],[1Y Return vs Nifty Z-Score]],Table2[1Y Return vs Nifty Z-Score])</f>
        <v>498</v>
      </c>
      <c r="AT514">
        <f>_xlfn.RANK.AVG(Table2[[#This Row],[6M Return vs Nifty Z-Score]],Table2[6M Return vs Nifty Z-Score])</f>
        <v>407</v>
      </c>
      <c r="AU514">
        <f>_xlfn.RANK.AVG(Table2[[#This Row],[Sharpe Ratio Z-Score]],Table2[Sharpe Ratio Z-Score])</f>
        <v>530.5</v>
      </c>
      <c r="AV514">
        <f>(Table2[[#This Row],[Rank 1Y]]+Table2[[#This Row],[Rank 6M]]+Table2[[#This Row],[Rank Sharpe]])/3</f>
        <v>478.5</v>
      </c>
    </row>
    <row r="515" spans="1:48" x14ac:dyDescent="0.3">
      <c r="A515" t="s">
        <v>1765</v>
      </c>
      <c r="B515" t="s">
        <v>1766</v>
      </c>
      <c r="C515" t="s">
        <v>10166</v>
      </c>
      <c r="D515" t="s">
        <v>525</v>
      </c>
      <c r="E515">
        <v>4285.0358466899997</v>
      </c>
      <c r="F515">
        <v>384.7</v>
      </c>
      <c r="G515">
        <v>8.1632953524187695</v>
      </c>
      <c r="H515">
        <f>(Table2[[#This Row],[1Y Return vs Nifty]]-AVERAGE(Table2[1Y Return vs Nifty]))/_xlfn.STDEV.P(Table2[1Y Return vs Nifty])</f>
        <v>-0.41727116665145719</v>
      </c>
      <c r="I515">
        <v>3.5897735732584102</v>
      </c>
      <c r="J515">
        <f>(Table2[[#This Row],[1M Return vs Nifty]]-AVERAGE(Table2[1M Return vs Nifty]))/_xlfn.STDEV.P(Table2[1M Return vs Nifty])</f>
        <v>0.32591701278044177</v>
      </c>
      <c r="K515">
        <v>-3.5649940082353502</v>
      </c>
      <c r="L515">
        <f>(Table2[[#This Row],[6M Return vs Nifty]]-AVERAGE(Table2[6M Return vs Nifty]))/_xlfn.STDEV.P(Table2[6M Return vs Nifty])</f>
        <v>-0.38309766194929917</v>
      </c>
      <c r="M515">
        <v>2.68498950039135</v>
      </c>
      <c r="N515">
        <f>(Table2[[#This Row],[1W Return vs Nifty]]-AVERAGE(Table2[1W Return vs Nifty]))/_xlfn.STDEV.P(Table2[1W Return vs Nifty])</f>
        <v>-6.8889226040019846E-2</v>
      </c>
      <c r="O515">
        <v>391.7</v>
      </c>
      <c r="P515">
        <v>370.5323393324</v>
      </c>
      <c r="Q515">
        <v>328.26634013309899</v>
      </c>
      <c r="R515">
        <v>43.079013637748197</v>
      </c>
      <c r="S515" s="2">
        <f>(Table2[[#This Row],[Close Price]]-Table2[[#This Row],[20D EMA]])/Table2[[#This Row],[20D EMA]]</f>
        <v>-1.7870819504723003E-2</v>
      </c>
      <c r="T515" s="2">
        <f>(Table2[[#This Row],[Close Price]]-Table2[[#This Row],[50D EMA]])/Table2[[#This Row],[50D EMA]]</f>
        <v>3.8235962596750175E-2</v>
      </c>
      <c r="U515" s="2">
        <f>(Table2[[#This Row],[Close Price]]-Table2[[#This Row],[200D EMA]])/Table2[[#This Row],[200D EMA]]</f>
        <v>0.17191424452479467</v>
      </c>
      <c r="V515">
        <v>0.28510419134081599</v>
      </c>
      <c r="W515">
        <v>382</v>
      </c>
      <c r="X515">
        <v>389</v>
      </c>
      <c r="Y515">
        <v>382.1</v>
      </c>
      <c r="Z515">
        <v>397.75</v>
      </c>
      <c r="AA515">
        <v>351.7</v>
      </c>
      <c r="AB515">
        <v>451.9</v>
      </c>
      <c r="AC515" s="2">
        <f>(Table2[[#This Row],[Close Price]]/Table2[[#This Row],[Day Low]])-1</f>
        <v>7.0680628272250523E-3</v>
      </c>
      <c r="AD515" s="2">
        <f>(Table2[[#This Row],[Day High]]/Table2[[#This Row],[Close Price]])-1</f>
        <v>1.1177540940993103E-2</v>
      </c>
      <c r="AE515" s="2">
        <f>(Table2[[#This Row],[Close Price]]/Table2[[#This Row],[Current Week Low]])-1</f>
        <v>6.8045014394135794E-3</v>
      </c>
      <c r="AF515" s="2">
        <f>(Table2[[#This Row],[Current Week High]]/Table2[[#This Row],[Close Price]])-1</f>
        <v>3.3922537041850775E-2</v>
      </c>
      <c r="AG515" s="2">
        <f>(Table2[[#This Row],[Close Price]]/Table2[[#This Row],[Current Month Low]])-1</f>
        <v>9.3829968723343704E-2</v>
      </c>
      <c r="AH515" s="2">
        <f>(Table2[[#This Row],[Current Month High]]/Table2[[#This Row],[Close Price]])-1</f>
        <v>0.17468157005458806</v>
      </c>
      <c r="AI515">
        <v>17.468157005458799</v>
      </c>
      <c r="AJ515">
        <v>63.493412664683298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</v>
      </c>
      <c r="AM515" t="s">
        <v>10202</v>
      </c>
      <c r="AN515">
        <v>-9.64</v>
      </c>
      <c r="AO515" t="s">
        <v>10201</v>
      </c>
      <c r="AQ515">
        <f>(Table2[[#This Row],[Sharpe Ratio]]-AVERAGE(Table2[Sharpe Ratio]))/_xlfn.STDEV.P(Table2[Sharpe Ratio])</f>
        <v>-0.63970041368086605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-1.1830414555412003</v>
      </c>
      <c r="AS515">
        <f>_xlfn.RANK.AVG(Table2[[#This Row],[1Y Return vs Nifty Z-Score]],Table2[1Y Return vs Nifty Z-Score])</f>
        <v>448</v>
      </c>
      <c r="AT515">
        <f>_xlfn.RANK.AVG(Table2[[#This Row],[6M Return vs Nifty Z-Score]],Table2[6M Return vs Nifty Z-Score])</f>
        <v>460</v>
      </c>
      <c r="AU515">
        <f>_xlfn.RANK.AVG(Table2[[#This Row],[Sharpe Ratio Z-Score]],Table2[Sharpe Ratio Z-Score])</f>
        <v>530.5</v>
      </c>
      <c r="AV515">
        <f>(Table2[[#This Row],[Rank 1Y]]+Table2[[#This Row],[Rank 6M]]+Table2[[#This Row],[Rank Sharpe]])/3</f>
        <v>479.5</v>
      </c>
    </row>
    <row r="516" spans="1:48" x14ac:dyDescent="0.3">
      <c r="A516" t="s">
        <v>1794</v>
      </c>
      <c r="B516" t="s">
        <v>1795</v>
      </c>
      <c r="C516" t="s">
        <v>10174</v>
      </c>
      <c r="D516" t="s">
        <v>681</v>
      </c>
      <c r="E516">
        <v>4100.3162086399998</v>
      </c>
      <c r="F516">
        <v>620.79999999999995</v>
      </c>
      <c r="G516">
        <v>1.67465920430543</v>
      </c>
      <c r="H516">
        <f>(Table2[[#This Row],[1Y Return vs Nifty]]-AVERAGE(Table2[1Y Return vs Nifty]))/_xlfn.STDEV.P(Table2[1Y Return vs Nifty])</f>
        <v>-0.50706246291824908</v>
      </c>
      <c r="I516">
        <v>-10.955521399036201</v>
      </c>
      <c r="J516">
        <f>(Table2[[#This Row],[1M Return vs Nifty]]-AVERAGE(Table2[1M Return vs Nifty]))/_xlfn.STDEV.P(Table2[1M Return vs Nifty])</f>
        <v>-1.2683391635996972</v>
      </c>
      <c r="K516">
        <v>-32.923040997073699</v>
      </c>
      <c r="L516">
        <f>(Table2[[#This Row],[6M Return vs Nifty]]-AVERAGE(Table2[6M Return vs Nifty]))/_xlfn.STDEV.P(Table2[6M Return vs Nifty])</f>
        <v>-1.3712440402501445</v>
      </c>
      <c r="M516">
        <v>-6.2155400916507197</v>
      </c>
      <c r="N516">
        <f>(Table2[[#This Row],[1W Return vs Nifty]]-AVERAGE(Table2[1W Return vs Nifty]))/_xlfn.STDEV.P(Table2[1W Return vs Nifty])</f>
        <v>-1.8563543720946039</v>
      </c>
      <c r="O516">
        <v>658.34</v>
      </c>
      <c r="P516">
        <v>656.40496125252105</v>
      </c>
      <c r="Q516">
        <v>644.68555506754706</v>
      </c>
      <c r="R516">
        <v>22.828363954568001</v>
      </c>
      <c r="S516" s="2">
        <f>(Table2[[#This Row],[Close Price]]-Table2[[#This Row],[20D EMA]])/Table2[[#This Row],[20D EMA]]</f>
        <v>-5.7022207370052064E-2</v>
      </c>
      <c r="T516" s="2">
        <f>(Table2[[#This Row],[Close Price]]-Table2[[#This Row],[50D EMA]])/Table2[[#This Row],[50D EMA]]</f>
        <v>-5.4242370722764471E-2</v>
      </c>
      <c r="U516" s="2">
        <f>(Table2[[#This Row],[Close Price]]-Table2[[#This Row],[200D EMA]])/Table2[[#This Row],[200D EMA]]</f>
        <v>-3.7049930589874144E-2</v>
      </c>
      <c r="V516">
        <v>0.66466801479772597</v>
      </c>
      <c r="W516">
        <v>622.79999999999995</v>
      </c>
      <c r="X516">
        <v>638.6</v>
      </c>
      <c r="Y516">
        <v>619.1</v>
      </c>
      <c r="Z516">
        <v>631.15</v>
      </c>
      <c r="AA516">
        <v>617.1</v>
      </c>
      <c r="AB516">
        <v>753.5</v>
      </c>
      <c r="AC516" s="2">
        <f>(Table2[[#This Row],[Close Price]]/Table2[[#This Row],[Day Low]])-1</f>
        <v>-3.2113037893384266E-3</v>
      </c>
      <c r="AD516" s="2">
        <f>(Table2[[#This Row],[Day High]]/Table2[[#This Row],[Close Price]])-1</f>
        <v>2.8672680412371143E-2</v>
      </c>
      <c r="AE516" s="2">
        <f>(Table2[[#This Row],[Close Price]]/Table2[[#This Row],[Current Week Low]])-1</f>
        <v>2.7459214989500325E-3</v>
      </c>
      <c r="AF516" s="2">
        <f>(Table2[[#This Row],[Current Week High]]/Table2[[#This Row],[Close Price]])-1</f>
        <v>1.6672036082474362E-2</v>
      </c>
      <c r="AG516" s="2">
        <f>(Table2[[#This Row],[Close Price]]/Table2[[#This Row],[Current Month Low]])-1</f>
        <v>5.9957867444497825E-3</v>
      </c>
      <c r="AH516" s="2">
        <f>(Table2[[#This Row],[Current Month High]]/Table2[[#This Row],[Close Price]])-1</f>
        <v>0.21375644329896915</v>
      </c>
      <c r="AI516">
        <v>31.282216494845301</v>
      </c>
      <c r="AJ516">
        <v>30.8048883270122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-0.12</v>
      </c>
      <c r="AM516" t="s">
        <v>10201</v>
      </c>
      <c r="AN516">
        <v>-8.4</v>
      </c>
      <c r="AO516" t="s">
        <v>10201</v>
      </c>
      <c r="AP516">
        <v>8.4441431261276997E-2</v>
      </c>
      <c r="AQ516">
        <f>(Table2[[#This Row],[Sharpe Ratio]]-AVERAGE(Table2[Sharpe Ratio]))/_xlfn.STDEV.P(Table2[Sharpe Ratio])</f>
        <v>0.32944416314964242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-4.6735558757130518</v>
      </c>
      <c r="AS516">
        <f>_xlfn.RANK.AVG(Table2[[#This Row],[1Y Return vs Nifty Z-Score]],Table2[1Y Return vs Nifty Z-Score])</f>
        <v>492</v>
      </c>
      <c r="AT516">
        <f>_xlfn.RANK.AVG(Table2[[#This Row],[6M Return vs Nifty Z-Score]],Table2[6M Return vs Nifty Z-Score])</f>
        <v>699</v>
      </c>
      <c r="AU516">
        <f>_xlfn.RANK.AVG(Table2[[#This Row],[Sharpe Ratio Z-Score]],Table2[Sharpe Ratio Z-Score])</f>
        <v>248</v>
      </c>
      <c r="AV516">
        <f>(Table2[[#This Row],[Rank 1Y]]+Table2[[#This Row],[Rank 6M]]+Table2[[#This Row],[Rank Sharpe]])/3</f>
        <v>479.66666666666669</v>
      </c>
    </row>
    <row r="517" spans="1:48" x14ac:dyDescent="0.3">
      <c r="A517" t="s">
        <v>857</v>
      </c>
      <c r="B517" t="s">
        <v>858</v>
      </c>
      <c r="C517" t="s">
        <v>10167</v>
      </c>
      <c r="D517" t="s">
        <v>391</v>
      </c>
      <c r="E517">
        <v>18244.171173260002</v>
      </c>
      <c r="F517">
        <v>7688.9</v>
      </c>
      <c r="G517">
        <v>-12.1382218499089</v>
      </c>
      <c r="H517">
        <f>(Table2[[#This Row],[1Y Return vs Nifty]]-AVERAGE(Table2[1Y Return vs Nifty]))/_xlfn.STDEV.P(Table2[1Y Return vs Nifty])</f>
        <v>-0.69820840895770175</v>
      </c>
      <c r="I517">
        <v>-4.4387482788322297</v>
      </c>
      <c r="J517">
        <f>(Table2[[#This Row],[1M Return vs Nifty]]-AVERAGE(Table2[1M Return vs Nifty]))/_xlfn.STDEV.P(Table2[1M Return vs Nifty])</f>
        <v>-0.5540596789455432</v>
      </c>
      <c r="K517">
        <v>2.9288362576643001</v>
      </c>
      <c r="L517">
        <f>(Table2[[#This Row],[6M Return vs Nifty]]-AVERAGE(Table2[6M Return vs Nifty]))/_xlfn.STDEV.P(Table2[6M Return vs Nifty])</f>
        <v>-0.16452539585173545</v>
      </c>
      <c r="M517">
        <v>-4.2749354046638102</v>
      </c>
      <c r="N517">
        <f>(Table2[[#This Row],[1W Return vs Nifty]]-AVERAGE(Table2[1W Return vs Nifty]))/_xlfn.STDEV.P(Table2[1W Return vs Nifty])</f>
        <v>-1.46662888392133</v>
      </c>
      <c r="O517">
        <v>8045.8</v>
      </c>
      <c r="P517">
        <v>7764.4584591290904</v>
      </c>
      <c r="Q517">
        <v>7066.7804075932199</v>
      </c>
      <c r="R517">
        <v>33.871512292242798</v>
      </c>
      <c r="S517" s="2">
        <f>(Table2[[#This Row],[Close Price]]-Table2[[#This Row],[20D EMA]])/Table2[[#This Row],[20D EMA]]</f>
        <v>-4.4358547316612464E-2</v>
      </c>
      <c r="T517" s="2">
        <f>(Table2[[#This Row],[Close Price]]-Table2[[#This Row],[50D EMA]])/Table2[[#This Row],[50D EMA]]</f>
        <v>-9.7313237654395156E-3</v>
      </c>
      <c r="U517" s="2">
        <f>(Table2[[#This Row],[Close Price]]-Table2[[#This Row],[200D EMA]])/Table2[[#This Row],[200D EMA]]</f>
        <v>8.8034374428603346E-2</v>
      </c>
      <c r="V517">
        <v>1.2413742661379501</v>
      </c>
      <c r="W517">
        <v>7695.9</v>
      </c>
      <c r="X517">
        <v>7860</v>
      </c>
      <c r="Y517">
        <v>7652.15</v>
      </c>
      <c r="Z517">
        <v>8000</v>
      </c>
      <c r="AA517">
        <v>7537.05</v>
      </c>
      <c r="AB517">
        <v>8980</v>
      </c>
      <c r="AC517" s="2">
        <f>(Table2[[#This Row],[Close Price]]/Table2[[#This Row],[Day Low]])-1</f>
        <v>-9.0957522836832005E-4</v>
      </c>
      <c r="AD517" s="2">
        <f>(Table2[[#This Row],[Day High]]/Table2[[#This Row],[Close Price]])-1</f>
        <v>2.2252858016101218E-2</v>
      </c>
      <c r="AE517" s="2">
        <f>(Table2[[#This Row],[Close Price]]/Table2[[#This Row],[Current Week Low]])-1</f>
        <v>4.8025718262187933E-3</v>
      </c>
      <c r="AF517" s="2">
        <f>(Table2[[#This Row],[Current Week High]]/Table2[[#This Row],[Close Price]])-1</f>
        <v>4.0460924189416048E-2</v>
      </c>
      <c r="AG517" s="2">
        <f>(Table2[[#This Row],[Close Price]]/Table2[[#This Row],[Current Month Low]])-1</f>
        <v>2.0147139796073965E-2</v>
      </c>
      <c r="AH517" s="2">
        <f>(Table2[[#This Row],[Current Month High]]/Table2[[#This Row],[Close Price]])-1</f>
        <v>0.16791738740261941</v>
      </c>
      <c r="AI517">
        <v>16.791738740261898</v>
      </c>
      <c r="AJ517">
        <v>40.139612875004502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-0.06</v>
      </c>
      <c r="AM517" t="s">
        <v>10201</v>
      </c>
      <c r="AN517">
        <v>-8.3800000000000008</v>
      </c>
      <c r="AO517" t="s">
        <v>10201</v>
      </c>
      <c r="AP517">
        <v>6.950558245354E-3</v>
      </c>
      <c r="AQ517">
        <f>(Table2[[#This Row],[Sharpe Ratio]]-AVERAGE(Table2[Sharpe Ratio]))/_xlfn.STDEV.P(Table2[Sharpe Ratio])</f>
        <v>-0.5599280113327022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-3.4433503790090123</v>
      </c>
      <c r="AS517">
        <f>_xlfn.RANK.AVG(Table2[[#This Row],[1Y Return vs Nifty Z-Score]],Table2[1Y Return vs Nifty Z-Score])</f>
        <v>575</v>
      </c>
      <c r="AT517">
        <f>_xlfn.RANK.AVG(Table2[[#This Row],[6M Return vs Nifty Z-Score]],Table2[6M Return vs Nifty Z-Score])</f>
        <v>378</v>
      </c>
      <c r="AU517">
        <f>_xlfn.RANK.AVG(Table2[[#This Row],[Sharpe Ratio Z-Score]],Table2[Sharpe Ratio Z-Score])</f>
        <v>488</v>
      </c>
      <c r="AV517">
        <f>(Table2[[#This Row],[Rank 1Y]]+Table2[[#This Row],[Rank 6M]]+Table2[[#This Row],[Rank Sharpe]])/3</f>
        <v>480.33333333333331</v>
      </c>
    </row>
    <row r="518" spans="1:48" x14ac:dyDescent="0.3">
      <c r="A518" t="s">
        <v>1127</v>
      </c>
      <c r="B518" t="s">
        <v>1128</v>
      </c>
      <c r="C518" t="s">
        <v>10159</v>
      </c>
      <c r="D518" t="s">
        <v>961</v>
      </c>
      <c r="E518">
        <v>10819.113516158999</v>
      </c>
      <c r="F518">
        <v>50.83</v>
      </c>
      <c r="G518">
        <v>-15.6770378966952</v>
      </c>
      <c r="H518">
        <f>(Table2[[#This Row],[1Y Return vs Nifty]]-AVERAGE(Table2[1Y Return vs Nifty]))/_xlfn.STDEV.P(Table2[1Y Return vs Nifty])</f>
        <v>-0.74717939035308434</v>
      </c>
      <c r="I518">
        <v>0.328988698558634</v>
      </c>
      <c r="J518">
        <f>(Table2[[#This Row],[1M Return vs Nifty]]-AVERAGE(Table2[1M Return vs Nifty]))/_xlfn.STDEV.P(Table2[1M Return vs Nifty])</f>
        <v>-3.1485599970900419E-2</v>
      </c>
      <c r="K518">
        <v>-6.33478289440579</v>
      </c>
      <c r="L518">
        <f>(Table2[[#This Row],[6M Return vs Nifty]]-AVERAGE(Table2[6M Return vs Nifty]))/_xlfn.STDEV.P(Table2[6M Return vs Nifty])</f>
        <v>-0.47632446472564932</v>
      </c>
      <c r="M518">
        <v>7.3694935334890097</v>
      </c>
      <c r="N518">
        <f>(Table2[[#This Row],[1W Return vs Nifty]]-AVERAGE(Table2[1W Return vs Nifty]))/_xlfn.STDEV.P(Table2[1W Return vs Nifty])</f>
        <v>0.87188487050371977</v>
      </c>
      <c r="O518">
        <v>49.08</v>
      </c>
      <c r="P518">
        <v>47.457777939904403</v>
      </c>
      <c r="Q518">
        <v>46.525041887214996</v>
      </c>
      <c r="R518">
        <v>62.754831935163097</v>
      </c>
      <c r="S518" s="2">
        <f>(Table2[[#This Row],[Close Price]]-Table2[[#This Row],[20D EMA]])/Table2[[#This Row],[20D EMA]]</f>
        <v>3.5656071719641406E-2</v>
      </c>
      <c r="T518" s="2">
        <f>(Table2[[#This Row],[Close Price]]-Table2[[#This Row],[50D EMA]])/Table2[[#This Row],[50D EMA]]</f>
        <v>7.1057310444787927E-2</v>
      </c>
      <c r="U518" s="2">
        <f>(Table2[[#This Row],[Close Price]]-Table2[[#This Row],[200D EMA]])/Table2[[#This Row],[200D EMA]]</f>
        <v>9.252991374453759E-2</v>
      </c>
      <c r="V518">
        <v>1.0428663321976299</v>
      </c>
      <c r="W518">
        <v>50.42</v>
      </c>
      <c r="X518">
        <v>51.56</v>
      </c>
      <c r="Y518">
        <v>50.37</v>
      </c>
      <c r="Z518">
        <v>52.8</v>
      </c>
      <c r="AA518">
        <v>44.1</v>
      </c>
      <c r="AB518">
        <v>52.92</v>
      </c>
      <c r="AC518" s="2">
        <f>(Table2[[#This Row],[Close Price]]/Table2[[#This Row],[Day Low]])-1</f>
        <v>8.1316937723125982E-3</v>
      </c>
      <c r="AD518" s="2">
        <f>(Table2[[#This Row],[Day High]]/Table2[[#This Row],[Close Price]])-1</f>
        <v>1.4361597481802102E-2</v>
      </c>
      <c r="AE518" s="2">
        <f>(Table2[[#This Row],[Close Price]]/Table2[[#This Row],[Current Week Low]])-1</f>
        <v>9.1324200913243114E-3</v>
      </c>
      <c r="AF518" s="2">
        <f>(Table2[[#This Row],[Current Week High]]/Table2[[#This Row],[Close Price]])-1</f>
        <v>3.8756639779657709E-2</v>
      </c>
      <c r="AG518" s="2">
        <f>(Table2[[#This Row],[Close Price]]/Table2[[#This Row],[Current Month Low]])-1</f>
        <v>0.15260770975056692</v>
      </c>
      <c r="AH518" s="2">
        <f>(Table2[[#This Row],[Current Month High]]/Table2[[#This Row],[Close Price]])-1</f>
        <v>4.1117450324611449E-2</v>
      </c>
      <c r="AI518">
        <v>12.630336415502599</v>
      </c>
      <c r="AJ518">
        <v>39.0697674418604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7.0000000000000007E-2</v>
      </c>
      <c r="AM518" t="s">
        <v>10202</v>
      </c>
      <c r="AN518">
        <v>3.86</v>
      </c>
      <c r="AO518" t="s">
        <v>10202</v>
      </c>
      <c r="AP518">
        <v>4.9450125111736999E-2</v>
      </c>
      <c r="AQ518">
        <f>(Table2[[#This Row],[Sharpe Ratio]]-AVERAGE(Table2[Sharpe Ratio]))/_xlfn.STDEV.P(Table2[Sharpe Ratio])</f>
        <v>-7.2155313369342708E-2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-0.45525989791525701</v>
      </c>
      <c r="AS518">
        <f>_xlfn.RANK.AVG(Table2[[#This Row],[1Y Return vs Nifty Z-Score]],Table2[1Y Return vs Nifty Z-Score])</f>
        <v>588</v>
      </c>
      <c r="AT518">
        <f>_xlfn.RANK.AVG(Table2[[#This Row],[6M Return vs Nifty Z-Score]],Table2[6M Return vs Nifty Z-Score])</f>
        <v>494</v>
      </c>
      <c r="AU518">
        <f>_xlfn.RANK.AVG(Table2[[#This Row],[Sharpe Ratio Z-Score]],Table2[Sharpe Ratio Z-Score])</f>
        <v>360</v>
      </c>
      <c r="AV518">
        <f>(Table2[[#This Row],[Rank 1Y]]+Table2[[#This Row],[Rank 6M]]+Table2[[#This Row],[Rank Sharpe]])/3</f>
        <v>480.66666666666669</v>
      </c>
    </row>
    <row r="519" spans="1:48" x14ac:dyDescent="0.3">
      <c r="A519" t="s">
        <v>624</v>
      </c>
      <c r="B519" t="s">
        <v>625</v>
      </c>
      <c r="C519" t="s">
        <v>10162</v>
      </c>
      <c r="D519" t="s">
        <v>200</v>
      </c>
      <c r="E519">
        <v>30056.0336064</v>
      </c>
      <c r="F519">
        <v>15846</v>
      </c>
      <c r="G519">
        <v>-4.0968773255316204</v>
      </c>
      <c r="H519">
        <f>(Table2[[#This Row],[1Y Return vs Nifty]]-AVERAGE(Table2[1Y Return vs Nifty]))/_xlfn.STDEV.P(Table2[1Y Return vs Nifty])</f>
        <v>-0.58693036345014959</v>
      </c>
      <c r="I519">
        <v>-3.9494883432529502</v>
      </c>
      <c r="J519">
        <f>(Table2[[#This Row],[1M Return vs Nifty]]-AVERAGE(Table2[1M Return vs Nifty]))/_xlfn.STDEV.P(Table2[1M Return vs Nifty])</f>
        <v>-0.50043370053545633</v>
      </c>
      <c r="K519">
        <v>-19.879870286974999</v>
      </c>
      <c r="L519">
        <f>(Table2[[#This Row],[6M Return vs Nifty]]-AVERAGE(Table2[6M Return vs Nifty]))/_xlfn.STDEV.P(Table2[6M Return vs Nifty])</f>
        <v>-0.93223112145333886</v>
      </c>
      <c r="M519">
        <v>3.78209099361557</v>
      </c>
      <c r="N519">
        <f>(Table2[[#This Row],[1W Return vs Nifty]]-AVERAGE(Table2[1W Return vs Nifty]))/_xlfn.STDEV.P(Table2[1W Return vs Nifty])</f>
        <v>0.15143818937311276</v>
      </c>
      <c r="O519">
        <v>15713.56</v>
      </c>
      <c r="P519">
        <v>15604.69263682</v>
      </c>
      <c r="Q519">
        <v>14873.625278409299</v>
      </c>
      <c r="R519">
        <v>57.623408523285697</v>
      </c>
      <c r="S519" s="2">
        <f>(Table2[[#This Row],[Close Price]]-Table2[[#This Row],[20D EMA]])/Table2[[#This Row],[20D EMA]]</f>
        <v>8.4283892383394034E-3</v>
      </c>
      <c r="T519" s="2">
        <f>(Table2[[#This Row],[Close Price]]-Table2[[#This Row],[50D EMA]])/Table2[[#This Row],[50D EMA]]</f>
        <v>1.5463769059483032E-2</v>
      </c>
      <c r="U519" s="2">
        <f>(Table2[[#This Row],[Close Price]]-Table2[[#This Row],[200D EMA]])/Table2[[#This Row],[200D EMA]]</f>
        <v>6.5375771097461302E-2</v>
      </c>
      <c r="V519">
        <v>0.19889780131109799</v>
      </c>
      <c r="W519">
        <v>15821.05</v>
      </c>
      <c r="X519">
        <v>16015.05</v>
      </c>
      <c r="Y519">
        <v>15630.7</v>
      </c>
      <c r="Z519">
        <v>16268</v>
      </c>
      <c r="AA519">
        <v>14835.05</v>
      </c>
      <c r="AB519">
        <v>16398</v>
      </c>
      <c r="AC519" s="2">
        <f>(Table2[[#This Row],[Close Price]]/Table2[[#This Row],[Day Low]])-1</f>
        <v>1.5770129036947189E-3</v>
      </c>
      <c r="AD519" s="2">
        <f>(Table2[[#This Row],[Day High]]/Table2[[#This Row],[Close Price]])-1</f>
        <v>1.0668307459295701E-2</v>
      </c>
      <c r="AE519" s="2">
        <f>(Table2[[#This Row],[Close Price]]/Table2[[#This Row],[Current Week Low]])-1</f>
        <v>1.3774175180893966E-2</v>
      </c>
      <c r="AF519" s="2">
        <f>(Table2[[#This Row],[Current Week High]]/Table2[[#This Row],[Close Price]])-1</f>
        <v>2.6631326517733145E-2</v>
      </c>
      <c r="AG519" s="2">
        <f>(Table2[[#This Row],[Close Price]]/Table2[[#This Row],[Current Month Low]])-1</f>
        <v>6.8146046019393225E-2</v>
      </c>
      <c r="AH519" s="2">
        <f>(Table2[[#This Row],[Current Month High]]/Table2[[#This Row],[Close Price]])-1</f>
        <v>3.4835289663006419E-2</v>
      </c>
      <c r="AI519">
        <v>15.171021077874499</v>
      </c>
      <c r="AJ519">
        <v>28.159297331834399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0.02</v>
      </c>
      <c r="AM519" t="s">
        <v>10202</v>
      </c>
      <c r="AN519">
        <v>-0.66</v>
      </c>
      <c r="AO519" t="s">
        <v>10201</v>
      </c>
      <c r="AP519">
        <v>6.5209820944456001E-2</v>
      </c>
      <c r="AQ519">
        <f>(Table2[[#This Row],[Sharpe Ratio]]-AVERAGE(Table2[Sharpe Ratio]))/_xlfn.STDEV.P(Table2[Sharpe Ratio])</f>
        <v>0.10872063248618478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-1.7594363635796473</v>
      </c>
      <c r="AS519">
        <f>_xlfn.RANK.AVG(Table2[[#This Row],[1Y Return vs Nifty Z-Score]],Table2[1Y Return vs Nifty Z-Score])</f>
        <v>524</v>
      </c>
      <c r="AT519">
        <f>_xlfn.RANK.AVG(Table2[[#This Row],[6M Return vs Nifty Z-Score]],Table2[6M Return vs Nifty Z-Score])</f>
        <v>620</v>
      </c>
      <c r="AU519">
        <f>_xlfn.RANK.AVG(Table2[[#This Row],[Sharpe Ratio Z-Score]],Table2[Sharpe Ratio Z-Score])</f>
        <v>301</v>
      </c>
      <c r="AV519">
        <f>(Table2[[#This Row],[Rank 1Y]]+Table2[[#This Row],[Rank 6M]]+Table2[[#This Row],[Rank Sharpe]])/3</f>
        <v>481.66666666666669</v>
      </c>
    </row>
    <row r="520" spans="1:48" x14ac:dyDescent="0.3">
      <c r="A520" t="s">
        <v>405</v>
      </c>
      <c r="B520" t="s">
        <v>406</v>
      </c>
      <c r="C520" t="s">
        <v>10161</v>
      </c>
      <c r="D520" t="s">
        <v>57</v>
      </c>
      <c r="E520">
        <v>59653.271751109998</v>
      </c>
      <c r="F520">
        <v>28073.05</v>
      </c>
      <c r="G520">
        <v>-9.7801262604801504</v>
      </c>
      <c r="H520">
        <f>(Table2[[#This Row],[1Y Return vs Nifty]]-AVERAGE(Table2[1Y Return vs Nifty]))/_xlfn.STDEV.P(Table2[1Y Return vs Nifty])</f>
        <v>-0.6655765191641313</v>
      </c>
      <c r="I520">
        <v>-0.38816327349906798</v>
      </c>
      <c r="J520">
        <f>(Table2[[#This Row],[1M Return vs Nifty]]-AVERAGE(Table2[1M Return vs Nifty]))/_xlfn.STDEV.P(Table2[1M Return vs Nifty])</f>
        <v>-0.11008998462132885</v>
      </c>
      <c r="K520">
        <v>-4.4567196445955704</v>
      </c>
      <c r="L520">
        <f>(Table2[[#This Row],[6M Return vs Nifty]]-AVERAGE(Table2[6M Return vs Nifty]))/_xlfn.STDEV.P(Table2[6M Return vs Nifty])</f>
        <v>-0.41311176535142174</v>
      </c>
      <c r="M520">
        <v>3.4486799256501901</v>
      </c>
      <c r="N520">
        <f>(Table2[[#This Row],[1W Return vs Nifty]]-AVERAGE(Table2[1W Return vs Nifty]))/_xlfn.STDEV.P(Table2[1W Return vs Nifty])</f>
        <v>8.4480301403188046E-2</v>
      </c>
      <c r="O520">
        <v>27910.87</v>
      </c>
      <c r="P520">
        <v>27487.825269922901</v>
      </c>
      <c r="Q520">
        <v>26002.341802809999</v>
      </c>
      <c r="R520">
        <v>51.297413917680501</v>
      </c>
      <c r="S520" s="2">
        <f>(Table2[[#This Row],[Close Price]]-Table2[[#This Row],[20D EMA]])/Table2[[#This Row],[20D EMA]]</f>
        <v>5.8106393673862658E-3</v>
      </c>
      <c r="T520" s="2">
        <f>(Table2[[#This Row],[Close Price]]-Table2[[#This Row],[50D EMA]])/Table2[[#This Row],[50D EMA]]</f>
        <v>2.1290324874025192E-2</v>
      </c>
      <c r="U520" s="2">
        <f>(Table2[[#This Row],[Close Price]]-Table2[[#This Row],[200D EMA]])/Table2[[#This Row],[200D EMA]]</f>
        <v>7.9635450256492865E-2</v>
      </c>
      <c r="V520">
        <v>0.99848995950078701</v>
      </c>
      <c r="W520">
        <v>27936.2</v>
      </c>
      <c r="X520">
        <v>28249.05</v>
      </c>
      <c r="Y520">
        <v>27830</v>
      </c>
      <c r="Z520">
        <v>28698.799999999999</v>
      </c>
      <c r="AA520">
        <v>27119.599999999999</v>
      </c>
      <c r="AB520">
        <v>28949.65</v>
      </c>
      <c r="AC520" s="2">
        <f>(Table2[[#This Row],[Close Price]]/Table2[[#This Row],[Day Low]])-1</f>
        <v>4.898661951160177E-3</v>
      </c>
      <c r="AD520" s="2">
        <f>(Table2[[#This Row],[Day High]]/Table2[[#This Row],[Close Price]])-1</f>
        <v>6.2693579785595421E-3</v>
      </c>
      <c r="AE520" s="2">
        <f>(Table2[[#This Row],[Close Price]]/Table2[[#This Row],[Current Week Low]])-1</f>
        <v>8.7333812432626168E-3</v>
      </c>
      <c r="AF520" s="2">
        <f>(Table2[[#This Row],[Current Week High]]/Table2[[#This Row],[Close Price]])-1</f>
        <v>2.2290061108429571E-2</v>
      </c>
      <c r="AG520" s="2">
        <f>(Table2[[#This Row],[Close Price]]/Table2[[#This Row],[Current Month Low]])-1</f>
        <v>3.5157229457661643E-2</v>
      </c>
      <c r="AH520" s="2">
        <f>(Table2[[#This Row],[Current Month High]]/Table2[[#This Row],[Close Price]])-1</f>
        <v>3.1225677295484644E-2</v>
      </c>
      <c r="AI520">
        <v>5.5779475333104198</v>
      </c>
      <c r="AJ520">
        <v>27.604772727272699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-7.0000000000000007E-2</v>
      </c>
      <c r="AM520" t="s">
        <v>10201</v>
      </c>
      <c r="AN520">
        <v>-0.03</v>
      </c>
      <c r="AO520" t="s">
        <v>10201</v>
      </c>
      <c r="AP520">
        <v>2.8579215931947E-2</v>
      </c>
      <c r="AQ520">
        <f>(Table2[[#This Row],[Sharpe Ratio]]-AVERAGE(Table2[Sharpe Ratio]))/_xlfn.STDEV.P(Table2[Sharpe Ratio])</f>
        <v>-0.31169327646390221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-1.4159912441975961</v>
      </c>
      <c r="AS520">
        <f>_xlfn.RANK.AVG(Table2[[#This Row],[1Y Return vs Nifty Z-Score]],Table2[1Y Return vs Nifty Z-Score])</f>
        <v>561</v>
      </c>
      <c r="AT520">
        <f>_xlfn.RANK.AVG(Table2[[#This Row],[6M Return vs Nifty Z-Score]],Table2[6M Return vs Nifty Z-Score])</f>
        <v>472</v>
      </c>
      <c r="AU520">
        <f>_xlfn.RANK.AVG(Table2[[#This Row],[Sharpe Ratio Z-Score]],Table2[Sharpe Ratio Z-Score])</f>
        <v>413</v>
      </c>
      <c r="AV520">
        <f>(Table2[[#This Row],[Rank 1Y]]+Table2[[#This Row],[Rank 6M]]+Table2[[#This Row],[Rank Sharpe]])/3</f>
        <v>482</v>
      </c>
    </row>
    <row r="521" spans="1:48" x14ac:dyDescent="0.3">
      <c r="A521" t="s">
        <v>1902</v>
      </c>
      <c r="B521" t="s">
        <v>1903</v>
      </c>
      <c r="C521" t="s">
        <v>10173</v>
      </c>
      <c r="D521" t="s">
        <v>1556</v>
      </c>
      <c r="E521">
        <v>3681.3933075939999</v>
      </c>
      <c r="F521">
        <v>162.74</v>
      </c>
      <c r="G521">
        <v>-12.7725272407879</v>
      </c>
      <c r="H521">
        <f>(Table2[[#This Row],[1Y Return vs Nifty]]-AVERAGE(Table2[1Y Return vs Nifty]))/_xlfn.STDEV.P(Table2[1Y Return vs Nifty])</f>
        <v>-0.70698607840563343</v>
      </c>
      <c r="I521">
        <v>-4.17251369873056</v>
      </c>
      <c r="J521">
        <f>(Table2[[#This Row],[1M Return vs Nifty]]-AVERAGE(Table2[1M Return vs Nifty]))/_xlfn.STDEV.P(Table2[1M Return vs Nifty])</f>
        <v>-0.52487868780706648</v>
      </c>
      <c r="K521">
        <v>-2.7883500642280699</v>
      </c>
      <c r="L521">
        <f>(Table2[[#This Row],[6M Return vs Nifty]]-AVERAGE(Table2[6M Return vs Nifty]))/_xlfn.STDEV.P(Table2[6M Return vs Nifty])</f>
        <v>-0.35695703001993917</v>
      </c>
      <c r="M521">
        <v>1.60019669557115</v>
      </c>
      <c r="N521">
        <f>(Table2[[#This Row],[1W Return vs Nifty]]-AVERAGE(Table2[1W Return vs Nifty]))/_xlfn.STDEV.P(Table2[1W Return vs Nifty])</f>
        <v>-0.28674472657569355</v>
      </c>
      <c r="O521">
        <v>155.19999999999999</v>
      </c>
      <c r="P521">
        <v>153.39648263423001</v>
      </c>
      <c r="Q521">
        <v>148.26470169997501</v>
      </c>
      <c r="R521">
        <v>68.232930124202994</v>
      </c>
      <c r="S521" s="2">
        <f>(Table2[[#This Row],[Close Price]]-Table2[[#This Row],[20D EMA]])/Table2[[#This Row],[20D EMA]]</f>
        <v>4.8582474226804256E-2</v>
      </c>
      <c r="T521" s="2">
        <f>(Table2[[#This Row],[Close Price]]-Table2[[#This Row],[50D EMA]])/Table2[[#This Row],[50D EMA]]</f>
        <v>6.0910897077408065E-2</v>
      </c>
      <c r="U521" s="2">
        <f>(Table2[[#This Row],[Close Price]]-Table2[[#This Row],[200D EMA]])/Table2[[#This Row],[200D EMA]]</f>
        <v>9.7631453299767051E-2</v>
      </c>
      <c r="V521">
        <v>1.1389633573996101</v>
      </c>
      <c r="W521">
        <v>160</v>
      </c>
      <c r="X521">
        <v>163.30000000000001</v>
      </c>
      <c r="Y521">
        <v>155.97999999999999</v>
      </c>
      <c r="Z521">
        <v>164.7</v>
      </c>
      <c r="AA521">
        <v>147.87</v>
      </c>
      <c r="AB521">
        <v>164.7</v>
      </c>
      <c r="AC521" s="2">
        <f>(Table2[[#This Row],[Close Price]]/Table2[[#This Row],[Day Low]])-1</f>
        <v>1.7125000000000057E-2</v>
      </c>
      <c r="AD521" s="2">
        <f>(Table2[[#This Row],[Day High]]/Table2[[#This Row],[Close Price]])-1</f>
        <v>3.4410716480275383E-3</v>
      </c>
      <c r="AE521" s="2">
        <f>(Table2[[#This Row],[Close Price]]/Table2[[#This Row],[Current Week Low]])-1</f>
        <v>4.3338889601231001E-2</v>
      </c>
      <c r="AF521" s="2">
        <f>(Table2[[#This Row],[Current Week High]]/Table2[[#This Row],[Close Price]])-1</f>
        <v>1.2043750768096162E-2</v>
      </c>
      <c r="AG521" s="2">
        <f>(Table2[[#This Row],[Close Price]]/Table2[[#This Row],[Current Month Low]])-1</f>
        <v>0.10056130384797468</v>
      </c>
      <c r="AH521" s="2">
        <f>(Table2[[#This Row],[Current Month High]]/Table2[[#This Row],[Close Price]])-1</f>
        <v>1.2043750768096162E-2</v>
      </c>
      <c r="AI521">
        <v>8.0865183728646901</v>
      </c>
      <c r="AJ521">
        <v>26.155038759689901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-0.09</v>
      </c>
      <c r="AM521" t="s">
        <v>10201</v>
      </c>
      <c r="AN521">
        <v>5.62</v>
      </c>
      <c r="AO521" t="s">
        <v>10202</v>
      </c>
      <c r="AP521">
        <v>2.5266261044261999E-2</v>
      </c>
      <c r="AQ521">
        <f>(Table2[[#This Row],[Sharpe Ratio]]-AVERAGE(Table2[Sharpe Ratio]))/_xlfn.STDEV.P(Table2[Sharpe Ratio])</f>
        <v>-0.34971646265018869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-2.2252829854585214</v>
      </c>
      <c r="AS521">
        <f>_xlfn.RANK.AVG(Table2[[#This Row],[1Y Return vs Nifty Z-Score]],Table2[1Y Return vs Nifty Z-Score])</f>
        <v>578</v>
      </c>
      <c r="AT521">
        <f>_xlfn.RANK.AVG(Table2[[#This Row],[6M Return vs Nifty Z-Score]],Table2[6M Return vs Nifty Z-Score])</f>
        <v>444</v>
      </c>
      <c r="AU521">
        <f>_xlfn.RANK.AVG(Table2[[#This Row],[Sharpe Ratio Z-Score]],Table2[Sharpe Ratio Z-Score])</f>
        <v>426</v>
      </c>
      <c r="AV521">
        <f>(Table2[[#This Row],[Rank 1Y]]+Table2[[#This Row],[Rank 6M]]+Table2[[#This Row],[Rank Sharpe]])/3</f>
        <v>482.66666666666669</v>
      </c>
    </row>
    <row r="522" spans="1:48" x14ac:dyDescent="0.3">
      <c r="A522" t="s">
        <v>394</v>
      </c>
      <c r="B522" t="s">
        <v>395</v>
      </c>
      <c r="C522" t="s">
        <v>10161</v>
      </c>
      <c r="D522" t="s">
        <v>57</v>
      </c>
      <c r="E522">
        <v>62198.310825</v>
      </c>
      <c r="F522">
        <v>5202.05</v>
      </c>
      <c r="G522">
        <v>4.3280586230100999</v>
      </c>
      <c r="H522">
        <f>(Table2[[#This Row],[1Y Return vs Nifty]]-AVERAGE(Table2[1Y Return vs Nifty]))/_xlfn.STDEV.P(Table2[1Y Return vs Nifty])</f>
        <v>-0.47034408822739521</v>
      </c>
      <c r="I522">
        <v>2.3928010223915002</v>
      </c>
      <c r="J522">
        <f>(Table2[[#This Row],[1M Return vs Nifty]]-AVERAGE(Table2[1M Return vs Nifty]))/_xlfn.STDEV.P(Table2[1M Return vs Nifty])</f>
        <v>0.194721262827492</v>
      </c>
      <c r="K522">
        <v>-9.6976401244991894</v>
      </c>
      <c r="L522">
        <f>(Table2[[#This Row],[6M Return vs Nifty]]-AVERAGE(Table2[6M Return vs Nifty]))/_xlfn.STDEV.P(Table2[6M Return vs Nifty])</f>
        <v>-0.58951302913945303</v>
      </c>
      <c r="M522">
        <v>1.6950428160747999</v>
      </c>
      <c r="N522">
        <f>(Table2[[#This Row],[1W Return vs Nifty]]-AVERAGE(Table2[1W Return vs Nifty]))/_xlfn.STDEV.P(Table2[1W Return vs Nifty])</f>
        <v>-0.26769708082769816</v>
      </c>
      <c r="O522">
        <v>5182.68</v>
      </c>
      <c r="P522">
        <v>5125.58720546733</v>
      </c>
      <c r="Q522">
        <v>4791.3991483465898</v>
      </c>
      <c r="R522">
        <v>50.175886514135797</v>
      </c>
      <c r="S522" s="2">
        <f>(Table2[[#This Row],[Close Price]]-Table2[[#This Row],[20D EMA]])/Table2[[#This Row],[20D EMA]]</f>
        <v>3.7374485787275867E-3</v>
      </c>
      <c r="T522" s="2">
        <f>(Table2[[#This Row],[Close Price]]-Table2[[#This Row],[50D EMA]])/Table2[[#This Row],[50D EMA]]</f>
        <v>1.4917860426042364E-2</v>
      </c>
      <c r="U522" s="2">
        <f>(Table2[[#This Row],[Close Price]]-Table2[[#This Row],[200D EMA]])/Table2[[#This Row],[200D EMA]]</f>
        <v>8.5705832250506056E-2</v>
      </c>
      <c r="V522">
        <v>0.747032282726242</v>
      </c>
      <c r="W522">
        <v>5180</v>
      </c>
      <c r="X522">
        <v>5224.8999999999996</v>
      </c>
      <c r="Y522">
        <v>5192.55</v>
      </c>
      <c r="Z522">
        <v>5347.95</v>
      </c>
      <c r="AA522">
        <v>4872</v>
      </c>
      <c r="AB522">
        <v>5450</v>
      </c>
      <c r="AC522" s="2">
        <f>(Table2[[#This Row],[Close Price]]/Table2[[#This Row],[Day Low]])-1</f>
        <v>4.2567567567568521E-3</v>
      </c>
      <c r="AD522" s="2">
        <f>(Table2[[#This Row],[Day High]]/Table2[[#This Row],[Close Price]])-1</f>
        <v>4.3924991109274281E-3</v>
      </c>
      <c r="AE522" s="2">
        <f>(Table2[[#This Row],[Close Price]]/Table2[[#This Row],[Current Week Low]])-1</f>
        <v>1.8295442508979853E-3</v>
      </c>
      <c r="AF522" s="2">
        <f>(Table2[[#This Row],[Current Week High]]/Table2[[#This Row],[Close Price]])-1</f>
        <v>2.8046635461020042E-2</v>
      </c>
      <c r="AG522" s="2">
        <f>(Table2[[#This Row],[Close Price]]/Table2[[#This Row],[Current Month Low]])-1</f>
        <v>6.7744252873563227E-2</v>
      </c>
      <c r="AH522" s="2">
        <f>(Table2[[#This Row],[Current Month High]]/Table2[[#This Row],[Close Price]])-1</f>
        <v>4.7663901731048286E-2</v>
      </c>
      <c r="AI522">
        <v>7.2423371555444502</v>
      </c>
      <c r="AJ522">
        <v>50.915288656803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-0.13</v>
      </c>
      <c r="AM522" t="s">
        <v>10201</v>
      </c>
      <c r="AN522">
        <v>-0.45</v>
      </c>
      <c r="AO522" t="s">
        <v>10201</v>
      </c>
      <c r="AP522">
        <v>1.6266039092334001E-2</v>
      </c>
      <c r="AQ522">
        <f>(Table2[[#This Row],[Sharpe Ratio]]-AVERAGE(Table2[Sharpe Ratio]))/_xlfn.STDEV.P(Table2[Sharpe Ratio])</f>
        <v>-0.45301310465040384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-1.5858460400174581</v>
      </c>
      <c r="AS522">
        <f>_xlfn.RANK.AVG(Table2[[#This Row],[1Y Return vs Nifty Z-Score]],Table2[1Y Return vs Nifty Z-Score])</f>
        <v>471</v>
      </c>
      <c r="AT522">
        <f>_xlfn.RANK.AVG(Table2[[#This Row],[6M Return vs Nifty Z-Score]],Table2[6M Return vs Nifty Z-Score])</f>
        <v>518</v>
      </c>
      <c r="AU522">
        <f>_xlfn.RANK.AVG(Table2[[#This Row],[Sharpe Ratio Z-Score]],Table2[Sharpe Ratio Z-Score])</f>
        <v>461</v>
      </c>
      <c r="AV522">
        <f>(Table2[[#This Row],[Rank 1Y]]+Table2[[#This Row],[Rank 6M]]+Table2[[#This Row],[Rank Sharpe]])/3</f>
        <v>483.33333333333331</v>
      </c>
    </row>
    <row r="523" spans="1:48" x14ac:dyDescent="0.3">
      <c r="A523" t="s">
        <v>1872</v>
      </c>
      <c r="B523" t="s">
        <v>1873</v>
      </c>
      <c r="C523" t="s">
        <v>10156</v>
      </c>
      <c r="D523" t="s">
        <v>21</v>
      </c>
      <c r="E523">
        <v>3806.3540216000001</v>
      </c>
      <c r="F523">
        <v>644.79999999999995</v>
      </c>
      <c r="G523">
        <v>-10.8932780551552</v>
      </c>
      <c r="H523">
        <f>(Table2[[#This Row],[1Y Return vs Nifty]]-AVERAGE(Table2[1Y Return vs Nifty]))/_xlfn.STDEV.P(Table2[1Y Return vs Nifty])</f>
        <v>-0.68098057947881552</v>
      </c>
      <c r="I523">
        <v>-2.0907128297670599</v>
      </c>
      <c r="J523">
        <f>(Table2[[#This Row],[1M Return vs Nifty]]-AVERAGE(Table2[1M Return vs Nifty]))/_xlfn.STDEV.P(Table2[1M Return vs Nifty])</f>
        <v>-0.29670016687226419</v>
      </c>
      <c r="K523">
        <v>-20.307866146421802</v>
      </c>
      <c r="L523">
        <f>(Table2[[#This Row],[6M Return vs Nifty]]-AVERAGE(Table2[6M Return vs Nifty]))/_xlfn.STDEV.P(Table2[6M Return vs Nifty])</f>
        <v>-0.94663679900405961</v>
      </c>
      <c r="M523">
        <v>-1.9749463911374501</v>
      </c>
      <c r="N523">
        <f>(Table2[[#This Row],[1W Return vs Nifty]]-AVERAGE(Table2[1W Return vs Nifty]))/_xlfn.STDEV.P(Table2[1W Return vs Nifty])</f>
        <v>-1.0047293805858657</v>
      </c>
      <c r="O523">
        <v>637.71</v>
      </c>
      <c r="P523">
        <v>619.24994417600897</v>
      </c>
      <c r="Q523">
        <v>596.50850234443806</v>
      </c>
      <c r="R523">
        <v>52.331282971836799</v>
      </c>
      <c r="S523" s="2">
        <f>(Table2[[#This Row],[Close Price]]-Table2[[#This Row],[20D EMA]])/Table2[[#This Row],[20D EMA]]</f>
        <v>1.111790625833046E-2</v>
      </c>
      <c r="T523" s="2">
        <f>(Table2[[#This Row],[Close Price]]-Table2[[#This Row],[50D EMA]])/Table2[[#This Row],[50D EMA]]</f>
        <v>4.1259682078758353E-2</v>
      </c>
      <c r="U523" s="2">
        <f>(Table2[[#This Row],[Close Price]]-Table2[[#This Row],[200D EMA]])/Table2[[#This Row],[200D EMA]]</f>
        <v>8.0956930983822339E-2</v>
      </c>
      <c r="V523">
        <v>0.95644698650511095</v>
      </c>
      <c r="W523">
        <v>645.6</v>
      </c>
      <c r="X523">
        <v>665.15</v>
      </c>
      <c r="Y523">
        <v>641.54999999999995</v>
      </c>
      <c r="Z523">
        <v>662.15</v>
      </c>
      <c r="AA523">
        <v>600</v>
      </c>
      <c r="AB523">
        <v>689.7</v>
      </c>
      <c r="AC523" s="2">
        <f>(Table2[[#This Row],[Close Price]]/Table2[[#This Row],[Day Low]])-1</f>
        <v>-1.2391573729865213E-3</v>
      </c>
      <c r="AD523" s="2">
        <f>(Table2[[#This Row],[Day High]]/Table2[[#This Row],[Close Price]])-1</f>
        <v>3.1560173697270599E-2</v>
      </c>
      <c r="AE523" s="2">
        <f>(Table2[[#This Row],[Close Price]]/Table2[[#This Row],[Current Week Low]])-1</f>
        <v>5.0658561296859084E-3</v>
      </c>
      <c r="AF523" s="2">
        <f>(Table2[[#This Row],[Current Week High]]/Table2[[#This Row],[Close Price]])-1</f>
        <v>2.6907568238213386E-2</v>
      </c>
      <c r="AG523" s="2">
        <f>(Table2[[#This Row],[Close Price]]/Table2[[#This Row],[Current Month Low]])-1</f>
        <v>7.4666666666666659E-2</v>
      </c>
      <c r="AH523" s="2">
        <f>(Table2[[#This Row],[Current Month High]]/Table2[[#This Row],[Close Price]])-1</f>
        <v>6.9633995037220897E-2</v>
      </c>
      <c r="AI523">
        <v>22.751240694789001</v>
      </c>
      <c r="AJ523">
        <v>43.288888888888799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-0.05</v>
      </c>
      <c r="AM523" t="s">
        <v>10201</v>
      </c>
      <c r="AN523">
        <v>0.05</v>
      </c>
      <c r="AO523" t="s">
        <v>10202</v>
      </c>
      <c r="AP523">
        <v>7.9660483860842998E-2</v>
      </c>
      <c r="AQ523">
        <f>(Table2[[#This Row],[Sharpe Ratio]]-AVERAGE(Table2[Sharpe Ratio]))/_xlfn.STDEV.P(Table2[Sharpe Ratio])</f>
        <v>0.2745726483489771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-2.654474277592028</v>
      </c>
      <c r="AS523">
        <f>_xlfn.RANK.AVG(Table2[[#This Row],[1Y Return vs Nifty Z-Score]],Table2[1Y Return vs Nifty Z-Score])</f>
        <v>569</v>
      </c>
      <c r="AT523">
        <f>_xlfn.RANK.AVG(Table2[[#This Row],[6M Return vs Nifty Z-Score]],Table2[6M Return vs Nifty Z-Score])</f>
        <v>624</v>
      </c>
      <c r="AU523">
        <f>_xlfn.RANK.AVG(Table2[[#This Row],[Sharpe Ratio Z-Score]],Table2[Sharpe Ratio Z-Score])</f>
        <v>258</v>
      </c>
      <c r="AV523">
        <f>(Table2[[#This Row],[Rank 1Y]]+Table2[[#This Row],[Rank 6M]]+Table2[[#This Row],[Rank Sharpe]])/3</f>
        <v>483.66666666666669</v>
      </c>
    </row>
    <row r="524" spans="1:48" x14ac:dyDescent="0.3">
      <c r="A524" t="s">
        <v>903</v>
      </c>
      <c r="B524" t="s">
        <v>904</v>
      </c>
      <c r="C524" t="s">
        <v>10167</v>
      </c>
      <c r="D524" t="s">
        <v>905</v>
      </c>
      <c r="E524">
        <v>16636.159891679999</v>
      </c>
      <c r="F524">
        <v>212.8</v>
      </c>
      <c r="G524">
        <v>-8.3922656036035193</v>
      </c>
      <c r="H524">
        <f>(Table2[[#This Row],[1Y Return vs Nifty]]-AVERAGE(Table2[1Y Return vs Nifty]))/_xlfn.STDEV.P(Table2[1Y Return vs Nifty])</f>
        <v>-0.64637097202386384</v>
      </c>
      <c r="I524">
        <v>-4.6834180145404698</v>
      </c>
      <c r="J524">
        <f>(Table2[[#This Row],[1M Return vs Nifty]]-AVERAGE(Table2[1M Return vs Nifty]))/_xlfn.STDEV.P(Table2[1M Return vs Nifty])</f>
        <v>-0.58087702696558285</v>
      </c>
      <c r="K524">
        <v>6.1760040379961101</v>
      </c>
      <c r="L524">
        <f>(Table2[[#This Row],[6M Return vs Nifty]]-AVERAGE(Table2[6M Return vs Nifty]))/_xlfn.STDEV.P(Table2[6M Return vs Nifty])</f>
        <v>-5.52307590834933E-2</v>
      </c>
      <c r="M524">
        <v>5.6970423284990996</v>
      </c>
      <c r="N524">
        <f>(Table2[[#This Row],[1W Return vs Nifty]]-AVERAGE(Table2[1W Return vs Nifty]))/_xlfn.STDEV.P(Table2[1W Return vs Nifty])</f>
        <v>0.53601179615662586</v>
      </c>
      <c r="O524">
        <v>209.8</v>
      </c>
      <c r="P524">
        <v>210.61876765022899</v>
      </c>
      <c r="Q524">
        <v>197.487087976618</v>
      </c>
      <c r="R524">
        <v>61.421646687633803</v>
      </c>
      <c r="S524" s="2">
        <f>(Table2[[#This Row],[Close Price]]-Table2[[#This Row],[20D EMA]])/Table2[[#This Row],[20D EMA]]</f>
        <v>1.4299332697807435E-2</v>
      </c>
      <c r="T524" s="2">
        <f>(Table2[[#This Row],[Close Price]]-Table2[[#This Row],[50D EMA]])/Table2[[#This Row],[50D EMA]]</f>
        <v>1.0356305727670755E-2</v>
      </c>
      <c r="U524" s="2">
        <f>(Table2[[#This Row],[Close Price]]-Table2[[#This Row],[200D EMA]])/Table2[[#This Row],[200D EMA]]</f>
        <v>7.7538801044020778E-2</v>
      </c>
      <c r="V524">
        <v>0.80987638435263798</v>
      </c>
      <c r="W524">
        <v>213.9</v>
      </c>
      <c r="X524">
        <v>217.48</v>
      </c>
      <c r="Y524">
        <v>211.85</v>
      </c>
      <c r="Z524">
        <v>219.49</v>
      </c>
      <c r="AA524">
        <v>195.46</v>
      </c>
      <c r="AB524">
        <v>225.9</v>
      </c>
      <c r="AC524" s="2">
        <f>(Table2[[#This Row],[Close Price]]/Table2[[#This Row],[Day Low]])-1</f>
        <v>-5.1425899953249088E-3</v>
      </c>
      <c r="AD524" s="2">
        <f>(Table2[[#This Row],[Day High]]/Table2[[#This Row],[Close Price]])-1</f>
        <v>2.1992481203007452E-2</v>
      </c>
      <c r="AE524" s="2">
        <f>(Table2[[#This Row],[Close Price]]/Table2[[#This Row],[Current Week Low]])-1</f>
        <v>4.484304932735439E-3</v>
      </c>
      <c r="AF524" s="2">
        <f>(Table2[[#This Row],[Current Week High]]/Table2[[#This Row],[Close Price]])-1</f>
        <v>3.1437969924811959E-2</v>
      </c>
      <c r="AG524" s="2">
        <f>(Table2[[#This Row],[Close Price]]/Table2[[#This Row],[Current Month Low]])-1</f>
        <v>8.8713803335720876E-2</v>
      </c>
      <c r="AH524" s="2">
        <f>(Table2[[#This Row],[Current Month High]]/Table2[[#This Row],[Close Price]])-1</f>
        <v>6.1560150375939759E-2</v>
      </c>
      <c r="AI524">
        <v>11.6306390977443</v>
      </c>
      <c r="AJ524">
        <v>56.240822320117402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-7.0000000000000007E-2</v>
      </c>
      <c r="AM524" t="s">
        <v>10201</v>
      </c>
      <c r="AN524">
        <v>1.69</v>
      </c>
      <c r="AO524" t="s">
        <v>10202</v>
      </c>
      <c r="AP524">
        <v>-2.7413822399849999E-3</v>
      </c>
      <c r="AQ524">
        <f>(Table2[[#This Row],[Sharpe Ratio]]-AVERAGE(Table2[Sharpe Ratio]))/_xlfn.STDEV.P(Table2[Sharpe Ratio])</f>
        <v>-0.67116359107159884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553</v>
      </c>
      <c r="AT524">
        <f>_xlfn.RANK.AVG(Table2[[#This Row],[6M Return vs Nifty Z-Score]],Table2[6M Return vs Nifty Z-Score])</f>
        <v>342</v>
      </c>
      <c r="AU524">
        <f>_xlfn.RANK.AVG(Table2[[#This Row],[Sharpe Ratio Z-Score]],Table2[Sharpe Ratio Z-Score])</f>
        <v>559</v>
      </c>
      <c r="AV524">
        <f>(Table2[[#This Row],[Rank 1Y]]+Table2[[#This Row],[Rank 6M]]+Table2[[#This Row],[Rank Sharpe]])/3</f>
        <v>484.66666666666669</v>
      </c>
    </row>
    <row r="525" spans="1:48" x14ac:dyDescent="0.3">
      <c r="A525" t="s">
        <v>1651</v>
      </c>
      <c r="B525" t="s">
        <v>1652</v>
      </c>
      <c r="C525" t="s">
        <v>10171</v>
      </c>
      <c r="D525" t="s">
        <v>279</v>
      </c>
      <c r="E525">
        <v>5106.1102226749999</v>
      </c>
      <c r="F525">
        <v>306.35000000000002</v>
      </c>
      <c r="G525">
        <v>12.3276923770567</v>
      </c>
      <c r="H525">
        <f>(Table2[[#This Row],[1Y Return vs Nifty]]-AVERAGE(Table2[1Y Return vs Nifty]))/_xlfn.STDEV.P(Table2[1Y Return vs Nifty])</f>
        <v>-0.35964324631868666</v>
      </c>
      <c r="I525">
        <v>8.3817549651306393</v>
      </c>
      <c r="J525">
        <f>(Table2[[#This Row],[1M Return vs Nifty]]-AVERAGE(Table2[1M Return vs Nifty]))/_xlfn.STDEV.P(Table2[1M Return vs Nifty])</f>
        <v>0.85114843267551688</v>
      </c>
      <c r="K525">
        <v>-1.1472177587767001</v>
      </c>
      <c r="L525">
        <f>(Table2[[#This Row],[6M Return vs Nifty]]-AVERAGE(Table2[6M Return vs Nifty]))/_xlfn.STDEV.P(Table2[6M Return vs Nifty])</f>
        <v>-0.30171905916442432</v>
      </c>
      <c r="M525">
        <v>4.64319781741822</v>
      </c>
      <c r="N525">
        <f>(Table2[[#This Row],[1W Return vs Nifty]]-AVERAGE(Table2[1W Return vs Nifty]))/_xlfn.STDEV.P(Table2[1W Return vs Nifty])</f>
        <v>0.32437154335613805</v>
      </c>
      <c r="O525">
        <v>296.88</v>
      </c>
      <c r="P525">
        <v>285.01492528397603</v>
      </c>
      <c r="Q525">
        <v>263.66101184102098</v>
      </c>
      <c r="R525">
        <v>56.949632502203599</v>
      </c>
      <c r="S525" s="2">
        <f>(Table2[[#This Row],[Close Price]]-Table2[[#This Row],[20D EMA]])/Table2[[#This Row],[20D EMA]]</f>
        <v>3.1898410132039971E-2</v>
      </c>
      <c r="T525" s="2">
        <f>(Table2[[#This Row],[Close Price]]-Table2[[#This Row],[50D EMA]])/Table2[[#This Row],[50D EMA]]</f>
        <v>7.4855991119646415E-2</v>
      </c>
      <c r="U525" s="2">
        <f>(Table2[[#This Row],[Close Price]]-Table2[[#This Row],[200D EMA]])/Table2[[#This Row],[200D EMA]]</f>
        <v>0.16190861083670238</v>
      </c>
      <c r="V525">
        <v>1.71673490627406</v>
      </c>
      <c r="W525">
        <v>306.8</v>
      </c>
      <c r="X525">
        <v>314</v>
      </c>
      <c r="Y525">
        <v>305</v>
      </c>
      <c r="Z525">
        <v>317.95</v>
      </c>
      <c r="AA525">
        <v>276.8</v>
      </c>
      <c r="AB525">
        <v>319.75</v>
      </c>
      <c r="AC525" s="2">
        <f>(Table2[[#This Row],[Close Price]]/Table2[[#This Row],[Day Low]])-1</f>
        <v>-1.4667535853976066E-3</v>
      </c>
      <c r="AD525" s="2">
        <f>(Table2[[#This Row],[Day High]]/Table2[[#This Row],[Close Price]])-1</f>
        <v>2.4971437897829185E-2</v>
      </c>
      <c r="AE525" s="2">
        <f>(Table2[[#This Row],[Close Price]]/Table2[[#This Row],[Current Week Low]])-1</f>
        <v>4.4262295081967107E-3</v>
      </c>
      <c r="AF525" s="2">
        <f>(Table2[[#This Row],[Current Week High]]/Table2[[#This Row],[Close Price]])-1</f>
        <v>3.7865186877754198E-2</v>
      </c>
      <c r="AG525" s="2">
        <f>(Table2[[#This Row],[Close Price]]/Table2[[#This Row],[Current Month Low]])-1</f>
        <v>0.10675578034682087</v>
      </c>
      <c r="AH525" s="2">
        <f>(Table2[[#This Row],[Current Month High]]/Table2[[#This Row],[Close Price]])-1</f>
        <v>4.3740819324302294E-2</v>
      </c>
      <c r="AI525">
        <v>4.3740819324302196</v>
      </c>
      <c r="AJ525">
        <v>46.054827175208501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0.06</v>
      </c>
      <c r="AM525" t="s">
        <v>10202</v>
      </c>
      <c r="AN525">
        <v>6.1</v>
      </c>
      <c r="AO525" t="s">
        <v>10202</v>
      </c>
      <c r="AP525">
        <v>-2.8459445000169E-2</v>
      </c>
      <c r="AQ525">
        <f>(Table2[[#This Row],[Sharpe Ratio]]-AVERAGE(Table2[Sharpe Ratio]))/_xlfn.STDEV.P(Table2[Sharpe Ratio])</f>
        <v>-0.96633292534659498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-0.45217525479805099</v>
      </c>
      <c r="AS525">
        <f>_xlfn.RANK.AVG(Table2[[#This Row],[1Y Return vs Nifty Z-Score]],Table2[1Y Return vs Nifty Z-Score])</f>
        <v>413</v>
      </c>
      <c r="AT525">
        <f>_xlfn.RANK.AVG(Table2[[#This Row],[6M Return vs Nifty Z-Score]],Table2[6M Return vs Nifty Z-Score])</f>
        <v>430</v>
      </c>
      <c r="AU525">
        <f>_xlfn.RANK.AVG(Table2[[#This Row],[Sharpe Ratio Z-Score]],Table2[Sharpe Ratio Z-Score])</f>
        <v>611</v>
      </c>
      <c r="AV525">
        <f>(Table2[[#This Row],[Rank 1Y]]+Table2[[#This Row],[Rank 6M]]+Table2[[#This Row],[Rank Sharpe]])/3</f>
        <v>484.66666666666669</v>
      </c>
    </row>
    <row r="526" spans="1:48" x14ac:dyDescent="0.3">
      <c r="A526" t="s">
        <v>16</v>
      </c>
      <c r="B526" t="s">
        <v>17</v>
      </c>
      <c r="C526" t="s">
        <v>10155</v>
      </c>
      <c r="D526" t="s">
        <v>18</v>
      </c>
      <c r="E526">
        <v>2056942.04141592</v>
      </c>
      <c r="F526">
        <v>3040.2</v>
      </c>
      <c r="G526">
        <v>-7.1591731652383199</v>
      </c>
      <c r="H526">
        <f>(Table2[[#This Row],[1Y Return vs Nifty]]-AVERAGE(Table2[1Y Return vs Nifty]))/_xlfn.STDEV.P(Table2[1Y Return vs Nifty])</f>
        <v>-0.62930714444435265</v>
      </c>
      <c r="I526">
        <v>-6.8620100715656998</v>
      </c>
      <c r="J526">
        <f>(Table2[[#This Row],[1M Return vs Nifty]]-AVERAGE(Table2[1M Return vs Nifty]))/_xlfn.STDEV.P(Table2[1M Return vs Nifty])</f>
        <v>-0.81966447330757075</v>
      </c>
      <c r="K526">
        <v>-9.2784465709615098</v>
      </c>
      <c r="L526">
        <f>(Table2[[#This Row],[6M Return vs Nifty]]-AVERAGE(Table2[6M Return vs Nifty]))/_xlfn.STDEV.P(Table2[6M Return vs Nifty])</f>
        <v>-0.57540362356854413</v>
      </c>
      <c r="M526">
        <v>-3.0481709027308299</v>
      </c>
      <c r="N526">
        <f>(Table2[[#This Row],[1W Return vs Nifty]]-AVERAGE(Table2[1W Return vs Nifty]))/_xlfn.STDEV.P(Table2[1W Return vs Nifty])</f>
        <v>-1.2202616574606948</v>
      </c>
      <c r="O526">
        <v>3061.51</v>
      </c>
      <c r="P526">
        <v>3017.7594707713201</v>
      </c>
      <c r="Q526">
        <v>2807.7468096668099</v>
      </c>
      <c r="R526">
        <v>45.060719715705403</v>
      </c>
      <c r="S526" s="2">
        <f>(Table2[[#This Row],[Close Price]]-Table2[[#This Row],[20D EMA]])/Table2[[#This Row],[20D EMA]]</f>
        <v>-6.9606174730771414E-3</v>
      </c>
      <c r="T526" s="2">
        <f>(Table2[[#This Row],[Close Price]]-Table2[[#This Row],[50D EMA]])/Table2[[#This Row],[50D EMA]]</f>
        <v>7.4361556797447551E-3</v>
      </c>
      <c r="U526" s="2">
        <f>(Table2[[#This Row],[Close Price]]-Table2[[#This Row],[200D EMA]])/Table2[[#This Row],[200D EMA]]</f>
        <v>8.2789940151610286E-2</v>
      </c>
      <c r="V526">
        <v>0.95486007608999801</v>
      </c>
      <c r="W526">
        <v>3025</v>
      </c>
      <c r="X526">
        <v>3044.85</v>
      </c>
      <c r="Y526">
        <v>3023.55</v>
      </c>
      <c r="Z526">
        <v>3055</v>
      </c>
      <c r="AA526">
        <v>2926</v>
      </c>
      <c r="AB526">
        <v>3217.6</v>
      </c>
      <c r="AC526" s="2">
        <f>(Table2[[#This Row],[Close Price]]/Table2[[#This Row],[Day Low]])-1</f>
        <v>5.0247933884297602E-3</v>
      </c>
      <c r="AD526" s="2">
        <f>(Table2[[#This Row],[Day High]]/Table2[[#This Row],[Close Price]])-1</f>
        <v>1.5295046378527299E-3</v>
      </c>
      <c r="AE526" s="2">
        <f>(Table2[[#This Row],[Close Price]]/Table2[[#This Row],[Current Week Low]])-1</f>
        <v>5.5067718410477529E-3</v>
      </c>
      <c r="AF526" s="2">
        <f>(Table2[[#This Row],[Current Week High]]/Table2[[#This Row],[Close Price]])-1</f>
        <v>4.8681007828432765E-3</v>
      </c>
      <c r="AG526" s="2">
        <f>(Table2[[#This Row],[Close Price]]/Table2[[#This Row],[Current Month Low]])-1</f>
        <v>3.9029391660970525E-2</v>
      </c>
      <c r="AH526" s="2">
        <f>(Table2[[#This Row],[Current Month High]]/Table2[[#This Row],[Close Price]])-1</f>
        <v>5.8351424248404671E-2</v>
      </c>
      <c r="AI526">
        <v>5.83514242484046</v>
      </c>
      <c r="AJ526">
        <v>36.927442237535402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-0.03</v>
      </c>
      <c r="AM526" t="s">
        <v>10201</v>
      </c>
      <c r="AN526">
        <v>-4.05</v>
      </c>
      <c r="AO526" t="s">
        <v>10201</v>
      </c>
      <c r="AP526">
        <v>2.8869198702194E-2</v>
      </c>
      <c r="AQ526">
        <f>(Table2[[#This Row],[Sharpe Ratio]]-AVERAGE(Table2[Sharpe Ratio]))/_xlfn.STDEV.P(Table2[Sharpe Ratio])</f>
        <v>-0.30836510894043151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-3.5530020077215934</v>
      </c>
      <c r="AS526">
        <f>_xlfn.RANK.AVG(Table2[[#This Row],[1Y Return vs Nifty Z-Score]],Table2[1Y Return vs Nifty Z-Score])</f>
        <v>539</v>
      </c>
      <c r="AT526">
        <f>_xlfn.RANK.AVG(Table2[[#This Row],[6M Return vs Nifty Z-Score]],Table2[6M Return vs Nifty Z-Score])</f>
        <v>514</v>
      </c>
      <c r="AU526">
        <f>_xlfn.RANK.AVG(Table2[[#This Row],[Sharpe Ratio Z-Score]],Table2[Sharpe Ratio Z-Score])</f>
        <v>412</v>
      </c>
      <c r="AV526">
        <f>(Table2[[#This Row],[Rank 1Y]]+Table2[[#This Row],[Rank 6M]]+Table2[[#This Row],[Rank Sharpe]])/3</f>
        <v>488.33333333333331</v>
      </c>
    </row>
    <row r="527" spans="1:48" x14ac:dyDescent="0.3">
      <c r="A527" t="s">
        <v>1608</v>
      </c>
      <c r="B527" t="s">
        <v>1609</v>
      </c>
      <c r="C527" t="s">
        <v>10161</v>
      </c>
      <c r="D527" t="s">
        <v>57</v>
      </c>
      <c r="E527">
        <v>5560.0883789250001</v>
      </c>
      <c r="F527">
        <v>1359.25</v>
      </c>
      <c r="G527">
        <v>-7.5918323134566599</v>
      </c>
      <c r="H527">
        <f>(Table2[[#This Row],[1Y Return vs Nifty]]-AVERAGE(Table2[1Y Return vs Nifty]))/_xlfn.STDEV.P(Table2[1Y Return vs Nifty])</f>
        <v>-0.6352943850405921</v>
      </c>
      <c r="I527">
        <v>-3.09090886338715</v>
      </c>
      <c r="J527">
        <f>(Table2[[#This Row],[1M Return vs Nifty]]-AVERAGE(Table2[1M Return vs Nifty]))/_xlfn.STDEV.P(Table2[1M Return vs Nifty])</f>
        <v>-0.40632796797406556</v>
      </c>
      <c r="K527">
        <v>4.4110499442629196</v>
      </c>
      <c r="L527">
        <f>(Table2[[#This Row],[6M Return vs Nifty]]-AVERAGE(Table2[6M Return vs Nifty]))/_xlfn.STDEV.P(Table2[6M Return vs Nifty])</f>
        <v>-0.11463637950002739</v>
      </c>
      <c r="M527">
        <v>-0.93663157398043195</v>
      </c>
      <c r="N527">
        <f>(Table2[[#This Row],[1W Return vs Nifty]]-AVERAGE(Table2[1W Return vs Nifty]))/_xlfn.STDEV.P(Table2[1W Return vs Nifty])</f>
        <v>-0.79620790699179922</v>
      </c>
      <c r="O527">
        <v>1329.67</v>
      </c>
      <c r="P527">
        <v>1299.51864479395</v>
      </c>
      <c r="Q527">
        <v>1208.7237715451399</v>
      </c>
      <c r="R527">
        <v>61.029251772065301</v>
      </c>
      <c r="S527" s="2">
        <f>(Table2[[#This Row],[Close Price]]-Table2[[#This Row],[20D EMA]])/Table2[[#This Row],[20D EMA]]</f>
        <v>2.2246121218046526E-2</v>
      </c>
      <c r="T527" s="2">
        <f>(Table2[[#This Row],[Close Price]]-Table2[[#This Row],[50D EMA]])/Table2[[#This Row],[50D EMA]]</f>
        <v>4.5964215631181603E-2</v>
      </c>
      <c r="U527" s="2">
        <f>(Table2[[#This Row],[Close Price]]-Table2[[#This Row],[200D EMA]])/Table2[[#This Row],[200D EMA]]</f>
        <v>0.12453319112144115</v>
      </c>
      <c r="V527">
        <v>0.52347674087419604</v>
      </c>
      <c r="W527">
        <v>1335</v>
      </c>
      <c r="X527">
        <v>1379</v>
      </c>
      <c r="Y527">
        <v>1338</v>
      </c>
      <c r="Z527">
        <v>1380</v>
      </c>
      <c r="AA527">
        <v>1235</v>
      </c>
      <c r="AB527">
        <v>1451.95</v>
      </c>
      <c r="AC527" s="2">
        <f>(Table2[[#This Row],[Close Price]]/Table2[[#This Row],[Day Low]])-1</f>
        <v>1.8164794007490714E-2</v>
      </c>
      <c r="AD527" s="2">
        <f>(Table2[[#This Row],[Day High]]/Table2[[#This Row],[Close Price]])-1</f>
        <v>1.4530071730733951E-2</v>
      </c>
      <c r="AE527" s="2">
        <f>(Table2[[#This Row],[Close Price]]/Table2[[#This Row],[Current Week Low]])-1</f>
        <v>1.5881913303438022E-2</v>
      </c>
      <c r="AF527" s="2">
        <f>(Table2[[#This Row],[Current Week High]]/Table2[[#This Row],[Close Price]])-1</f>
        <v>1.5265771565201369E-2</v>
      </c>
      <c r="AG527" s="2">
        <f>(Table2[[#This Row],[Close Price]]/Table2[[#This Row],[Current Month Low]])-1</f>
        <v>0.10060728744939262</v>
      </c>
      <c r="AH527" s="2">
        <f>(Table2[[#This Row],[Current Month High]]/Table2[[#This Row],[Close Price]])-1</f>
        <v>6.819937465514081E-2</v>
      </c>
      <c r="AI527">
        <v>8.0743056832812208</v>
      </c>
      <c r="AJ527">
        <v>35.322813480013899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-0.03</v>
      </c>
      <c r="AM527" t="s">
        <v>10201</v>
      </c>
      <c r="AN527">
        <v>-0.51</v>
      </c>
      <c r="AO527" t="s">
        <v>10201</v>
      </c>
      <c r="AP527">
        <v>-9.9619750997869995E-3</v>
      </c>
      <c r="AQ527">
        <f>(Table2[[#This Row],[Sharpe Ratio]]-AVERAGE(Table2[Sharpe Ratio]))/_xlfn.STDEV.P(Table2[Sharpe Ratio])</f>
        <v>-0.75403521353292069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-2.7065018530394052</v>
      </c>
      <c r="AS527">
        <f>_xlfn.RANK.AVG(Table2[[#This Row],[1Y Return vs Nifty Z-Score]],Table2[1Y Return vs Nifty Z-Score])</f>
        <v>544</v>
      </c>
      <c r="AT527">
        <f>_xlfn.RANK.AVG(Table2[[#This Row],[6M Return vs Nifty Z-Score]],Table2[6M Return vs Nifty Z-Score])</f>
        <v>361</v>
      </c>
      <c r="AU527">
        <f>_xlfn.RANK.AVG(Table2[[#This Row],[Sharpe Ratio Z-Score]],Table2[Sharpe Ratio Z-Score])</f>
        <v>566</v>
      </c>
      <c r="AV527">
        <f>(Table2[[#This Row],[Rank 1Y]]+Table2[[#This Row],[Rank 6M]]+Table2[[#This Row],[Rank Sharpe]])/3</f>
        <v>490.33333333333331</v>
      </c>
    </row>
    <row r="528" spans="1:48" x14ac:dyDescent="0.3">
      <c r="A528" t="s">
        <v>1581</v>
      </c>
      <c r="B528" t="s">
        <v>1582</v>
      </c>
      <c r="C528" t="s">
        <v>10171</v>
      </c>
      <c r="D528" t="s">
        <v>279</v>
      </c>
      <c r="E528">
        <v>5817.3062515199999</v>
      </c>
      <c r="F528">
        <v>792.15</v>
      </c>
      <c r="G528">
        <v>-6.2858405118673204</v>
      </c>
      <c r="H528">
        <f>(Table2[[#This Row],[1Y Return vs Nifty]]-AVERAGE(Table2[1Y Return vs Nifty]))/_xlfn.STDEV.P(Table2[1Y Return vs Nifty])</f>
        <v>-0.61722175866708107</v>
      </c>
      <c r="I528">
        <v>-1.9915036664424799</v>
      </c>
      <c r="J528">
        <f>(Table2[[#This Row],[1M Return vs Nifty]]-AVERAGE(Table2[1M Return vs Nifty]))/_xlfn.STDEV.P(Table2[1M Return vs Nifty])</f>
        <v>-0.28582621610777403</v>
      </c>
      <c r="K528">
        <v>-10.8942391882593</v>
      </c>
      <c r="L528">
        <f>(Table2[[#This Row],[6M Return vs Nifty]]-AVERAGE(Table2[6M Return vs Nifty]))/_xlfn.STDEV.P(Table2[6M Return vs Nifty])</f>
        <v>-0.62978869977865737</v>
      </c>
      <c r="M528">
        <v>1.5548158878566301</v>
      </c>
      <c r="N528">
        <f>(Table2[[#This Row],[1W Return vs Nifty]]-AVERAGE(Table2[1W Return vs Nifty]))/_xlfn.STDEV.P(Table2[1W Return vs Nifty])</f>
        <v>-0.29585841034593069</v>
      </c>
      <c r="O528">
        <v>782.08</v>
      </c>
      <c r="P528">
        <v>778.56984678600497</v>
      </c>
      <c r="Q528">
        <v>761.86865915099202</v>
      </c>
      <c r="R528">
        <v>64.225975285372002</v>
      </c>
      <c r="S528" s="2">
        <f>(Table2[[#This Row],[Close Price]]-Table2[[#This Row],[20D EMA]])/Table2[[#This Row],[20D EMA]]</f>
        <v>1.2875920621931177E-2</v>
      </c>
      <c r="T528" s="2">
        <f>(Table2[[#This Row],[Close Price]]-Table2[[#This Row],[50D EMA]])/Table2[[#This Row],[50D EMA]]</f>
        <v>1.7442434060418472E-2</v>
      </c>
      <c r="U528" s="2">
        <f>(Table2[[#This Row],[Close Price]]-Table2[[#This Row],[200D EMA]])/Table2[[#This Row],[200D EMA]]</f>
        <v>3.9746143229927262E-2</v>
      </c>
      <c r="V528">
        <v>1.20726373006028</v>
      </c>
      <c r="W528">
        <v>793</v>
      </c>
      <c r="X528">
        <v>806.6</v>
      </c>
      <c r="Y528">
        <v>790</v>
      </c>
      <c r="Z528">
        <v>809.8</v>
      </c>
      <c r="AA528">
        <v>752.15</v>
      </c>
      <c r="AB528">
        <v>826</v>
      </c>
      <c r="AC528" s="2">
        <f>(Table2[[#This Row],[Close Price]]/Table2[[#This Row],[Day Low]])-1</f>
        <v>-1.0718789407314633E-3</v>
      </c>
      <c r="AD528" s="2">
        <f>(Table2[[#This Row],[Day High]]/Table2[[#This Row],[Close Price]])-1</f>
        <v>1.8241494666414226E-2</v>
      </c>
      <c r="AE528" s="2">
        <f>(Table2[[#This Row],[Close Price]]/Table2[[#This Row],[Current Week Low]])-1</f>
        <v>2.7215189873417422E-3</v>
      </c>
      <c r="AF528" s="2">
        <f>(Table2[[#This Row],[Current Week High]]/Table2[[#This Row],[Close Price]])-1</f>
        <v>2.2281133623682337E-2</v>
      </c>
      <c r="AG528" s="2">
        <f>(Table2[[#This Row],[Close Price]]/Table2[[#This Row],[Current Month Low]])-1</f>
        <v>5.3180881473110508E-2</v>
      </c>
      <c r="AH528" s="2">
        <f>(Table2[[#This Row],[Current Month High]]/Table2[[#This Row],[Close Price]])-1</f>
        <v>4.2731805844852699E-2</v>
      </c>
      <c r="AI528">
        <v>9.6761976898314792</v>
      </c>
      <c r="AJ528">
        <v>27.1508828250401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-0.09</v>
      </c>
      <c r="AM528" t="s">
        <v>10201</v>
      </c>
      <c r="AN528">
        <v>1.48</v>
      </c>
      <c r="AO528" t="s">
        <v>10202</v>
      </c>
      <c r="AP528">
        <v>3.1397477706063E-2</v>
      </c>
      <c r="AQ528">
        <f>(Table2[[#This Row],[Sharpe Ratio]]-AVERAGE(Table2[Sharpe Ratio]))/_xlfn.STDEV.P(Table2[Sharpe Ratio])</f>
        <v>-0.27934774330942375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-2.1080428282088666</v>
      </c>
      <c r="AS528">
        <f>_xlfn.RANK.AVG(Table2[[#This Row],[1Y Return vs Nifty Z-Score]],Table2[1Y Return vs Nifty Z-Score])</f>
        <v>537</v>
      </c>
      <c r="AT528">
        <f>_xlfn.RANK.AVG(Table2[[#This Row],[6M Return vs Nifty Z-Score]],Table2[6M Return vs Nifty Z-Score])</f>
        <v>531</v>
      </c>
      <c r="AU528">
        <f>_xlfn.RANK.AVG(Table2[[#This Row],[Sharpe Ratio Z-Score]],Table2[Sharpe Ratio Z-Score])</f>
        <v>404</v>
      </c>
      <c r="AV528">
        <f>(Table2[[#This Row],[Rank 1Y]]+Table2[[#This Row],[Rank 6M]]+Table2[[#This Row],[Rank Sharpe]])/3</f>
        <v>490.66666666666669</v>
      </c>
    </row>
    <row r="529" spans="1:48" x14ac:dyDescent="0.3">
      <c r="A529" t="s">
        <v>1752</v>
      </c>
      <c r="B529" t="s">
        <v>1753</v>
      </c>
      <c r="C529" t="s">
        <v>10161</v>
      </c>
      <c r="D529" t="s">
        <v>57</v>
      </c>
      <c r="E529">
        <v>4385.1911737500004</v>
      </c>
      <c r="F529">
        <v>355.65</v>
      </c>
      <c r="G529">
        <v>-1.14479519256106</v>
      </c>
      <c r="H529">
        <f>(Table2[[#This Row],[1Y Return vs Nifty]]-AVERAGE(Table2[1Y Return vs Nifty]))/_xlfn.STDEV.P(Table2[1Y Return vs Nifty])</f>
        <v>-0.54607874604476681</v>
      </c>
      <c r="I529">
        <v>2.7626786397346099</v>
      </c>
      <c r="J529">
        <f>(Table2[[#This Row],[1M Return vs Nifty]]-AVERAGE(Table2[1M Return vs Nifty]))/_xlfn.STDEV.P(Table2[1M Return vs Nifty])</f>
        <v>0.23526218530979462</v>
      </c>
      <c r="K529">
        <v>11.9524259646274</v>
      </c>
      <c r="L529">
        <f>(Table2[[#This Row],[6M Return vs Nifty]]-AVERAGE(Table2[6M Return vs Nifty]))/_xlfn.STDEV.P(Table2[6M Return vs Nifty])</f>
        <v>0.13919465376867662</v>
      </c>
      <c r="M529">
        <v>5.9681045534417603</v>
      </c>
      <c r="N529">
        <f>(Table2[[#This Row],[1W Return vs Nifty]]-AVERAGE(Table2[1W Return vs Nifty]))/_xlfn.STDEV.P(Table2[1W Return vs Nifty])</f>
        <v>0.59044836360877118</v>
      </c>
      <c r="O529">
        <v>347.04</v>
      </c>
      <c r="P529">
        <v>329.57258355608701</v>
      </c>
      <c r="Q529">
        <v>306.26253837034801</v>
      </c>
      <c r="R529">
        <v>55.1405556099309</v>
      </c>
      <c r="S529" s="2">
        <f>(Table2[[#This Row],[Close Price]]-Table2[[#This Row],[20D EMA]])/Table2[[#This Row],[20D EMA]]</f>
        <v>2.4809820193637495E-2</v>
      </c>
      <c r="T529" s="2">
        <f>(Table2[[#This Row],[Close Price]]-Table2[[#This Row],[50D EMA]])/Table2[[#This Row],[50D EMA]]</f>
        <v>7.912495682297882E-2</v>
      </c>
      <c r="U529" s="2">
        <f>(Table2[[#This Row],[Close Price]]-Table2[[#This Row],[200D EMA]])/Table2[[#This Row],[200D EMA]]</f>
        <v>0.16125857864447715</v>
      </c>
      <c r="V529">
        <v>0.85024487968243301</v>
      </c>
      <c r="W529">
        <v>351.6</v>
      </c>
      <c r="X529">
        <v>359.15</v>
      </c>
      <c r="Y529">
        <v>354.05</v>
      </c>
      <c r="Z529">
        <v>362.9</v>
      </c>
      <c r="AA529">
        <v>326.05</v>
      </c>
      <c r="AB529">
        <v>377.95</v>
      </c>
      <c r="AC529" s="2">
        <f>(Table2[[#This Row],[Close Price]]/Table2[[#This Row],[Day Low]])-1</f>
        <v>1.1518771331057831E-2</v>
      </c>
      <c r="AD529" s="2">
        <f>(Table2[[#This Row],[Day High]]/Table2[[#This Row],[Close Price]])-1</f>
        <v>9.8411359482637462E-3</v>
      </c>
      <c r="AE529" s="2">
        <f>(Table2[[#This Row],[Close Price]]/Table2[[#This Row],[Current Week Low]])-1</f>
        <v>4.5191357152942757E-3</v>
      </c>
      <c r="AF529" s="2">
        <f>(Table2[[#This Row],[Current Week High]]/Table2[[#This Row],[Close Price]])-1</f>
        <v>2.038521017854622E-2</v>
      </c>
      <c r="AG529" s="2">
        <f>(Table2[[#This Row],[Close Price]]/Table2[[#This Row],[Current Month Low]])-1</f>
        <v>9.0783622143842946E-2</v>
      </c>
      <c r="AH529" s="2">
        <f>(Table2[[#This Row],[Current Month High]]/Table2[[#This Row],[Close Price]])-1</f>
        <v>6.2702094756080351E-2</v>
      </c>
      <c r="AI529">
        <v>6.2702094756080298</v>
      </c>
      <c r="AJ529">
        <v>42.203118752499002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0.06</v>
      </c>
      <c r="AM529" t="s">
        <v>10202</v>
      </c>
      <c r="AN529">
        <v>2.66</v>
      </c>
      <c r="AO529" t="s">
        <v>10202</v>
      </c>
      <c r="AP529">
        <v>-7.6240936261202999E-2</v>
      </c>
      <c r="AQ529">
        <f>(Table2[[#This Row],[Sharpe Ratio]]-AVERAGE(Table2[Sharpe Ratio]))/_xlfn.STDEV.P(Table2[Sharpe Ratio])</f>
        <v>-1.5147269120049061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-1.0959004553624303</v>
      </c>
      <c r="AS529">
        <f>_xlfn.RANK.AVG(Table2[[#This Row],[1Y Return vs Nifty Z-Score]],Table2[1Y Return vs Nifty Z-Score])</f>
        <v>510</v>
      </c>
      <c r="AT529">
        <f>_xlfn.RANK.AVG(Table2[[#This Row],[6M Return vs Nifty Z-Score]],Table2[6M Return vs Nifty Z-Score])</f>
        <v>276</v>
      </c>
      <c r="AU529">
        <f>_xlfn.RANK.AVG(Table2[[#This Row],[Sharpe Ratio Z-Score]],Table2[Sharpe Ratio Z-Score])</f>
        <v>687</v>
      </c>
      <c r="AV529">
        <f>(Table2[[#This Row],[Rank 1Y]]+Table2[[#This Row],[Rank 6M]]+Table2[[#This Row],[Rank Sharpe]])/3</f>
        <v>491</v>
      </c>
    </row>
    <row r="530" spans="1:48" x14ac:dyDescent="0.3">
      <c r="A530" t="s">
        <v>19</v>
      </c>
      <c r="B530" t="s">
        <v>20</v>
      </c>
      <c r="C530" t="s">
        <v>10156</v>
      </c>
      <c r="D530" t="s">
        <v>21</v>
      </c>
      <c r="E530">
        <v>1585120.3225109801</v>
      </c>
      <c r="F530">
        <v>4381.1000000000004</v>
      </c>
      <c r="G530">
        <v>1.6302711660099001</v>
      </c>
      <c r="H530">
        <f>(Table2[[#This Row],[1Y Return vs Nifty]]-AVERAGE(Table2[1Y Return vs Nifty]))/_xlfn.STDEV.P(Table2[1Y Return vs Nifty])</f>
        <v>-0.50767671519042412</v>
      </c>
      <c r="I530">
        <v>9.0709095042851899</v>
      </c>
      <c r="J530">
        <f>(Table2[[#This Row],[1M Return vs Nifty]]-AVERAGE(Table2[1M Return vs Nifty]))/_xlfn.STDEV.P(Table2[1M Return vs Nifty])</f>
        <v>0.92668412188775329</v>
      </c>
      <c r="K530">
        <v>1.00766972868871</v>
      </c>
      <c r="L530">
        <f>(Table2[[#This Row],[6M Return vs Nifty]]-AVERAGE(Table2[6M Return vs Nifty]))/_xlfn.STDEV.P(Table2[6M Return vs Nifty])</f>
        <v>-0.22918888482434274</v>
      </c>
      <c r="M530">
        <v>0.78068762794813196</v>
      </c>
      <c r="N530">
        <f>(Table2[[#This Row],[1W Return vs Nifty]]-AVERAGE(Table2[1W Return vs Nifty]))/_xlfn.STDEV.P(Table2[1W Return vs Nifty])</f>
        <v>-0.45132413503713442</v>
      </c>
      <c r="O530">
        <v>4176.8900000000003</v>
      </c>
      <c r="P530">
        <v>4035.9317612495602</v>
      </c>
      <c r="Q530">
        <v>3841.62761856518</v>
      </c>
      <c r="R530">
        <v>81.0045903186559</v>
      </c>
      <c r="S530" s="2">
        <f>(Table2[[#This Row],[Close Price]]-Table2[[#This Row],[20D EMA]])/Table2[[#This Row],[20D EMA]]</f>
        <v>4.8890442410501597E-2</v>
      </c>
      <c r="T530" s="2">
        <f>(Table2[[#This Row],[Close Price]]-Table2[[#This Row],[50D EMA]])/Table2[[#This Row],[50D EMA]]</f>
        <v>8.552380445688533E-2</v>
      </c>
      <c r="U530" s="2">
        <f>(Table2[[#This Row],[Close Price]]-Table2[[#This Row],[200D EMA]])/Table2[[#This Row],[200D EMA]]</f>
        <v>0.14042807762724002</v>
      </c>
      <c r="V530">
        <v>1.15732617683262</v>
      </c>
      <c r="W530">
        <v>4327.3</v>
      </c>
      <c r="X530">
        <v>4398</v>
      </c>
      <c r="Y530">
        <v>4371</v>
      </c>
      <c r="Z530">
        <v>4431</v>
      </c>
      <c r="AA530">
        <v>3884</v>
      </c>
      <c r="AB530">
        <v>4431</v>
      </c>
      <c r="AC530" s="2">
        <f>(Table2[[#This Row],[Close Price]]/Table2[[#This Row],[Day Low]])-1</f>
        <v>1.2432694751923767E-2</v>
      </c>
      <c r="AD530" s="2">
        <f>(Table2[[#This Row],[Day High]]/Table2[[#This Row],[Close Price]])-1</f>
        <v>3.857478715391105E-3</v>
      </c>
      <c r="AE530" s="2">
        <f>(Table2[[#This Row],[Close Price]]/Table2[[#This Row],[Current Week Low]])-1</f>
        <v>2.3106840539923734E-3</v>
      </c>
      <c r="AF530" s="2">
        <f>(Table2[[#This Row],[Current Week High]]/Table2[[#This Row],[Close Price]])-1</f>
        <v>1.138983360343282E-2</v>
      </c>
      <c r="AG530" s="2">
        <f>(Table2[[#This Row],[Close Price]]/Table2[[#This Row],[Current Month Low]])-1</f>
        <v>0.12798661174047377</v>
      </c>
      <c r="AH530" s="2">
        <f>(Table2[[#This Row],[Current Month High]]/Table2[[#This Row],[Close Price]])-1</f>
        <v>1.138983360343282E-2</v>
      </c>
      <c r="AI530">
        <v>1.13898336034328</v>
      </c>
      <c r="AJ530">
        <v>32.319540924191998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</v>
      </c>
      <c r="AM530" t="s">
        <v>10201</v>
      </c>
      <c r="AN530">
        <v>12.07</v>
      </c>
      <c r="AO530" t="s">
        <v>10202</v>
      </c>
      <c r="AP530">
        <v>-1.4081851546229001E-2</v>
      </c>
      <c r="AQ530">
        <f>(Table2[[#This Row],[Sharpe Ratio]]-AVERAGE(Table2[Sharpe Ratio]))/_xlfn.STDEV.P(Table2[Sharpe Ratio])</f>
        <v>-0.80131953659142863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-1.0628251497555765</v>
      </c>
      <c r="AS530">
        <f>_xlfn.RANK.AVG(Table2[[#This Row],[1Y Return vs Nifty Z-Score]],Table2[1Y Return vs Nifty Z-Score])</f>
        <v>493</v>
      </c>
      <c r="AT530">
        <f>_xlfn.RANK.AVG(Table2[[#This Row],[6M Return vs Nifty Z-Score]],Table2[6M Return vs Nifty Z-Score])</f>
        <v>406</v>
      </c>
      <c r="AU530">
        <f>_xlfn.RANK.AVG(Table2[[#This Row],[Sharpe Ratio Z-Score]],Table2[Sharpe Ratio Z-Score])</f>
        <v>575</v>
      </c>
      <c r="AV530">
        <f>(Table2[[#This Row],[Rank 1Y]]+Table2[[#This Row],[Rank 6M]]+Table2[[#This Row],[Rank Sharpe]])/3</f>
        <v>491.33333333333331</v>
      </c>
    </row>
    <row r="531" spans="1:48" x14ac:dyDescent="0.3">
      <c r="A531" t="s">
        <v>675</v>
      </c>
      <c r="B531" t="s">
        <v>676</v>
      </c>
      <c r="C531" t="s">
        <v>10171</v>
      </c>
      <c r="D531" t="s">
        <v>551</v>
      </c>
      <c r="E531">
        <v>25948.982106539999</v>
      </c>
      <c r="F531">
        <v>715.8</v>
      </c>
      <c r="G531">
        <v>26.694520827804599</v>
      </c>
      <c r="H531">
        <f>(Table2[[#This Row],[1Y Return vs Nifty]]-AVERAGE(Table2[1Y Return vs Nifty]))/_xlfn.STDEV.P(Table2[1Y Return vs Nifty])</f>
        <v>-0.16083164394360688</v>
      </c>
      <c r="I531">
        <v>-0.16069259191544999</v>
      </c>
      <c r="J531">
        <f>(Table2[[#This Row],[1M Return vs Nifty]]-AVERAGE(Table2[1M Return vs Nifty]))/_xlfn.STDEV.P(Table2[1M Return vs Nifty])</f>
        <v>-8.5157761538136659E-2</v>
      </c>
      <c r="K531">
        <v>-2.81952732324384</v>
      </c>
      <c r="L531">
        <f>(Table2[[#This Row],[6M Return vs Nifty]]-AVERAGE(Table2[6M Return vs Nifty]))/_xlfn.STDEV.P(Table2[6M Return vs Nifty])</f>
        <v>-0.35800640825662822</v>
      </c>
      <c r="M531">
        <v>5.2181200311769897</v>
      </c>
      <c r="N531">
        <f>(Table2[[#This Row],[1W Return vs Nifty]]-AVERAGE(Table2[1W Return vs Nifty]))/_xlfn.STDEV.P(Table2[1W Return vs Nifty])</f>
        <v>0.4398313492204054</v>
      </c>
      <c r="O531">
        <v>697.9</v>
      </c>
      <c r="P531">
        <v>688.17821754039801</v>
      </c>
      <c r="Q531">
        <v>644.51516187426796</v>
      </c>
      <c r="R531">
        <v>62.932006500625398</v>
      </c>
      <c r="S531" s="2">
        <f>(Table2[[#This Row],[Close Price]]-Table2[[#This Row],[20D EMA]])/Table2[[#This Row],[20D EMA]]</f>
        <v>2.5648373692506058E-2</v>
      </c>
      <c r="T531" s="2">
        <f>(Table2[[#This Row],[Close Price]]-Table2[[#This Row],[50D EMA]])/Table2[[#This Row],[50D EMA]]</f>
        <v>4.0137542507992077E-2</v>
      </c>
      <c r="U531" s="2">
        <f>(Table2[[#This Row],[Close Price]]-Table2[[#This Row],[200D EMA]])/Table2[[#This Row],[200D EMA]]</f>
        <v>0.11060226716534287</v>
      </c>
      <c r="V531">
        <v>0.60025141808367699</v>
      </c>
      <c r="W531">
        <v>709.5</v>
      </c>
      <c r="X531">
        <v>726.2</v>
      </c>
      <c r="Y531">
        <v>707</v>
      </c>
      <c r="Z531">
        <v>724.8</v>
      </c>
      <c r="AA531">
        <v>630</v>
      </c>
      <c r="AB531">
        <v>728.9</v>
      </c>
      <c r="AC531" s="2">
        <f>(Table2[[#This Row],[Close Price]]/Table2[[#This Row],[Day Low]])-1</f>
        <v>8.8794926004227559E-3</v>
      </c>
      <c r="AD531" s="2">
        <f>(Table2[[#This Row],[Day High]]/Table2[[#This Row],[Close Price]])-1</f>
        <v>1.4529198100028173E-2</v>
      </c>
      <c r="AE531" s="2">
        <f>(Table2[[#This Row],[Close Price]]/Table2[[#This Row],[Current Week Low]])-1</f>
        <v>1.2446958981612299E-2</v>
      </c>
      <c r="AF531" s="2">
        <f>(Table2[[#This Row],[Current Week High]]/Table2[[#This Row],[Close Price]])-1</f>
        <v>1.257334450963965E-2</v>
      </c>
      <c r="AG531" s="2">
        <f>(Table2[[#This Row],[Close Price]]/Table2[[#This Row],[Current Month Low]])-1</f>
        <v>0.1361904761904762</v>
      </c>
      <c r="AH531" s="2">
        <f>(Table2[[#This Row],[Current Month High]]/Table2[[#This Row],[Close Price]])-1</f>
        <v>1.8301201452919802E-2</v>
      </c>
      <c r="AI531">
        <v>7.4671696004470602</v>
      </c>
      <c r="AJ531">
        <v>63.424657534246499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-0.05</v>
      </c>
      <c r="AM531" t="s">
        <v>10201</v>
      </c>
      <c r="AN531">
        <v>2.17</v>
      </c>
      <c r="AO531" t="s">
        <v>10202</v>
      </c>
      <c r="AP531">
        <v>-7.8027157785615003E-2</v>
      </c>
      <c r="AQ531">
        <f>(Table2[[#This Row],[Sharpe Ratio]]-AVERAGE(Table2[Sharpe Ratio]))/_xlfn.STDEV.P(Table2[Sharpe Ratio])</f>
        <v>-1.5352275936909552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-1.6993920582089217</v>
      </c>
      <c r="AS531">
        <f>_xlfn.RANK.AVG(Table2[[#This Row],[1Y Return vs Nifty Z-Score]],Table2[1Y Return vs Nifty Z-Score])</f>
        <v>339</v>
      </c>
      <c r="AT531">
        <f>_xlfn.RANK.AVG(Table2[[#This Row],[6M Return vs Nifty Z-Score]],Table2[6M Return vs Nifty Z-Score])</f>
        <v>445</v>
      </c>
      <c r="AU531">
        <f>_xlfn.RANK.AVG(Table2[[#This Row],[Sharpe Ratio Z-Score]],Table2[Sharpe Ratio Z-Score])</f>
        <v>690</v>
      </c>
      <c r="AV531">
        <f>(Table2[[#This Row],[Rank 1Y]]+Table2[[#This Row],[Rank 6M]]+Table2[[#This Row],[Rank Sharpe]])/3</f>
        <v>491.33333333333331</v>
      </c>
    </row>
    <row r="532" spans="1:48" x14ac:dyDescent="0.3">
      <c r="A532" t="s">
        <v>1096</v>
      </c>
      <c r="B532" t="s">
        <v>1097</v>
      </c>
      <c r="C532" t="s">
        <v>10167</v>
      </c>
      <c r="D532" t="s">
        <v>850</v>
      </c>
      <c r="E532">
        <v>11431.541901504999</v>
      </c>
      <c r="F532">
        <v>2365.5500000000002</v>
      </c>
      <c r="G532">
        <v>11.1701932115723</v>
      </c>
      <c r="H532">
        <f>(Table2[[#This Row],[1Y Return vs Nifty]]-AVERAGE(Table2[1Y Return vs Nifty]))/_xlfn.STDEV.P(Table2[1Y Return vs Nifty])</f>
        <v>-0.37566099613916226</v>
      </c>
      <c r="I532">
        <v>-4.5140011261561703</v>
      </c>
      <c r="J532">
        <f>(Table2[[#This Row],[1M Return vs Nifty]]-AVERAGE(Table2[1M Return vs Nifty]))/_xlfn.STDEV.P(Table2[1M Return vs Nifty])</f>
        <v>-0.56230786620230921</v>
      </c>
      <c r="K532">
        <v>-26.5566911659079</v>
      </c>
      <c r="L532">
        <f>(Table2[[#This Row],[6M Return vs Nifty]]-AVERAGE(Table2[6M Return vs Nifty]))/_xlfn.STDEV.P(Table2[6M Return vs Nifty])</f>
        <v>-1.1569625680849689</v>
      </c>
      <c r="M532">
        <v>-1.9447539246633601</v>
      </c>
      <c r="N532">
        <f>(Table2[[#This Row],[1W Return vs Nifty]]-AVERAGE(Table2[1W Return vs Nifty]))/_xlfn.STDEV.P(Table2[1W Return vs Nifty])</f>
        <v>-0.99866592324461834</v>
      </c>
      <c r="O532">
        <v>2433.35</v>
      </c>
      <c r="P532">
        <v>2411.9427542682702</v>
      </c>
      <c r="Q532">
        <v>2303.5147367500099</v>
      </c>
      <c r="R532">
        <v>31.317288638932901</v>
      </c>
      <c r="S532" s="2">
        <f>(Table2[[#This Row],[Close Price]]-Table2[[#This Row],[20D EMA]])/Table2[[#This Row],[20D EMA]]</f>
        <v>-2.7862822857377578E-2</v>
      </c>
      <c r="T532" s="2">
        <f>(Table2[[#This Row],[Close Price]]-Table2[[#This Row],[50D EMA]])/Table2[[#This Row],[50D EMA]]</f>
        <v>-1.9234600069247709E-2</v>
      </c>
      <c r="U532" s="2">
        <f>(Table2[[#This Row],[Close Price]]-Table2[[#This Row],[200D EMA]])/Table2[[#This Row],[200D EMA]]</f>
        <v>2.6930699535056939E-2</v>
      </c>
      <c r="V532">
        <v>0.659622726598733</v>
      </c>
      <c r="W532">
        <v>2337</v>
      </c>
      <c r="X532">
        <v>2391.4499999999998</v>
      </c>
      <c r="Y532">
        <v>2355.5</v>
      </c>
      <c r="Z532">
        <v>2426.35</v>
      </c>
      <c r="AA532">
        <v>2351</v>
      </c>
      <c r="AB532">
        <v>2645</v>
      </c>
      <c r="AC532" s="2">
        <f>(Table2[[#This Row],[Close Price]]/Table2[[#This Row],[Day Low]])-1</f>
        <v>1.2216516902011199E-2</v>
      </c>
      <c r="AD532" s="2">
        <f>(Table2[[#This Row],[Day High]]/Table2[[#This Row],[Close Price]])-1</f>
        <v>1.0948827968125574E-2</v>
      </c>
      <c r="AE532" s="2">
        <f>(Table2[[#This Row],[Close Price]]/Table2[[#This Row],[Current Week Low]])-1</f>
        <v>4.2666100615580405E-3</v>
      </c>
      <c r="AF532" s="2">
        <f>(Table2[[#This Row],[Current Week High]]/Table2[[#This Row],[Close Price]])-1</f>
        <v>2.5702267971507542E-2</v>
      </c>
      <c r="AG532" s="2">
        <f>(Table2[[#This Row],[Close Price]]/Table2[[#This Row],[Current Month Low]])-1</f>
        <v>6.1888558060401166E-3</v>
      </c>
      <c r="AH532" s="2">
        <f>(Table2[[#This Row],[Current Month High]]/Table2[[#This Row],[Close Price]])-1</f>
        <v>0.11813320369470093</v>
      </c>
      <c r="AI532">
        <v>19.549364841157399</v>
      </c>
      <c r="AJ532">
        <v>49.529077117572697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-0.18</v>
      </c>
      <c r="AM532" t="s">
        <v>10201</v>
      </c>
      <c r="AN532">
        <v>-6.86</v>
      </c>
      <c r="AO532" t="s">
        <v>10201</v>
      </c>
      <c r="AP532">
        <v>3.9820164328791E-2</v>
      </c>
      <c r="AQ532">
        <f>(Table2[[#This Row],[Sharpe Ratio]]-AVERAGE(Table2[Sharpe Ratio]))/_xlfn.STDEV.P(Table2[Sharpe Ratio])</f>
        <v>-0.18267954452555268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-3.2762768981966115</v>
      </c>
      <c r="AS532">
        <f>_xlfn.RANK.AVG(Table2[[#This Row],[1Y Return vs Nifty Z-Score]],Table2[1Y Return vs Nifty Z-Score])</f>
        <v>428</v>
      </c>
      <c r="AT532">
        <f>_xlfn.RANK.AVG(Table2[[#This Row],[6M Return vs Nifty Z-Score]],Table2[6M Return vs Nifty Z-Score])</f>
        <v>665</v>
      </c>
      <c r="AU532">
        <f>_xlfn.RANK.AVG(Table2[[#This Row],[Sharpe Ratio Z-Score]],Table2[Sharpe Ratio Z-Score])</f>
        <v>384</v>
      </c>
      <c r="AV532">
        <f>(Table2[[#This Row],[Rank 1Y]]+Table2[[#This Row],[Rank 6M]]+Table2[[#This Row],[Rank Sharpe]])/3</f>
        <v>492.33333333333331</v>
      </c>
    </row>
    <row r="533" spans="1:48" x14ac:dyDescent="0.3">
      <c r="A533" t="s">
        <v>1573</v>
      </c>
      <c r="B533" t="s">
        <v>1574</v>
      </c>
      <c r="C533" t="s">
        <v>10169</v>
      </c>
      <c r="D533" t="s">
        <v>356</v>
      </c>
      <c r="E533">
        <v>5884.6314944199903</v>
      </c>
      <c r="F533">
        <v>275.8</v>
      </c>
      <c r="G533">
        <v>-6.9462603355083496</v>
      </c>
      <c r="H533">
        <f>(Table2[[#This Row],[1Y Return vs Nifty]]-AVERAGE(Table2[1Y Return vs Nifty]))/_xlfn.STDEV.P(Table2[1Y Return vs Nifty])</f>
        <v>-0.62636080587074594</v>
      </c>
      <c r="I533">
        <v>-2.1799704976124001</v>
      </c>
      <c r="J533">
        <f>(Table2[[#This Row],[1M Return vs Nifty]]-AVERAGE(Table2[1M Return vs Nifty]))/_xlfn.STDEV.P(Table2[1M Return vs Nifty])</f>
        <v>-0.30648337089272354</v>
      </c>
      <c r="K533">
        <v>15.3511596690091</v>
      </c>
      <c r="L533">
        <f>(Table2[[#This Row],[6M Return vs Nifty]]-AVERAGE(Table2[6M Return vs Nifty]))/_xlfn.STDEV.P(Table2[6M Return vs Nifty])</f>
        <v>0.25359076472492115</v>
      </c>
      <c r="M533">
        <v>1.9500602834778999</v>
      </c>
      <c r="N533">
        <f>(Table2[[#This Row],[1W Return vs Nifty]]-AVERAGE(Table2[1W Return vs Nifty]))/_xlfn.STDEV.P(Table2[1W Return vs Nifty])</f>
        <v>-0.21648273117532324</v>
      </c>
      <c r="O533">
        <v>267.66000000000003</v>
      </c>
      <c r="P533">
        <v>254.35809830459701</v>
      </c>
      <c r="Q533">
        <v>234.005798687072</v>
      </c>
      <c r="R533">
        <v>64.162878109792103</v>
      </c>
      <c r="S533" s="2">
        <f>(Table2[[#This Row],[Close Price]]-Table2[[#This Row],[20D EMA]])/Table2[[#This Row],[20D EMA]]</f>
        <v>3.0411716356571715E-2</v>
      </c>
      <c r="T533" s="2">
        <f>(Table2[[#This Row],[Close Price]]-Table2[[#This Row],[50D EMA]])/Table2[[#This Row],[50D EMA]]</f>
        <v>8.429808934066671E-2</v>
      </c>
      <c r="U533" s="2">
        <f>(Table2[[#This Row],[Close Price]]-Table2[[#This Row],[200D EMA]])/Table2[[#This Row],[200D EMA]]</f>
        <v>0.17860327200189588</v>
      </c>
      <c r="V533">
        <v>0.71865522391299697</v>
      </c>
      <c r="W533">
        <v>275.5</v>
      </c>
      <c r="X533">
        <v>280</v>
      </c>
      <c r="Y533">
        <v>274.10000000000002</v>
      </c>
      <c r="Z533">
        <v>283.14999999999998</v>
      </c>
      <c r="AA533">
        <v>257.75</v>
      </c>
      <c r="AB533">
        <v>287.05</v>
      </c>
      <c r="AC533" s="2">
        <f>(Table2[[#This Row],[Close Price]]/Table2[[#This Row],[Day Low]])-1</f>
        <v>1.0889292196007982E-3</v>
      </c>
      <c r="AD533" s="2">
        <f>(Table2[[#This Row],[Day High]]/Table2[[#This Row],[Close Price]])-1</f>
        <v>1.5228426395939021E-2</v>
      </c>
      <c r="AE533" s="2">
        <f>(Table2[[#This Row],[Close Price]]/Table2[[#This Row],[Current Week Low]])-1</f>
        <v>6.2021160160525834E-3</v>
      </c>
      <c r="AF533" s="2">
        <f>(Table2[[#This Row],[Current Week High]]/Table2[[#This Row],[Close Price]])-1</f>
        <v>2.6649746192893176E-2</v>
      </c>
      <c r="AG533" s="2">
        <f>(Table2[[#This Row],[Close Price]]/Table2[[#This Row],[Current Month Low]])-1</f>
        <v>7.0029097963142606E-2</v>
      </c>
      <c r="AH533" s="2">
        <f>(Table2[[#This Row],[Current Month High]]/Table2[[#This Row],[Close Price]])-1</f>
        <v>4.0790427846265409E-2</v>
      </c>
      <c r="AI533">
        <v>4.07904278462654</v>
      </c>
      <c r="AJ533">
        <v>45.925925925925903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0.12</v>
      </c>
      <c r="AM533" t="s">
        <v>10202</v>
      </c>
      <c r="AN533">
        <v>6.14</v>
      </c>
      <c r="AO533" t="s">
        <v>10202</v>
      </c>
      <c r="AP533">
        <v>-8.4916098891793995E-2</v>
      </c>
      <c r="AQ533">
        <f>(Table2[[#This Row],[Sharpe Ratio]]-AVERAGE(Table2[Sharpe Ratio]))/_xlfn.STDEV.P(Table2[Sharpe Ratio])</f>
        <v>-1.6142928086385822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-2.5100289518524539</v>
      </c>
      <c r="AS533">
        <f>_xlfn.RANK.AVG(Table2[[#This Row],[1Y Return vs Nifty Z-Score]],Table2[1Y Return vs Nifty Z-Score])</f>
        <v>538</v>
      </c>
      <c r="AT533">
        <f>_xlfn.RANK.AVG(Table2[[#This Row],[6M Return vs Nifty Z-Score]],Table2[6M Return vs Nifty Z-Score])</f>
        <v>243</v>
      </c>
      <c r="AU533">
        <f>_xlfn.RANK.AVG(Table2[[#This Row],[Sharpe Ratio Z-Score]],Table2[Sharpe Ratio Z-Score])</f>
        <v>696</v>
      </c>
      <c r="AV533">
        <f>(Table2[[#This Row],[Rank 1Y]]+Table2[[#This Row],[Rank 6M]]+Table2[[#This Row],[Rank Sharpe]])/3</f>
        <v>492.33333333333331</v>
      </c>
    </row>
    <row r="534" spans="1:48" x14ac:dyDescent="0.3">
      <c r="A534" t="s">
        <v>33</v>
      </c>
      <c r="B534" t="s">
        <v>34</v>
      </c>
      <c r="C534" t="s">
        <v>10156</v>
      </c>
      <c r="D534" t="s">
        <v>21</v>
      </c>
      <c r="E534">
        <v>774985.00380840001</v>
      </c>
      <c r="F534">
        <v>1871.1</v>
      </c>
      <c r="G534">
        <v>11.599481818417001</v>
      </c>
      <c r="H534">
        <f>(Table2[[#This Row],[1Y Return vs Nifty]]-AVERAGE(Table2[1Y Return vs Nifty]))/_xlfn.STDEV.P(Table2[1Y Return vs Nifty])</f>
        <v>-0.3697203978992134</v>
      </c>
      <c r="I534">
        <v>16.880838833835401</v>
      </c>
      <c r="J534">
        <f>(Table2[[#This Row],[1M Return vs Nifty]]-AVERAGE(Table2[1M Return vs Nifty]))/_xlfn.STDEV.P(Table2[1M Return vs Nifty])</f>
        <v>1.782701692823518</v>
      </c>
      <c r="K534">
        <v>-1.30589631757087</v>
      </c>
      <c r="L534">
        <f>(Table2[[#This Row],[6M Return vs Nifty]]-AVERAGE(Table2[6M Return vs Nifty]))/_xlfn.STDEV.P(Table2[6M Return vs Nifty])</f>
        <v>-0.30705993361857553</v>
      </c>
      <c r="M534">
        <v>2.8587359519675402</v>
      </c>
      <c r="N534">
        <f>(Table2[[#This Row],[1W Return vs Nifty]]-AVERAGE(Table2[1W Return vs Nifty]))/_xlfn.STDEV.P(Table2[1W Return vs Nifty])</f>
        <v>-3.3996276892277424E-2</v>
      </c>
      <c r="O534">
        <v>1738.61</v>
      </c>
      <c r="P534">
        <v>1631.7654963181001</v>
      </c>
      <c r="Q534">
        <v>1539.8344088223701</v>
      </c>
      <c r="R534">
        <v>85.631619340811</v>
      </c>
      <c r="S534" s="2">
        <f>(Table2[[#This Row],[Close Price]]-Table2[[#This Row],[20D EMA]])/Table2[[#This Row],[20D EMA]]</f>
        <v>7.6204554212848205E-2</v>
      </c>
      <c r="T534" s="2">
        <f>(Table2[[#This Row],[Close Price]]-Table2[[#This Row],[50D EMA]])/Table2[[#This Row],[50D EMA]]</f>
        <v>0.14667211938353392</v>
      </c>
      <c r="U534" s="2">
        <f>(Table2[[#This Row],[Close Price]]-Table2[[#This Row],[200D EMA]])/Table2[[#This Row],[200D EMA]]</f>
        <v>0.21513065903688577</v>
      </c>
      <c r="V534">
        <v>1.1278648244229601</v>
      </c>
      <c r="W534">
        <v>1866</v>
      </c>
      <c r="X534">
        <v>1878.7</v>
      </c>
      <c r="Y534">
        <v>1864</v>
      </c>
      <c r="Z534">
        <v>1903</v>
      </c>
      <c r="AA534">
        <v>1559.5</v>
      </c>
      <c r="AB534">
        <v>1903</v>
      </c>
      <c r="AC534" s="2">
        <f>(Table2[[#This Row],[Close Price]]/Table2[[#This Row],[Day Low]])-1</f>
        <v>2.7331189710610992E-3</v>
      </c>
      <c r="AD534" s="2">
        <f>(Table2[[#This Row],[Day High]]/Table2[[#This Row],[Close Price]])-1</f>
        <v>4.0617818395596306E-3</v>
      </c>
      <c r="AE534" s="2">
        <f>(Table2[[#This Row],[Close Price]]/Table2[[#This Row],[Current Week Low]])-1</f>
        <v>3.8090128755363661E-3</v>
      </c>
      <c r="AF534" s="2">
        <f>(Table2[[#This Row],[Current Week High]]/Table2[[#This Row],[Close Price]])-1</f>
        <v>1.7048794826572733E-2</v>
      </c>
      <c r="AG534" s="2">
        <f>(Table2[[#This Row],[Close Price]]/Table2[[#This Row],[Current Month Low]])-1</f>
        <v>0.19980763065084961</v>
      </c>
      <c r="AH534" s="2">
        <f>(Table2[[#This Row],[Current Month High]]/Table2[[#This Row],[Close Price]])-1</f>
        <v>1.7048794826572733E-2</v>
      </c>
      <c r="AI534">
        <v>1.70487948265727</v>
      </c>
      <c r="AJ534">
        <v>40.341271329458003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0.06</v>
      </c>
      <c r="AM534" t="s">
        <v>10202</v>
      </c>
      <c r="AN534">
        <v>13.52</v>
      </c>
      <c r="AO534" t="s">
        <v>10202</v>
      </c>
      <c r="AP534">
        <v>-4.5583619028489002E-2</v>
      </c>
      <c r="AQ534">
        <f>(Table2[[#This Row],[Sharpe Ratio]]-AVERAGE(Table2[Sharpe Ratio]))/_xlfn.STDEV.P(Table2[Sharpe Ratio])</f>
        <v>-1.1628691534085966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-9.0944068995145025E-2</v>
      </c>
      <c r="AS534">
        <f>_xlfn.RANK.AVG(Table2[[#This Row],[1Y Return vs Nifty Z-Score]],Table2[1Y Return vs Nifty Z-Score])</f>
        <v>424</v>
      </c>
      <c r="AT534">
        <f>_xlfn.RANK.AVG(Table2[[#This Row],[6M Return vs Nifty Z-Score]],Table2[6M Return vs Nifty Z-Score])</f>
        <v>432</v>
      </c>
      <c r="AU534">
        <f>_xlfn.RANK.AVG(Table2[[#This Row],[Sharpe Ratio Z-Score]],Table2[Sharpe Ratio Z-Score])</f>
        <v>637</v>
      </c>
      <c r="AV534">
        <f>(Table2[[#This Row],[Rank 1Y]]+Table2[[#This Row],[Rank 6M]]+Table2[[#This Row],[Rank Sharpe]])/3</f>
        <v>497.66666666666669</v>
      </c>
    </row>
    <row r="535" spans="1:48" x14ac:dyDescent="0.3">
      <c r="A535" t="s">
        <v>600</v>
      </c>
      <c r="B535" t="s">
        <v>601</v>
      </c>
      <c r="C535" t="s">
        <v>10157</v>
      </c>
      <c r="D535" t="s">
        <v>587</v>
      </c>
      <c r="E535">
        <v>31649.049927</v>
      </c>
      <c r="F535">
        <v>4327.8</v>
      </c>
      <c r="G535">
        <v>-15.887833547409199</v>
      </c>
      <c r="H535">
        <f>(Table2[[#This Row],[1Y Return vs Nifty]]-AVERAGE(Table2[1Y Return vs Nifty]))/_xlfn.STDEV.P(Table2[1Y Return vs Nifty])</f>
        <v>-0.75009643089796307</v>
      </c>
      <c r="I535">
        <v>-4.7951243646074904</v>
      </c>
      <c r="J535">
        <f>(Table2[[#This Row],[1M Return vs Nifty]]-AVERAGE(Table2[1M Return vs Nifty]))/_xlfn.STDEV.P(Table2[1M Return vs Nifty])</f>
        <v>-0.59312074831151962</v>
      </c>
      <c r="K535">
        <v>-2.9981747494416502</v>
      </c>
      <c r="L535">
        <f>(Table2[[#This Row],[6M Return vs Nifty]]-AVERAGE(Table2[6M Return vs Nifty]))/_xlfn.STDEV.P(Table2[6M Return vs Nifty])</f>
        <v>-0.36401940385055342</v>
      </c>
      <c r="M535">
        <v>-2.1117471529504299</v>
      </c>
      <c r="N535">
        <f>(Table2[[#This Row],[1W Return vs Nifty]]-AVERAGE(Table2[1W Return vs Nifty]))/_xlfn.STDEV.P(Table2[1W Return vs Nifty])</f>
        <v>-1.0322026439648277</v>
      </c>
      <c r="O535">
        <v>4287.9799999999996</v>
      </c>
      <c r="P535">
        <v>4299.1004177454697</v>
      </c>
      <c r="Q535">
        <v>4272.6128944661295</v>
      </c>
      <c r="R535">
        <v>54.842639269653603</v>
      </c>
      <c r="S535" s="2">
        <f>(Table2[[#This Row],[Close Price]]-Table2[[#This Row],[20D EMA]])/Table2[[#This Row],[20D EMA]]</f>
        <v>9.2864239105594302E-3</v>
      </c>
      <c r="T535" s="2">
        <f>(Table2[[#This Row],[Close Price]]-Table2[[#This Row],[50D EMA]])/Table2[[#This Row],[50D EMA]]</f>
        <v>6.6757180493078778E-3</v>
      </c>
      <c r="U535" s="2">
        <f>(Table2[[#This Row],[Close Price]]-Table2[[#This Row],[200D EMA]])/Table2[[#This Row],[200D EMA]]</f>
        <v>1.2916476848475729E-2</v>
      </c>
      <c r="V535">
        <v>1.8095457026998201</v>
      </c>
      <c r="W535">
        <v>4358</v>
      </c>
      <c r="X535">
        <v>4428.3500000000004</v>
      </c>
      <c r="Y535">
        <v>4248</v>
      </c>
      <c r="Z535">
        <v>4354.95</v>
      </c>
      <c r="AA535">
        <v>4131</v>
      </c>
      <c r="AB535">
        <v>4607.8500000000004</v>
      </c>
      <c r="AC535" s="2">
        <f>(Table2[[#This Row],[Close Price]]/Table2[[#This Row],[Day Low]])-1</f>
        <v>-6.9297843047269048E-3</v>
      </c>
      <c r="AD535" s="2">
        <f>(Table2[[#This Row],[Day High]]/Table2[[#This Row],[Close Price]])-1</f>
        <v>2.3233513563473362E-2</v>
      </c>
      <c r="AE535" s="2">
        <f>(Table2[[#This Row],[Close Price]]/Table2[[#This Row],[Current Week Low]])-1</f>
        <v>1.8785310734463323E-2</v>
      </c>
      <c r="AF535" s="2">
        <f>(Table2[[#This Row],[Current Week High]]/Table2[[#This Row],[Close Price]])-1</f>
        <v>6.2733952585607433E-3</v>
      </c>
      <c r="AG535" s="2">
        <f>(Table2[[#This Row],[Close Price]]/Table2[[#This Row],[Current Month Low]])-1</f>
        <v>4.7639796659404654E-2</v>
      </c>
      <c r="AH535" s="2">
        <f>(Table2[[#This Row],[Current Month High]]/Table2[[#This Row],[Close Price]])-1</f>
        <v>6.4709552197421472E-2</v>
      </c>
      <c r="AI535">
        <v>21.7362170155737</v>
      </c>
      <c r="AJ535">
        <v>18.223290627475599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-0.09</v>
      </c>
      <c r="AM535" t="s">
        <v>10201</v>
      </c>
      <c r="AN535">
        <v>0.53</v>
      </c>
      <c r="AO535" t="s">
        <v>10202</v>
      </c>
      <c r="AP535">
        <v>1.6834621299720999E-2</v>
      </c>
      <c r="AQ535">
        <f>(Table2[[#This Row],[Sharpe Ratio]]-AVERAGE(Table2[Sharpe Ratio]))/_xlfn.STDEV.P(Table2[Sharpe Ratio])</f>
        <v>-0.44648741750203691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589</v>
      </c>
      <c r="AT535">
        <f>_xlfn.RANK.AVG(Table2[[#This Row],[6M Return vs Nifty Z-Score]],Table2[6M Return vs Nifty Z-Score])</f>
        <v>449</v>
      </c>
      <c r="AU535">
        <f>_xlfn.RANK.AVG(Table2[[#This Row],[Sharpe Ratio Z-Score]],Table2[Sharpe Ratio Z-Score])</f>
        <v>457</v>
      </c>
      <c r="AV535">
        <f>(Table2[[#This Row],[Rank 1Y]]+Table2[[#This Row],[Rank 6M]]+Table2[[#This Row],[Rank Sharpe]])/3</f>
        <v>498.33333333333331</v>
      </c>
    </row>
    <row r="536" spans="1:48" x14ac:dyDescent="0.3">
      <c r="A536" t="s">
        <v>883</v>
      </c>
      <c r="B536" t="s">
        <v>884</v>
      </c>
      <c r="C536" t="s">
        <v>10161</v>
      </c>
      <c r="D536" t="s">
        <v>293</v>
      </c>
      <c r="E536">
        <v>17169.961700849999</v>
      </c>
      <c r="F536">
        <v>2145.5</v>
      </c>
      <c r="G536">
        <v>-14.3109754187088</v>
      </c>
      <c r="H536">
        <f>(Table2[[#This Row],[1Y Return vs Nifty]]-AVERAGE(Table2[1Y Return vs Nifty]))/_xlfn.STDEV.P(Table2[1Y Return vs Nifty])</f>
        <v>-0.72827549161690852</v>
      </c>
      <c r="I536">
        <v>-0.300640895308041</v>
      </c>
      <c r="J536">
        <f>(Table2[[#This Row],[1M Return vs Nifty]]-AVERAGE(Table2[1M Return vs Nifty]))/_xlfn.STDEV.P(Table2[1M Return vs Nifty])</f>
        <v>-0.10049697930460608</v>
      </c>
      <c r="K536">
        <v>-10.8166336209847</v>
      </c>
      <c r="L536">
        <f>(Table2[[#This Row],[6M Return vs Nifty]]-AVERAGE(Table2[6M Return vs Nifty]))/_xlfn.STDEV.P(Table2[6M Return vs Nifty])</f>
        <v>-0.62717661661564805</v>
      </c>
      <c r="M536">
        <v>1.2486038525585399</v>
      </c>
      <c r="N536">
        <f>(Table2[[#This Row],[1W Return vs Nifty]]-AVERAGE(Table2[1W Return vs Nifty]))/_xlfn.STDEV.P(Table2[1W Return vs Nifty])</f>
        <v>-0.35735400279777196</v>
      </c>
      <c r="O536">
        <v>2117.34</v>
      </c>
      <c r="P536">
        <v>2068.4475493208902</v>
      </c>
      <c r="Q536">
        <v>1987.46816259824</v>
      </c>
      <c r="R536">
        <v>59.656110865305003</v>
      </c>
      <c r="S536" s="2">
        <f>(Table2[[#This Row],[Close Price]]-Table2[[#This Row],[20D EMA]])/Table2[[#This Row],[20D EMA]]</f>
        <v>1.3299706235181809E-2</v>
      </c>
      <c r="T536" s="2">
        <f>(Table2[[#This Row],[Close Price]]-Table2[[#This Row],[50D EMA]])/Table2[[#This Row],[50D EMA]]</f>
        <v>3.7251343745413112E-2</v>
      </c>
      <c r="U536" s="2">
        <f>(Table2[[#This Row],[Close Price]]-Table2[[#This Row],[200D EMA]])/Table2[[#This Row],[200D EMA]]</f>
        <v>7.9514147887110365E-2</v>
      </c>
      <c r="V536">
        <v>1.13516422419101</v>
      </c>
      <c r="W536">
        <v>2145.5</v>
      </c>
      <c r="X536">
        <v>2174</v>
      </c>
      <c r="Y536">
        <v>2140</v>
      </c>
      <c r="Z536">
        <v>2186</v>
      </c>
      <c r="AA536">
        <v>2080</v>
      </c>
      <c r="AB536">
        <v>2193.9</v>
      </c>
      <c r="AC536" s="2">
        <f>(Table2[[#This Row],[Close Price]]/Table2[[#This Row],[Day Low]])-1</f>
        <v>0</v>
      </c>
      <c r="AD536" s="2">
        <f>(Table2[[#This Row],[Day High]]/Table2[[#This Row],[Close Price]])-1</f>
        <v>1.3283616872523885E-2</v>
      </c>
      <c r="AE536" s="2">
        <f>(Table2[[#This Row],[Close Price]]/Table2[[#This Row],[Current Week Low]])-1</f>
        <v>2.5700934579440116E-3</v>
      </c>
      <c r="AF536" s="2">
        <f>(Table2[[#This Row],[Current Week High]]/Table2[[#This Row],[Close Price]])-1</f>
        <v>1.8876718713586538E-2</v>
      </c>
      <c r="AG536" s="2">
        <f>(Table2[[#This Row],[Close Price]]/Table2[[#This Row],[Current Month Low]])-1</f>
        <v>3.149038461538467E-2</v>
      </c>
      <c r="AH536" s="2">
        <f>(Table2[[#This Row],[Current Month High]]/Table2[[#This Row],[Close Price]])-1</f>
        <v>2.2558844092286146E-2</v>
      </c>
      <c r="AI536">
        <v>9.8298764856676808</v>
      </c>
      <c r="AJ536">
        <v>22.599999999999898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-0.09</v>
      </c>
      <c r="AM536" t="s">
        <v>10201</v>
      </c>
      <c r="AN536">
        <v>-1.0900000000000001</v>
      </c>
      <c r="AO536" t="s">
        <v>10201</v>
      </c>
      <c r="AP536">
        <v>4.0407057292932001E-2</v>
      </c>
      <c r="AQ536">
        <f>(Table2[[#This Row],[Sharpe Ratio]]-AVERAGE(Table2[Sharpe Ratio]))/_xlfn.STDEV.P(Table2[Sharpe Ratio])</f>
        <v>-0.17594370259486211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-1.9892467929297968</v>
      </c>
      <c r="AS536">
        <f>_xlfn.RANK.AVG(Table2[[#This Row],[1Y Return vs Nifty Z-Score]],Table2[1Y Return vs Nifty Z-Score])</f>
        <v>584</v>
      </c>
      <c r="AT536">
        <f>_xlfn.RANK.AVG(Table2[[#This Row],[6M Return vs Nifty Z-Score]],Table2[6M Return vs Nifty Z-Score])</f>
        <v>530</v>
      </c>
      <c r="AU536">
        <f>_xlfn.RANK.AVG(Table2[[#This Row],[Sharpe Ratio Z-Score]],Table2[Sharpe Ratio Z-Score])</f>
        <v>382</v>
      </c>
      <c r="AV536">
        <f>(Table2[[#This Row],[Rank 1Y]]+Table2[[#This Row],[Rank 6M]]+Table2[[#This Row],[Rank Sharpe]])/3</f>
        <v>498.66666666666669</v>
      </c>
    </row>
    <row r="537" spans="1:48" x14ac:dyDescent="0.3">
      <c r="A537" t="s">
        <v>1351</v>
      </c>
      <c r="B537" t="s">
        <v>1352</v>
      </c>
      <c r="C537" t="s">
        <v>10166</v>
      </c>
      <c r="D537" t="s">
        <v>231</v>
      </c>
      <c r="E537">
        <v>8150.4059795499998</v>
      </c>
      <c r="F537">
        <v>2111.75</v>
      </c>
      <c r="G537">
        <v>-9.2708005773578108</v>
      </c>
      <c r="H537">
        <f>(Table2[[#This Row],[1Y Return vs Nifty]]-AVERAGE(Table2[1Y Return vs Nifty]))/_xlfn.STDEV.P(Table2[1Y Return vs Nifty])</f>
        <v>-0.65852834875272337</v>
      </c>
      <c r="I537">
        <v>-6.4927604171246696</v>
      </c>
      <c r="J537">
        <f>(Table2[[#This Row],[1M Return vs Nifty]]-AVERAGE(Table2[1M Return vs Nifty]))/_xlfn.STDEV.P(Table2[1M Return vs Nifty])</f>
        <v>-0.77919237952465747</v>
      </c>
      <c r="K537">
        <v>7.82648386225324</v>
      </c>
      <c r="L537">
        <f>(Table2[[#This Row],[6M Return vs Nifty]]-AVERAGE(Table2[6M Return vs Nifty]))/_xlfn.STDEV.P(Table2[6M Return vs Nifty])</f>
        <v>3.218347732560015E-4</v>
      </c>
      <c r="M537">
        <v>2.2640201946716201</v>
      </c>
      <c r="N537">
        <f>(Table2[[#This Row],[1W Return vs Nifty]]-AVERAGE(Table2[1W Return vs Nifty]))/_xlfn.STDEV.P(Table2[1W Return vs Nifty])</f>
        <v>-0.15343115736572349</v>
      </c>
      <c r="O537">
        <v>2132.0100000000002</v>
      </c>
      <c r="P537">
        <v>2172.6014414793299</v>
      </c>
      <c r="Q537">
        <v>1981.00799389339</v>
      </c>
      <c r="R537">
        <v>48.697269557904903</v>
      </c>
      <c r="S537" s="2">
        <f>(Table2[[#This Row],[Close Price]]-Table2[[#This Row],[20D EMA]])/Table2[[#This Row],[20D EMA]]</f>
        <v>-9.5027696868214585E-3</v>
      </c>
      <c r="T537" s="2">
        <f>(Table2[[#This Row],[Close Price]]-Table2[[#This Row],[50D EMA]])/Table2[[#This Row],[50D EMA]]</f>
        <v>-2.80085616798155E-2</v>
      </c>
      <c r="U537" s="2">
        <f>(Table2[[#This Row],[Close Price]]-Table2[[#This Row],[200D EMA]])/Table2[[#This Row],[200D EMA]]</f>
        <v>6.599771758096501E-2</v>
      </c>
      <c r="V537">
        <v>0.363776166486456</v>
      </c>
      <c r="W537">
        <v>2107.25</v>
      </c>
      <c r="X537">
        <v>2313</v>
      </c>
      <c r="Y537">
        <v>2108.1999999999998</v>
      </c>
      <c r="Z537">
        <v>2155</v>
      </c>
      <c r="AA537">
        <v>1980.2</v>
      </c>
      <c r="AB537">
        <v>2313.75</v>
      </c>
      <c r="AC537" s="2">
        <f>(Table2[[#This Row],[Close Price]]/Table2[[#This Row],[Day Low]])-1</f>
        <v>2.1354846363743629E-3</v>
      </c>
      <c r="AD537" s="2">
        <f>(Table2[[#This Row],[Day High]]/Table2[[#This Row],[Close Price]])-1</f>
        <v>9.5300106546702956E-2</v>
      </c>
      <c r="AE537" s="2">
        <f>(Table2[[#This Row],[Close Price]]/Table2[[#This Row],[Current Week Low]])-1</f>
        <v>1.6839009581635089E-3</v>
      </c>
      <c r="AF537" s="2">
        <f>(Table2[[#This Row],[Current Week High]]/Table2[[#This Row],[Close Price]])-1</f>
        <v>2.0480644015626881E-2</v>
      </c>
      <c r="AG537" s="2">
        <f>(Table2[[#This Row],[Close Price]]/Table2[[#This Row],[Current Month Low]])-1</f>
        <v>6.6432683567316353E-2</v>
      </c>
      <c r="AH537" s="2">
        <f>(Table2[[#This Row],[Current Month High]]/Table2[[#This Row],[Close Price]])-1</f>
        <v>9.5655262223274473E-2</v>
      </c>
      <c r="AI537">
        <v>29.892269444773302</v>
      </c>
      <c r="AJ537">
        <v>44.452424926465497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-0.23</v>
      </c>
      <c r="AM537" t="s">
        <v>10201</v>
      </c>
      <c r="AN537">
        <v>-2.25</v>
      </c>
      <c r="AO537" t="s">
        <v>10201</v>
      </c>
      <c r="AP537">
        <v>-3.4853456453478003E-2</v>
      </c>
      <c r="AQ537">
        <f>(Table2[[#This Row],[Sharpe Ratio]]-AVERAGE(Table2[Sharpe Ratio]))/_xlfn.STDEV.P(Table2[Sharpe Ratio])</f>
        <v>-1.0397177724720874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555</v>
      </c>
      <c r="AT537">
        <f>_xlfn.RANK.AVG(Table2[[#This Row],[6M Return vs Nifty Z-Score]],Table2[6M Return vs Nifty Z-Score])</f>
        <v>320</v>
      </c>
      <c r="AU537">
        <f>_xlfn.RANK.AVG(Table2[[#This Row],[Sharpe Ratio Z-Score]],Table2[Sharpe Ratio Z-Score])</f>
        <v>624</v>
      </c>
      <c r="AV537">
        <f>(Table2[[#This Row],[Rank 1Y]]+Table2[[#This Row],[Rank 6M]]+Table2[[#This Row],[Rank Sharpe]])/3</f>
        <v>499.66666666666669</v>
      </c>
    </row>
    <row r="538" spans="1:48" x14ac:dyDescent="0.3">
      <c r="A538" t="s">
        <v>501</v>
      </c>
      <c r="B538" t="s">
        <v>502</v>
      </c>
      <c r="C538" t="s">
        <v>10156</v>
      </c>
      <c r="D538" t="s">
        <v>21</v>
      </c>
      <c r="E538">
        <v>42106.78327141</v>
      </c>
      <c r="F538">
        <v>6313.45</v>
      </c>
      <c r="G538">
        <v>7.8052798059170803</v>
      </c>
      <c r="H538">
        <f>(Table2[[#This Row],[1Y Return vs Nifty]]-AVERAGE(Table2[1Y Return vs Nifty]))/_xlfn.STDEV.P(Table2[1Y Return vs Nifty])</f>
        <v>-0.42222547126497723</v>
      </c>
      <c r="I538">
        <v>13.449096112291899</v>
      </c>
      <c r="J538">
        <f>(Table2[[#This Row],[1M Return vs Nifty]]-AVERAGE(Table2[1M Return vs Nifty]))/_xlfn.STDEV.P(Table2[1M Return vs Nifty])</f>
        <v>1.4065610205312447</v>
      </c>
      <c r="K538">
        <v>-13.315616738815599</v>
      </c>
      <c r="L538">
        <f>(Table2[[#This Row],[6M Return vs Nifty]]-AVERAGE(Table2[6M Return vs Nifty]))/_xlfn.STDEV.P(Table2[6M Return vs Nifty])</f>
        <v>-0.71128851677911542</v>
      </c>
      <c r="M538">
        <v>7.2393663398086696</v>
      </c>
      <c r="N538">
        <f>(Table2[[#This Row],[1W Return vs Nifty]]-AVERAGE(Table2[1W Return vs Nifty]))/_xlfn.STDEV.P(Table2[1W Return vs Nifty])</f>
        <v>0.84575183865969683</v>
      </c>
      <c r="O538">
        <v>5959.98</v>
      </c>
      <c r="P538">
        <v>5654.9910426142296</v>
      </c>
      <c r="Q538">
        <v>5488.0156981494601</v>
      </c>
      <c r="R538">
        <v>75.400517159422407</v>
      </c>
      <c r="S538" s="2">
        <f>(Table2[[#This Row],[Close Price]]-Table2[[#This Row],[20D EMA]])/Table2[[#This Row],[20D EMA]]</f>
        <v>5.9307245997469837E-2</v>
      </c>
      <c r="T538" s="2">
        <f>(Table2[[#This Row],[Close Price]]-Table2[[#This Row],[50D EMA]])/Table2[[#This Row],[50D EMA]]</f>
        <v>0.11643855002135832</v>
      </c>
      <c r="U538" s="2">
        <f>(Table2[[#This Row],[Close Price]]-Table2[[#This Row],[200D EMA]])/Table2[[#This Row],[200D EMA]]</f>
        <v>0.15040669474193982</v>
      </c>
      <c r="V538">
        <v>0.90987102193754199</v>
      </c>
      <c r="W538">
        <v>6265.6</v>
      </c>
      <c r="X538">
        <v>6327</v>
      </c>
      <c r="Y538">
        <v>6266.1</v>
      </c>
      <c r="Z538">
        <v>6412.4</v>
      </c>
      <c r="AA538">
        <v>5425.75</v>
      </c>
      <c r="AB538">
        <v>6425</v>
      </c>
      <c r="AC538" s="2">
        <f>(Table2[[#This Row],[Close Price]]/Table2[[#This Row],[Day Low]])-1</f>
        <v>7.636938202247201E-3</v>
      </c>
      <c r="AD538" s="2">
        <f>(Table2[[#This Row],[Day High]]/Table2[[#This Row],[Close Price]])-1</f>
        <v>2.146211659235453E-3</v>
      </c>
      <c r="AE538" s="2">
        <f>(Table2[[#This Row],[Close Price]]/Table2[[#This Row],[Current Week Low]])-1</f>
        <v>7.5565343674692809E-3</v>
      </c>
      <c r="AF538" s="2">
        <f>(Table2[[#This Row],[Current Week High]]/Table2[[#This Row],[Close Price]])-1</f>
        <v>1.5672888832571674E-2</v>
      </c>
      <c r="AG538" s="2">
        <f>(Table2[[#This Row],[Close Price]]/Table2[[#This Row],[Current Month Low]])-1</f>
        <v>0.16360871768879881</v>
      </c>
      <c r="AH538" s="2">
        <f>(Table2[[#This Row],[Current Month High]]/Table2[[#This Row],[Close Price]])-1</f>
        <v>1.7668628087654126E-2</v>
      </c>
      <c r="AI538">
        <v>8.4581330334444704</v>
      </c>
      <c r="AJ538">
        <v>47.261064785118599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0.19</v>
      </c>
      <c r="AM538" t="s">
        <v>10202</v>
      </c>
      <c r="AN538">
        <v>11.37</v>
      </c>
      <c r="AO538" t="s">
        <v>10202</v>
      </c>
      <c r="AP538">
        <v>4.2199970454049997E-3</v>
      </c>
      <c r="AQ538">
        <f>(Table2[[#This Row],[Sharpe Ratio]]-AVERAGE(Table2[Sharpe Ratio]))/_xlfn.STDEV.P(Table2[Sharpe Ratio])</f>
        <v>-0.59126699433082575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0.52753187681602298</v>
      </c>
      <c r="AS538">
        <f>_xlfn.RANK.AVG(Table2[[#This Row],[1Y Return vs Nifty Z-Score]],Table2[1Y Return vs Nifty Z-Score])</f>
        <v>452</v>
      </c>
      <c r="AT538">
        <f>_xlfn.RANK.AVG(Table2[[#This Row],[6M Return vs Nifty Z-Score]],Table2[6M Return vs Nifty Z-Score])</f>
        <v>553</v>
      </c>
      <c r="AU538">
        <f>_xlfn.RANK.AVG(Table2[[#This Row],[Sharpe Ratio Z-Score]],Table2[Sharpe Ratio Z-Score])</f>
        <v>496</v>
      </c>
      <c r="AV538">
        <f>(Table2[[#This Row],[Rank 1Y]]+Table2[[#This Row],[Rank 6M]]+Table2[[#This Row],[Rank Sharpe]])/3</f>
        <v>500.33333333333331</v>
      </c>
    </row>
    <row r="539" spans="1:48" x14ac:dyDescent="0.3">
      <c r="A539" t="s">
        <v>818</v>
      </c>
      <c r="B539" t="s">
        <v>819</v>
      </c>
      <c r="C539" t="s">
        <v>10157</v>
      </c>
      <c r="D539" t="s">
        <v>531</v>
      </c>
      <c r="E539">
        <v>19282.577802700001</v>
      </c>
      <c r="F539">
        <v>2139.85</v>
      </c>
      <c r="G539">
        <v>12.434339979136499</v>
      </c>
      <c r="H539">
        <f>(Table2[[#This Row],[1Y Return vs Nifty]]-AVERAGE(Table2[1Y Return vs Nifty]))/_xlfn.STDEV.P(Table2[1Y Return vs Nifty])</f>
        <v>-0.35816743133755619</v>
      </c>
      <c r="I539">
        <v>-21.496933650379798</v>
      </c>
      <c r="J539">
        <f>(Table2[[#This Row],[1M Return vs Nifty]]-AVERAGE(Table2[1M Return vs Nifty]))/_xlfn.STDEV.P(Table2[1M Return vs Nifty])</f>
        <v>-2.4237445109291769</v>
      </c>
      <c r="K539">
        <v>-41.724191276568199</v>
      </c>
      <c r="L539">
        <f>(Table2[[#This Row],[6M Return vs Nifty]]-AVERAGE(Table2[6M Return vs Nifty]))/_xlfn.STDEV.P(Table2[6M Return vs Nifty])</f>
        <v>-1.6674771233591952</v>
      </c>
      <c r="M539">
        <v>0.34219947446389498</v>
      </c>
      <c r="N539">
        <f>(Table2[[#This Row],[1W Return vs Nifty]]-AVERAGE(Table2[1W Return vs Nifty]))/_xlfn.STDEV.P(Table2[1W Return vs Nifty])</f>
        <v>-0.53938432103007616</v>
      </c>
      <c r="O539">
        <v>2249.94</v>
      </c>
      <c r="P539">
        <v>2411.5296498207699</v>
      </c>
      <c r="Q539">
        <v>2539.3279073155099</v>
      </c>
      <c r="R539">
        <v>37.375289427544303</v>
      </c>
      <c r="S539" s="2">
        <f>(Table2[[#This Row],[Close Price]]-Table2[[#This Row],[20D EMA]])/Table2[[#This Row],[20D EMA]]</f>
        <v>-4.893019369405413E-2</v>
      </c>
      <c r="T539" s="2">
        <f>(Table2[[#This Row],[Close Price]]-Table2[[#This Row],[50D EMA]])/Table2[[#This Row],[50D EMA]]</f>
        <v>-0.1126586396484745</v>
      </c>
      <c r="U539" s="2">
        <f>(Table2[[#This Row],[Close Price]]-Table2[[#This Row],[200D EMA]])/Table2[[#This Row],[200D EMA]]</f>
        <v>-0.15731639311514689</v>
      </c>
      <c r="V539">
        <v>1.44868501644279</v>
      </c>
      <c r="W539">
        <v>2126.1999999999998</v>
      </c>
      <c r="X539">
        <v>2147</v>
      </c>
      <c r="Y539">
        <v>2131.5500000000002</v>
      </c>
      <c r="Z539">
        <v>2165.6999999999998</v>
      </c>
      <c r="AA539">
        <v>2025</v>
      </c>
      <c r="AB539">
        <v>2599</v>
      </c>
      <c r="AC539" s="2">
        <f>(Table2[[#This Row],[Close Price]]/Table2[[#This Row],[Day Low]])-1</f>
        <v>6.4199040541812469E-3</v>
      </c>
      <c r="AD539" s="2">
        <f>(Table2[[#This Row],[Day High]]/Table2[[#This Row],[Close Price]])-1</f>
        <v>3.3413557025026019E-3</v>
      </c>
      <c r="AE539" s="2">
        <f>(Table2[[#This Row],[Close Price]]/Table2[[#This Row],[Current Week Low]])-1</f>
        <v>3.893880040346076E-3</v>
      </c>
      <c r="AF539" s="2">
        <f>(Table2[[#This Row],[Current Week High]]/Table2[[#This Row],[Close Price]])-1</f>
        <v>1.2080286001355134E-2</v>
      </c>
      <c r="AG539" s="2">
        <f>(Table2[[#This Row],[Close Price]]/Table2[[#This Row],[Current Month Low]])-1</f>
        <v>5.6716049382715905E-2</v>
      </c>
      <c r="AH539" s="2">
        <f>(Table2[[#This Row],[Current Month High]]/Table2[[#This Row],[Close Price]])-1</f>
        <v>0.21457111479776625</v>
      </c>
      <c r="AI539">
        <v>82.068836600696301</v>
      </c>
      <c r="AJ539">
        <v>46.3645690834473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-0.2</v>
      </c>
      <c r="AM539" t="s">
        <v>10201</v>
      </c>
      <c r="AN539">
        <v>-3.63</v>
      </c>
      <c r="AO539" t="s">
        <v>10201</v>
      </c>
      <c r="AP539">
        <v>4.6347299039111001E-2</v>
      </c>
      <c r="AQ539">
        <f>(Table2[[#This Row],[Sharpe Ratio]]-AVERAGE(Table2[Sharpe Ratio]))/_xlfn.STDEV.P(Table2[Sharpe Ratio])</f>
        <v>-0.10776682558814112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412</v>
      </c>
      <c r="AT539">
        <f>_xlfn.RANK.AVG(Table2[[#This Row],[6M Return vs Nifty Z-Score]],Table2[6M Return vs Nifty Z-Score])</f>
        <v>720</v>
      </c>
      <c r="AU539">
        <f>_xlfn.RANK.AVG(Table2[[#This Row],[Sharpe Ratio Z-Score]],Table2[Sharpe Ratio Z-Score])</f>
        <v>369</v>
      </c>
      <c r="AV539">
        <f>(Table2[[#This Row],[Rank 1Y]]+Table2[[#This Row],[Rank 6M]]+Table2[[#This Row],[Rank Sharpe]])/3</f>
        <v>500.33333333333331</v>
      </c>
    </row>
    <row r="540" spans="1:48" x14ac:dyDescent="0.3">
      <c r="A540" t="s">
        <v>1047</v>
      </c>
      <c r="B540" t="s">
        <v>1048</v>
      </c>
      <c r="C540" t="s">
        <v>10157</v>
      </c>
      <c r="D540" t="s">
        <v>24</v>
      </c>
      <c r="E540">
        <v>12533.649959488001</v>
      </c>
      <c r="F540">
        <v>169.22</v>
      </c>
      <c r="G540">
        <v>0.62426340460602903</v>
      </c>
      <c r="H540">
        <f>(Table2[[#This Row],[1Y Return vs Nifty]]-AVERAGE(Table2[1Y Return vs Nifty]))/_xlfn.STDEV.P(Table2[1Y Return vs Nifty])</f>
        <v>-0.52159809079062203</v>
      </c>
      <c r="I540">
        <v>-7.9835194001437104</v>
      </c>
      <c r="J540">
        <f>(Table2[[#This Row],[1M Return vs Nifty]]-AVERAGE(Table2[1M Return vs Nifty]))/_xlfn.STDEV.P(Table2[1M Return vs Nifty])</f>
        <v>-0.9425889775791656</v>
      </c>
      <c r="K540">
        <v>3.7514753116722499</v>
      </c>
      <c r="L540">
        <f>(Table2[[#This Row],[6M Return vs Nifty]]-AVERAGE(Table2[6M Return vs Nifty]))/_xlfn.STDEV.P(Table2[6M Return vs Nifty])</f>
        <v>-0.13683663977828681</v>
      </c>
      <c r="M540">
        <v>2.1368006244879099</v>
      </c>
      <c r="N540">
        <f>(Table2[[#This Row],[1W Return vs Nifty]]-AVERAGE(Table2[1W Return vs Nifty]))/_xlfn.STDEV.P(Table2[1W Return vs Nifty])</f>
        <v>-0.17898026039918175</v>
      </c>
      <c r="O540">
        <v>161.30000000000001</v>
      </c>
      <c r="P540">
        <v>158.079146443963</v>
      </c>
      <c r="Q540">
        <v>148.941935275693</v>
      </c>
      <c r="R540">
        <v>69.622000093790703</v>
      </c>
      <c r="S540" s="2">
        <f>(Table2[[#This Row],[Close Price]]-Table2[[#This Row],[20D EMA]])/Table2[[#This Row],[20D EMA]]</f>
        <v>4.9101053936763714E-2</v>
      </c>
      <c r="T540" s="2">
        <f>(Table2[[#This Row],[Close Price]]-Table2[[#This Row],[50D EMA]])/Table2[[#This Row],[50D EMA]]</f>
        <v>7.047642783158807E-2</v>
      </c>
      <c r="U540" s="2">
        <f>(Table2[[#This Row],[Close Price]]-Table2[[#This Row],[200D EMA]])/Table2[[#This Row],[200D EMA]]</f>
        <v>0.13614745025819694</v>
      </c>
      <c r="V540">
        <v>0.80773243702792097</v>
      </c>
      <c r="W540">
        <v>168.23</v>
      </c>
      <c r="X540">
        <v>173.99</v>
      </c>
      <c r="Y540">
        <v>162.09</v>
      </c>
      <c r="Z540">
        <v>174.8</v>
      </c>
      <c r="AA540">
        <v>152.02000000000001</v>
      </c>
      <c r="AB540">
        <v>174.8</v>
      </c>
      <c r="AC540" s="2">
        <f>(Table2[[#This Row],[Close Price]]/Table2[[#This Row],[Day Low]])-1</f>
        <v>5.8848005706473305E-3</v>
      </c>
      <c r="AD540" s="2">
        <f>(Table2[[#This Row],[Day High]]/Table2[[#This Row],[Close Price]])-1</f>
        <v>2.8188157428200133E-2</v>
      </c>
      <c r="AE540" s="2">
        <f>(Table2[[#This Row],[Close Price]]/Table2[[#This Row],[Current Week Low]])-1</f>
        <v>4.3987907952372174E-2</v>
      </c>
      <c r="AF540" s="2">
        <f>(Table2[[#This Row],[Current Week High]]/Table2[[#This Row],[Close Price]])-1</f>
        <v>3.2974825670724517E-2</v>
      </c>
      <c r="AG540" s="2">
        <f>(Table2[[#This Row],[Close Price]]/Table2[[#This Row],[Current Month Low]])-1</f>
        <v>0.11314300749901318</v>
      </c>
      <c r="AH540" s="2">
        <f>(Table2[[#This Row],[Current Month High]]/Table2[[#This Row],[Close Price]])-1</f>
        <v>3.2974825670724517E-2</v>
      </c>
      <c r="AI540">
        <v>3.2974825670724499</v>
      </c>
      <c r="AJ540">
        <v>40.957934194085801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7.0000000000000007E-2</v>
      </c>
      <c r="AM540" t="s">
        <v>10202</v>
      </c>
      <c r="AN540">
        <v>2.61</v>
      </c>
      <c r="AO540" t="s">
        <v>10202</v>
      </c>
      <c r="AP540">
        <v>-3.6845590540558998E-2</v>
      </c>
      <c r="AQ540">
        <f>(Table2[[#This Row],[Sharpe Ratio]]-AVERAGE(Table2[Sharpe Ratio]))/_xlfn.STDEV.P(Table2[Sharpe Ratio])</f>
        <v>-1.0625817376841398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-2.8425857062313962</v>
      </c>
      <c r="AS540">
        <f>_xlfn.RANK.AVG(Table2[[#This Row],[1Y Return vs Nifty Z-Score]],Table2[1Y Return vs Nifty Z-Score])</f>
        <v>502</v>
      </c>
      <c r="AT540">
        <f>_xlfn.RANK.AVG(Table2[[#This Row],[6M Return vs Nifty Z-Score]],Table2[6M Return vs Nifty Z-Score])</f>
        <v>373</v>
      </c>
      <c r="AU540">
        <f>_xlfn.RANK.AVG(Table2[[#This Row],[Sharpe Ratio Z-Score]],Table2[Sharpe Ratio Z-Score])</f>
        <v>626</v>
      </c>
      <c r="AV540">
        <f>(Table2[[#This Row],[Rank 1Y]]+Table2[[#This Row],[Rank 6M]]+Table2[[#This Row],[Rank Sharpe]])/3</f>
        <v>500.33333333333331</v>
      </c>
    </row>
    <row r="541" spans="1:48" x14ac:dyDescent="0.3">
      <c r="A541" t="s">
        <v>869</v>
      </c>
      <c r="B541" t="s">
        <v>870</v>
      </c>
      <c r="C541" t="s">
        <v>10157</v>
      </c>
      <c r="D541" t="s">
        <v>420</v>
      </c>
      <c r="E541">
        <v>17876.626103428</v>
      </c>
      <c r="F541">
        <v>111.73</v>
      </c>
      <c r="G541">
        <v>-32.329357584804399</v>
      </c>
      <c r="H541">
        <f>(Table2[[#This Row],[1Y Return vs Nifty]]-AVERAGE(Table2[1Y Return vs Nifty]))/_xlfn.STDEV.P(Table2[1Y Return vs Nifty])</f>
        <v>-0.97761816616255914</v>
      </c>
      <c r="I541">
        <v>-11.8367576651466</v>
      </c>
      <c r="J541">
        <f>(Table2[[#This Row],[1M Return vs Nifty]]-AVERAGE(Table2[1M Return vs Nifty]))/_xlfn.STDEV.P(Table2[1M Return vs Nifty])</f>
        <v>-1.3649282230015665</v>
      </c>
      <c r="K541">
        <v>-19.68787411944</v>
      </c>
      <c r="L541">
        <f>(Table2[[#This Row],[6M Return vs Nifty]]-AVERAGE(Table2[6M Return vs Nifty]))/_xlfn.STDEV.P(Table2[6M Return vs Nifty])</f>
        <v>-0.92576882790671833</v>
      </c>
      <c r="M541">
        <v>-1.9540355045812201</v>
      </c>
      <c r="N541">
        <f>(Table2[[#This Row],[1W Return vs Nifty]]-AVERAGE(Table2[1W Return vs Nifty]))/_xlfn.STDEV.P(Table2[1W Return vs Nifty])</f>
        <v>-1.0005299135197956</v>
      </c>
      <c r="O541">
        <v>115.55</v>
      </c>
      <c r="P541">
        <v>116.712692791208</v>
      </c>
      <c r="Q541">
        <v>115.548007005749</v>
      </c>
      <c r="R541">
        <v>29.509861380884299</v>
      </c>
      <c r="S541" s="2">
        <f>(Table2[[#This Row],[Close Price]]-Table2[[#This Row],[20D EMA]])/Table2[[#This Row],[20D EMA]]</f>
        <v>-3.3059281696235336E-2</v>
      </c>
      <c r="T541" s="2">
        <f>(Table2[[#This Row],[Close Price]]-Table2[[#This Row],[50D EMA]])/Table2[[#This Row],[50D EMA]]</f>
        <v>-4.2691952966261631E-2</v>
      </c>
      <c r="U541" s="2">
        <f>(Table2[[#This Row],[Close Price]]-Table2[[#This Row],[200D EMA]])/Table2[[#This Row],[200D EMA]]</f>
        <v>-3.3042603716730776E-2</v>
      </c>
      <c r="V541">
        <v>0.82760686800085104</v>
      </c>
      <c r="W541">
        <v>111.73</v>
      </c>
      <c r="X541">
        <v>113.95</v>
      </c>
      <c r="Y541">
        <v>110.5</v>
      </c>
      <c r="Z541">
        <v>113.2</v>
      </c>
      <c r="AA541">
        <v>109.29</v>
      </c>
      <c r="AB541">
        <v>122.9</v>
      </c>
      <c r="AC541" s="2">
        <f>(Table2[[#This Row],[Close Price]]/Table2[[#This Row],[Day Low]])-1</f>
        <v>0</v>
      </c>
      <c r="AD541" s="2">
        <f>(Table2[[#This Row],[Day High]]/Table2[[#This Row],[Close Price]])-1</f>
        <v>1.986932784390949E-2</v>
      </c>
      <c r="AE541" s="2">
        <f>(Table2[[#This Row],[Close Price]]/Table2[[#This Row],[Current Week Low]])-1</f>
        <v>1.1131221719457018E-2</v>
      </c>
      <c r="AF541" s="2">
        <f>(Table2[[#This Row],[Current Week High]]/Table2[[#This Row],[Close Price]])-1</f>
        <v>1.3156717085831993E-2</v>
      </c>
      <c r="AG541" s="2">
        <f>(Table2[[#This Row],[Close Price]]/Table2[[#This Row],[Current Month Low]])-1</f>
        <v>2.2325921859273512E-2</v>
      </c>
      <c r="AH541" s="2">
        <f>(Table2[[#This Row],[Current Month High]]/Table2[[#This Row],[Close Price]])-1</f>
        <v>9.9973149556967789E-2</v>
      </c>
      <c r="AI541">
        <v>22.617023180882398</v>
      </c>
      <c r="AJ541">
        <v>6.4095238095238196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-0.09</v>
      </c>
      <c r="AM541" t="s">
        <v>10201</v>
      </c>
      <c r="AN541">
        <v>-4.5</v>
      </c>
      <c r="AO541" t="s">
        <v>10201</v>
      </c>
      <c r="AP541">
        <v>9.6715594022068002E-2</v>
      </c>
      <c r="AQ541">
        <f>(Table2[[#This Row],[Sharpe Ratio]]-AVERAGE(Table2[Sharpe Ratio]))/_xlfn.STDEV.P(Table2[Sharpe Ratio])</f>
        <v>0.47031622200839102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667</v>
      </c>
      <c r="AT541">
        <f>_xlfn.RANK.AVG(Table2[[#This Row],[6M Return vs Nifty Z-Score]],Table2[6M Return vs Nifty Z-Score])</f>
        <v>618</v>
      </c>
      <c r="AU541">
        <f>_xlfn.RANK.AVG(Table2[[#This Row],[Sharpe Ratio Z-Score]],Table2[Sharpe Ratio Z-Score])</f>
        <v>218</v>
      </c>
      <c r="AV541">
        <f>(Table2[[#This Row],[Rank 1Y]]+Table2[[#This Row],[Rank 6M]]+Table2[[#This Row],[Rank Sharpe]])/3</f>
        <v>501</v>
      </c>
    </row>
    <row r="542" spans="1:48" x14ac:dyDescent="0.3">
      <c r="A542" t="s">
        <v>2119</v>
      </c>
      <c r="B542" t="s">
        <v>2120</v>
      </c>
      <c r="C542" t="s">
        <v>10156</v>
      </c>
      <c r="D542" t="s">
        <v>286</v>
      </c>
      <c r="E542">
        <v>2722.9977942299902</v>
      </c>
      <c r="F542">
        <v>1824.3</v>
      </c>
      <c r="G542">
        <v>7.8799245427759796</v>
      </c>
      <c r="H542">
        <f>(Table2[[#This Row],[1Y Return vs Nifty]]-AVERAGE(Table2[1Y Return vs Nifty]))/_xlfn.STDEV.P(Table2[1Y Return vs Nifty])</f>
        <v>-0.42119251957388831</v>
      </c>
      <c r="I542">
        <v>5.8823679614784403</v>
      </c>
      <c r="J542">
        <f>(Table2[[#This Row],[1M Return vs Nifty]]-AVERAGE(Table2[1M Return vs Nifty]))/_xlfn.STDEV.P(Table2[1M Return vs Nifty])</f>
        <v>0.57719983449812562</v>
      </c>
      <c r="K542">
        <v>-14.174557722640399</v>
      </c>
      <c r="L542">
        <f>(Table2[[#This Row],[6M Return vs Nifty]]-AVERAGE(Table2[6M Return vs Nifty]))/_xlfn.STDEV.P(Table2[6M Return vs Nifty])</f>
        <v>-0.74019913956895333</v>
      </c>
      <c r="M542">
        <v>5.1134492045574298</v>
      </c>
      <c r="N542">
        <f>(Table2[[#This Row],[1W Return vs Nifty]]-AVERAGE(Table2[1W Return vs Nifty]))/_xlfn.STDEV.P(Table2[1W Return vs Nifty])</f>
        <v>0.41881063888441966</v>
      </c>
      <c r="O542">
        <v>1828.94</v>
      </c>
      <c r="P542">
        <v>1776.72182698284</v>
      </c>
      <c r="Q542">
        <v>1670.1696832039299</v>
      </c>
      <c r="R542">
        <v>45.837582105079299</v>
      </c>
      <c r="S542" s="2">
        <f>(Table2[[#This Row],[Close Price]]-Table2[[#This Row],[20D EMA]])/Table2[[#This Row],[20D EMA]]</f>
        <v>-2.5369886382276617E-3</v>
      </c>
      <c r="T542" s="2">
        <f>(Table2[[#This Row],[Close Price]]-Table2[[#This Row],[50D EMA]])/Table2[[#This Row],[50D EMA]]</f>
        <v>2.6778628086060834E-2</v>
      </c>
      <c r="U542" s="2">
        <f>(Table2[[#This Row],[Close Price]]-Table2[[#This Row],[200D EMA]])/Table2[[#This Row],[200D EMA]]</f>
        <v>9.228422617538945E-2</v>
      </c>
      <c r="V542">
        <v>1.14168947531501</v>
      </c>
      <c r="W542">
        <v>1817</v>
      </c>
      <c r="X542">
        <v>1839.75</v>
      </c>
      <c r="Y542">
        <v>1810.5</v>
      </c>
      <c r="Z542">
        <v>1889.95</v>
      </c>
      <c r="AA542">
        <v>1713.1</v>
      </c>
      <c r="AB542">
        <v>1980</v>
      </c>
      <c r="AC542" s="2">
        <f>(Table2[[#This Row],[Close Price]]/Table2[[#This Row],[Day Low]])-1</f>
        <v>4.0176114474408386E-3</v>
      </c>
      <c r="AD542" s="2">
        <f>(Table2[[#This Row],[Day High]]/Table2[[#This Row],[Close Price]])-1</f>
        <v>8.4690018089130792E-3</v>
      </c>
      <c r="AE542" s="2">
        <f>(Table2[[#This Row],[Close Price]]/Table2[[#This Row],[Current Week Low]])-1</f>
        <v>7.6222038111017909E-3</v>
      </c>
      <c r="AF542" s="2">
        <f>(Table2[[#This Row],[Current Week High]]/Table2[[#This Row],[Close Price]])-1</f>
        <v>3.598640574466927E-2</v>
      </c>
      <c r="AG542" s="2">
        <f>(Table2[[#This Row],[Close Price]]/Table2[[#This Row],[Current Month Low]])-1</f>
        <v>6.4911563831650199E-2</v>
      </c>
      <c r="AH542" s="2">
        <f>(Table2[[#This Row],[Current Month High]]/Table2[[#This Row],[Close Price]])-1</f>
        <v>8.5347804637395219E-2</v>
      </c>
      <c r="AI542">
        <v>16.614591898262301</v>
      </c>
      <c r="AJ542">
        <v>39.259541984732799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-0.08</v>
      </c>
      <c r="AM542" t="s">
        <v>10201</v>
      </c>
      <c r="AN542">
        <v>3.39</v>
      </c>
      <c r="AO542" t="s">
        <v>10202</v>
      </c>
      <c r="AP542">
        <v>6.8707011633729999E-3</v>
      </c>
      <c r="AQ542">
        <f>(Table2[[#This Row],[Sharpe Ratio]]-AVERAGE(Table2[Sharpe Ratio]))/_xlfn.STDEV.P(Table2[Sharpe Ratio])</f>
        <v>-0.56084454077526846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-0.72622572653556494</v>
      </c>
      <c r="AS542">
        <f>_xlfn.RANK.AVG(Table2[[#This Row],[1Y Return vs Nifty Z-Score]],Table2[1Y Return vs Nifty Z-Score])</f>
        <v>451</v>
      </c>
      <c r="AT542">
        <f>_xlfn.RANK.AVG(Table2[[#This Row],[6M Return vs Nifty Z-Score]],Table2[6M Return vs Nifty Z-Score])</f>
        <v>566</v>
      </c>
      <c r="AU542">
        <f>_xlfn.RANK.AVG(Table2[[#This Row],[Sharpe Ratio Z-Score]],Table2[Sharpe Ratio Z-Score])</f>
        <v>489</v>
      </c>
      <c r="AV542">
        <f>(Table2[[#This Row],[Rank 1Y]]+Table2[[#This Row],[Rank 6M]]+Table2[[#This Row],[Rank Sharpe]])/3</f>
        <v>502</v>
      </c>
    </row>
    <row r="543" spans="1:48" x14ac:dyDescent="0.3">
      <c r="A543" t="s">
        <v>1185</v>
      </c>
      <c r="B543" t="s">
        <v>1186</v>
      </c>
      <c r="C543" t="s">
        <v>10168</v>
      </c>
      <c r="D543" t="s">
        <v>528</v>
      </c>
      <c r="E543">
        <v>10079.678931599999</v>
      </c>
      <c r="F543">
        <v>1580.75</v>
      </c>
      <c r="G543">
        <v>-11.2908713871538</v>
      </c>
      <c r="H543">
        <f>(Table2[[#This Row],[1Y Return vs Nifty]]-AVERAGE(Table2[1Y Return vs Nifty]))/_xlfn.STDEV.P(Table2[1Y Return vs Nifty])</f>
        <v>-0.68648257093777065</v>
      </c>
      <c r="I543">
        <v>-4.8979882166298196</v>
      </c>
      <c r="J543">
        <f>(Table2[[#This Row],[1M Return vs Nifty]]-AVERAGE(Table2[1M Return vs Nifty]))/_xlfn.STDEV.P(Table2[1M Return vs Nifty])</f>
        <v>-0.60439527603510423</v>
      </c>
      <c r="K543">
        <v>-3.40984291809814</v>
      </c>
      <c r="L543">
        <f>(Table2[[#This Row],[6M Return vs Nifty]]-AVERAGE(Table2[6M Return vs Nifty]))/_xlfn.STDEV.P(Table2[6M Return vs Nifty])</f>
        <v>-0.37787551662516367</v>
      </c>
      <c r="M543">
        <v>2.0418371435260898</v>
      </c>
      <c r="N543">
        <f>(Table2[[#This Row],[1W Return vs Nifty]]-AVERAGE(Table2[1W Return vs Nifty]))/_xlfn.STDEV.P(Table2[1W Return vs Nifty])</f>
        <v>-0.19805147527599523</v>
      </c>
      <c r="O543">
        <v>1559.11</v>
      </c>
      <c r="P543">
        <v>1527.32609283641</v>
      </c>
      <c r="Q543">
        <v>1457.8255334610701</v>
      </c>
      <c r="R543">
        <v>55.53996694005</v>
      </c>
      <c r="S543" s="2">
        <f>(Table2[[#This Row],[Close Price]]-Table2[[#This Row],[20D EMA]])/Table2[[#This Row],[20D EMA]]</f>
        <v>1.3879713426249655E-2</v>
      </c>
      <c r="T543" s="2">
        <f>(Table2[[#This Row],[Close Price]]-Table2[[#This Row],[50D EMA]])/Table2[[#This Row],[50D EMA]]</f>
        <v>3.4978716997086073E-2</v>
      </c>
      <c r="U543" s="2">
        <f>(Table2[[#This Row],[Close Price]]-Table2[[#This Row],[200D EMA]])/Table2[[#This Row],[200D EMA]]</f>
        <v>8.4320423615500129E-2</v>
      </c>
      <c r="V543">
        <v>0.87061275695920204</v>
      </c>
      <c r="W543">
        <v>1568.25</v>
      </c>
      <c r="X543">
        <v>1596.5</v>
      </c>
      <c r="Y543">
        <v>1554.1</v>
      </c>
      <c r="Z543">
        <v>1588.75</v>
      </c>
      <c r="AA543">
        <v>1485</v>
      </c>
      <c r="AB543">
        <v>1636</v>
      </c>
      <c r="AC543" s="2">
        <f>(Table2[[#This Row],[Close Price]]/Table2[[#This Row],[Day Low]])-1</f>
        <v>7.9706679419735416E-3</v>
      </c>
      <c r="AD543" s="2">
        <f>(Table2[[#This Row],[Day High]]/Table2[[#This Row],[Close Price]])-1</f>
        <v>9.9636248616163936E-3</v>
      </c>
      <c r="AE543" s="2">
        <f>(Table2[[#This Row],[Close Price]]/Table2[[#This Row],[Current Week Low]])-1</f>
        <v>1.7148188662248209E-2</v>
      </c>
      <c r="AF543" s="2">
        <f>(Table2[[#This Row],[Current Week High]]/Table2[[#This Row],[Close Price]])-1</f>
        <v>5.0608888185987855E-3</v>
      </c>
      <c r="AG543" s="2">
        <f>(Table2[[#This Row],[Close Price]]/Table2[[#This Row],[Current Month Low]])-1</f>
        <v>6.4478114478114579E-2</v>
      </c>
      <c r="AH543" s="2">
        <f>(Table2[[#This Row],[Current Month High]]/Table2[[#This Row],[Close Price]])-1</f>
        <v>3.4951763403447744E-2</v>
      </c>
      <c r="AI543">
        <v>6.27866519057409</v>
      </c>
      <c r="AJ543">
        <v>30.3173948887056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0.01</v>
      </c>
      <c r="AM543" t="s">
        <v>10202</v>
      </c>
      <c r="AN543">
        <v>1.63</v>
      </c>
      <c r="AO543" t="s">
        <v>10202</v>
      </c>
      <c r="AP543">
        <v>9.4341284264740002E-3</v>
      </c>
      <c r="AQ543">
        <f>(Table2[[#This Row],[Sharpe Ratio]]-AVERAGE(Table2[Sharpe Ratio]))/_xlfn.STDEV.P(Table2[Sharpe Ratio])</f>
        <v>-0.53142377429812482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-2.3982286131721589</v>
      </c>
      <c r="AS543">
        <f>_xlfn.RANK.AVG(Table2[[#This Row],[1Y Return vs Nifty Z-Score]],Table2[1Y Return vs Nifty Z-Score])</f>
        <v>570</v>
      </c>
      <c r="AT543">
        <f>_xlfn.RANK.AVG(Table2[[#This Row],[6M Return vs Nifty Z-Score]],Table2[6M Return vs Nifty Z-Score])</f>
        <v>457</v>
      </c>
      <c r="AU543">
        <f>_xlfn.RANK.AVG(Table2[[#This Row],[Sharpe Ratio Z-Score]],Table2[Sharpe Ratio Z-Score])</f>
        <v>481</v>
      </c>
      <c r="AV543">
        <f>(Table2[[#This Row],[Rank 1Y]]+Table2[[#This Row],[Rank 6M]]+Table2[[#This Row],[Rank Sharpe]])/3</f>
        <v>502.66666666666669</v>
      </c>
    </row>
    <row r="544" spans="1:48" x14ac:dyDescent="0.3">
      <c r="A544" t="s">
        <v>93</v>
      </c>
      <c r="B544" t="s">
        <v>94</v>
      </c>
      <c r="C544" t="s">
        <v>10169</v>
      </c>
      <c r="D544" t="s">
        <v>95</v>
      </c>
      <c r="E544">
        <v>302638.79242519999</v>
      </c>
      <c r="F544">
        <v>3411.7</v>
      </c>
      <c r="G544">
        <v>-12.847764822752501</v>
      </c>
      <c r="H544">
        <f>(Table2[[#This Row],[1Y Return vs Nifty]]-AVERAGE(Table2[1Y Return vs Nifty]))/_xlfn.STDEV.P(Table2[1Y Return vs Nifty])</f>
        <v>-0.70802723402884482</v>
      </c>
      <c r="I544">
        <v>-0.90116313211969601</v>
      </c>
      <c r="J544">
        <f>(Table2[[#This Row],[1M Return vs Nifty]]-AVERAGE(Table2[1M Return vs Nifty]))/_xlfn.STDEV.P(Table2[1M Return vs Nifty])</f>
        <v>-0.16631800850437098</v>
      </c>
      <c r="K544">
        <v>-26.020102480260501</v>
      </c>
      <c r="L544">
        <f>(Table2[[#This Row],[6M Return vs Nifty]]-AVERAGE(Table2[6M Return vs Nifty]))/_xlfn.STDEV.P(Table2[6M Return vs Nifty])</f>
        <v>-1.1389018242432114</v>
      </c>
      <c r="M544">
        <v>6.4124555650147999</v>
      </c>
      <c r="N544">
        <f>(Table2[[#This Row],[1W Return vs Nifty]]-AVERAGE(Table2[1W Return vs Nifty]))/_xlfn.STDEV.P(Table2[1W Return vs Nifty])</f>
        <v>0.67968596880824739</v>
      </c>
      <c r="O544">
        <v>3353.81</v>
      </c>
      <c r="P544">
        <v>3377.2437378111599</v>
      </c>
      <c r="Q544">
        <v>3389.3248751793799</v>
      </c>
      <c r="R544">
        <v>56.629470122531998</v>
      </c>
      <c r="S544" s="2">
        <f>(Table2[[#This Row],[Close Price]]-Table2[[#This Row],[20D EMA]])/Table2[[#This Row],[20D EMA]]</f>
        <v>1.7260965886558829E-2</v>
      </c>
      <c r="T544" s="2">
        <f>(Table2[[#This Row],[Close Price]]-Table2[[#This Row],[50D EMA]])/Table2[[#This Row],[50D EMA]]</f>
        <v>1.0202480147663697E-2</v>
      </c>
      <c r="U544" s="2">
        <f>(Table2[[#This Row],[Close Price]]-Table2[[#This Row],[200D EMA]])/Table2[[#This Row],[200D EMA]]</f>
        <v>6.6016465357088931E-3</v>
      </c>
      <c r="V544">
        <v>1.2539447482613999</v>
      </c>
      <c r="W544">
        <v>3410.6</v>
      </c>
      <c r="X544">
        <v>3470</v>
      </c>
      <c r="Y544">
        <v>3388</v>
      </c>
      <c r="Z544">
        <v>3499.55</v>
      </c>
      <c r="AA544">
        <v>3126.1</v>
      </c>
      <c r="AB544">
        <v>3552.5</v>
      </c>
      <c r="AC544" s="2">
        <f>(Table2[[#This Row],[Close Price]]/Table2[[#This Row],[Day Low]])-1</f>
        <v>3.2252389608866672E-4</v>
      </c>
      <c r="AD544" s="2">
        <f>(Table2[[#This Row],[Day High]]/Table2[[#This Row],[Close Price]])-1</f>
        <v>1.7088255122079898E-2</v>
      </c>
      <c r="AE544" s="2">
        <f>(Table2[[#This Row],[Close Price]]/Table2[[#This Row],[Current Week Low]])-1</f>
        <v>6.9952774498227566E-3</v>
      </c>
      <c r="AF544" s="2">
        <f>(Table2[[#This Row],[Current Week High]]/Table2[[#This Row],[Close Price]])-1</f>
        <v>2.5749626286015959E-2</v>
      </c>
      <c r="AG544" s="2">
        <f>(Table2[[#This Row],[Close Price]]/Table2[[#This Row],[Current Month Low]])-1</f>
        <v>9.1359841335849845E-2</v>
      </c>
      <c r="AH544" s="2">
        <f>(Table2[[#This Row],[Current Month High]]/Table2[[#This Row],[Close Price]])-1</f>
        <v>4.1269748219362912E-2</v>
      </c>
      <c r="AI544">
        <v>13.930005569071101</v>
      </c>
      <c r="AJ544">
        <v>18.361116411386099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-0.08</v>
      </c>
      <c r="AM544" t="s">
        <v>10201</v>
      </c>
      <c r="AN544">
        <v>5.79</v>
      </c>
      <c r="AO544" t="s">
        <v>10202</v>
      </c>
      <c r="AP544">
        <v>7.6583554529445999E-2</v>
      </c>
      <c r="AQ544">
        <f>(Table2[[#This Row],[Sharpe Ratio]]-AVERAGE(Table2[Sharpe Ratio]))/_xlfn.STDEV.P(Table2[Sharpe Ratio])</f>
        <v>0.23925835617897215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579</v>
      </c>
      <c r="AT544">
        <f>_xlfn.RANK.AVG(Table2[[#This Row],[6M Return vs Nifty Z-Score]],Table2[6M Return vs Nifty Z-Score])</f>
        <v>662</v>
      </c>
      <c r="AU544">
        <f>_xlfn.RANK.AVG(Table2[[#This Row],[Sharpe Ratio Z-Score]],Table2[Sharpe Ratio Z-Score])</f>
        <v>269</v>
      </c>
      <c r="AV544">
        <f>(Table2[[#This Row],[Rank 1Y]]+Table2[[#This Row],[Rank 6M]]+Table2[[#This Row],[Rank Sharpe]])/3</f>
        <v>503.33333333333331</v>
      </c>
    </row>
    <row r="545" spans="1:48" x14ac:dyDescent="0.3">
      <c r="A545" t="s">
        <v>409</v>
      </c>
      <c r="B545" t="s">
        <v>410</v>
      </c>
      <c r="C545" t="s">
        <v>10166</v>
      </c>
      <c r="D545" t="s">
        <v>411</v>
      </c>
      <c r="E545">
        <v>59171.814407475002</v>
      </c>
      <c r="F545">
        <v>2202.75</v>
      </c>
      <c r="G545">
        <v>-14.566152466364301</v>
      </c>
      <c r="H545">
        <f>(Table2[[#This Row],[1Y Return vs Nifty]]-AVERAGE(Table2[1Y Return vs Nifty]))/_xlfn.STDEV.P(Table2[1Y Return vs Nifty])</f>
        <v>-0.73180669252931951</v>
      </c>
      <c r="I545">
        <v>-10.216513511411801</v>
      </c>
      <c r="J545">
        <f>(Table2[[#This Row],[1M Return vs Nifty]]-AVERAGE(Table2[1M Return vs Nifty]))/_xlfn.STDEV.P(Table2[1M Return vs Nifty])</f>
        <v>-1.1873392325922494</v>
      </c>
      <c r="K545">
        <v>3.6188062101110301</v>
      </c>
      <c r="L545">
        <f>(Table2[[#This Row],[6M Return vs Nifty]]-AVERAGE(Table2[6M Return vs Nifty]))/_xlfn.STDEV.P(Table2[6M Return vs Nifty])</f>
        <v>-0.14130207619747326</v>
      </c>
      <c r="M545">
        <v>-2.13280801260104</v>
      </c>
      <c r="N545">
        <f>(Table2[[#This Row],[1W Return vs Nifty]]-AVERAGE(Table2[1W Return vs Nifty]))/_xlfn.STDEV.P(Table2[1W Return vs Nifty])</f>
        <v>-1.036432229652074</v>
      </c>
      <c r="O545">
        <v>2262</v>
      </c>
      <c r="P545">
        <v>2235.65379072429</v>
      </c>
      <c r="Q545">
        <v>2053.8742431691098</v>
      </c>
      <c r="R545">
        <v>35.302234945096203</v>
      </c>
      <c r="S545" s="2">
        <f>(Table2[[#This Row],[Close Price]]-Table2[[#This Row],[20D EMA]])/Table2[[#This Row],[20D EMA]]</f>
        <v>-2.6193633952254641E-2</v>
      </c>
      <c r="T545" s="2">
        <f>(Table2[[#This Row],[Close Price]]-Table2[[#This Row],[50D EMA]])/Table2[[#This Row],[50D EMA]]</f>
        <v>-1.4717748723352254E-2</v>
      </c>
      <c r="U545" s="2">
        <f>(Table2[[#This Row],[Close Price]]-Table2[[#This Row],[200D EMA]])/Table2[[#This Row],[200D EMA]]</f>
        <v>7.2485332208643991E-2</v>
      </c>
      <c r="V545">
        <v>0.67302512209504495</v>
      </c>
      <c r="W545">
        <v>2192.75</v>
      </c>
      <c r="X545">
        <v>2214</v>
      </c>
      <c r="Y545">
        <v>2188</v>
      </c>
      <c r="Z545">
        <v>2240.0500000000002</v>
      </c>
      <c r="AA545">
        <v>2164</v>
      </c>
      <c r="AB545">
        <v>2454</v>
      </c>
      <c r="AC545" s="2">
        <f>(Table2[[#This Row],[Close Price]]/Table2[[#This Row],[Day Low]])-1</f>
        <v>4.5604834112416004E-3</v>
      </c>
      <c r="AD545" s="2">
        <f>(Table2[[#This Row],[Day High]]/Table2[[#This Row],[Close Price]])-1</f>
        <v>5.1072522982635871E-3</v>
      </c>
      <c r="AE545" s="2">
        <f>(Table2[[#This Row],[Close Price]]/Table2[[#This Row],[Current Week Low]])-1</f>
        <v>6.7413162705667329E-3</v>
      </c>
      <c r="AF545" s="2">
        <f>(Table2[[#This Row],[Current Week High]]/Table2[[#This Row],[Close Price]])-1</f>
        <v>1.6933378731131654E-2</v>
      </c>
      <c r="AG545" s="2">
        <f>(Table2[[#This Row],[Close Price]]/Table2[[#This Row],[Current Month Low]])-1</f>
        <v>1.7906654343807782E-2</v>
      </c>
      <c r="AH545" s="2">
        <f>(Table2[[#This Row],[Current Month High]]/Table2[[#This Row],[Close Price]])-1</f>
        <v>0.11406196799455226</v>
      </c>
      <c r="AI545">
        <v>11.4061967994552</v>
      </c>
      <c r="AJ545">
        <v>26.5948275862069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-7.0000000000000007E-2</v>
      </c>
      <c r="AM545" t="s">
        <v>10201</v>
      </c>
      <c r="AN545">
        <v>-6.25</v>
      </c>
      <c r="AO545" t="s">
        <v>10201</v>
      </c>
      <c r="AP545">
        <v>-3.4814675361800001E-4</v>
      </c>
      <c r="AQ545">
        <f>(Table2[[#This Row],[Sharpe Ratio]]-AVERAGE(Table2[Sharpe Ratio]))/_xlfn.STDEV.P(Table2[Sharpe Ratio])</f>
        <v>-0.64369613631571865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-3.7405763672868346</v>
      </c>
      <c r="AS545">
        <f>_xlfn.RANK.AVG(Table2[[#This Row],[1Y Return vs Nifty Z-Score]],Table2[1Y Return vs Nifty Z-Score])</f>
        <v>585</v>
      </c>
      <c r="AT545">
        <f>_xlfn.RANK.AVG(Table2[[#This Row],[6M Return vs Nifty Z-Score]],Table2[6M Return vs Nifty Z-Score])</f>
        <v>375</v>
      </c>
      <c r="AU545">
        <f>_xlfn.RANK.AVG(Table2[[#This Row],[Sharpe Ratio Z-Score]],Table2[Sharpe Ratio Z-Score])</f>
        <v>553</v>
      </c>
      <c r="AV545">
        <f>(Table2[[#This Row],[Rank 1Y]]+Table2[[#This Row],[Rank 6M]]+Table2[[#This Row],[Rank Sharpe]])/3</f>
        <v>504.33333333333331</v>
      </c>
    </row>
    <row r="546" spans="1:48" x14ac:dyDescent="0.3">
      <c r="A546" t="s">
        <v>1165</v>
      </c>
      <c r="B546" t="s">
        <v>1166</v>
      </c>
      <c r="C546" t="s">
        <v>10165</v>
      </c>
      <c r="D546" t="s">
        <v>77</v>
      </c>
      <c r="E546">
        <v>10361.43766163</v>
      </c>
      <c r="F546">
        <v>880.55</v>
      </c>
      <c r="G546">
        <v>18.076806200109001</v>
      </c>
      <c r="H546">
        <f>(Table2[[#This Row],[1Y Return vs Nifty]]-AVERAGE(Table2[1Y Return vs Nifty]))/_xlfn.STDEV.P(Table2[1Y Return vs Nifty])</f>
        <v>-0.28008563655699653</v>
      </c>
      <c r="I546">
        <v>-7.0355915550826502</v>
      </c>
      <c r="J546">
        <f>(Table2[[#This Row],[1M Return vs Nifty]]-AVERAGE(Table2[1M Return vs Nifty]))/_xlfn.STDEV.P(Table2[1M Return vs Nifty])</f>
        <v>-0.83869009999504851</v>
      </c>
      <c r="K546">
        <v>-20.288678240779699</v>
      </c>
      <c r="L546">
        <f>(Table2[[#This Row],[6M Return vs Nifty]]-AVERAGE(Table2[6M Return vs Nifty]))/_xlfn.STDEV.P(Table2[6M Return vs Nifty])</f>
        <v>-0.94599096382726366</v>
      </c>
      <c r="M546">
        <v>0.73152928242788595</v>
      </c>
      <c r="N546">
        <f>(Table2[[#This Row],[1W Return vs Nifty]]-AVERAGE(Table2[1W Return vs Nifty]))/_xlfn.STDEV.P(Table2[1W Return vs Nifty])</f>
        <v>-0.46119644975127361</v>
      </c>
      <c r="O546">
        <v>859.53</v>
      </c>
      <c r="P546">
        <v>847.05477448235501</v>
      </c>
      <c r="Q546">
        <v>819.10267309809797</v>
      </c>
      <c r="R546">
        <v>63.047900761485103</v>
      </c>
      <c r="S546" s="2">
        <f>(Table2[[#This Row],[Close Price]]-Table2[[#This Row],[20D EMA]])/Table2[[#This Row],[20D EMA]]</f>
        <v>2.4455225530231616E-2</v>
      </c>
      <c r="T546" s="2">
        <f>(Table2[[#This Row],[Close Price]]-Table2[[#This Row],[50D EMA]])/Table2[[#This Row],[50D EMA]]</f>
        <v>3.9543163590706705E-2</v>
      </c>
      <c r="U546" s="2">
        <f>(Table2[[#This Row],[Close Price]]-Table2[[#This Row],[200D EMA]])/Table2[[#This Row],[200D EMA]]</f>
        <v>7.5017856637543762E-2</v>
      </c>
      <c r="V546">
        <v>0.544555312019815</v>
      </c>
      <c r="W546">
        <v>880</v>
      </c>
      <c r="X546">
        <v>888.95</v>
      </c>
      <c r="Y546">
        <v>859</v>
      </c>
      <c r="Z546">
        <v>886.95</v>
      </c>
      <c r="AA546">
        <v>817.1</v>
      </c>
      <c r="AB546">
        <v>910</v>
      </c>
      <c r="AC546" s="2">
        <f>(Table2[[#This Row],[Close Price]]/Table2[[#This Row],[Day Low]])-1</f>
        <v>6.2499999999987566E-4</v>
      </c>
      <c r="AD546" s="2">
        <f>(Table2[[#This Row],[Day High]]/Table2[[#This Row],[Close Price]])-1</f>
        <v>9.539492362727886E-3</v>
      </c>
      <c r="AE546" s="2">
        <f>(Table2[[#This Row],[Close Price]]/Table2[[#This Row],[Current Week Low]])-1</f>
        <v>2.5087310826542364E-2</v>
      </c>
      <c r="AF546" s="2">
        <f>(Table2[[#This Row],[Current Week High]]/Table2[[#This Row],[Close Price]])-1</f>
        <v>7.2681846573166009E-3</v>
      </c>
      <c r="AG546" s="2">
        <f>(Table2[[#This Row],[Close Price]]/Table2[[#This Row],[Current Month Low]])-1</f>
        <v>7.765267409129839E-2</v>
      </c>
      <c r="AH546" s="2">
        <f>(Table2[[#This Row],[Current Month High]]/Table2[[#This Row],[Close Price]])-1</f>
        <v>3.3445005962182695E-2</v>
      </c>
      <c r="AI546">
        <v>13.554028732042401</v>
      </c>
      <c r="AJ546">
        <v>45.018115942028899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-0.01</v>
      </c>
      <c r="AM546" t="s">
        <v>10201</v>
      </c>
      <c r="AN546">
        <v>-0.68</v>
      </c>
      <c r="AO546" t="s">
        <v>10201</v>
      </c>
      <c r="AP546">
        <v>3.4179995024079999E-3</v>
      </c>
      <c r="AQ546">
        <f>(Table2[[#This Row],[Sharpe Ratio]]-AVERAGE(Table2[Sharpe Ratio]))/_xlfn.STDEV.P(Table2[Sharpe Ratio])</f>
        <v>-0.60047161767528301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-3.1264347678058657</v>
      </c>
      <c r="AS546">
        <f>_xlfn.RANK.AVG(Table2[[#This Row],[1Y Return vs Nifty Z-Score]],Table2[1Y Return vs Nifty Z-Score])</f>
        <v>393</v>
      </c>
      <c r="AT546">
        <f>_xlfn.RANK.AVG(Table2[[#This Row],[6M Return vs Nifty Z-Score]],Table2[6M Return vs Nifty Z-Score])</f>
        <v>623</v>
      </c>
      <c r="AU546">
        <f>_xlfn.RANK.AVG(Table2[[#This Row],[Sharpe Ratio Z-Score]],Table2[Sharpe Ratio Z-Score])</f>
        <v>499</v>
      </c>
      <c r="AV546">
        <f>(Table2[[#This Row],[Rank 1Y]]+Table2[[#This Row],[Rank 6M]]+Table2[[#This Row],[Rank Sharpe]])/3</f>
        <v>505</v>
      </c>
    </row>
    <row r="547" spans="1:48" x14ac:dyDescent="0.3">
      <c r="A547" t="s">
        <v>1133</v>
      </c>
      <c r="B547" t="s">
        <v>1134</v>
      </c>
      <c r="C547" t="s">
        <v>10162</v>
      </c>
      <c r="D547" t="s">
        <v>386</v>
      </c>
      <c r="E547">
        <v>10800.37681446</v>
      </c>
      <c r="F547">
        <v>2670.05</v>
      </c>
      <c r="G547">
        <v>-18.3820101614401</v>
      </c>
      <c r="H547">
        <f>(Table2[[#This Row],[1Y Return vs Nifty]]-AVERAGE(Table2[1Y Return vs Nifty]))/_xlfn.STDEV.P(Table2[1Y Return vs Nifty])</f>
        <v>-0.78461144240115399</v>
      </c>
      <c r="I547">
        <v>-10.5533365270805</v>
      </c>
      <c r="J547">
        <f>(Table2[[#This Row],[1M Return vs Nifty]]-AVERAGE(Table2[1M Return vs Nifty]))/_xlfn.STDEV.P(Table2[1M Return vs Nifty])</f>
        <v>-1.2242571620051375</v>
      </c>
      <c r="K547">
        <v>-16.267021394129799</v>
      </c>
      <c r="L547">
        <f>(Table2[[#This Row],[6M Return vs Nifty]]-AVERAGE(Table2[6M Return vs Nifty]))/_xlfn.STDEV.P(Table2[6M Return vs Nifty])</f>
        <v>-0.81062822497420683</v>
      </c>
      <c r="M547">
        <v>-1.9959432390771901</v>
      </c>
      <c r="N547">
        <f>(Table2[[#This Row],[1W Return vs Nifty]]-AVERAGE(Table2[1W Return vs Nifty]))/_xlfn.STDEV.P(Table2[1W Return vs Nifty])</f>
        <v>-1.0089461110041151</v>
      </c>
      <c r="O547">
        <v>2639.89</v>
      </c>
      <c r="P547">
        <v>2591.4393182246199</v>
      </c>
      <c r="Q547">
        <v>2456.5959274233001</v>
      </c>
      <c r="R547">
        <v>53.682506948648999</v>
      </c>
      <c r="S547" s="2">
        <f>(Table2[[#This Row],[Close Price]]-Table2[[#This Row],[20D EMA]])/Table2[[#This Row],[20D EMA]]</f>
        <v>1.1424718454178133E-2</v>
      </c>
      <c r="T547" s="2">
        <f>(Table2[[#This Row],[Close Price]]-Table2[[#This Row],[50D EMA]])/Table2[[#This Row],[50D EMA]]</f>
        <v>3.0334756913866692E-2</v>
      </c>
      <c r="U547" s="2">
        <f>(Table2[[#This Row],[Close Price]]-Table2[[#This Row],[200D EMA]])/Table2[[#This Row],[200D EMA]]</f>
        <v>8.6890184174729157E-2</v>
      </c>
      <c r="V547">
        <v>1.6036958332481901</v>
      </c>
      <c r="W547">
        <v>2661</v>
      </c>
      <c r="X547">
        <v>2755</v>
      </c>
      <c r="Y547">
        <v>2601</v>
      </c>
      <c r="Z547">
        <v>2693.5</v>
      </c>
      <c r="AA547">
        <v>2498.6</v>
      </c>
      <c r="AB547">
        <v>2907.35</v>
      </c>
      <c r="AC547" s="2">
        <f>(Table2[[#This Row],[Close Price]]/Table2[[#This Row],[Day Low]])-1</f>
        <v>3.4009770762872815E-3</v>
      </c>
      <c r="AD547" s="2">
        <f>(Table2[[#This Row],[Day High]]/Table2[[#This Row],[Close Price]])-1</f>
        <v>3.181588359768539E-2</v>
      </c>
      <c r="AE547" s="2">
        <f>(Table2[[#This Row],[Close Price]]/Table2[[#This Row],[Current Week Low]])-1</f>
        <v>2.654748173779331E-2</v>
      </c>
      <c r="AF547" s="2">
        <f>(Table2[[#This Row],[Current Week High]]/Table2[[#This Row],[Close Price]])-1</f>
        <v>8.7826070672833989E-3</v>
      </c>
      <c r="AG547" s="2">
        <f>(Table2[[#This Row],[Close Price]]/Table2[[#This Row],[Current Month Low]])-1</f>
        <v>6.8618426318738601E-2</v>
      </c>
      <c r="AH547" s="2">
        <f>(Table2[[#This Row],[Current Month High]]/Table2[[#This Row],[Close Price]])-1</f>
        <v>8.8874740173404909E-2</v>
      </c>
      <c r="AI547">
        <v>12.299395142412999</v>
      </c>
      <c r="AJ547">
        <v>29.844141318355302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</v>
      </c>
      <c r="AM547" t="s">
        <v>10203</v>
      </c>
      <c r="AN547">
        <v>0.41</v>
      </c>
      <c r="AO547" t="s">
        <v>10202</v>
      </c>
      <c r="AP547">
        <v>5.6916100912338001E-2</v>
      </c>
      <c r="AQ547">
        <f>(Table2[[#This Row],[Sharpe Ratio]]-AVERAGE(Table2[Sharpe Ratio]))/_xlfn.STDEV.P(Table2[Sharpe Ratio])</f>
        <v>1.353259894839139E-2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-3.8149103414362218</v>
      </c>
      <c r="AS547">
        <f>_xlfn.RANK.AVG(Table2[[#This Row],[1Y Return vs Nifty Z-Score]],Table2[1Y Return vs Nifty Z-Score])</f>
        <v>600</v>
      </c>
      <c r="AT547">
        <f>_xlfn.RANK.AVG(Table2[[#This Row],[6M Return vs Nifty Z-Score]],Table2[6M Return vs Nifty Z-Score])</f>
        <v>593</v>
      </c>
      <c r="AU547">
        <f>_xlfn.RANK.AVG(Table2[[#This Row],[Sharpe Ratio Z-Score]],Table2[Sharpe Ratio Z-Score])</f>
        <v>325</v>
      </c>
      <c r="AV547">
        <f>(Table2[[#This Row],[Rank 1Y]]+Table2[[#This Row],[Rank 6M]]+Table2[[#This Row],[Rank Sharpe]])/3</f>
        <v>506</v>
      </c>
    </row>
    <row r="548" spans="1:48" x14ac:dyDescent="0.3">
      <c r="A548" t="s">
        <v>1569</v>
      </c>
      <c r="B548" t="s">
        <v>1570</v>
      </c>
      <c r="C548" t="s">
        <v>10157</v>
      </c>
      <c r="D548" t="s">
        <v>420</v>
      </c>
      <c r="E548">
        <v>5922.0996107909996</v>
      </c>
      <c r="F548">
        <v>65.87</v>
      </c>
      <c r="G548">
        <v>11.6744645491467</v>
      </c>
      <c r="H548">
        <f>(Table2[[#This Row],[1Y Return vs Nifty]]-AVERAGE(Table2[1Y Return vs Nifty]))/_xlfn.STDEV.P(Table2[1Y Return vs Nifty])</f>
        <v>-0.36868276896823982</v>
      </c>
      <c r="I548">
        <v>-2.8859176154253698</v>
      </c>
      <c r="J548">
        <f>(Table2[[#This Row],[1M Return vs Nifty]]-AVERAGE(Table2[1M Return vs Nifty]))/_xlfn.STDEV.P(Table2[1M Return vs Nifty])</f>
        <v>-0.38385963276399016</v>
      </c>
      <c r="K548">
        <v>-23.021416508276101</v>
      </c>
      <c r="L548">
        <f>(Table2[[#This Row],[6M Return vs Nifty]]-AVERAGE(Table2[6M Return vs Nifty]))/_xlfn.STDEV.P(Table2[6M Return vs Nifty])</f>
        <v>-1.0379707001802077</v>
      </c>
      <c r="M548">
        <v>6.3006362758443002</v>
      </c>
      <c r="N548">
        <f>(Table2[[#This Row],[1W Return vs Nifty]]-AVERAGE(Table2[1W Return vs Nifty]))/_xlfn.STDEV.P(Table2[1W Return vs Nifty])</f>
        <v>0.65722965539656308</v>
      </c>
      <c r="O548">
        <v>65.03</v>
      </c>
      <c r="P548">
        <v>67.902961708041005</v>
      </c>
      <c r="Q548">
        <v>67.386201554060307</v>
      </c>
      <c r="R548">
        <v>60.3686681379357</v>
      </c>
      <c r="S548" s="2">
        <f>(Table2[[#This Row],[Close Price]]-Table2[[#This Row],[20D EMA]])/Table2[[#This Row],[20D EMA]]</f>
        <v>1.2917115177610386E-2</v>
      </c>
      <c r="T548" s="2">
        <f>(Table2[[#This Row],[Close Price]]-Table2[[#This Row],[50D EMA]])/Table2[[#This Row],[50D EMA]]</f>
        <v>-2.9939219982510114E-2</v>
      </c>
      <c r="U548" s="2">
        <f>(Table2[[#This Row],[Close Price]]-Table2[[#This Row],[200D EMA]])/Table2[[#This Row],[200D EMA]]</f>
        <v>-2.2500178361350962E-2</v>
      </c>
      <c r="V548">
        <v>0.65931827789785902</v>
      </c>
      <c r="W548">
        <v>64.48</v>
      </c>
      <c r="X548">
        <v>67.25</v>
      </c>
      <c r="Y548">
        <v>64.53</v>
      </c>
      <c r="Z548">
        <v>67.25</v>
      </c>
      <c r="AA548">
        <v>59.41</v>
      </c>
      <c r="AB548">
        <v>67.989999999999995</v>
      </c>
      <c r="AC548" s="2">
        <f>(Table2[[#This Row],[Close Price]]/Table2[[#This Row],[Day Low]])-1</f>
        <v>2.1557071960297769E-2</v>
      </c>
      <c r="AD548" s="2">
        <f>(Table2[[#This Row],[Day High]]/Table2[[#This Row],[Close Price]])-1</f>
        <v>2.0950356763321576E-2</v>
      </c>
      <c r="AE548" s="2">
        <f>(Table2[[#This Row],[Close Price]]/Table2[[#This Row],[Current Week Low]])-1</f>
        <v>2.0765535409887015E-2</v>
      </c>
      <c r="AF548" s="2">
        <f>(Table2[[#This Row],[Current Week High]]/Table2[[#This Row],[Close Price]])-1</f>
        <v>2.0950356763321576E-2</v>
      </c>
      <c r="AG548" s="2">
        <f>(Table2[[#This Row],[Close Price]]/Table2[[#This Row],[Current Month Low]])-1</f>
        <v>0.10873590304662528</v>
      </c>
      <c r="AH548" s="2">
        <f>(Table2[[#This Row],[Current Month High]]/Table2[[#This Row],[Close Price]])-1</f>
        <v>3.2184606042204189E-2</v>
      </c>
      <c r="AI548">
        <v>33.292849552148098</v>
      </c>
      <c r="AJ548">
        <v>50.732265446224197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-0.18</v>
      </c>
      <c r="AM548" t="s">
        <v>10201</v>
      </c>
      <c r="AN548">
        <v>-2.15</v>
      </c>
      <c r="AO548" t="s">
        <v>10201</v>
      </c>
      <c r="AP548">
        <v>1.7818385556687001E-2</v>
      </c>
      <c r="AQ548">
        <f>(Table2[[#This Row],[Sharpe Ratio]]-AVERAGE(Table2[Sharpe Ratio]))/_xlfn.STDEV.P(Table2[Sharpe Ratio])</f>
        <v>-0.43519663547386084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423</v>
      </c>
      <c r="AT548">
        <f>_xlfn.RANK.AVG(Table2[[#This Row],[6M Return vs Nifty Z-Score]],Table2[6M Return vs Nifty Z-Score])</f>
        <v>643</v>
      </c>
      <c r="AU548">
        <f>_xlfn.RANK.AVG(Table2[[#This Row],[Sharpe Ratio Z-Score]],Table2[Sharpe Ratio Z-Score])</f>
        <v>454</v>
      </c>
      <c r="AV548">
        <f>(Table2[[#This Row],[Rank 1Y]]+Table2[[#This Row],[Rank 6M]]+Table2[[#This Row],[Rank Sharpe]])/3</f>
        <v>506.66666666666669</v>
      </c>
    </row>
    <row r="549" spans="1:48" x14ac:dyDescent="0.3">
      <c r="A549" t="s">
        <v>549</v>
      </c>
      <c r="B549" t="s">
        <v>550</v>
      </c>
      <c r="C549" t="s">
        <v>10171</v>
      </c>
      <c r="D549" t="s">
        <v>551</v>
      </c>
      <c r="E549">
        <v>36087.921999999999</v>
      </c>
      <c r="F549">
        <v>3285.2</v>
      </c>
      <c r="G549">
        <v>-5.7736479751272203</v>
      </c>
      <c r="H549">
        <f>(Table2[[#This Row],[1Y Return vs Nifty]]-AVERAGE(Table2[1Y Return vs Nifty]))/_xlfn.STDEV.P(Table2[1Y Return vs Nifty])</f>
        <v>-0.61013391605081069</v>
      </c>
      <c r="I549">
        <v>-2.0533296521969699</v>
      </c>
      <c r="J549">
        <f>(Table2[[#This Row],[1M Return vs Nifty]]-AVERAGE(Table2[1M Return vs Nifty]))/_xlfn.STDEV.P(Table2[1M Return vs Nifty])</f>
        <v>-0.29260273455154789</v>
      </c>
      <c r="K549">
        <v>-25.615838912353698</v>
      </c>
      <c r="L549">
        <f>(Table2[[#This Row],[6M Return vs Nifty]]-AVERAGE(Table2[6M Return vs Nifty]))/_xlfn.STDEV.P(Table2[6M Return vs Nifty])</f>
        <v>-1.1252949388581597</v>
      </c>
      <c r="M549">
        <v>-0.16945006923584799</v>
      </c>
      <c r="N549">
        <f>(Table2[[#This Row],[1W Return vs Nifty]]-AVERAGE(Table2[1W Return vs Nifty]))/_xlfn.STDEV.P(Table2[1W Return vs Nifty])</f>
        <v>-0.64213727712110735</v>
      </c>
      <c r="O549">
        <v>3239.67</v>
      </c>
      <c r="P549">
        <v>3249.9121450641701</v>
      </c>
      <c r="Q549">
        <v>3253.0281321675702</v>
      </c>
      <c r="R549">
        <v>59.1826702362833</v>
      </c>
      <c r="S549" s="2">
        <f>(Table2[[#This Row],[Close Price]]-Table2[[#This Row],[20D EMA]])/Table2[[#This Row],[20D EMA]]</f>
        <v>1.4053900551599312E-2</v>
      </c>
      <c r="T549" s="2">
        <f>(Table2[[#This Row],[Close Price]]-Table2[[#This Row],[50D EMA]])/Table2[[#This Row],[50D EMA]]</f>
        <v>1.0858095037868467E-2</v>
      </c>
      <c r="U549" s="2">
        <f>(Table2[[#This Row],[Close Price]]-Table2[[#This Row],[200D EMA]])/Table2[[#This Row],[200D EMA]]</f>
        <v>9.889821583249794E-3</v>
      </c>
      <c r="V549">
        <v>0.70938005893726097</v>
      </c>
      <c r="W549">
        <v>3265.55</v>
      </c>
      <c r="X549">
        <v>3310.95</v>
      </c>
      <c r="Y549">
        <v>3230.1</v>
      </c>
      <c r="Z549">
        <v>3390</v>
      </c>
      <c r="AA549">
        <v>3101.05</v>
      </c>
      <c r="AB549">
        <v>3390</v>
      </c>
      <c r="AC549" s="2">
        <f>(Table2[[#This Row],[Close Price]]/Table2[[#This Row],[Day Low]])-1</f>
        <v>6.0173630781950038E-3</v>
      </c>
      <c r="AD549" s="2">
        <f>(Table2[[#This Row],[Day High]]/Table2[[#This Row],[Close Price]])-1</f>
        <v>7.8381833678315971E-3</v>
      </c>
      <c r="AE549" s="2">
        <f>(Table2[[#This Row],[Close Price]]/Table2[[#This Row],[Current Week Low]])-1</f>
        <v>1.7058295408810764E-2</v>
      </c>
      <c r="AF549" s="2">
        <f>(Table2[[#This Row],[Current Week High]]/Table2[[#This Row],[Close Price]])-1</f>
        <v>3.1900645318397647E-2</v>
      </c>
      <c r="AG549" s="2">
        <f>(Table2[[#This Row],[Close Price]]/Table2[[#This Row],[Current Month Low]])-1</f>
        <v>5.9383112171683683E-2</v>
      </c>
      <c r="AH549" s="2">
        <f>(Table2[[#This Row],[Current Month High]]/Table2[[#This Row],[Close Price]])-1</f>
        <v>3.1900645318397647E-2</v>
      </c>
      <c r="AI549">
        <v>19.323024473395801</v>
      </c>
      <c r="AJ549">
        <v>32.681744749596099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-0.09</v>
      </c>
      <c r="AM549" t="s">
        <v>10201</v>
      </c>
      <c r="AN549">
        <v>2.02</v>
      </c>
      <c r="AO549" t="s">
        <v>10202</v>
      </c>
      <c r="AP549">
        <v>5.5213168689908998E-2</v>
      </c>
      <c r="AQ549">
        <f>(Table2[[#This Row],[Sharpe Ratio]]-AVERAGE(Table2[Sharpe Ratio]))/_xlfn.STDEV.P(Table2[Sharpe Ratio])</f>
        <v>-6.0121612886822485E-3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532</v>
      </c>
      <c r="AT549">
        <f>_xlfn.RANK.AVG(Table2[[#This Row],[6M Return vs Nifty Z-Score]],Table2[6M Return vs Nifty Z-Score])</f>
        <v>659</v>
      </c>
      <c r="AU549">
        <f>_xlfn.RANK.AVG(Table2[[#This Row],[Sharpe Ratio Z-Score]],Table2[Sharpe Ratio Z-Score])</f>
        <v>333</v>
      </c>
      <c r="AV549">
        <f>(Table2[[#This Row],[Rank 1Y]]+Table2[[#This Row],[Rank 6M]]+Table2[[#This Row],[Rank Sharpe]])/3</f>
        <v>508</v>
      </c>
    </row>
    <row r="550" spans="1:48" x14ac:dyDescent="0.3">
      <c r="A550" t="s">
        <v>891</v>
      </c>
      <c r="B550" t="s">
        <v>892</v>
      </c>
      <c r="C550" t="s">
        <v>10161</v>
      </c>
      <c r="D550" t="s">
        <v>293</v>
      </c>
      <c r="E550">
        <v>17029.503266399999</v>
      </c>
      <c r="F550">
        <v>342</v>
      </c>
      <c r="G550">
        <v>-17.012788234365001</v>
      </c>
      <c r="H550">
        <f>(Table2[[#This Row],[1Y Return vs Nifty]]-AVERAGE(Table2[1Y Return vs Nifty]))/_xlfn.STDEV.P(Table2[1Y Return vs Nifty])</f>
        <v>-0.76566382245412778</v>
      </c>
      <c r="I550">
        <v>-8.0233746146431901</v>
      </c>
      <c r="J550">
        <f>(Table2[[#This Row],[1M Return vs Nifty]]-AVERAGE(Table2[1M Return vs Nifty]))/_xlfn.STDEV.P(Table2[1M Return vs Nifty])</f>
        <v>-0.94695736075721593</v>
      </c>
      <c r="K550">
        <v>-33.802445055575802</v>
      </c>
      <c r="L550">
        <f>(Table2[[#This Row],[6M Return vs Nifty]]-AVERAGE(Table2[6M Return vs Nifty]))/_xlfn.STDEV.P(Table2[6M Return vs Nifty])</f>
        <v>-1.4008434184309306</v>
      </c>
      <c r="M550">
        <v>3.0539041696731402</v>
      </c>
      <c r="N550">
        <f>(Table2[[#This Row],[1W Return vs Nifty]]-AVERAGE(Table2[1W Return vs Nifty]))/_xlfn.STDEV.P(Table2[1W Return vs Nifty])</f>
        <v>5.1987376468871169E-3</v>
      </c>
      <c r="O550">
        <v>336.56</v>
      </c>
      <c r="P550">
        <v>351.22402904631599</v>
      </c>
      <c r="Q550">
        <v>368.20875239041197</v>
      </c>
      <c r="R550">
        <v>62.874522253955099</v>
      </c>
      <c r="S550" s="2">
        <f>(Table2[[#This Row],[Close Price]]-Table2[[#This Row],[20D EMA]])/Table2[[#This Row],[20D EMA]]</f>
        <v>1.6163536962205842E-2</v>
      </c>
      <c r="T550" s="2">
        <f>(Table2[[#This Row],[Close Price]]-Table2[[#This Row],[50D EMA]])/Table2[[#This Row],[50D EMA]]</f>
        <v>-2.6262522730469605E-2</v>
      </c>
      <c r="U550" s="2">
        <f>(Table2[[#This Row],[Close Price]]-Table2[[#This Row],[200D EMA]])/Table2[[#This Row],[200D EMA]]</f>
        <v>-7.117905867327895E-2</v>
      </c>
      <c r="V550">
        <v>0.75183283962681302</v>
      </c>
      <c r="W550">
        <v>335.5</v>
      </c>
      <c r="X550">
        <v>342.7</v>
      </c>
      <c r="Y550">
        <v>332.15</v>
      </c>
      <c r="Z550">
        <v>344.7</v>
      </c>
      <c r="AA550">
        <v>315.5</v>
      </c>
      <c r="AB550">
        <v>353.95</v>
      </c>
      <c r="AC550" s="2">
        <f>(Table2[[#This Row],[Close Price]]/Table2[[#This Row],[Day Low]])-1</f>
        <v>1.9374068554396384E-2</v>
      </c>
      <c r="AD550" s="2">
        <f>(Table2[[#This Row],[Day High]]/Table2[[#This Row],[Close Price]])-1</f>
        <v>2.0467836257309635E-3</v>
      </c>
      <c r="AE550" s="2">
        <f>(Table2[[#This Row],[Close Price]]/Table2[[#This Row],[Current Week Low]])-1</f>
        <v>2.965527623061881E-2</v>
      </c>
      <c r="AF550" s="2">
        <f>(Table2[[#This Row],[Current Week High]]/Table2[[#This Row],[Close Price]])-1</f>
        <v>7.8947368421051767E-3</v>
      </c>
      <c r="AG550" s="2">
        <f>(Table2[[#This Row],[Close Price]]/Table2[[#This Row],[Current Month Low]])-1</f>
        <v>8.3993660855784524E-2</v>
      </c>
      <c r="AH550" s="2">
        <f>(Table2[[#This Row],[Current Month High]]/Table2[[#This Row],[Close Price]])-1</f>
        <v>3.4941520467836273E-2</v>
      </c>
      <c r="AI550">
        <v>63.157894736842103</v>
      </c>
      <c r="AJ550">
        <v>16.188211313062599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-0.15</v>
      </c>
      <c r="AM550" t="s">
        <v>10201</v>
      </c>
      <c r="AN550">
        <v>0</v>
      </c>
      <c r="AO550" t="s">
        <v>10203</v>
      </c>
      <c r="AP550">
        <v>9.4536629269579994E-2</v>
      </c>
      <c r="AQ550">
        <f>(Table2[[#This Row],[Sharpe Ratio]]-AVERAGE(Table2[Sharpe Ratio]))/_xlfn.STDEV.P(Table2[Sharpe Ratio])</f>
        <v>0.44530797852605936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596</v>
      </c>
      <c r="AT550">
        <f>_xlfn.RANK.AVG(Table2[[#This Row],[6M Return vs Nifty Z-Score]],Table2[6M Return vs Nifty Z-Score])</f>
        <v>704</v>
      </c>
      <c r="AU550">
        <f>_xlfn.RANK.AVG(Table2[[#This Row],[Sharpe Ratio Z-Score]],Table2[Sharpe Ratio Z-Score])</f>
        <v>228</v>
      </c>
      <c r="AV550">
        <f>(Table2[[#This Row],[Rank 1Y]]+Table2[[#This Row],[Rank 6M]]+Table2[[#This Row],[Rank Sharpe]])/3</f>
        <v>509.33333333333331</v>
      </c>
    </row>
    <row r="551" spans="1:48" x14ac:dyDescent="0.3">
      <c r="A551" t="s">
        <v>434</v>
      </c>
      <c r="B551" t="s">
        <v>435</v>
      </c>
      <c r="C551" t="s">
        <v>10156</v>
      </c>
      <c r="D551" t="s">
        <v>21</v>
      </c>
      <c r="E551">
        <v>55433.613553080002</v>
      </c>
      <c r="F551">
        <v>2931.6</v>
      </c>
      <c r="G551">
        <v>1.3235664899088</v>
      </c>
      <c r="H551">
        <f>(Table2[[#This Row],[1Y Return vs Nifty]]-AVERAGE(Table2[1Y Return vs Nifty]))/_xlfn.STDEV.P(Table2[1Y Return vs Nifty])</f>
        <v>-0.51192096772817997</v>
      </c>
      <c r="I551">
        <v>18.682048003029401</v>
      </c>
      <c r="J551">
        <f>(Table2[[#This Row],[1M Return vs Nifty]]-AVERAGE(Table2[1M Return vs Nifty]))/_xlfn.STDEV.P(Table2[1M Return vs Nifty])</f>
        <v>1.9801255916450804</v>
      </c>
      <c r="K551">
        <v>-0.74498512438334896</v>
      </c>
      <c r="L551">
        <f>(Table2[[#This Row],[6M Return vs Nifty]]-AVERAGE(Table2[6M Return vs Nifty]))/_xlfn.STDEV.P(Table2[6M Return vs Nifty])</f>
        <v>-0.28818053185498482</v>
      </c>
      <c r="M551">
        <v>4.9882508576775004</v>
      </c>
      <c r="N551">
        <f>(Table2[[#This Row],[1W Return vs Nifty]]-AVERAGE(Table2[1W Return vs Nifty]))/_xlfn.STDEV.P(Table2[1W Return vs Nifty])</f>
        <v>0.3936674517204094</v>
      </c>
      <c r="O551">
        <v>2757.47</v>
      </c>
      <c r="P551">
        <v>2597.13843045156</v>
      </c>
      <c r="Q551">
        <v>2451.4266714730602</v>
      </c>
      <c r="R551">
        <v>63.568597952136997</v>
      </c>
      <c r="S551" s="2">
        <f>(Table2[[#This Row],[Close Price]]-Table2[[#This Row],[20D EMA]])/Table2[[#This Row],[20D EMA]]</f>
        <v>6.3148465803798459E-2</v>
      </c>
      <c r="T551" s="2">
        <f>(Table2[[#This Row],[Close Price]]-Table2[[#This Row],[50D EMA]])/Table2[[#This Row],[50D EMA]]</f>
        <v>0.12878080183438187</v>
      </c>
      <c r="U551" s="2">
        <f>(Table2[[#This Row],[Close Price]]-Table2[[#This Row],[200D EMA]])/Table2[[#This Row],[200D EMA]]</f>
        <v>0.19587505272527853</v>
      </c>
      <c r="V551">
        <v>1.1389037081396201</v>
      </c>
      <c r="W551">
        <v>2900.45</v>
      </c>
      <c r="X551">
        <v>2929.9</v>
      </c>
      <c r="Y551">
        <v>2895</v>
      </c>
      <c r="Z551">
        <v>3043</v>
      </c>
      <c r="AA551">
        <v>2457.8000000000002</v>
      </c>
      <c r="AB551">
        <v>3080.95</v>
      </c>
      <c r="AC551" s="2">
        <f>(Table2[[#This Row],[Close Price]]/Table2[[#This Row],[Day Low]])-1</f>
        <v>1.0739712803185641E-2</v>
      </c>
      <c r="AD551" s="2">
        <f>(Table2[[#This Row],[Day High]]/Table2[[#This Row],[Close Price]])-1</f>
        <v>-5.7988811570464094E-4</v>
      </c>
      <c r="AE551" s="2">
        <f>(Table2[[#This Row],[Close Price]]/Table2[[#This Row],[Current Week Low]])-1</f>
        <v>1.2642487046632178E-2</v>
      </c>
      <c r="AF551" s="2">
        <f>(Table2[[#This Row],[Current Week High]]/Table2[[#This Row],[Close Price]])-1</f>
        <v>3.7999727111474924E-2</v>
      </c>
      <c r="AG551" s="2">
        <f>(Table2[[#This Row],[Close Price]]/Table2[[#This Row],[Current Month Low]])-1</f>
        <v>0.19277402555130596</v>
      </c>
      <c r="AH551" s="2">
        <f>(Table2[[#This Row],[Current Month High]]/Table2[[#This Row],[Close Price]])-1</f>
        <v>5.0944876517942328E-2</v>
      </c>
      <c r="AI551">
        <v>5.0944876517942301</v>
      </c>
      <c r="AJ551">
        <v>41.684790488618198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0.06</v>
      </c>
      <c r="AM551" t="s">
        <v>10202</v>
      </c>
      <c r="AN551">
        <v>14.96</v>
      </c>
      <c r="AO551" t="s">
        <v>10202</v>
      </c>
      <c r="AP551">
        <v>-2.7851021814489001E-2</v>
      </c>
      <c r="AQ551">
        <f>(Table2[[#This Row],[Sharpe Ratio]]-AVERAGE(Table2[Sharpe Ratio]))/_xlfn.STDEV.P(Table2[Sharpe Ratio])</f>
        <v>-0.95934997844467407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0.61434156533765105</v>
      </c>
      <c r="AS551">
        <f>_xlfn.RANK.AVG(Table2[[#This Row],[1Y Return vs Nifty Z-Score]],Table2[1Y Return vs Nifty Z-Score])</f>
        <v>497</v>
      </c>
      <c r="AT551">
        <f>_xlfn.RANK.AVG(Table2[[#This Row],[6M Return vs Nifty Z-Score]],Table2[6M Return vs Nifty Z-Score])</f>
        <v>425</v>
      </c>
      <c r="AU551">
        <f>_xlfn.RANK.AVG(Table2[[#This Row],[Sharpe Ratio Z-Score]],Table2[Sharpe Ratio Z-Score])</f>
        <v>609</v>
      </c>
      <c r="AV551">
        <f>(Table2[[#This Row],[Rank 1Y]]+Table2[[#This Row],[Rank 6M]]+Table2[[#This Row],[Rank Sharpe]])/3</f>
        <v>510.33333333333331</v>
      </c>
    </row>
    <row r="552" spans="1:48" x14ac:dyDescent="0.3">
      <c r="A552" t="s">
        <v>776</v>
      </c>
      <c r="B552" t="s">
        <v>777</v>
      </c>
      <c r="C552" t="s">
        <v>10157</v>
      </c>
      <c r="D552" t="s">
        <v>493</v>
      </c>
      <c r="E552">
        <v>20645.801056690001</v>
      </c>
      <c r="F552">
        <v>794.9</v>
      </c>
      <c r="G552">
        <v>-1.1972367344744499</v>
      </c>
      <c r="H552">
        <f>(Table2[[#This Row],[1Y Return vs Nifty]]-AVERAGE(Table2[1Y Return vs Nifty]))/_xlfn.STDEV.P(Table2[1Y Return vs Nifty])</f>
        <v>-0.54680444462288813</v>
      </c>
      <c r="I552">
        <v>-2.1752292146611101</v>
      </c>
      <c r="J552">
        <f>(Table2[[#This Row],[1M Return vs Nifty]]-AVERAGE(Table2[1M Return vs Nifty]))/_xlfn.STDEV.P(Table2[1M Return vs Nifty])</f>
        <v>-0.30596369634205561</v>
      </c>
      <c r="K552">
        <v>-13.792808070244201</v>
      </c>
      <c r="L552">
        <f>(Table2[[#This Row],[6M Return vs Nifty]]-AVERAGE(Table2[6M Return vs Nifty]))/_xlfn.STDEV.P(Table2[6M Return vs Nifty])</f>
        <v>-0.72735003770000661</v>
      </c>
      <c r="M552">
        <v>0.43553922540559697</v>
      </c>
      <c r="N552">
        <f>(Table2[[#This Row],[1W Return vs Nifty]]-AVERAGE(Table2[1W Return vs Nifty]))/_xlfn.STDEV.P(Table2[1W Return vs Nifty])</f>
        <v>-0.52063919470648301</v>
      </c>
      <c r="O552">
        <v>789.25</v>
      </c>
      <c r="P552">
        <v>781.76398834585996</v>
      </c>
      <c r="Q552">
        <v>737.06580222347202</v>
      </c>
      <c r="R552">
        <v>54.344884245750002</v>
      </c>
      <c r="S552" s="2">
        <f>(Table2[[#This Row],[Close Price]]-Table2[[#This Row],[20D EMA]])/Table2[[#This Row],[20D EMA]]</f>
        <v>7.1586949635729837E-3</v>
      </c>
      <c r="T552" s="2">
        <f>(Table2[[#This Row],[Close Price]]-Table2[[#This Row],[50D EMA]])/Table2[[#This Row],[50D EMA]]</f>
        <v>1.6803040111804845E-2</v>
      </c>
      <c r="U552" s="2">
        <f>(Table2[[#This Row],[Close Price]]-Table2[[#This Row],[200D EMA]])/Table2[[#This Row],[200D EMA]]</f>
        <v>7.8465447185396789E-2</v>
      </c>
      <c r="V552">
        <v>0.64010852011451902</v>
      </c>
      <c r="W552">
        <v>779.3</v>
      </c>
      <c r="X552">
        <v>788.4</v>
      </c>
      <c r="Y552">
        <v>790.7</v>
      </c>
      <c r="Z552">
        <v>807</v>
      </c>
      <c r="AA552">
        <v>741.25</v>
      </c>
      <c r="AB552">
        <v>822.5</v>
      </c>
      <c r="AC552" s="2">
        <f>(Table2[[#This Row],[Close Price]]/Table2[[#This Row],[Day Low]])-1</f>
        <v>2.0017964840241209E-2</v>
      </c>
      <c r="AD552" s="2">
        <f>(Table2[[#This Row],[Day High]]/Table2[[#This Row],[Close Price]])-1</f>
        <v>-8.1771291986413308E-3</v>
      </c>
      <c r="AE552" s="2">
        <f>(Table2[[#This Row],[Close Price]]/Table2[[#This Row],[Current Week Low]])-1</f>
        <v>5.3117490830909553E-3</v>
      </c>
      <c r="AF552" s="2">
        <f>(Table2[[#This Row],[Current Week High]]/Table2[[#This Row],[Close Price]])-1</f>
        <v>1.5222040508240164E-2</v>
      </c>
      <c r="AG552" s="2">
        <f>(Table2[[#This Row],[Close Price]]/Table2[[#This Row],[Current Month Low]])-1</f>
        <v>7.2377740303541271E-2</v>
      </c>
      <c r="AH552" s="2">
        <f>(Table2[[#This Row],[Current Month High]]/Table2[[#This Row],[Close Price]])-1</f>
        <v>3.4721348597307911E-2</v>
      </c>
      <c r="AI552">
        <v>14.945276135362899</v>
      </c>
      <c r="AJ552">
        <v>32.904196622638302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-0.05</v>
      </c>
      <c r="AM552" t="s">
        <v>10201</v>
      </c>
      <c r="AN552">
        <v>-1.52</v>
      </c>
      <c r="AO552" t="s">
        <v>10201</v>
      </c>
      <c r="AP552">
        <v>1.6376113684496998E-2</v>
      </c>
      <c r="AQ552">
        <f>(Table2[[#This Row],[Sharpe Ratio]]-AVERAGE(Table2[Sharpe Ratio]))/_xlfn.STDEV.P(Table2[Sharpe Ratio])</f>
        <v>-0.45174976516825421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-2.5525071385396876</v>
      </c>
      <c r="AS552">
        <f>_xlfn.RANK.AVG(Table2[[#This Row],[1Y Return vs Nifty Z-Score]],Table2[1Y Return vs Nifty Z-Score])</f>
        <v>511</v>
      </c>
      <c r="AT552">
        <f>_xlfn.RANK.AVG(Table2[[#This Row],[6M Return vs Nifty Z-Score]],Table2[6M Return vs Nifty Z-Score])</f>
        <v>562</v>
      </c>
      <c r="AU552">
        <f>_xlfn.RANK.AVG(Table2[[#This Row],[Sharpe Ratio Z-Score]],Table2[Sharpe Ratio Z-Score])</f>
        <v>460</v>
      </c>
      <c r="AV552">
        <f>(Table2[[#This Row],[Rank 1Y]]+Table2[[#This Row],[Rank 6M]]+Table2[[#This Row],[Rank Sharpe]])/3</f>
        <v>511</v>
      </c>
    </row>
    <row r="553" spans="1:48" x14ac:dyDescent="0.3">
      <c r="A553" t="s">
        <v>1367</v>
      </c>
      <c r="B553" t="s">
        <v>1368</v>
      </c>
      <c r="C553" t="s">
        <v>10163</v>
      </c>
      <c r="D553" t="s">
        <v>228</v>
      </c>
      <c r="E553">
        <v>7888.6959647779904</v>
      </c>
      <c r="F553">
        <v>199.37</v>
      </c>
      <c r="G553">
        <v>-20.847219993009201</v>
      </c>
      <c r="H553">
        <f>(Table2[[#This Row],[1Y Return vs Nifty]]-AVERAGE(Table2[1Y Return vs Nifty]))/_xlfn.STDEV.P(Table2[1Y Return vs Nifty])</f>
        <v>-0.81872560465242938</v>
      </c>
      <c r="I553">
        <v>-3.7731433887205799</v>
      </c>
      <c r="J553">
        <f>(Table2[[#This Row],[1M Return vs Nifty]]-AVERAGE(Table2[1M Return vs Nifty]))/_xlfn.STDEV.P(Table2[1M Return vs Nifty])</f>
        <v>-0.48110517997453206</v>
      </c>
      <c r="K553">
        <v>-26.791940733895402</v>
      </c>
      <c r="L553">
        <f>(Table2[[#This Row],[6M Return vs Nifty]]-AVERAGE(Table2[6M Return vs Nifty]))/_xlfn.STDEV.P(Table2[6M Return vs Nifty])</f>
        <v>-1.1648807040799165</v>
      </c>
      <c r="M553">
        <v>4.5513923806579299</v>
      </c>
      <c r="N553">
        <f>(Table2[[#This Row],[1W Return vs Nifty]]-AVERAGE(Table2[1W Return vs Nifty]))/_xlfn.STDEV.P(Table2[1W Return vs Nifty])</f>
        <v>0.30593454848629825</v>
      </c>
      <c r="O553">
        <v>189.89</v>
      </c>
      <c r="P553">
        <v>191.31169024593399</v>
      </c>
      <c r="Q553">
        <v>194.15291885183399</v>
      </c>
      <c r="R553">
        <v>64.740680093365</v>
      </c>
      <c r="S553" s="2">
        <f>(Table2[[#This Row],[Close Price]]-Table2[[#This Row],[20D EMA]])/Table2[[#This Row],[20D EMA]]</f>
        <v>4.9923640002106584E-2</v>
      </c>
      <c r="T553" s="2">
        <f>(Table2[[#This Row],[Close Price]]-Table2[[#This Row],[50D EMA]])/Table2[[#This Row],[50D EMA]]</f>
        <v>4.212136615230852E-2</v>
      </c>
      <c r="U553" s="2">
        <f>(Table2[[#This Row],[Close Price]]-Table2[[#This Row],[200D EMA]])/Table2[[#This Row],[200D EMA]]</f>
        <v>2.6870990037226192E-2</v>
      </c>
      <c r="V553">
        <v>0.79266292925580795</v>
      </c>
      <c r="W553">
        <v>196.6</v>
      </c>
      <c r="X553">
        <v>205.6</v>
      </c>
      <c r="Y553">
        <v>191.74</v>
      </c>
      <c r="Z553">
        <v>200.7</v>
      </c>
      <c r="AA553">
        <v>169.51</v>
      </c>
      <c r="AB553">
        <v>206.8</v>
      </c>
      <c r="AC553" s="2">
        <f>(Table2[[#This Row],[Close Price]]/Table2[[#This Row],[Day Low]])-1</f>
        <v>1.4089521871821109E-2</v>
      </c>
      <c r="AD553" s="2">
        <f>(Table2[[#This Row],[Day High]]/Table2[[#This Row],[Close Price]])-1</f>
        <v>3.1248432562572148E-2</v>
      </c>
      <c r="AE553" s="2">
        <f>(Table2[[#This Row],[Close Price]]/Table2[[#This Row],[Current Week Low]])-1</f>
        <v>3.9793470324397617E-2</v>
      </c>
      <c r="AF553" s="2">
        <f>(Table2[[#This Row],[Current Week High]]/Table2[[#This Row],[Close Price]])-1</f>
        <v>6.6710136931333874E-3</v>
      </c>
      <c r="AG553" s="2">
        <f>(Table2[[#This Row],[Close Price]]/Table2[[#This Row],[Current Month Low]])-1</f>
        <v>0.17615479912689525</v>
      </c>
      <c r="AH553" s="2">
        <f>(Table2[[#This Row],[Current Month High]]/Table2[[#This Row],[Close Price]])-1</f>
        <v>3.7267392285700085E-2</v>
      </c>
      <c r="AI553">
        <v>54.486632893614797</v>
      </c>
      <c r="AJ553">
        <v>38.020076150917198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0.09</v>
      </c>
      <c r="AM553" t="s">
        <v>10202</v>
      </c>
      <c r="AN553">
        <v>5.49</v>
      </c>
      <c r="AO553" t="s">
        <v>10202</v>
      </c>
      <c r="AP553">
        <v>8.3482273218963995E-2</v>
      </c>
      <c r="AQ553">
        <f>(Table2[[#This Row],[Sharpe Ratio]]-AVERAGE(Table2[Sharpe Ratio]))/_xlfn.STDEV.P(Table2[Sharpe Ratio])</f>
        <v>0.31843578963978592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615</v>
      </c>
      <c r="AT553">
        <f>_xlfn.RANK.AVG(Table2[[#This Row],[6M Return vs Nifty Z-Score]],Table2[6M Return vs Nifty Z-Score])</f>
        <v>667</v>
      </c>
      <c r="AU553">
        <f>_xlfn.RANK.AVG(Table2[[#This Row],[Sharpe Ratio Z-Score]],Table2[Sharpe Ratio Z-Score])</f>
        <v>251</v>
      </c>
      <c r="AV553">
        <f>(Table2[[#This Row],[Rank 1Y]]+Table2[[#This Row],[Rank 6M]]+Table2[[#This Row],[Rank Sharpe]])/3</f>
        <v>511</v>
      </c>
    </row>
    <row r="554" spans="1:48" x14ac:dyDescent="0.3">
      <c r="A554" t="s">
        <v>1175</v>
      </c>
      <c r="B554" t="s">
        <v>1176</v>
      </c>
      <c r="C554" t="s">
        <v>10171</v>
      </c>
      <c r="D554" t="s">
        <v>377</v>
      </c>
      <c r="E554">
        <v>10158.00941579</v>
      </c>
      <c r="F554">
        <v>691.3</v>
      </c>
      <c r="G554">
        <v>-9.8213880150713706</v>
      </c>
      <c r="H554">
        <f>(Table2[[#This Row],[1Y Return vs Nifty]]-AVERAGE(Table2[1Y Return vs Nifty]))/_xlfn.STDEV.P(Table2[1Y Return vs Nifty])</f>
        <v>-0.66614750917596377</v>
      </c>
      <c r="I554">
        <v>-7.8601191507988899</v>
      </c>
      <c r="J554">
        <f>(Table2[[#This Row],[1M Return vs Nifty]]-AVERAGE(Table2[1M Return vs Nifty]))/_xlfn.STDEV.P(Table2[1M Return vs Nifty])</f>
        <v>-0.92906353103032913</v>
      </c>
      <c r="K554">
        <v>-22.307571600875999</v>
      </c>
      <c r="L554">
        <f>(Table2[[#This Row],[6M Return vs Nifty]]-AVERAGE(Table2[6M Return vs Nifty]))/_xlfn.STDEV.P(Table2[6M Return vs Nifty])</f>
        <v>-1.0139437865308054</v>
      </c>
      <c r="M554">
        <v>1.82304472777052</v>
      </c>
      <c r="N554">
        <f>(Table2[[#This Row],[1W Return vs Nifty]]-AVERAGE(Table2[1W Return vs Nifty]))/_xlfn.STDEV.P(Table2[1W Return vs Nifty])</f>
        <v>-0.24199086262816263</v>
      </c>
      <c r="O554">
        <v>685</v>
      </c>
      <c r="P554">
        <v>684.056101707518</v>
      </c>
      <c r="Q554">
        <v>671.56506250673397</v>
      </c>
      <c r="R554">
        <v>56.214040510623498</v>
      </c>
      <c r="S554" s="2">
        <f>(Table2[[#This Row],[Close Price]]-Table2[[#This Row],[20D EMA]])/Table2[[#This Row],[20D EMA]]</f>
        <v>9.1970802919707374E-3</v>
      </c>
      <c r="T554" s="2">
        <f>(Table2[[#This Row],[Close Price]]-Table2[[#This Row],[50D EMA]])/Table2[[#This Row],[50D EMA]]</f>
        <v>1.058962601809995E-2</v>
      </c>
      <c r="U554" s="2">
        <f>(Table2[[#This Row],[Close Price]]-Table2[[#This Row],[200D EMA]])/Table2[[#This Row],[200D EMA]]</f>
        <v>2.9386486276701002E-2</v>
      </c>
      <c r="V554">
        <v>0.994119862322426</v>
      </c>
      <c r="W554">
        <v>689.05</v>
      </c>
      <c r="X554">
        <v>698.4</v>
      </c>
      <c r="Y554">
        <v>683.5</v>
      </c>
      <c r="Z554">
        <v>699.7</v>
      </c>
      <c r="AA554">
        <v>642.04999999999995</v>
      </c>
      <c r="AB554">
        <v>738.9</v>
      </c>
      <c r="AC554" s="2">
        <f>(Table2[[#This Row],[Close Price]]/Table2[[#This Row],[Day Low]])-1</f>
        <v>3.265365358101624E-3</v>
      </c>
      <c r="AD554" s="2">
        <f>(Table2[[#This Row],[Day High]]/Table2[[#This Row],[Close Price]])-1</f>
        <v>1.0270504845942385E-2</v>
      </c>
      <c r="AE554" s="2">
        <f>(Table2[[#This Row],[Close Price]]/Table2[[#This Row],[Current Week Low]])-1</f>
        <v>1.1411850768105358E-2</v>
      </c>
      <c r="AF554" s="2">
        <f>(Table2[[#This Row],[Current Week High]]/Table2[[#This Row],[Close Price]])-1</f>
        <v>1.2151019817734809E-2</v>
      </c>
      <c r="AG554" s="2">
        <f>(Table2[[#This Row],[Close Price]]/Table2[[#This Row],[Current Month Low]])-1</f>
        <v>7.6707421540378462E-2</v>
      </c>
      <c r="AH554" s="2">
        <f>(Table2[[#This Row],[Current Month High]]/Table2[[#This Row],[Close Price]])-1</f>
        <v>6.8855778967163328E-2</v>
      </c>
      <c r="AI554">
        <v>17.879357731809598</v>
      </c>
      <c r="AJ554">
        <v>29.943609022556299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-0.04</v>
      </c>
      <c r="AM554" t="s">
        <v>10201</v>
      </c>
      <c r="AN554">
        <v>0.6</v>
      </c>
      <c r="AO554" t="s">
        <v>10202</v>
      </c>
      <c r="AP554">
        <v>5.4869549640957999E-2</v>
      </c>
      <c r="AQ554">
        <f>(Table2[[#This Row],[Sharpe Ratio]]-AVERAGE(Table2[Sharpe Ratio]))/_xlfn.STDEV.P(Table2[Sharpe Ratio])</f>
        <v>-9.9559189063865832E-3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-2.8611016082716474</v>
      </c>
      <c r="AS554">
        <f>_xlfn.RANK.AVG(Table2[[#This Row],[1Y Return vs Nifty Z-Score]],Table2[1Y Return vs Nifty Z-Score])</f>
        <v>562</v>
      </c>
      <c r="AT554">
        <f>_xlfn.RANK.AVG(Table2[[#This Row],[6M Return vs Nifty Z-Score]],Table2[6M Return vs Nifty Z-Score])</f>
        <v>639</v>
      </c>
      <c r="AU554">
        <f>_xlfn.RANK.AVG(Table2[[#This Row],[Sharpe Ratio Z-Score]],Table2[Sharpe Ratio Z-Score])</f>
        <v>336</v>
      </c>
      <c r="AV554">
        <f>(Table2[[#This Row],[Rank 1Y]]+Table2[[#This Row],[Rank 6M]]+Table2[[#This Row],[Rank Sharpe]])/3</f>
        <v>512.33333333333337</v>
      </c>
    </row>
    <row r="555" spans="1:48" x14ac:dyDescent="0.3">
      <c r="A555" t="s">
        <v>2033</v>
      </c>
      <c r="B555" t="s">
        <v>2034</v>
      </c>
      <c r="C555" t="s">
        <v>10159</v>
      </c>
      <c r="D555" t="s">
        <v>469</v>
      </c>
      <c r="E555">
        <v>3060.4970822999999</v>
      </c>
      <c r="F555">
        <v>421.05</v>
      </c>
      <c r="G555">
        <v>-7.37621799282193</v>
      </c>
      <c r="H555">
        <f>(Table2[[#This Row],[1Y Return vs Nifty]]-AVERAGE(Table2[1Y Return vs Nifty]))/_xlfn.STDEV.P(Table2[1Y Return vs Nifty])</f>
        <v>-0.63231066259082802</v>
      </c>
      <c r="I555">
        <v>17.038533318826801</v>
      </c>
      <c r="J555">
        <f>(Table2[[#This Row],[1M Return vs Nifty]]-AVERAGE(Table2[1M Return vs Nifty]))/_xlfn.STDEV.P(Table2[1M Return vs Nifty])</f>
        <v>1.7999860041528855</v>
      </c>
      <c r="K555">
        <v>2.5906307972251001</v>
      </c>
      <c r="L555">
        <f>(Table2[[#This Row],[6M Return vs Nifty]]-AVERAGE(Table2[6M Return vs Nifty]))/_xlfn.STDEV.P(Table2[6M Return vs Nifty])</f>
        <v>-0.17590886768082625</v>
      </c>
      <c r="M555">
        <v>8.4869213408427004</v>
      </c>
      <c r="N555">
        <f>(Table2[[#This Row],[1W Return vs Nifty]]-AVERAGE(Table2[1W Return vs Nifty]))/_xlfn.STDEV.P(Table2[1W Return vs Nifty])</f>
        <v>1.0962943551553694</v>
      </c>
      <c r="O555">
        <v>391.57</v>
      </c>
      <c r="P555">
        <v>368.94300588126998</v>
      </c>
      <c r="Q555">
        <v>352.23273639631202</v>
      </c>
      <c r="R555">
        <v>73.455747630954903</v>
      </c>
      <c r="S555" s="2">
        <f>(Table2[[#This Row],[Close Price]]-Table2[[#This Row],[20D EMA]])/Table2[[#This Row],[20D EMA]]</f>
        <v>7.5286666496411928E-2</v>
      </c>
      <c r="T555" s="2">
        <f>(Table2[[#This Row],[Close Price]]-Table2[[#This Row],[50D EMA]])/Table2[[#This Row],[50D EMA]]</f>
        <v>0.14123318043193545</v>
      </c>
      <c r="U555" s="2">
        <f>(Table2[[#This Row],[Close Price]]-Table2[[#This Row],[200D EMA]])/Table2[[#This Row],[200D EMA]]</f>
        <v>0.19537441155457727</v>
      </c>
      <c r="V555">
        <v>2.0435207583370301</v>
      </c>
      <c r="W555">
        <v>417.95</v>
      </c>
      <c r="X555">
        <v>430.55</v>
      </c>
      <c r="Y555">
        <v>418.2</v>
      </c>
      <c r="Z555">
        <v>435.95</v>
      </c>
      <c r="AA555">
        <v>345.05</v>
      </c>
      <c r="AB555">
        <v>463</v>
      </c>
      <c r="AC555" s="2">
        <f>(Table2[[#This Row],[Close Price]]/Table2[[#This Row],[Day Low]])-1</f>
        <v>7.4171551621007303E-3</v>
      </c>
      <c r="AD555" s="2">
        <f>(Table2[[#This Row],[Day High]]/Table2[[#This Row],[Close Price]])-1</f>
        <v>2.2562641016506291E-2</v>
      </c>
      <c r="AE555" s="2">
        <f>(Table2[[#This Row],[Close Price]]/Table2[[#This Row],[Current Week Low]])-1</f>
        <v>6.8149210903873936E-3</v>
      </c>
      <c r="AF555" s="2">
        <f>(Table2[[#This Row],[Current Week High]]/Table2[[#This Row],[Close Price]])-1</f>
        <v>3.5387721173257169E-2</v>
      </c>
      <c r="AG555" s="2">
        <f>(Table2[[#This Row],[Close Price]]/Table2[[#This Row],[Current Month Low]])-1</f>
        <v>0.22025793363280677</v>
      </c>
      <c r="AH555" s="2">
        <f>(Table2[[#This Row],[Current Month High]]/Table2[[#This Row],[Close Price]])-1</f>
        <v>9.963187269920426E-2</v>
      </c>
      <c r="AI555">
        <v>9.9631872699204198</v>
      </c>
      <c r="AJ555">
        <v>42.704626334519503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7.0000000000000007E-2</v>
      </c>
      <c r="AM555" t="s">
        <v>10202</v>
      </c>
      <c r="AN555">
        <v>9.19</v>
      </c>
      <c r="AO555" t="s">
        <v>10202</v>
      </c>
      <c r="AP555">
        <v>-2.8563781650849999E-2</v>
      </c>
      <c r="AQ555">
        <f>(Table2[[#This Row],[Sharpe Ratio]]-AVERAGE(Table2[Sharpe Ratio]))/_xlfn.STDEV.P(Table2[Sharpe Ratio])</f>
        <v>-0.96753040977647498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1.1205304192601258</v>
      </c>
      <c r="AS555">
        <f>_xlfn.RANK.AVG(Table2[[#This Row],[1Y Return vs Nifty Z-Score]],Table2[1Y Return vs Nifty Z-Score])</f>
        <v>541</v>
      </c>
      <c r="AT555">
        <f>_xlfn.RANK.AVG(Table2[[#This Row],[6M Return vs Nifty Z-Score]],Table2[6M Return vs Nifty Z-Score])</f>
        <v>385</v>
      </c>
      <c r="AU555">
        <f>_xlfn.RANK.AVG(Table2[[#This Row],[Sharpe Ratio Z-Score]],Table2[Sharpe Ratio Z-Score])</f>
        <v>612</v>
      </c>
      <c r="AV555">
        <f>(Table2[[#This Row],[Rank 1Y]]+Table2[[#This Row],[Rank 6M]]+Table2[[#This Row],[Rank Sharpe]])/3</f>
        <v>512.66666666666663</v>
      </c>
    </row>
    <row r="556" spans="1:48" x14ac:dyDescent="0.3">
      <c r="A556" t="s">
        <v>579</v>
      </c>
      <c r="B556" t="s">
        <v>580</v>
      </c>
      <c r="C556" t="s">
        <v>10161</v>
      </c>
      <c r="D556" t="s">
        <v>57</v>
      </c>
      <c r="E556">
        <v>33438.833458695</v>
      </c>
      <c r="F556">
        <v>2029.65</v>
      </c>
      <c r="G556">
        <v>28.807642952560499</v>
      </c>
      <c r="H556">
        <f>(Table2[[#This Row],[1Y Return vs Nifty]]-AVERAGE(Table2[1Y Return vs Nifty]))/_xlfn.STDEV.P(Table2[1Y Return vs Nifty])</f>
        <v>-0.13158975544489068</v>
      </c>
      <c r="I556">
        <v>6.1597612322673303</v>
      </c>
      <c r="J556">
        <f>(Table2[[#This Row],[1M Return vs Nifty]]-AVERAGE(Table2[1M Return vs Nifty]))/_xlfn.STDEV.P(Table2[1M Return vs Nifty])</f>
        <v>0.60760388859835746</v>
      </c>
      <c r="K556">
        <v>-6.3284414661269102</v>
      </c>
      <c r="L556">
        <f>(Table2[[#This Row],[6M Return vs Nifty]]-AVERAGE(Table2[6M Return vs Nifty]))/_xlfn.STDEV.P(Table2[6M Return vs Nifty])</f>
        <v>-0.47611102207432404</v>
      </c>
      <c r="M556">
        <v>3.1052782194900199E-3</v>
      </c>
      <c r="N556">
        <f>(Table2[[#This Row],[1W Return vs Nifty]]-AVERAGE(Table2[1W Return vs Nifty]))/_xlfn.STDEV.P(Table2[1W Return vs Nifty])</f>
        <v>-0.60748353363852547</v>
      </c>
      <c r="O556">
        <v>1967.77</v>
      </c>
      <c r="P556">
        <v>1902.2399785305199</v>
      </c>
      <c r="Q556">
        <v>1798.0371532066499</v>
      </c>
      <c r="R556">
        <v>62.947924347986799</v>
      </c>
      <c r="S556" s="2">
        <f>(Table2[[#This Row],[Close Price]]-Table2[[#This Row],[20D EMA]])/Table2[[#This Row],[20D EMA]]</f>
        <v>3.1446764611717887E-2</v>
      </c>
      <c r="T556" s="2">
        <f>(Table2[[#This Row],[Close Price]]-Table2[[#This Row],[50D EMA]])/Table2[[#This Row],[50D EMA]]</f>
        <v>6.6978942145829778E-2</v>
      </c>
      <c r="U556" s="2">
        <f>(Table2[[#This Row],[Close Price]]-Table2[[#This Row],[200D EMA]])/Table2[[#This Row],[200D EMA]]</f>
        <v>0.1288142719299698</v>
      </c>
      <c r="V556">
        <v>0.48845530522976499</v>
      </c>
      <c r="W556">
        <v>2002.65</v>
      </c>
      <c r="X556">
        <v>2053</v>
      </c>
      <c r="Y556">
        <v>2016.6</v>
      </c>
      <c r="Z556">
        <v>2057</v>
      </c>
      <c r="AA556">
        <v>1803</v>
      </c>
      <c r="AB556">
        <v>2143</v>
      </c>
      <c r="AC556" s="2">
        <f>(Table2[[#This Row],[Close Price]]/Table2[[#This Row],[Day Low]])-1</f>
        <v>1.3482136169575387E-2</v>
      </c>
      <c r="AD556" s="2">
        <f>(Table2[[#This Row],[Day High]]/Table2[[#This Row],[Close Price]])-1</f>
        <v>1.1504446579459371E-2</v>
      </c>
      <c r="AE556" s="2">
        <f>(Table2[[#This Row],[Close Price]]/Table2[[#This Row],[Current Week Low]])-1</f>
        <v>6.4712883070514593E-3</v>
      </c>
      <c r="AF556" s="2">
        <f>(Table2[[#This Row],[Current Week High]]/Table2[[#This Row],[Close Price]])-1</f>
        <v>1.347522971940962E-2</v>
      </c>
      <c r="AG556" s="2">
        <f>(Table2[[#This Row],[Close Price]]/Table2[[#This Row],[Current Month Low]])-1</f>
        <v>0.12570715474209648</v>
      </c>
      <c r="AH556" s="2">
        <f>(Table2[[#This Row],[Current Month High]]/Table2[[#This Row],[Close Price]])-1</f>
        <v>5.5847067228339764E-2</v>
      </c>
      <c r="AI556">
        <v>8.0974552262705402</v>
      </c>
      <c r="AJ556">
        <v>60.364239718721599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0.02</v>
      </c>
      <c r="AM556" t="s">
        <v>10202</v>
      </c>
      <c r="AN556">
        <v>2.35</v>
      </c>
      <c r="AO556" t="s">
        <v>10202</v>
      </c>
      <c r="AP556">
        <v>-0.11329807376508901</v>
      </c>
      <c r="AQ556">
        <f>(Table2[[#This Row],[Sharpe Ratio]]-AVERAGE(Table2[Sharpe Ratio]))/_xlfn.STDEV.P(Table2[Sharpe Ratio])</f>
        <v>-1.9400361862358229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-2.5476166087952055</v>
      </c>
      <c r="AS556">
        <f>_xlfn.RANK.AVG(Table2[[#This Row],[1Y Return vs Nifty Z-Score]],Table2[1Y Return vs Nifty Z-Score])</f>
        <v>328</v>
      </c>
      <c r="AT556">
        <f>_xlfn.RANK.AVG(Table2[[#This Row],[6M Return vs Nifty Z-Score]],Table2[6M Return vs Nifty Z-Score])</f>
        <v>493</v>
      </c>
      <c r="AU556">
        <f>_xlfn.RANK.AVG(Table2[[#This Row],[Sharpe Ratio Z-Score]],Table2[Sharpe Ratio Z-Score])</f>
        <v>718</v>
      </c>
      <c r="AV556">
        <f>(Table2[[#This Row],[Rank 1Y]]+Table2[[#This Row],[Rank 6M]]+Table2[[#This Row],[Rank Sharpe]])/3</f>
        <v>513</v>
      </c>
    </row>
    <row r="557" spans="1:48" x14ac:dyDescent="0.3">
      <c r="A557" t="s">
        <v>1325</v>
      </c>
      <c r="B557" t="s">
        <v>1326</v>
      </c>
      <c r="C557" t="s">
        <v>10171</v>
      </c>
      <c r="D557" t="s">
        <v>411</v>
      </c>
      <c r="E557">
        <v>8447.7945388200005</v>
      </c>
      <c r="F557">
        <v>534.29999999999995</v>
      </c>
      <c r="G557">
        <v>-6.09349083200871</v>
      </c>
      <c r="H557">
        <f>(Table2[[#This Row],[1Y Return vs Nifty]]-AVERAGE(Table2[1Y Return vs Nifty]))/_xlfn.STDEV.P(Table2[1Y Return vs Nifty])</f>
        <v>-0.61455997787112304</v>
      </c>
      <c r="I557">
        <v>-5.9519795114609702</v>
      </c>
      <c r="J557">
        <f>(Table2[[#This Row],[1M Return vs Nifty]]-AVERAGE(Table2[1M Return vs Nifty]))/_xlfn.STDEV.P(Table2[1M Return vs Nifty])</f>
        <v>-0.71991937746007373</v>
      </c>
      <c r="K557">
        <v>-1.3897181910402401</v>
      </c>
      <c r="L557">
        <f>(Table2[[#This Row],[6M Return vs Nifty]]-AVERAGE(Table2[6M Return vs Nifty]))/_xlfn.STDEV.P(Table2[6M Return vs Nifty])</f>
        <v>-0.30988124801740596</v>
      </c>
      <c r="M557">
        <v>2.98446831735802</v>
      </c>
      <c r="N557">
        <f>(Table2[[#This Row],[1W Return vs Nifty]]-AVERAGE(Table2[1W Return vs Nifty]))/_xlfn.STDEV.P(Table2[1W Return vs Nifty])</f>
        <v>-8.7458444834662072E-3</v>
      </c>
      <c r="O557">
        <v>532.51</v>
      </c>
      <c r="P557">
        <v>524.172736051475</v>
      </c>
      <c r="Q557">
        <v>491.09672878866201</v>
      </c>
      <c r="R557">
        <v>53.557630750772397</v>
      </c>
      <c r="S557" s="2">
        <f>(Table2[[#This Row],[Close Price]]-Table2[[#This Row],[20D EMA]])/Table2[[#This Row],[20D EMA]]</f>
        <v>3.3614392217985833E-3</v>
      </c>
      <c r="T557" s="2">
        <f>(Table2[[#This Row],[Close Price]]-Table2[[#This Row],[50D EMA]])/Table2[[#This Row],[50D EMA]]</f>
        <v>1.9320470623505368E-2</v>
      </c>
      <c r="U557" s="2">
        <f>(Table2[[#This Row],[Close Price]]-Table2[[#This Row],[200D EMA]])/Table2[[#This Row],[200D EMA]]</f>
        <v>8.7973038056887554E-2</v>
      </c>
      <c r="V557">
        <v>0.79765243813156805</v>
      </c>
      <c r="W557">
        <v>535.54999999999995</v>
      </c>
      <c r="X557">
        <v>545.79999999999995</v>
      </c>
      <c r="Y557">
        <v>528.20000000000005</v>
      </c>
      <c r="Z557">
        <v>545.79999999999995</v>
      </c>
      <c r="AA557">
        <v>496.05</v>
      </c>
      <c r="AB557">
        <v>570</v>
      </c>
      <c r="AC557" s="2">
        <f>(Table2[[#This Row],[Close Price]]/Table2[[#This Row],[Day Low]])-1</f>
        <v>-2.334049108393188E-3</v>
      </c>
      <c r="AD557" s="2">
        <f>(Table2[[#This Row],[Day High]]/Table2[[#This Row],[Close Price]])-1</f>
        <v>2.152348867677345E-2</v>
      </c>
      <c r="AE557" s="2">
        <f>(Table2[[#This Row],[Close Price]]/Table2[[#This Row],[Current Week Low]])-1</f>
        <v>1.1548655812192221E-2</v>
      </c>
      <c r="AF557" s="2">
        <f>(Table2[[#This Row],[Current Week High]]/Table2[[#This Row],[Close Price]])-1</f>
        <v>2.152348867677345E-2</v>
      </c>
      <c r="AG557" s="2">
        <f>(Table2[[#This Row],[Close Price]]/Table2[[#This Row],[Current Month Low]])-1</f>
        <v>7.710916238282417E-2</v>
      </c>
      <c r="AH557" s="2">
        <f>(Table2[[#This Row],[Current Month High]]/Table2[[#This Row],[Close Price]])-1</f>
        <v>6.6816395283548768E-2</v>
      </c>
      <c r="AI557">
        <v>18.641212801796701</v>
      </c>
      <c r="AJ557">
        <v>32.6464746772591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0.04</v>
      </c>
      <c r="AM557" t="s">
        <v>10202</v>
      </c>
      <c r="AN557">
        <v>-1.74</v>
      </c>
      <c r="AO557" t="s">
        <v>10201</v>
      </c>
      <c r="AP557">
        <v>-1.4283506946369E-2</v>
      </c>
      <c r="AQ557">
        <f>(Table2[[#This Row],[Sharpe Ratio]]-AVERAGE(Table2[Sharpe Ratio]))/_xlfn.STDEV.P(Table2[Sharpe Ratio])</f>
        <v>-0.80363396014530664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-2.4567404079773754</v>
      </c>
      <c r="AS557">
        <f>_xlfn.RANK.AVG(Table2[[#This Row],[1Y Return vs Nifty Z-Score]],Table2[1Y Return vs Nifty Z-Score])</f>
        <v>534</v>
      </c>
      <c r="AT557">
        <f>_xlfn.RANK.AVG(Table2[[#This Row],[6M Return vs Nifty Z-Score]],Table2[6M Return vs Nifty Z-Score])</f>
        <v>434</v>
      </c>
      <c r="AU557">
        <f>_xlfn.RANK.AVG(Table2[[#This Row],[Sharpe Ratio Z-Score]],Table2[Sharpe Ratio Z-Score])</f>
        <v>576</v>
      </c>
      <c r="AV557">
        <f>(Table2[[#This Row],[Rank 1Y]]+Table2[[#This Row],[Rank 6M]]+Table2[[#This Row],[Rank Sharpe]])/3</f>
        <v>514.66666666666663</v>
      </c>
    </row>
    <row r="558" spans="1:48" x14ac:dyDescent="0.3">
      <c r="A558" t="s">
        <v>703</v>
      </c>
      <c r="B558" t="s">
        <v>704</v>
      </c>
      <c r="C558" t="s">
        <v>10161</v>
      </c>
      <c r="D558" t="s">
        <v>57</v>
      </c>
      <c r="E558">
        <v>24316.085061400001</v>
      </c>
      <c r="F558">
        <v>451</v>
      </c>
      <c r="G558">
        <v>1.7072213625639701</v>
      </c>
      <c r="H558">
        <f>(Table2[[#This Row],[1Y Return vs Nifty]]-AVERAGE(Table2[1Y Return vs Nifty]))/_xlfn.STDEV.P(Table2[1Y Return vs Nifty])</f>
        <v>-0.50661185999761382</v>
      </c>
      <c r="I558">
        <v>1.9727332673765501</v>
      </c>
      <c r="J558">
        <f>(Table2[[#This Row],[1M Return vs Nifty]]-AVERAGE(Table2[1M Return vs Nifty]))/_xlfn.STDEV.P(Table2[1M Return vs Nifty])</f>
        <v>0.14867918432675778</v>
      </c>
      <c r="K558">
        <v>6.2696805838027796</v>
      </c>
      <c r="L558">
        <f>(Table2[[#This Row],[6M Return vs Nifty]]-AVERAGE(Table2[6M Return vs Nifty]))/_xlfn.STDEV.P(Table2[6M Return vs Nifty])</f>
        <v>-5.2077751681271128E-2</v>
      </c>
      <c r="M558">
        <v>0.74644004708542799</v>
      </c>
      <c r="N558">
        <f>(Table2[[#This Row],[1W Return vs Nifty]]-AVERAGE(Table2[1W Return vs Nifty]))/_xlfn.STDEV.P(Table2[1W Return vs Nifty])</f>
        <v>-0.45820196814759367</v>
      </c>
      <c r="O558">
        <v>447.57</v>
      </c>
      <c r="P558">
        <v>442.63730969823098</v>
      </c>
      <c r="Q558">
        <v>419.17047843231001</v>
      </c>
      <c r="R558">
        <v>54.133105845270798</v>
      </c>
      <c r="S558" s="2">
        <f>(Table2[[#This Row],[Close Price]]-Table2[[#This Row],[20D EMA]])/Table2[[#This Row],[20D EMA]]</f>
        <v>7.6636056929642446E-3</v>
      </c>
      <c r="T558" s="2">
        <f>(Table2[[#This Row],[Close Price]]-Table2[[#This Row],[50D EMA]])/Table2[[#This Row],[50D EMA]]</f>
        <v>1.8892872603690603E-2</v>
      </c>
      <c r="U558" s="2">
        <f>(Table2[[#This Row],[Close Price]]-Table2[[#This Row],[200D EMA]])/Table2[[#This Row],[200D EMA]]</f>
        <v>7.5934549796378384E-2</v>
      </c>
      <c r="V558">
        <v>1.5415980718084401</v>
      </c>
      <c r="W558">
        <v>448.05</v>
      </c>
      <c r="X558">
        <v>464.2</v>
      </c>
      <c r="Y558">
        <v>445.1</v>
      </c>
      <c r="Z558">
        <v>454.85</v>
      </c>
      <c r="AA558">
        <v>414</v>
      </c>
      <c r="AB558">
        <v>484.3</v>
      </c>
      <c r="AC558" s="2">
        <f>(Table2[[#This Row],[Close Price]]/Table2[[#This Row],[Day Low]])-1</f>
        <v>6.5840865974780005E-3</v>
      </c>
      <c r="AD558" s="2">
        <f>(Table2[[#This Row],[Day High]]/Table2[[#This Row],[Close Price]])-1</f>
        <v>2.9268292682926855E-2</v>
      </c>
      <c r="AE558" s="2">
        <f>(Table2[[#This Row],[Close Price]]/Table2[[#This Row],[Current Week Low]])-1</f>
        <v>1.3255448213884469E-2</v>
      </c>
      <c r="AF558" s="2">
        <f>(Table2[[#This Row],[Current Week High]]/Table2[[#This Row],[Close Price]])-1</f>
        <v>8.5365853658536661E-3</v>
      </c>
      <c r="AG558" s="2">
        <f>(Table2[[#This Row],[Close Price]]/Table2[[#This Row],[Current Month Low]])-1</f>
        <v>8.9371980676328455E-2</v>
      </c>
      <c r="AH558" s="2">
        <f>(Table2[[#This Row],[Current Month High]]/Table2[[#This Row],[Close Price]])-1</f>
        <v>7.3835920177383718E-2</v>
      </c>
      <c r="AI558">
        <v>7.38359201773837</v>
      </c>
      <c r="AJ558">
        <v>34.9693251533742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</v>
      </c>
      <c r="AM558" t="s">
        <v>10201</v>
      </c>
      <c r="AN558">
        <v>-4.6100000000000003</v>
      </c>
      <c r="AO558" t="s">
        <v>10201</v>
      </c>
      <c r="AP558">
        <v>-0.104461532720053</v>
      </c>
      <c r="AQ558">
        <f>(Table2[[#This Row],[Sharpe Ratio]]-AVERAGE(Table2[Sharpe Ratio]))/_xlfn.STDEV.P(Table2[Sharpe Ratio])</f>
        <v>-1.8386181299118054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-2.7068305254115259</v>
      </c>
      <c r="AS558">
        <f>_xlfn.RANK.AVG(Table2[[#This Row],[1Y Return vs Nifty Z-Score]],Table2[1Y Return vs Nifty Z-Score])</f>
        <v>491</v>
      </c>
      <c r="AT558">
        <f>_xlfn.RANK.AVG(Table2[[#This Row],[6M Return vs Nifty Z-Score]],Table2[6M Return vs Nifty Z-Score])</f>
        <v>340</v>
      </c>
      <c r="AU558">
        <f>_xlfn.RANK.AVG(Table2[[#This Row],[Sharpe Ratio Z-Score]],Table2[Sharpe Ratio Z-Score])</f>
        <v>714</v>
      </c>
      <c r="AV558">
        <f>(Table2[[#This Row],[Rank 1Y]]+Table2[[#This Row],[Rank 6M]]+Table2[[#This Row],[Rank Sharpe]])/3</f>
        <v>515</v>
      </c>
    </row>
    <row r="559" spans="1:48" x14ac:dyDescent="0.3">
      <c r="A559" t="s">
        <v>1771</v>
      </c>
      <c r="B559" t="s">
        <v>1772</v>
      </c>
      <c r="C559" t="s">
        <v>10173</v>
      </c>
      <c r="D559" t="s">
        <v>1773</v>
      </c>
      <c r="E559">
        <v>4260.6415315000004</v>
      </c>
      <c r="F559">
        <v>24.07</v>
      </c>
      <c r="G559">
        <v>24.965869161306099</v>
      </c>
      <c r="H559">
        <f>(Table2[[#This Row],[1Y Return vs Nifty]]-AVERAGE(Table2[1Y Return vs Nifty]))/_xlfn.STDEV.P(Table2[1Y Return vs Nifty])</f>
        <v>-0.18475313844346136</v>
      </c>
      <c r="I559">
        <v>6.0857446691203503</v>
      </c>
      <c r="J559">
        <f>(Table2[[#This Row],[1M Return vs Nifty]]-AVERAGE(Table2[1M Return vs Nifty]))/_xlfn.STDEV.P(Table2[1M Return vs Nifty])</f>
        <v>0.59949120589400062</v>
      </c>
      <c r="K559">
        <v>-13.331671623057501</v>
      </c>
      <c r="L559">
        <f>(Table2[[#This Row],[6M Return vs Nifty]]-AVERAGE(Table2[6M Return vs Nifty]))/_xlfn.STDEV.P(Table2[6M Return vs Nifty])</f>
        <v>-0.71182889930945559</v>
      </c>
      <c r="M559">
        <v>3.5787025628884499</v>
      </c>
      <c r="N559">
        <f>(Table2[[#This Row],[1W Return vs Nifty]]-AVERAGE(Table2[1W Return vs Nifty]))/_xlfn.STDEV.P(Table2[1W Return vs Nifty])</f>
        <v>0.11059233550835927</v>
      </c>
      <c r="O559">
        <v>23.21</v>
      </c>
      <c r="P559">
        <v>22.582007461607201</v>
      </c>
      <c r="Q559">
        <v>21.2642808196392</v>
      </c>
      <c r="R559">
        <v>61.488347861669702</v>
      </c>
      <c r="S559" s="2">
        <f>(Table2[[#This Row],[Close Price]]-Table2[[#This Row],[20D EMA]])/Table2[[#This Row],[20D EMA]]</f>
        <v>3.7052994398965935E-2</v>
      </c>
      <c r="T559" s="2">
        <f>(Table2[[#This Row],[Close Price]]-Table2[[#This Row],[50D EMA]])/Table2[[#This Row],[50D EMA]]</f>
        <v>6.5892837070513299E-2</v>
      </c>
      <c r="U559" s="2">
        <f>(Table2[[#This Row],[Close Price]]-Table2[[#This Row],[200D EMA]])/Table2[[#This Row],[200D EMA]]</f>
        <v>0.13194517153712071</v>
      </c>
      <c r="V559">
        <v>2.0006682155473001</v>
      </c>
      <c r="W559">
        <v>23.86</v>
      </c>
      <c r="X559">
        <v>24.5</v>
      </c>
      <c r="Y559">
        <v>23.89</v>
      </c>
      <c r="Z559">
        <v>24.63</v>
      </c>
      <c r="AA559">
        <v>21.38</v>
      </c>
      <c r="AB559">
        <v>25.66</v>
      </c>
      <c r="AC559" s="2">
        <f>(Table2[[#This Row],[Close Price]]/Table2[[#This Row],[Day Low]])-1</f>
        <v>8.8013411567477995E-3</v>
      </c>
      <c r="AD559" s="2">
        <f>(Table2[[#This Row],[Day High]]/Table2[[#This Row],[Close Price]])-1</f>
        <v>1.7864561695056125E-2</v>
      </c>
      <c r="AE559" s="2">
        <f>(Table2[[#This Row],[Close Price]]/Table2[[#This Row],[Current Week Low]])-1</f>
        <v>7.5345332775220708E-3</v>
      </c>
      <c r="AF559" s="2">
        <f>(Table2[[#This Row],[Current Week High]]/Table2[[#This Row],[Close Price]])-1</f>
        <v>2.3265475695886995E-2</v>
      </c>
      <c r="AG559" s="2">
        <f>(Table2[[#This Row],[Close Price]]/Table2[[#This Row],[Current Month Low]])-1</f>
        <v>0.12581852198316179</v>
      </c>
      <c r="AH559" s="2">
        <f>(Table2[[#This Row],[Current Month High]]/Table2[[#This Row],[Close Price]])-1</f>
        <v>6.6057332779393407E-2</v>
      </c>
      <c r="AI559">
        <v>16.119651017864498</v>
      </c>
      <c r="AJ559">
        <v>54.790996784565898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0.04</v>
      </c>
      <c r="AM559" t="s">
        <v>10202</v>
      </c>
      <c r="AN559">
        <v>4.24</v>
      </c>
      <c r="AO559" t="s">
        <v>10202</v>
      </c>
      <c r="AP559">
        <v>-4.9803937925233001E-2</v>
      </c>
      <c r="AQ559">
        <f>(Table2[[#This Row],[Sharpe Ratio]]-AVERAGE(Table2[Sharpe Ratio]))/_xlfn.STDEV.P(Table2[Sharpe Ratio])</f>
        <v>-1.2113062666856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-1.397804763036157</v>
      </c>
      <c r="AS559">
        <f>_xlfn.RANK.AVG(Table2[[#This Row],[1Y Return vs Nifty Z-Score]],Table2[1Y Return vs Nifty Z-Score])</f>
        <v>348</v>
      </c>
      <c r="AT559">
        <f>_xlfn.RANK.AVG(Table2[[#This Row],[6M Return vs Nifty Z-Score]],Table2[6M Return vs Nifty Z-Score])</f>
        <v>554</v>
      </c>
      <c r="AU559">
        <f>_xlfn.RANK.AVG(Table2[[#This Row],[Sharpe Ratio Z-Score]],Table2[Sharpe Ratio Z-Score])</f>
        <v>646</v>
      </c>
      <c r="AV559">
        <f>(Table2[[#This Row],[Rank 1Y]]+Table2[[#This Row],[Rank 6M]]+Table2[[#This Row],[Rank Sharpe]])/3</f>
        <v>516</v>
      </c>
    </row>
    <row r="560" spans="1:48" x14ac:dyDescent="0.3">
      <c r="A560" t="s">
        <v>226</v>
      </c>
      <c r="B560" t="s">
        <v>227</v>
      </c>
      <c r="C560" t="s">
        <v>10163</v>
      </c>
      <c r="D560" t="s">
        <v>228</v>
      </c>
      <c r="E560">
        <v>117344.252788185</v>
      </c>
      <c r="F560">
        <v>1051.95</v>
      </c>
      <c r="G560">
        <v>1.7593871966080801</v>
      </c>
      <c r="H560">
        <f>(Table2[[#This Row],[1Y Return vs Nifty]]-AVERAGE(Table2[1Y Return vs Nifty]))/_xlfn.STDEV.P(Table2[1Y Return vs Nifty])</f>
        <v>-0.50588997673081659</v>
      </c>
      <c r="I560">
        <v>1.4422940685411301</v>
      </c>
      <c r="J560">
        <f>(Table2[[#This Row],[1M Return vs Nifty]]-AVERAGE(Table2[1M Return vs Nifty]))/_xlfn.STDEV.P(Table2[1M Return vs Nifty])</f>
        <v>9.0539698634079985E-2</v>
      </c>
      <c r="K560">
        <v>-18.452455112217802</v>
      </c>
      <c r="L560">
        <f>(Table2[[#This Row],[6M Return vs Nifty]]-AVERAGE(Table2[6M Return vs Nifty]))/_xlfn.STDEV.P(Table2[6M Return vs Nifty])</f>
        <v>-0.88418653811289216</v>
      </c>
      <c r="M560">
        <v>4.0141761047873699</v>
      </c>
      <c r="N560">
        <f>(Table2[[#This Row],[1W Return vs Nifty]]-AVERAGE(Table2[1W Return vs Nifty]))/_xlfn.STDEV.P(Table2[1W Return vs Nifty])</f>
        <v>0.1980471066120045</v>
      </c>
      <c r="O560">
        <v>1025.75</v>
      </c>
      <c r="P560">
        <v>1028.5751756806901</v>
      </c>
      <c r="Q560">
        <v>1049.7471456815499</v>
      </c>
      <c r="R560">
        <v>75.704713225148794</v>
      </c>
      <c r="S560" s="2">
        <f>(Table2[[#This Row],[Close Price]]-Table2[[#This Row],[20D EMA]])/Table2[[#This Row],[20D EMA]]</f>
        <v>2.554228613209851E-2</v>
      </c>
      <c r="T560" s="2">
        <f>(Table2[[#This Row],[Close Price]]-Table2[[#This Row],[50D EMA]])/Table2[[#This Row],[50D EMA]]</f>
        <v>2.272544085447226E-2</v>
      </c>
      <c r="U560" s="2">
        <f>(Table2[[#This Row],[Close Price]]-Table2[[#This Row],[200D EMA]])/Table2[[#This Row],[200D EMA]]</f>
        <v>2.0984618319871014E-3</v>
      </c>
      <c r="V560">
        <v>0.90719587514940703</v>
      </c>
      <c r="W560">
        <v>1054</v>
      </c>
      <c r="X560">
        <v>1079</v>
      </c>
      <c r="Y560">
        <v>1047.8499999999999</v>
      </c>
      <c r="Z560">
        <v>1110</v>
      </c>
      <c r="AA560">
        <v>975</v>
      </c>
      <c r="AB560">
        <v>1149.7</v>
      </c>
      <c r="AC560" s="2">
        <f>(Table2[[#This Row],[Close Price]]/Table2[[#This Row],[Day Low]])-1</f>
        <v>-1.9449715370019049E-3</v>
      </c>
      <c r="AD560" s="2">
        <f>(Table2[[#This Row],[Day High]]/Table2[[#This Row],[Close Price]])-1</f>
        <v>2.5714149912068107E-2</v>
      </c>
      <c r="AE560" s="2">
        <f>(Table2[[#This Row],[Close Price]]/Table2[[#This Row],[Current Week Low]])-1</f>
        <v>3.9127737748725355E-3</v>
      </c>
      <c r="AF560" s="2">
        <f>(Table2[[#This Row],[Current Week High]]/Table2[[#This Row],[Close Price]])-1</f>
        <v>5.5183231142164502E-2</v>
      </c>
      <c r="AG560" s="2">
        <f>(Table2[[#This Row],[Close Price]]/Table2[[#This Row],[Current Month Low]])-1</f>
        <v>7.8923076923076874E-2</v>
      </c>
      <c r="AH560" s="2">
        <f>(Table2[[#This Row],[Current Month High]]/Table2[[#This Row],[Close Price]])-1</f>
        <v>9.2922667427159045E-2</v>
      </c>
      <c r="AI560">
        <v>18.826940443937399</v>
      </c>
      <c r="AJ560">
        <v>53.345481049562601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-0.05</v>
      </c>
      <c r="AM560" t="s">
        <v>10201</v>
      </c>
      <c r="AN560">
        <v>4.8499999999999996</v>
      </c>
      <c r="AO560" t="s">
        <v>10202</v>
      </c>
      <c r="AP560">
        <v>1.7677782505571001E-2</v>
      </c>
      <c r="AQ560">
        <f>(Table2[[#This Row],[Sharpe Ratio]]-AVERAGE(Table2[Sharpe Ratio]))/_xlfn.STDEV.P(Table2[Sharpe Ratio])</f>
        <v>-0.43681035379245814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490</v>
      </c>
      <c r="AT560">
        <f>_xlfn.RANK.AVG(Table2[[#This Row],[6M Return vs Nifty Z-Score]],Table2[6M Return vs Nifty Z-Score])</f>
        <v>607</v>
      </c>
      <c r="AU560">
        <f>_xlfn.RANK.AVG(Table2[[#This Row],[Sharpe Ratio Z-Score]],Table2[Sharpe Ratio Z-Score])</f>
        <v>456</v>
      </c>
      <c r="AV560">
        <f>(Table2[[#This Row],[Rank 1Y]]+Table2[[#This Row],[Rank 6M]]+Table2[[#This Row],[Rank Sharpe]])/3</f>
        <v>517.66666666666663</v>
      </c>
    </row>
    <row r="561" spans="1:48" x14ac:dyDescent="0.3">
      <c r="A561" t="s">
        <v>2079</v>
      </c>
      <c r="B561" t="s">
        <v>2080</v>
      </c>
      <c r="C561" t="s">
        <v>10155</v>
      </c>
      <c r="D561" t="s">
        <v>433</v>
      </c>
      <c r="E561">
        <v>2915.7473933679998</v>
      </c>
      <c r="F561">
        <v>87.76</v>
      </c>
      <c r="G561">
        <v>-15.8888113830279</v>
      </c>
      <c r="H561">
        <f>(Table2[[#This Row],[1Y Return vs Nifty]]-AVERAGE(Table2[1Y Return vs Nifty]))/_xlfn.STDEV.P(Table2[1Y Return vs Nifty])</f>
        <v>-0.75010996242072603</v>
      </c>
      <c r="I561">
        <v>5.4274864946819301</v>
      </c>
      <c r="J561">
        <f>(Table2[[#This Row],[1M Return vs Nifty]]-AVERAGE(Table2[1M Return vs Nifty]))/_xlfn.STDEV.P(Table2[1M Return vs Nifty])</f>
        <v>0.52734195335219314</v>
      </c>
      <c r="K561">
        <v>-10.457533412008001</v>
      </c>
      <c r="L561">
        <f>(Table2[[#This Row],[6M Return vs Nifty]]-AVERAGE(Table2[6M Return vs Nifty]))/_xlfn.STDEV.P(Table2[6M Return vs Nifty])</f>
        <v>-0.61508985992225118</v>
      </c>
      <c r="M561">
        <v>11.9590892902864</v>
      </c>
      <c r="N561">
        <f>(Table2[[#This Row],[1W Return vs Nifty]]-AVERAGE(Table2[1W Return vs Nifty]))/_xlfn.STDEV.P(Table2[1W Return vs Nifty])</f>
        <v>1.7935988387478434</v>
      </c>
      <c r="O561">
        <v>83.7</v>
      </c>
      <c r="P561">
        <v>83.827661889686198</v>
      </c>
      <c r="Q561">
        <v>85.837796060332096</v>
      </c>
      <c r="R561">
        <v>59.354436359402101</v>
      </c>
      <c r="S561" s="2">
        <f>(Table2[[#This Row],[Close Price]]-Table2[[#This Row],[20D EMA]])/Table2[[#This Row],[20D EMA]]</f>
        <v>4.8506571087216274E-2</v>
      </c>
      <c r="T561" s="2">
        <f>(Table2[[#This Row],[Close Price]]-Table2[[#This Row],[50D EMA]])/Table2[[#This Row],[50D EMA]]</f>
        <v>4.6909791131817619E-2</v>
      </c>
      <c r="U561" s="2">
        <f>(Table2[[#This Row],[Close Price]]-Table2[[#This Row],[200D EMA]])/Table2[[#This Row],[200D EMA]]</f>
        <v>2.2393444704904421E-2</v>
      </c>
      <c r="V561">
        <v>2.5035845107504202</v>
      </c>
      <c r="W561">
        <v>87.45</v>
      </c>
      <c r="X561">
        <v>92</v>
      </c>
      <c r="Y561">
        <v>87.2</v>
      </c>
      <c r="Z561">
        <v>90.61</v>
      </c>
      <c r="AA561">
        <v>77.53</v>
      </c>
      <c r="AB561">
        <v>94.78</v>
      </c>
      <c r="AC561" s="2">
        <f>(Table2[[#This Row],[Close Price]]/Table2[[#This Row],[Day Low]])-1</f>
        <v>3.5448827901658486E-3</v>
      </c>
      <c r="AD561" s="2">
        <f>(Table2[[#This Row],[Day High]]/Table2[[#This Row],[Close Price]])-1</f>
        <v>4.8313582497720997E-2</v>
      </c>
      <c r="AE561" s="2">
        <f>(Table2[[#This Row],[Close Price]]/Table2[[#This Row],[Current Week Low]])-1</f>
        <v>6.4220183486238813E-3</v>
      </c>
      <c r="AF561" s="2">
        <f>(Table2[[#This Row],[Current Week High]]/Table2[[#This Row],[Close Price]])-1</f>
        <v>3.247493163172277E-2</v>
      </c>
      <c r="AG561" s="2">
        <f>(Table2[[#This Row],[Close Price]]/Table2[[#This Row],[Current Month Low]])-1</f>
        <v>0.13194892299754946</v>
      </c>
      <c r="AH561" s="2">
        <f>(Table2[[#This Row],[Current Month High]]/Table2[[#This Row],[Close Price]])-1</f>
        <v>7.9990884229717452E-2</v>
      </c>
      <c r="AI561">
        <v>36.736554238833101</v>
      </c>
      <c r="AJ561">
        <v>40.303756994404402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-0.09</v>
      </c>
      <c r="AM561" t="s">
        <v>10201</v>
      </c>
      <c r="AN561">
        <v>9.56</v>
      </c>
      <c r="AO561" t="s">
        <v>10202</v>
      </c>
      <c r="AP561">
        <v>2.1389119184214E-2</v>
      </c>
      <c r="AQ561">
        <f>(Table2[[#This Row],[Sharpe Ratio]]-AVERAGE(Table2[Sharpe Ratio]))/_xlfn.STDEV.P(Table2[Sharpe Ratio])</f>
        <v>-0.39421489133789833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590</v>
      </c>
      <c r="AT561">
        <f>_xlfn.RANK.AVG(Table2[[#This Row],[6M Return vs Nifty Z-Score]],Table2[6M Return vs Nifty Z-Score])</f>
        <v>525</v>
      </c>
      <c r="AU561">
        <f>_xlfn.RANK.AVG(Table2[[#This Row],[Sharpe Ratio Z-Score]],Table2[Sharpe Ratio Z-Score])</f>
        <v>439</v>
      </c>
      <c r="AV561">
        <f>(Table2[[#This Row],[Rank 1Y]]+Table2[[#This Row],[Rank 6M]]+Table2[[#This Row],[Rank Sharpe]])/3</f>
        <v>518</v>
      </c>
    </row>
    <row r="562" spans="1:48" x14ac:dyDescent="0.3">
      <c r="A562" t="s">
        <v>575</v>
      </c>
      <c r="B562" t="s">
        <v>576</v>
      </c>
      <c r="C562" t="s">
        <v>10165</v>
      </c>
      <c r="D562" t="s">
        <v>77</v>
      </c>
      <c r="E562">
        <v>33923.85291904</v>
      </c>
      <c r="F562">
        <v>4390.3999999999996</v>
      </c>
      <c r="G562">
        <v>7.65456497180464</v>
      </c>
      <c r="H562">
        <f>(Table2[[#This Row],[1Y Return vs Nifty]]-AVERAGE(Table2[1Y Return vs Nifty]))/_xlfn.STDEV.P(Table2[1Y Return vs Nifty])</f>
        <v>-0.42431109912462001</v>
      </c>
      <c r="I562">
        <v>-3.8319354562782899</v>
      </c>
      <c r="J562">
        <f>(Table2[[#This Row],[1M Return vs Nifty]]-AVERAGE(Table2[1M Return vs Nifty]))/_xlfn.STDEV.P(Table2[1M Return vs Nifty])</f>
        <v>-0.4875491618260222</v>
      </c>
      <c r="K562">
        <v>-12.2987832529467</v>
      </c>
      <c r="L562">
        <f>(Table2[[#This Row],[6M Return vs Nifty]]-AVERAGE(Table2[6M Return vs Nifty]))/_xlfn.STDEV.P(Table2[6M Return vs Nifty])</f>
        <v>-0.677063476987525</v>
      </c>
      <c r="M562">
        <v>0.30532941053294099</v>
      </c>
      <c r="N562">
        <f>(Table2[[#This Row],[1W Return vs Nifty]]-AVERAGE(Table2[1W Return vs Nifty]))/_xlfn.STDEV.P(Table2[1W Return vs Nifty])</f>
        <v>-0.54678881910267507</v>
      </c>
      <c r="O562">
        <v>4362.34</v>
      </c>
      <c r="P562">
        <v>4270.4640061150103</v>
      </c>
      <c r="Q562">
        <v>3977.38097875108</v>
      </c>
      <c r="R562">
        <v>51.395628278863498</v>
      </c>
      <c r="S562" s="2">
        <f>(Table2[[#This Row],[Close Price]]-Table2[[#This Row],[20D EMA]])/Table2[[#This Row],[20D EMA]]</f>
        <v>6.4323276039922354E-3</v>
      </c>
      <c r="T562" s="2">
        <f>(Table2[[#This Row],[Close Price]]-Table2[[#This Row],[50D EMA]])/Table2[[#This Row],[50D EMA]]</f>
        <v>2.8085002873984945E-2</v>
      </c>
      <c r="U562" s="2">
        <f>(Table2[[#This Row],[Close Price]]-Table2[[#This Row],[200D EMA]])/Table2[[#This Row],[200D EMA]]</f>
        <v>0.10384195616548907</v>
      </c>
      <c r="V562">
        <v>0.84777685200283903</v>
      </c>
      <c r="W562">
        <v>4315</v>
      </c>
      <c r="X562">
        <v>4399.7</v>
      </c>
      <c r="Y562">
        <v>4370.1000000000004</v>
      </c>
      <c r="Z562">
        <v>4511.8500000000004</v>
      </c>
      <c r="AA562">
        <v>4175.1000000000004</v>
      </c>
      <c r="AB562">
        <v>4527.25</v>
      </c>
      <c r="AC562" s="2">
        <f>(Table2[[#This Row],[Close Price]]/Table2[[#This Row],[Day Low]])-1</f>
        <v>1.7473928157589746E-2</v>
      </c>
      <c r="AD562" s="2">
        <f>(Table2[[#This Row],[Day High]]/Table2[[#This Row],[Close Price]])-1</f>
        <v>2.118258017492769E-3</v>
      </c>
      <c r="AE562" s="2">
        <f>(Table2[[#This Row],[Close Price]]/Table2[[#This Row],[Current Week Low]])-1</f>
        <v>4.6452026269419022E-3</v>
      </c>
      <c r="AF562" s="2">
        <f>(Table2[[#This Row],[Current Week High]]/Table2[[#This Row],[Close Price]])-1</f>
        <v>2.7662627551020558E-2</v>
      </c>
      <c r="AG562" s="2">
        <f>(Table2[[#This Row],[Close Price]]/Table2[[#This Row],[Current Month Low]])-1</f>
        <v>5.1567627122703463E-2</v>
      </c>
      <c r="AH562" s="2">
        <f>(Table2[[#This Row],[Current Month High]]/Table2[[#This Row],[Close Price]])-1</f>
        <v>3.1170280612244916E-2</v>
      </c>
      <c r="AI562">
        <v>4.7729136297376096</v>
      </c>
      <c r="AJ562">
        <v>44.885735500371197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-0.01</v>
      </c>
      <c r="AM562" t="s">
        <v>10201</v>
      </c>
      <c r="AN562">
        <v>0.01</v>
      </c>
      <c r="AO562" t="s">
        <v>10202</v>
      </c>
      <c r="AP562">
        <v>-1.727552664071E-3</v>
      </c>
      <c r="AQ562">
        <f>(Table2[[#This Row],[Sharpe Ratio]]-AVERAGE(Table2[Sharpe Ratio]))/_xlfn.STDEV.P(Table2[Sharpe Ratio])</f>
        <v>-0.65952774572114237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-2.7952403027619841</v>
      </c>
      <c r="AS562">
        <f>_xlfn.RANK.AVG(Table2[[#This Row],[1Y Return vs Nifty Z-Score]],Table2[1Y Return vs Nifty Z-Score])</f>
        <v>453</v>
      </c>
      <c r="AT562">
        <f>_xlfn.RANK.AVG(Table2[[#This Row],[6M Return vs Nifty Z-Score]],Table2[6M Return vs Nifty Z-Score])</f>
        <v>545</v>
      </c>
      <c r="AU562">
        <f>_xlfn.RANK.AVG(Table2[[#This Row],[Sharpe Ratio Z-Score]],Table2[Sharpe Ratio Z-Score])</f>
        <v>557</v>
      </c>
      <c r="AV562">
        <f>(Table2[[#This Row],[Rank 1Y]]+Table2[[#This Row],[Rank 6M]]+Table2[[#This Row],[Rank Sharpe]])/3</f>
        <v>518.33333333333337</v>
      </c>
    </row>
    <row r="563" spans="1:48" x14ac:dyDescent="0.3">
      <c r="A563" t="s">
        <v>822</v>
      </c>
      <c r="B563" t="s">
        <v>823</v>
      </c>
      <c r="C563" t="s">
        <v>10156</v>
      </c>
      <c r="D563" t="s">
        <v>286</v>
      </c>
      <c r="E563">
        <v>19206.3895398399</v>
      </c>
      <c r="F563">
        <v>1746.2</v>
      </c>
      <c r="G563">
        <v>-7.3897973143727196</v>
      </c>
      <c r="H563">
        <f>(Table2[[#This Row],[1Y Return vs Nifty]]-AVERAGE(Table2[1Y Return vs Nifty]))/_xlfn.STDEV.P(Table2[1Y Return vs Nifty])</f>
        <v>-0.63249857648469365</v>
      </c>
      <c r="I563">
        <v>-6.1027013221425399</v>
      </c>
      <c r="J563">
        <f>(Table2[[#This Row],[1M Return vs Nifty]]-AVERAGE(Table2[1M Return vs Nifty]))/_xlfn.STDEV.P(Table2[1M Return vs Nifty])</f>
        <v>-0.7364394396555799</v>
      </c>
      <c r="K563">
        <v>-27.224773079456</v>
      </c>
      <c r="L563">
        <f>(Table2[[#This Row],[6M Return vs Nifty]]-AVERAGE(Table2[6M Return vs Nifty]))/_xlfn.STDEV.P(Table2[6M Return vs Nifty])</f>
        <v>-1.1794491702602374</v>
      </c>
      <c r="M563">
        <v>-3.53017941748457</v>
      </c>
      <c r="N563">
        <f>(Table2[[#This Row],[1W Return vs Nifty]]-AVERAGE(Table2[1W Return vs Nifty]))/_xlfn.STDEV.P(Table2[1W Return vs Nifty])</f>
        <v>-1.3170618996613583</v>
      </c>
      <c r="O563">
        <v>1832.36</v>
      </c>
      <c r="P563">
        <v>1842.50626054798</v>
      </c>
      <c r="Q563">
        <v>1833.0185332253</v>
      </c>
      <c r="R563">
        <v>30.730710703526402</v>
      </c>
      <c r="S563" s="2">
        <f>(Table2[[#This Row],[Close Price]]-Table2[[#This Row],[20D EMA]])/Table2[[#This Row],[20D EMA]]</f>
        <v>-4.7021327686699046E-2</v>
      </c>
      <c r="T563" s="2">
        <f>(Table2[[#This Row],[Close Price]]-Table2[[#This Row],[50D EMA]])/Table2[[#This Row],[50D EMA]]</f>
        <v>-5.2269163264247194E-2</v>
      </c>
      <c r="U563" s="2">
        <f>(Table2[[#This Row],[Close Price]]-Table2[[#This Row],[200D EMA]])/Table2[[#This Row],[200D EMA]]</f>
        <v>-4.7363696357470966E-2</v>
      </c>
      <c r="V563">
        <v>2.0191047952423902</v>
      </c>
      <c r="W563">
        <v>1741</v>
      </c>
      <c r="X563">
        <v>1759</v>
      </c>
      <c r="Y563">
        <v>1738</v>
      </c>
      <c r="Z563">
        <v>1795</v>
      </c>
      <c r="AA563">
        <v>1723.9</v>
      </c>
      <c r="AB563">
        <v>1940</v>
      </c>
      <c r="AC563" s="2">
        <f>(Table2[[#This Row],[Close Price]]/Table2[[#This Row],[Day Low]])-1</f>
        <v>2.9867892016082198E-3</v>
      </c>
      <c r="AD563" s="2">
        <f>(Table2[[#This Row],[Day High]]/Table2[[#This Row],[Close Price]])-1</f>
        <v>7.3302027259192215E-3</v>
      </c>
      <c r="AE563" s="2">
        <f>(Table2[[#This Row],[Close Price]]/Table2[[#This Row],[Current Week Low]])-1</f>
        <v>4.7180667433832646E-3</v>
      </c>
      <c r="AF563" s="2">
        <f>(Table2[[#This Row],[Current Week High]]/Table2[[#This Row],[Close Price]])-1</f>
        <v>2.7946397892566699E-2</v>
      </c>
      <c r="AG563" s="2">
        <f>(Table2[[#This Row],[Close Price]]/Table2[[#This Row],[Current Month Low]])-1</f>
        <v>1.2935785138349143E-2</v>
      </c>
      <c r="AH563" s="2">
        <f>(Table2[[#This Row],[Current Month High]]/Table2[[#This Row],[Close Price]])-1</f>
        <v>0.11098385064711946</v>
      </c>
      <c r="AI563">
        <v>40.8172030695223</v>
      </c>
      <c r="AJ563">
        <v>22.073473382502002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-0.19</v>
      </c>
      <c r="AM563" t="s">
        <v>10201</v>
      </c>
      <c r="AN563">
        <v>-2.5499999999999998</v>
      </c>
      <c r="AO563" t="s">
        <v>10201</v>
      </c>
      <c r="AP563">
        <v>5.2463699635894999E-2</v>
      </c>
      <c r="AQ563">
        <f>(Table2[[#This Row],[Sharpe Ratio]]-AVERAGE(Table2[Sharpe Ratio]))/_xlfn.STDEV.P(Table2[Sharpe Ratio])</f>
        <v>-3.7568152027590035E-2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542</v>
      </c>
      <c r="AT563">
        <f>_xlfn.RANK.AVG(Table2[[#This Row],[6M Return vs Nifty Z-Score]],Table2[6M Return vs Nifty Z-Score])</f>
        <v>669</v>
      </c>
      <c r="AU563">
        <f>_xlfn.RANK.AVG(Table2[[#This Row],[Sharpe Ratio Z-Score]],Table2[Sharpe Ratio Z-Score])</f>
        <v>350</v>
      </c>
      <c r="AV563">
        <f>(Table2[[#This Row],[Rank 1Y]]+Table2[[#This Row],[Rank 6M]]+Table2[[#This Row],[Rank Sharpe]])/3</f>
        <v>520.33333333333337</v>
      </c>
    </row>
    <row r="564" spans="1:48" x14ac:dyDescent="0.3">
      <c r="A564" t="s">
        <v>712</v>
      </c>
      <c r="B564" t="s">
        <v>713</v>
      </c>
      <c r="C564" t="s">
        <v>10171</v>
      </c>
      <c r="D564" t="s">
        <v>170</v>
      </c>
      <c r="E564">
        <v>23166.980965625</v>
      </c>
      <c r="F564">
        <v>7868.75</v>
      </c>
      <c r="G564">
        <v>-10.643831178025801</v>
      </c>
      <c r="H564">
        <f>(Table2[[#This Row],[1Y Return vs Nifty]]-AVERAGE(Table2[1Y Return vs Nifty]))/_xlfn.STDEV.P(Table2[1Y Return vs Nifty])</f>
        <v>-0.67752867403430017</v>
      </c>
      <c r="I564">
        <v>12.354879424901901</v>
      </c>
      <c r="J564">
        <f>(Table2[[#This Row],[1M Return vs Nifty]]-AVERAGE(Table2[1M Return vs Nifty]))/_xlfn.STDEV.P(Table2[1M Return vs Nifty])</f>
        <v>1.2866279620753995</v>
      </c>
      <c r="K564">
        <v>11.057433533258299</v>
      </c>
      <c r="L564">
        <f>(Table2[[#This Row],[6M Return vs Nifty]]-AVERAGE(Table2[6M Return vs Nifty]))/_xlfn.STDEV.P(Table2[6M Return vs Nifty])</f>
        <v>0.10907059510768059</v>
      </c>
      <c r="M564">
        <v>8.25236151543068</v>
      </c>
      <c r="N564">
        <f>(Table2[[#This Row],[1W Return vs Nifty]]-AVERAGE(Table2[1W Return vs Nifty]))/_xlfn.STDEV.P(Table2[1W Return vs Nifty])</f>
        <v>1.0491884488996899</v>
      </c>
      <c r="O564">
        <v>7058.31</v>
      </c>
      <c r="P564">
        <v>6641.3558762460998</v>
      </c>
      <c r="Q564">
        <v>6498.84573737148</v>
      </c>
      <c r="R564">
        <v>88.726729361774403</v>
      </c>
      <c r="S564" s="2">
        <f>(Table2[[#This Row],[Close Price]]-Table2[[#This Row],[20D EMA]])/Table2[[#This Row],[20D EMA]]</f>
        <v>0.11482068653827893</v>
      </c>
      <c r="T564" s="2">
        <f>(Table2[[#This Row],[Close Price]]-Table2[[#This Row],[50D EMA]])/Table2[[#This Row],[50D EMA]]</f>
        <v>0.18481077458051554</v>
      </c>
      <c r="U564" s="2">
        <f>(Table2[[#This Row],[Close Price]]-Table2[[#This Row],[200D EMA]])/Table2[[#This Row],[200D EMA]]</f>
        <v>0.21079193413545938</v>
      </c>
      <c r="V564">
        <v>2.0739451638800599</v>
      </c>
      <c r="W564">
        <v>7728.5</v>
      </c>
      <c r="X564">
        <v>7892.15</v>
      </c>
      <c r="Y564">
        <v>7687.5</v>
      </c>
      <c r="Z564">
        <v>7974.3</v>
      </c>
      <c r="AA564">
        <v>6500</v>
      </c>
      <c r="AB564">
        <v>7974.3</v>
      </c>
      <c r="AC564" s="2">
        <f>(Table2[[#This Row],[Close Price]]/Table2[[#This Row],[Day Low]])-1</f>
        <v>1.8147117810700664E-2</v>
      </c>
      <c r="AD564" s="2">
        <f>(Table2[[#This Row],[Day High]]/Table2[[#This Row],[Close Price]])-1</f>
        <v>2.9737887212073488E-3</v>
      </c>
      <c r="AE564" s="2">
        <f>(Table2[[#This Row],[Close Price]]/Table2[[#This Row],[Current Week Low]])-1</f>
        <v>2.3577235772357819E-2</v>
      </c>
      <c r="AF564" s="2">
        <f>(Table2[[#This Row],[Current Week High]]/Table2[[#This Row],[Close Price]])-1</f>
        <v>1.341382049245432E-2</v>
      </c>
      <c r="AG564" s="2">
        <f>(Table2[[#This Row],[Close Price]]/Table2[[#This Row],[Current Month Low]])-1</f>
        <v>0.21057692307692299</v>
      </c>
      <c r="AH564" s="2">
        <f>(Table2[[#This Row],[Current Month High]]/Table2[[#This Row],[Close Price]])-1</f>
        <v>1.341382049245432E-2</v>
      </c>
      <c r="AI564">
        <v>1.34138204924543</v>
      </c>
      <c r="AJ564">
        <v>52.057547561764999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0.19</v>
      </c>
      <c r="AM564" t="s">
        <v>10202</v>
      </c>
      <c r="AN564">
        <v>15.55</v>
      </c>
      <c r="AO564" t="s">
        <v>10202</v>
      </c>
      <c r="AP564">
        <v>-0.10175921503322</v>
      </c>
      <c r="AQ564">
        <f>(Table2[[#This Row],[Sharpe Ratio]]-AVERAGE(Table2[Sharpe Ratio]))/_xlfn.STDEV.P(Table2[Sharpe Ratio])</f>
        <v>-1.8076033011488504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-4.0244969100380557E-2</v>
      </c>
      <c r="AS564">
        <f>_xlfn.RANK.AVG(Table2[[#This Row],[1Y Return vs Nifty Z-Score]],Table2[1Y Return vs Nifty Z-Score])</f>
        <v>566</v>
      </c>
      <c r="AT564">
        <f>_xlfn.RANK.AVG(Table2[[#This Row],[6M Return vs Nifty Z-Score]],Table2[6M Return vs Nifty Z-Score])</f>
        <v>284</v>
      </c>
      <c r="AU564">
        <f>_xlfn.RANK.AVG(Table2[[#This Row],[Sharpe Ratio Z-Score]],Table2[Sharpe Ratio Z-Score])</f>
        <v>712</v>
      </c>
      <c r="AV564">
        <f>(Table2[[#This Row],[Rank 1Y]]+Table2[[#This Row],[Rank 6M]]+Table2[[#This Row],[Rank Sharpe]])/3</f>
        <v>520.66666666666663</v>
      </c>
    </row>
    <row r="565" spans="1:48" x14ac:dyDescent="0.3">
      <c r="A565" t="s">
        <v>339</v>
      </c>
      <c r="B565" t="s">
        <v>340</v>
      </c>
      <c r="C565" t="s">
        <v>10171</v>
      </c>
      <c r="D565" t="s">
        <v>170</v>
      </c>
      <c r="E565">
        <v>74374.470716625001</v>
      </c>
      <c r="F565">
        <v>2509.0500000000002</v>
      </c>
      <c r="G565">
        <v>-10.8226529780409</v>
      </c>
      <c r="H565">
        <f>(Table2[[#This Row],[1Y Return vs Nifty]]-AVERAGE(Table2[1Y Return vs Nifty]))/_xlfn.STDEV.P(Table2[1Y Return vs Nifty])</f>
        <v>-0.6800032527990203</v>
      </c>
      <c r="I565">
        <v>-2.2515857725625699</v>
      </c>
      <c r="J565">
        <f>(Table2[[#This Row],[1M Return vs Nifty]]-AVERAGE(Table2[1M Return vs Nifty]))/_xlfn.STDEV.P(Table2[1M Return vs Nifty])</f>
        <v>-0.31433285724758558</v>
      </c>
      <c r="K565">
        <v>-2.5720060972716099</v>
      </c>
      <c r="L565">
        <f>(Table2[[#This Row],[6M Return vs Nifty]]-AVERAGE(Table2[6M Return vs Nifty]))/_xlfn.STDEV.P(Table2[6M Return vs Nifty])</f>
        <v>-0.3496752272659433</v>
      </c>
      <c r="M565">
        <v>4.6377302421069899</v>
      </c>
      <c r="N565">
        <f>(Table2[[#This Row],[1W Return vs Nifty]]-AVERAGE(Table2[1W Return vs Nifty]))/_xlfn.STDEV.P(Table2[1W Return vs Nifty])</f>
        <v>0.32327350753689976</v>
      </c>
      <c r="O565">
        <v>2402.9499999999998</v>
      </c>
      <c r="P565">
        <v>2396.0632293702902</v>
      </c>
      <c r="Q565">
        <v>2389.5346776259098</v>
      </c>
      <c r="R565">
        <v>77.083825674672497</v>
      </c>
      <c r="S565" s="2">
        <f>(Table2[[#This Row],[Close Price]]-Table2[[#This Row],[20D EMA]])/Table2[[#This Row],[20D EMA]]</f>
        <v>4.4154060633804434E-2</v>
      </c>
      <c r="T565" s="2">
        <f>(Table2[[#This Row],[Close Price]]-Table2[[#This Row],[50D EMA]])/Table2[[#This Row],[50D EMA]]</f>
        <v>4.7155170717011537E-2</v>
      </c>
      <c r="U565" s="2">
        <f>(Table2[[#This Row],[Close Price]]-Table2[[#This Row],[200D EMA]])/Table2[[#This Row],[200D EMA]]</f>
        <v>5.0016148957015019E-2</v>
      </c>
      <c r="V565">
        <v>1.35375019456208</v>
      </c>
      <c r="W565">
        <v>2500.0500000000002</v>
      </c>
      <c r="X565">
        <v>2532.1999999999998</v>
      </c>
      <c r="Y565">
        <v>2466.15</v>
      </c>
      <c r="Z565">
        <v>2543.5</v>
      </c>
      <c r="AA565">
        <v>2283.1</v>
      </c>
      <c r="AB565">
        <v>2543.5</v>
      </c>
      <c r="AC565" s="2">
        <f>(Table2[[#This Row],[Close Price]]/Table2[[#This Row],[Day Low]])-1</f>
        <v>3.5999280014400448E-3</v>
      </c>
      <c r="AD565" s="2">
        <f>(Table2[[#This Row],[Day High]]/Table2[[#This Row],[Close Price]])-1</f>
        <v>9.2265997090530405E-3</v>
      </c>
      <c r="AE565" s="2">
        <f>(Table2[[#This Row],[Close Price]]/Table2[[#This Row],[Current Week Low]])-1</f>
        <v>1.7395535551365526E-2</v>
      </c>
      <c r="AF565" s="2">
        <f>(Table2[[#This Row],[Current Week High]]/Table2[[#This Row],[Close Price]])-1</f>
        <v>1.3730296327295166E-2</v>
      </c>
      <c r="AG565" s="2">
        <f>(Table2[[#This Row],[Close Price]]/Table2[[#This Row],[Current Month Low]])-1</f>
        <v>9.8966317725899033E-2</v>
      </c>
      <c r="AH565" s="2">
        <f>(Table2[[#This Row],[Current Month High]]/Table2[[#This Row],[Close Price]])-1</f>
        <v>1.3730296327295166E-2</v>
      </c>
      <c r="AI565">
        <v>7.3693230505569698</v>
      </c>
      <c r="AJ565">
        <v>20.4970584704046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-0.03</v>
      </c>
      <c r="AM565" t="s">
        <v>10201</v>
      </c>
      <c r="AN565">
        <v>4.55</v>
      </c>
      <c r="AO565" t="s">
        <v>10202</v>
      </c>
      <c r="AP565">
        <v>-1.5605106192070001E-3</v>
      </c>
      <c r="AQ565">
        <f>(Table2[[#This Row],[Sharpe Ratio]]-AVERAGE(Table2[Sharpe Ratio]))/_xlfn.STDEV.P(Table2[Sharpe Ratio])</f>
        <v>-0.6576105838556392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-1.6783484136312887</v>
      </c>
      <c r="AS565">
        <f>_xlfn.RANK.AVG(Table2[[#This Row],[1Y Return vs Nifty Z-Score]],Table2[1Y Return vs Nifty Z-Score])</f>
        <v>568</v>
      </c>
      <c r="AT565">
        <f>_xlfn.RANK.AVG(Table2[[#This Row],[6M Return vs Nifty Z-Score]],Table2[6M Return vs Nifty Z-Score])</f>
        <v>443</v>
      </c>
      <c r="AU565">
        <f>_xlfn.RANK.AVG(Table2[[#This Row],[Sharpe Ratio Z-Score]],Table2[Sharpe Ratio Z-Score])</f>
        <v>556</v>
      </c>
      <c r="AV565">
        <f>(Table2[[#This Row],[Rank 1Y]]+Table2[[#This Row],[Rank 6M]]+Table2[[#This Row],[Rank Sharpe]])/3</f>
        <v>522.33333333333337</v>
      </c>
    </row>
    <row r="566" spans="1:48" x14ac:dyDescent="0.3">
      <c r="A566" t="s">
        <v>436</v>
      </c>
      <c r="B566" t="s">
        <v>437</v>
      </c>
      <c r="C566" t="s">
        <v>10156</v>
      </c>
      <c r="D566" t="s">
        <v>286</v>
      </c>
      <c r="E566">
        <v>55036.531625399999</v>
      </c>
      <c r="F566">
        <v>5200.5</v>
      </c>
      <c r="G566">
        <v>2.4270649673951898</v>
      </c>
      <c r="H566">
        <f>(Table2[[#This Row],[1Y Return vs Nifty]]-AVERAGE(Table2[1Y Return vs Nifty]))/_xlfn.STDEV.P(Table2[1Y Return vs Nifty])</f>
        <v>-0.49665049232161174</v>
      </c>
      <c r="I566">
        <v>2.7306142599694398</v>
      </c>
      <c r="J566">
        <f>(Table2[[#This Row],[1M Return vs Nifty]]-AVERAGE(Table2[1M Return vs Nifty]))/_xlfn.STDEV.P(Table2[1M Return vs Nifty])</f>
        <v>0.23174772681446748</v>
      </c>
      <c r="K566">
        <v>-18.615362488637299</v>
      </c>
      <c r="L566">
        <f>(Table2[[#This Row],[6M Return vs Nifty]]-AVERAGE(Table2[6M Return vs Nifty]))/_xlfn.STDEV.P(Table2[6M Return vs Nifty])</f>
        <v>-0.88966974801676013</v>
      </c>
      <c r="M566">
        <v>5.7311035859800601</v>
      </c>
      <c r="N566">
        <f>(Table2[[#This Row],[1W Return vs Nifty]]-AVERAGE(Table2[1W Return vs Nifty]))/_xlfn.STDEV.P(Table2[1W Return vs Nifty])</f>
        <v>0.54285221053291677</v>
      </c>
      <c r="O566">
        <v>5038.51</v>
      </c>
      <c r="P566">
        <v>4957.0840145407201</v>
      </c>
      <c r="Q566">
        <v>4867.7244393396904</v>
      </c>
      <c r="R566">
        <v>69.221970404643201</v>
      </c>
      <c r="S566" s="2">
        <f>(Table2[[#This Row],[Close Price]]-Table2[[#This Row],[20D EMA]])/Table2[[#This Row],[20D EMA]]</f>
        <v>3.215037779025938E-2</v>
      </c>
      <c r="T566" s="2">
        <f>(Table2[[#This Row],[Close Price]]-Table2[[#This Row],[50D EMA]])/Table2[[#This Row],[50D EMA]]</f>
        <v>4.9104672171232648E-2</v>
      </c>
      <c r="U566" s="2">
        <f>(Table2[[#This Row],[Close Price]]-Table2[[#This Row],[200D EMA]])/Table2[[#This Row],[200D EMA]]</f>
        <v>6.8363680978098001E-2</v>
      </c>
      <c r="V566">
        <v>1.20149838490556</v>
      </c>
      <c r="W566">
        <v>5150.05</v>
      </c>
      <c r="X566">
        <v>5224</v>
      </c>
      <c r="Y566">
        <v>5148</v>
      </c>
      <c r="Z566">
        <v>5259.45</v>
      </c>
      <c r="AA566">
        <v>4728.05</v>
      </c>
      <c r="AB566">
        <v>5259.45</v>
      </c>
      <c r="AC566" s="2">
        <f>(Table2[[#This Row],[Close Price]]/Table2[[#This Row],[Day Low]])-1</f>
        <v>9.7960213978505184E-3</v>
      </c>
      <c r="AD566" s="2">
        <f>(Table2[[#This Row],[Day High]]/Table2[[#This Row],[Close Price]])-1</f>
        <v>4.518796269589398E-3</v>
      </c>
      <c r="AE566" s="2">
        <f>(Table2[[#This Row],[Close Price]]/Table2[[#This Row],[Current Week Low]])-1</f>
        <v>1.0198135198135283E-2</v>
      </c>
      <c r="AF566" s="2">
        <f>(Table2[[#This Row],[Current Week High]]/Table2[[#This Row],[Close Price]])-1</f>
        <v>1.1335448514565805E-2</v>
      </c>
      <c r="AG566" s="2">
        <f>(Table2[[#This Row],[Close Price]]/Table2[[#This Row],[Current Month Low]])-1</f>
        <v>9.9924916191664659E-2</v>
      </c>
      <c r="AH566" s="2">
        <f>(Table2[[#This Row],[Current Month High]]/Table2[[#This Row],[Close Price]])-1</f>
        <v>1.1335448514565805E-2</v>
      </c>
      <c r="AI566">
        <v>12.938179021247899</v>
      </c>
      <c r="AJ566">
        <v>29.2627758997812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-0.04</v>
      </c>
      <c r="AM566" t="s">
        <v>10201</v>
      </c>
      <c r="AN566">
        <v>3.2</v>
      </c>
      <c r="AO566" t="s">
        <v>10202</v>
      </c>
      <c r="AP566">
        <v>1.0423624867235999E-2</v>
      </c>
      <c r="AQ566">
        <f>(Table2[[#This Row],[Sharpe Ratio]]-AVERAGE(Table2[Sharpe Ratio]))/_xlfn.STDEV.P(Table2[Sharpe Ratio])</f>
        <v>-0.52006720329934142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-1.1317875062903291</v>
      </c>
      <c r="AS566">
        <f>_xlfn.RANK.AVG(Table2[[#This Row],[1Y Return vs Nifty Z-Score]],Table2[1Y Return vs Nifty Z-Score])</f>
        <v>485</v>
      </c>
      <c r="AT566">
        <f>_xlfn.RANK.AVG(Table2[[#This Row],[6M Return vs Nifty Z-Score]],Table2[6M Return vs Nifty Z-Score])</f>
        <v>608</v>
      </c>
      <c r="AU566">
        <f>_xlfn.RANK.AVG(Table2[[#This Row],[Sharpe Ratio Z-Score]],Table2[Sharpe Ratio Z-Score])</f>
        <v>475</v>
      </c>
      <c r="AV566">
        <f>(Table2[[#This Row],[Rank 1Y]]+Table2[[#This Row],[Rank 6M]]+Table2[[#This Row],[Rank Sharpe]])/3</f>
        <v>522.66666666666663</v>
      </c>
    </row>
    <row r="567" spans="1:48" x14ac:dyDescent="0.3">
      <c r="A567" t="s">
        <v>1139</v>
      </c>
      <c r="B567" t="s">
        <v>1140</v>
      </c>
      <c r="C567" t="s">
        <v>10156</v>
      </c>
      <c r="D567" t="s">
        <v>21</v>
      </c>
      <c r="E567">
        <v>10735.57597238</v>
      </c>
      <c r="F567">
        <v>521.15</v>
      </c>
      <c r="G567">
        <v>10.889558999238901</v>
      </c>
      <c r="H567">
        <f>(Table2[[#This Row],[1Y Return vs Nifty]]-AVERAGE(Table2[1Y Return vs Nifty]))/_xlfn.STDEV.P(Table2[1Y Return vs Nifty])</f>
        <v>-0.3795444793746266</v>
      </c>
      <c r="I567">
        <v>4.6993853445140097</v>
      </c>
      <c r="J567">
        <f>(Table2[[#This Row],[1M Return vs Nifty]]-AVERAGE(Table2[1M Return vs Nifty]))/_xlfn.STDEV.P(Table2[1M Return vs Nifty])</f>
        <v>0.44753746964143276</v>
      </c>
      <c r="K567">
        <v>-4.2952470694320901</v>
      </c>
      <c r="L567">
        <f>(Table2[[#This Row],[6M Return vs Nifty]]-AVERAGE(Table2[6M Return vs Nifty]))/_xlfn.STDEV.P(Table2[6M Return vs Nifty])</f>
        <v>-0.40767684863494652</v>
      </c>
      <c r="M567">
        <v>2.9303227542484498</v>
      </c>
      <c r="N567">
        <f>(Table2[[#This Row],[1W Return vs Nifty]]-AVERAGE(Table2[1W Return vs Nifty]))/_xlfn.STDEV.P(Table2[1W Return vs Nifty])</f>
        <v>-1.9619726298138133E-2</v>
      </c>
      <c r="O567">
        <v>526.09</v>
      </c>
      <c r="P567">
        <v>513.54217958915399</v>
      </c>
      <c r="Q567">
        <v>479.64448551176798</v>
      </c>
      <c r="R567">
        <v>44.911762290671398</v>
      </c>
      <c r="S567" s="2">
        <f>(Table2[[#This Row],[Close Price]]-Table2[[#This Row],[20D EMA]])/Table2[[#This Row],[20D EMA]]</f>
        <v>-9.3900283221503063E-3</v>
      </c>
      <c r="T567" s="2">
        <f>(Table2[[#This Row],[Close Price]]-Table2[[#This Row],[50D EMA]])/Table2[[#This Row],[50D EMA]]</f>
        <v>1.4814402230664726E-2</v>
      </c>
      <c r="U567" s="2">
        <f>(Table2[[#This Row],[Close Price]]-Table2[[#This Row],[200D EMA]])/Table2[[#This Row],[200D EMA]]</f>
        <v>8.6533913642198368E-2</v>
      </c>
      <c r="V567">
        <v>2.2406601832326101</v>
      </c>
      <c r="W567">
        <v>520</v>
      </c>
      <c r="X567">
        <v>527</v>
      </c>
      <c r="Y567">
        <v>519</v>
      </c>
      <c r="Z567">
        <v>542.85</v>
      </c>
      <c r="AA567">
        <v>500</v>
      </c>
      <c r="AB567">
        <v>575</v>
      </c>
      <c r="AC567" s="2">
        <f>(Table2[[#This Row],[Close Price]]/Table2[[#This Row],[Day Low]])-1</f>
        <v>2.2115384615384315E-3</v>
      </c>
      <c r="AD567" s="2">
        <f>(Table2[[#This Row],[Day High]]/Table2[[#This Row],[Close Price]])-1</f>
        <v>1.122517509354326E-2</v>
      </c>
      <c r="AE567" s="2">
        <f>(Table2[[#This Row],[Close Price]]/Table2[[#This Row],[Current Week Low]])-1</f>
        <v>4.1425818882465659E-3</v>
      </c>
      <c r="AF567" s="2">
        <f>(Table2[[#This Row],[Current Week High]]/Table2[[#This Row],[Close Price]])-1</f>
        <v>4.1638683680322419E-2</v>
      </c>
      <c r="AG567" s="2">
        <f>(Table2[[#This Row],[Close Price]]/Table2[[#This Row],[Current Month Low]])-1</f>
        <v>4.2300000000000004E-2</v>
      </c>
      <c r="AH567" s="2">
        <f>(Table2[[#This Row],[Current Month High]]/Table2[[#This Row],[Close Price]])-1</f>
        <v>0.10332917586107659</v>
      </c>
      <c r="AI567">
        <v>10.3329175861076</v>
      </c>
      <c r="AJ567">
        <v>40.358200915701502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</v>
      </c>
      <c r="AM567">
        <v>0</v>
      </c>
      <c r="AN567">
        <v>0.28999999999999998</v>
      </c>
      <c r="AO567" t="s">
        <v>10202</v>
      </c>
      <c r="AP567">
        <v>-6.8329847100064997E-2</v>
      </c>
      <c r="AQ567">
        <f>(Table2[[#This Row],[Sharpe Ratio]]-AVERAGE(Table2[Sharpe Ratio]))/_xlfn.STDEV.P(Table2[Sharpe Ratio])</f>
        <v>-1.4239303795110825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-1.7832339641773609</v>
      </c>
      <c r="AS567">
        <f>_xlfn.RANK.AVG(Table2[[#This Row],[1Y Return vs Nifty Z-Score]],Table2[1Y Return vs Nifty Z-Score])</f>
        <v>430</v>
      </c>
      <c r="AT567">
        <f>_xlfn.RANK.AVG(Table2[[#This Row],[6M Return vs Nifty Z-Score]],Table2[6M Return vs Nifty Z-Score])</f>
        <v>469</v>
      </c>
      <c r="AU567">
        <f>_xlfn.RANK.AVG(Table2[[#This Row],[Sharpe Ratio Z-Score]],Table2[Sharpe Ratio Z-Score])</f>
        <v>674</v>
      </c>
      <c r="AV567">
        <f>(Table2[[#This Row],[Rank 1Y]]+Table2[[#This Row],[Rank 6M]]+Table2[[#This Row],[Rank Sharpe]])/3</f>
        <v>524.33333333333337</v>
      </c>
    </row>
    <row r="568" spans="1:48" x14ac:dyDescent="0.3">
      <c r="A568" t="s">
        <v>282</v>
      </c>
      <c r="B568" t="s">
        <v>283</v>
      </c>
      <c r="C568" t="s">
        <v>10155</v>
      </c>
      <c r="D568" t="s">
        <v>173</v>
      </c>
      <c r="E568">
        <v>98207.541361484997</v>
      </c>
      <c r="F568">
        <v>892.95</v>
      </c>
      <c r="G568">
        <v>8.1234297398428694</v>
      </c>
      <c r="H568">
        <f>(Table2[[#This Row],[1Y Return vs Nifty]]-AVERAGE(Table2[1Y Return vs Nifty]))/_xlfn.STDEV.P(Table2[1Y Return vs Nifty])</f>
        <v>-0.41782283651673402</v>
      </c>
      <c r="I568">
        <v>-4.2696308776827996</v>
      </c>
      <c r="J568">
        <f>(Table2[[#This Row],[1M Return vs Nifty]]-AVERAGE(Table2[1M Return vs Nifty]))/_xlfn.STDEV.P(Table2[1M Return vs Nifty])</f>
        <v>-0.53552334387434708</v>
      </c>
      <c r="K568">
        <v>-28.037052219212899</v>
      </c>
      <c r="L568">
        <f>(Table2[[#This Row],[6M Return vs Nifty]]-AVERAGE(Table2[6M Return vs Nifty]))/_xlfn.STDEV.P(Table2[6M Return vs Nifty])</f>
        <v>-1.2067892276702303</v>
      </c>
      <c r="M568">
        <v>-0.34466083281307103</v>
      </c>
      <c r="N568">
        <f>(Table2[[#This Row],[1W Return vs Nifty]]-AVERAGE(Table2[1W Return vs Nifty]))/_xlfn.STDEV.P(Table2[1W Return vs Nifty])</f>
        <v>-0.67732429940660288</v>
      </c>
      <c r="O568">
        <v>895.38</v>
      </c>
      <c r="P568">
        <v>912.50880220028898</v>
      </c>
      <c r="Q568">
        <v>954.03632191398401</v>
      </c>
      <c r="R568">
        <v>51.547787356948703</v>
      </c>
      <c r="S568" s="2">
        <f>(Table2[[#This Row],[Close Price]]-Table2[[#This Row],[20D EMA]])/Table2[[#This Row],[20D EMA]]</f>
        <v>-2.7139315151108469E-3</v>
      </c>
      <c r="T568" s="2">
        <f>(Table2[[#This Row],[Close Price]]-Table2[[#This Row],[50D EMA]])/Table2[[#This Row],[50D EMA]]</f>
        <v>-2.1434097022546773E-2</v>
      </c>
      <c r="U568" s="2">
        <f>(Table2[[#This Row],[Close Price]]-Table2[[#This Row],[200D EMA]])/Table2[[#This Row],[200D EMA]]</f>
        <v>-6.4029346169371018E-2</v>
      </c>
      <c r="V568">
        <v>1.2962741297229301</v>
      </c>
      <c r="W568">
        <v>892</v>
      </c>
      <c r="X568">
        <v>906.85</v>
      </c>
      <c r="Y568">
        <v>889</v>
      </c>
      <c r="Z568">
        <v>924.4</v>
      </c>
      <c r="AA568">
        <v>857</v>
      </c>
      <c r="AB568">
        <v>938</v>
      </c>
      <c r="AC568" s="2">
        <f>(Table2[[#This Row],[Close Price]]/Table2[[#This Row],[Day Low]])-1</f>
        <v>1.0650224215247306E-3</v>
      </c>
      <c r="AD568" s="2">
        <f>(Table2[[#This Row],[Day High]]/Table2[[#This Row],[Close Price]])-1</f>
        <v>1.5566381096365989E-2</v>
      </c>
      <c r="AE568" s="2">
        <f>(Table2[[#This Row],[Close Price]]/Table2[[#This Row],[Current Week Low]])-1</f>
        <v>4.4431946006748824E-3</v>
      </c>
      <c r="AF568" s="2">
        <f>(Table2[[#This Row],[Current Week High]]/Table2[[#This Row],[Close Price]])-1</f>
        <v>3.5220337084943099E-2</v>
      </c>
      <c r="AG568" s="2">
        <f>(Table2[[#This Row],[Close Price]]/Table2[[#This Row],[Current Month Low]])-1</f>
        <v>4.1948658109685066E-2</v>
      </c>
      <c r="AH568" s="2">
        <f>(Table2[[#This Row],[Current Month High]]/Table2[[#This Row],[Close Price]])-1</f>
        <v>5.0450753121675351E-2</v>
      </c>
      <c r="AI568">
        <v>41.038132034268401</v>
      </c>
      <c r="AJ568">
        <v>71.063218390804593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</v>
      </c>
      <c r="AM568" t="s">
        <v>10201</v>
      </c>
      <c r="AN568">
        <v>0.26</v>
      </c>
      <c r="AO568" t="s">
        <v>10202</v>
      </c>
      <c r="AP568">
        <v>1.8123519925671999E-2</v>
      </c>
      <c r="AQ568">
        <f>(Table2[[#This Row],[Sharpe Ratio]]-AVERAGE(Table2[Sharpe Ratio]))/_xlfn.STDEV.P(Table2[Sharpe Ratio])</f>
        <v>-0.43169457120885091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449</v>
      </c>
      <c r="AT568">
        <f>_xlfn.RANK.AVG(Table2[[#This Row],[6M Return vs Nifty Z-Score]],Table2[6M Return vs Nifty Z-Score])</f>
        <v>673</v>
      </c>
      <c r="AU568">
        <f>_xlfn.RANK.AVG(Table2[[#This Row],[Sharpe Ratio Z-Score]],Table2[Sharpe Ratio Z-Score])</f>
        <v>452</v>
      </c>
      <c r="AV568">
        <f>(Table2[[#This Row],[Rank 1Y]]+Table2[[#This Row],[Rank 6M]]+Table2[[#This Row],[Rank Sharpe]])/3</f>
        <v>524.66666666666663</v>
      </c>
    </row>
    <row r="569" spans="1:48" x14ac:dyDescent="0.3">
      <c r="A569" t="s">
        <v>1702</v>
      </c>
      <c r="B569" t="s">
        <v>1703</v>
      </c>
      <c r="C569" t="s">
        <v>10161</v>
      </c>
      <c r="D569" t="s">
        <v>551</v>
      </c>
      <c r="E569">
        <v>4700.5249926249999</v>
      </c>
      <c r="F569">
        <v>420.35</v>
      </c>
      <c r="G569">
        <v>1.4258953285007201</v>
      </c>
      <c r="H569">
        <f>(Table2[[#This Row],[1Y Return vs Nifty]]-AVERAGE(Table2[1Y Return vs Nifty]))/_xlfn.STDEV.P(Table2[1Y Return vs Nifty])</f>
        <v>-0.51050491682735766</v>
      </c>
      <c r="I569">
        <v>2.9752684786441499</v>
      </c>
      <c r="J569">
        <f>(Table2[[#This Row],[1M Return vs Nifty]]-AVERAGE(Table2[1M Return vs Nifty]))/_xlfn.STDEV.P(Table2[1M Return vs Nifty])</f>
        <v>0.25856337406964874</v>
      </c>
      <c r="K569">
        <v>-0.59991936018479497</v>
      </c>
      <c r="L569">
        <f>(Table2[[#This Row],[6M Return vs Nifty]]-AVERAGE(Table2[6M Return vs Nifty]))/_xlfn.STDEV.P(Table2[6M Return vs Nifty])</f>
        <v>-0.28329784297711957</v>
      </c>
      <c r="M569">
        <v>5.8083201025087501</v>
      </c>
      <c r="N569">
        <f>(Table2[[#This Row],[1W Return vs Nifty]]-AVERAGE(Table2[1W Return vs Nifty]))/_xlfn.STDEV.P(Table2[1W Return vs Nifty])</f>
        <v>0.55835935879499166</v>
      </c>
      <c r="O569">
        <v>385.9</v>
      </c>
      <c r="P569">
        <v>380.62273346443101</v>
      </c>
      <c r="Q569">
        <v>362.75378673642098</v>
      </c>
      <c r="R569">
        <v>79.517979745221893</v>
      </c>
      <c r="S569" s="2">
        <f>(Table2[[#This Row],[Close Price]]-Table2[[#This Row],[20D EMA]])/Table2[[#This Row],[20D EMA]]</f>
        <v>8.9271832080850086E-2</v>
      </c>
      <c r="T569" s="2">
        <f>(Table2[[#This Row],[Close Price]]-Table2[[#This Row],[50D EMA]])/Table2[[#This Row],[50D EMA]]</f>
        <v>0.10437439239104594</v>
      </c>
      <c r="U569" s="2">
        <f>(Table2[[#This Row],[Close Price]]-Table2[[#This Row],[200D EMA]])/Table2[[#This Row],[200D EMA]]</f>
        <v>0.15877494700125291</v>
      </c>
      <c r="V569">
        <v>1.69903867790628</v>
      </c>
      <c r="W569">
        <v>418.7</v>
      </c>
      <c r="X569">
        <v>432.1</v>
      </c>
      <c r="Y569">
        <v>403</v>
      </c>
      <c r="Z569">
        <v>437.65</v>
      </c>
      <c r="AA569">
        <v>356.45</v>
      </c>
      <c r="AB569">
        <v>437.65</v>
      </c>
      <c r="AC569" s="2">
        <f>(Table2[[#This Row],[Close Price]]/Table2[[#This Row],[Day Low]])-1</f>
        <v>3.9407690470505408E-3</v>
      </c>
      <c r="AD569" s="2">
        <f>(Table2[[#This Row],[Day High]]/Table2[[#This Row],[Close Price]])-1</f>
        <v>2.7952896395860627E-2</v>
      </c>
      <c r="AE569" s="2">
        <f>(Table2[[#This Row],[Close Price]]/Table2[[#This Row],[Current Week Low]])-1</f>
        <v>4.3052109181141551E-2</v>
      </c>
      <c r="AF569" s="2">
        <f>(Table2[[#This Row],[Current Week High]]/Table2[[#This Row],[Close Price]])-1</f>
        <v>4.1156179374330915E-2</v>
      </c>
      <c r="AG569" s="2">
        <f>(Table2[[#This Row],[Close Price]]/Table2[[#This Row],[Current Month Low]])-1</f>
        <v>0.17926777949221506</v>
      </c>
      <c r="AH569" s="2">
        <f>(Table2[[#This Row],[Current Month High]]/Table2[[#This Row],[Close Price]])-1</f>
        <v>4.1156179374330915E-2</v>
      </c>
      <c r="AI569">
        <v>4.1156179374330897</v>
      </c>
      <c r="AJ569">
        <v>44.4005496392992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-7.0000000000000007E-2</v>
      </c>
      <c r="AM569" t="s">
        <v>10201</v>
      </c>
      <c r="AN569">
        <v>9.34</v>
      </c>
      <c r="AO569" t="s">
        <v>10202</v>
      </c>
      <c r="AP569">
        <v>-5.5430214762872999E-2</v>
      </c>
      <c r="AQ569">
        <f>(Table2[[#This Row],[Sharpe Ratio]]-AVERAGE(Table2[Sharpe Ratio]))/_xlfn.STDEV.P(Table2[Sharpe Ratio])</f>
        <v>-1.2758797302508296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-1.2527597571906663</v>
      </c>
      <c r="AS569">
        <f>_xlfn.RANK.AVG(Table2[[#This Row],[1Y Return vs Nifty Z-Score]],Table2[1Y Return vs Nifty Z-Score])</f>
        <v>494</v>
      </c>
      <c r="AT569">
        <f>_xlfn.RANK.AVG(Table2[[#This Row],[6M Return vs Nifty Z-Score]],Table2[6M Return vs Nifty Z-Score])</f>
        <v>423</v>
      </c>
      <c r="AU569">
        <f>_xlfn.RANK.AVG(Table2[[#This Row],[Sharpe Ratio Z-Score]],Table2[Sharpe Ratio Z-Score])</f>
        <v>658</v>
      </c>
      <c r="AV569">
        <f>(Table2[[#This Row],[Rank 1Y]]+Table2[[#This Row],[Rank 6M]]+Table2[[#This Row],[Rank Sharpe]])/3</f>
        <v>525</v>
      </c>
    </row>
    <row r="570" spans="1:48" x14ac:dyDescent="0.3">
      <c r="A570" t="s">
        <v>820</v>
      </c>
      <c r="B570" t="s">
        <v>821</v>
      </c>
      <c r="C570" t="s">
        <v>628</v>
      </c>
      <c r="D570" t="s">
        <v>628</v>
      </c>
      <c r="E570">
        <v>19217.852761769998</v>
      </c>
      <c r="F570">
        <v>38.19</v>
      </c>
      <c r="G570">
        <v>-7.8152941653863399</v>
      </c>
      <c r="H570">
        <f>(Table2[[#This Row],[1Y Return vs Nifty]]-AVERAGE(Table2[1Y Return vs Nifty]))/_xlfn.STDEV.P(Table2[1Y Return vs Nifty])</f>
        <v>-0.63838670350211923</v>
      </c>
      <c r="I570">
        <v>-4.9769276611576201</v>
      </c>
      <c r="J570">
        <f>(Table2[[#This Row],[1M Return vs Nifty]]-AVERAGE(Table2[1M Return vs Nifty]))/_xlfn.STDEV.P(Table2[1M Return vs Nifty])</f>
        <v>-0.61304753762472319</v>
      </c>
      <c r="K570">
        <v>-29.575611249417701</v>
      </c>
      <c r="L570">
        <f>(Table2[[#This Row],[6M Return vs Nifty]]-AVERAGE(Table2[6M Return vs Nifty]))/_xlfn.STDEV.P(Table2[6M Return vs Nifty])</f>
        <v>-1.2585747409939521</v>
      </c>
      <c r="M570">
        <v>0.85916685301279605</v>
      </c>
      <c r="N570">
        <f>(Table2[[#This Row],[1W Return vs Nifty]]-AVERAGE(Table2[1W Return vs Nifty]))/_xlfn.STDEV.P(Table2[1W Return vs Nifty])</f>
        <v>-0.43556340102217389</v>
      </c>
      <c r="O570">
        <v>37.770000000000003</v>
      </c>
      <c r="P570">
        <v>38.1337410544497</v>
      </c>
      <c r="Q570">
        <v>38.474936168311402</v>
      </c>
      <c r="R570">
        <v>61.964683496485002</v>
      </c>
      <c r="S570" s="2">
        <f>(Table2[[#This Row],[Close Price]]-Table2[[#This Row],[20D EMA]])/Table2[[#This Row],[20D EMA]]</f>
        <v>1.1119936457505813E-2</v>
      </c>
      <c r="T570" s="2">
        <f>(Table2[[#This Row],[Close Price]]-Table2[[#This Row],[50D EMA]])/Table2[[#This Row],[50D EMA]]</f>
        <v>1.4753062247411638E-3</v>
      </c>
      <c r="U570" s="2">
        <f>(Table2[[#This Row],[Close Price]]-Table2[[#This Row],[200D EMA]])/Table2[[#This Row],[200D EMA]]</f>
        <v>-7.4057606506461775E-3</v>
      </c>
      <c r="V570">
        <v>0.91443560659696699</v>
      </c>
      <c r="W570">
        <v>37.97</v>
      </c>
      <c r="X570">
        <v>39.85</v>
      </c>
      <c r="Y570">
        <v>38.1</v>
      </c>
      <c r="Z570">
        <v>39.11</v>
      </c>
      <c r="AA570">
        <v>36.200000000000003</v>
      </c>
      <c r="AB570">
        <v>40.19</v>
      </c>
      <c r="AC570" s="2">
        <f>(Table2[[#This Row],[Close Price]]/Table2[[#This Row],[Day Low]])-1</f>
        <v>5.7940479325784278E-3</v>
      </c>
      <c r="AD570" s="2">
        <f>(Table2[[#This Row],[Day High]]/Table2[[#This Row],[Close Price]])-1</f>
        <v>4.3466876145587863E-2</v>
      </c>
      <c r="AE570" s="2">
        <f>(Table2[[#This Row],[Close Price]]/Table2[[#This Row],[Current Week Low]])-1</f>
        <v>2.3622047244094002E-3</v>
      </c>
      <c r="AF570" s="2">
        <f>(Table2[[#This Row],[Current Week High]]/Table2[[#This Row],[Close Price]])-1</f>
        <v>2.4090075936108901E-2</v>
      </c>
      <c r="AG570" s="2">
        <f>(Table2[[#This Row],[Close Price]]/Table2[[#This Row],[Current Month Low]])-1</f>
        <v>5.4972375690607533E-2</v>
      </c>
      <c r="AH570" s="2">
        <f>(Table2[[#This Row],[Current Month High]]/Table2[[#This Row],[Close Price]])-1</f>
        <v>5.2369730295888983E-2</v>
      </c>
      <c r="AI570">
        <v>38.517936632626302</v>
      </c>
      <c r="AJ570">
        <v>20.663507109004701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-0.11</v>
      </c>
      <c r="AM570" t="s">
        <v>10201</v>
      </c>
      <c r="AN570">
        <v>1.0900000000000001</v>
      </c>
      <c r="AO570" t="s">
        <v>10202</v>
      </c>
      <c r="AP570">
        <v>5.2702463500327999E-2</v>
      </c>
      <c r="AQ570">
        <f>(Table2[[#This Row],[Sharpe Ratio]]-AVERAGE(Table2[Sharpe Ratio]))/_xlfn.STDEV.P(Table2[Sharpe Ratio])</f>
        <v>-3.4827830115679831E-2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545</v>
      </c>
      <c r="AT570">
        <f>_xlfn.RANK.AVG(Table2[[#This Row],[6M Return vs Nifty Z-Score]],Table2[6M Return vs Nifty Z-Score])</f>
        <v>686</v>
      </c>
      <c r="AU570">
        <f>_xlfn.RANK.AVG(Table2[[#This Row],[Sharpe Ratio Z-Score]],Table2[Sharpe Ratio Z-Score])</f>
        <v>348</v>
      </c>
      <c r="AV570">
        <f>(Table2[[#This Row],[Rank 1Y]]+Table2[[#This Row],[Rank 6M]]+Table2[[#This Row],[Rank Sharpe]])/3</f>
        <v>526.33333333333337</v>
      </c>
    </row>
    <row r="571" spans="1:48" x14ac:dyDescent="0.3">
      <c r="A571" t="s">
        <v>1313</v>
      </c>
      <c r="B571" t="s">
        <v>1314</v>
      </c>
      <c r="C571" t="s">
        <v>10156</v>
      </c>
      <c r="D571" t="s">
        <v>21</v>
      </c>
      <c r="E571">
        <v>8558.8513013100001</v>
      </c>
      <c r="F571">
        <v>2773.7</v>
      </c>
      <c r="G571">
        <v>10.5144883451864</v>
      </c>
      <c r="H571">
        <f>(Table2[[#This Row],[1Y Return vs Nifty]]-AVERAGE(Table2[1Y Return vs Nifty]))/_xlfn.STDEV.P(Table2[1Y Return vs Nifty])</f>
        <v>-0.38473479663857119</v>
      </c>
      <c r="I571">
        <v>-1.2093096870272499</v>
      </c>
      <c r="J571">
        <f>(Table2[[#This Row],[1M Return vs Nifty]]-AVERAGE(Table2[1M Return vs Nifty]))/_xlfn.STDEV.P(Table2[1M Return vs Nifty])</f>
        <v>-0.20009281673805573</v>
      </c>
      <c r="K571">
        <v>-14.9131056736211</v>
      </c>
      <c r="L571">
        <f>(Table2[[#This Row],[6M Return vs Nifty]]-AVERAGE(Table2[6M Return vs Nifty]))/_xlfn.STDEV.P(Table2[6M Return vs Nifty])</f>
        <v>-0.76505751939376088</v>
      </c>
      <c r="M571">
        <v>4.6435647182769202</v>
      </c>
      <c r="N571">
        <f>(Table2[[#This Row],[1W Return vs Nifty]]-AVERAGE(Table2[1W Return vs Nifty]))/_xlfn.STDEV.P(Table2[1W Return vs Nifty])</f>
        <v>0.324445226892629</v>
      </c>
      <c r="O571">
        <v>2750.01</v>
      </c>
      <c r="P571">
        <v>2708.95233934219</v>
      </c>
      <c r="Q571">
        <v>2581.7654087405299</v>
      </c>
      <c r="R571">
        <v>53.7542430565505</v>
      </c>
      <c r="S571" s="2">
        <f>(Table2[[#This Row],[Close Price]]-Table2[[#This Row],[20D EMA]])/Table2[[#This Row],[20D EMA]]</f>
        <v>8.6145141290393853E-3</v>
      </c>
      <c r="T571" s="2">
        <f>(Table2[[#This Row],[Close Price]]-Table2[[#This Row],[50D EMA]])/Table2[[#This Row],[50D EMA]]</f>
        <v>2.3901365748476892E-2</v>
      </c>
      <c r="U571" s="2">
        <f>(Table2[[#This Row],[Close Price]]-Table2[[#This Row],[200D EMA]])/Table2[[#This Row],[200D EMA]]</f>
        <v>7.4342382390622366E-2</v>
      </c>
      <c r="V571">
        <v>1.03523804485416</v>
      </c>
      <c r="W571">
        <v>2747.95</v>
      </c>
      <c r="X571">
        <v>2779.45</v>
      </c>
      <c r="Y571">
        <v>2730.1</v>
      </c>
      <c r="Z571">
        <v>2825.5</v>
      </c>
      <c r="AA571">
        <v>2560.5500000000002</v>
      </c>
      <c r="AB571">
        <v>2991</v>
      </c>
      <c r="AC571" s="2">
        <f>(Table2[[#This Row],[Close Price]]/Table2[[#This Row],[Day Low]])-1</f>
        <v>9.3706217362032884E-3</v>
      </c>
      <c r="AD571" s="2">
        <f>(Table2[[#This Row],[Day High]]/Table2[[#This Row],[Close Price]])-1</f>
        <v>2.073043227457827E-3</v>
      </c>
      <c r="AE571" s="2">
        <f>(Table2[[#This Row],[Close Price]]/Table2[[#This Row],[Current Week Low]])-1</f>
        <v>1.5970110984945496E-2</v>
      </c>
      <c r="AF571" s="2">
        <f>(Table2[[#This Row],[Current Week High]]/Table2[[#This Row],[Close Price]])-1</f>
        <v>1.8675415509968651E-2</v>
      </c>
      <c r="AG571" s="2">
        <f>(Table2[[#This Row],[Close Price]]/Table2[[#This Row],[Current Month Low]])-1</f>
        <v>8.3243834332467515E-2</v>
      </c>
      <c r="AH571" s="2">
        <f>(Table2[[#This Row],[Current Month High]]/Table2[[#This Row],[Close Price]])-1</f>
        <v>7.8343007535061515E-2</v>
      </c>
      <c r="AI571">
        <v>13.3864513105238</v>
      </c>
      <c r="AJ571">
        <v>41.2270875763747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-7.0000000000000007E-2</v>
      </c>
      <c r="AM571" t="s">
        <v>10201</v>
      </c>
      <c r="AN571">
        <v>-0.93</v>
      </c>
      <c r="AO571" t="s">
        <v>10201</v>
      </c>
      <c r="AP571">
        <v>-1.2551819637512E-2</v>
      </c>
      <c r="AQ571">
        <f>(Table2[[#This Row],[Sharpe Ratio]]-AVERAGE(Table2[Sharpe Ratio]))/_xlfn.STDEV.P(Table2[Sharpe Ratio])</f>
        <v>-0.78375917428394237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-1.8091990801617013</v>
      </c>
      <c r="AS571">
        <f>_xlfn.RANK.AVG(Table2[[#This Row],[1Y Return vs Nifty Z-Score]],Table2[1Y Return vs Nifty Z-Score])</f>
        <v>432</v>
      </c>
      <c r="AT571">
        <f>_xlfn.RANK.AVG(Table2[[#This Row],[6M Return vs Nifty Z-Score]],Table2[6M Return vs Nifty Z-Score])</f>
        <v>575</v>
      </c>
      <c r="AU571">
        <f>_xlfn.RANK.AVG(Table2[[#This Row],[Sharpe Ratio Z-Score]],Table2[Sharpe Ratio Z-Score])</f>
        <v>572</v>
      </c>
      <c r="AV571">
        <f>(Table2[[#This Row],[Rank 1Y]]+Table2[[#This Row],[Rank 6M]]+Table2[[#This Row],[Rank Sharpe]])/3</f>
        <v>526.33333333333337</v>
      </c>
    </row>
    <row r="572" spans="1:48" x14ac:dyDescent="0.3">
      <c r="A572" t="s">
        <v>1802</v>
      </c>
      <c r="B572" t="s">
        <v>1803</v>
      </c>
      <c r="C572" t="s">
        <v>10166</v>
      </c>
      <c r="D572" t="s">
        <v>133</v>
      </c>
      <c r="E572">
        <v>4086.6228549719999</v>
      </c>
      <c r="F572">
        <v>213.48</v>
      </c>
      <c r="G572">
        <v>-13.090638624164599</v>
      </c>
      <c r="H572">
        <f>(Table2[[#This Row],[1Y Return vs Nifty]]-AVERAGE(Table2[1Y Return vs Nifty]))/_xlfn.STDEV.P(Table2[1Y Return vs Nifty])</f>
        <v>-0.71138817968217383</v>
      </c>
      <c r="I572">
        <v>-8.4760961745996894</v>
      </c>
      <c r="J572">
        <f>(Table2[[#This Row],[1M Return vs Nifty]]-AVERAGE(Table2[1M Return vs Nifty]))/_xlfn.STDEV.P(Table2[1M Return vs Nifty])</f>
        <v>-0.99657850247458046</v>
      </c>
      <c r="K572">
        <v>-31.204113214619898</v>
      </c>
      <c r="L572">
        <f>(Table2[[#This Row],[6M Return vs Nifty]]-AVERAGE(Table2[6M Return vs Nifty]))/_xlfn.STDEV.P(Table2[6M Return vs Nifty])</f>
        <v>-1.3133875941644018</v>
      </c>
      <c r="M572">
        <v>-4.7730685847257996</v>
      </c>
      <c r="N572">
        <f>(Table2[[#This Row],[1W Return vs Nifty]]-AVERAGE(Table2[1W Return vs Nifty]))/_xlfn.STDEV.P(Table2[1W Return vs Nifty])</f>
        <v>-1.566667391545667</v>
      </c>
      <c r="O572">
        <v>219.82</v>
      </c>
      <c r="P572">
        <v>219.831544420342</v>
      </c>
      <c r="Q572">
        <v>217.51305026884401</v>
      </c>
      <c r="R572">
        <v>36.013074220978197</v>
      </c>
      <c r="S572" s="2">
        <f>(Table2[[#This Row],[Close Price]]-Table2[[#This Row],[20D EMA]])/Table2[[#This Row],[20D EMA]]</f>
        <v>-2.8841779637885558E-2</v>
      </c>
      <c r="T572" s="2">
        <f>(Table2[[#This Row],[Close Price]]-Table2[[#This Row],[50D EMA]])/Table2[[#This Row],[50D EMA]]</f>
        <v>-2.8892779865100523E-2</v>
      </c>
      <c r="U572" s="2">
        <f>(Table2[[#This Row],[Close Price]]-Table2[[#This Row],[200D EMA]])/Table2[[#This Row],[200D EMA]]</f>
        <v>-1.8541647334995352E-2</v>
      </c>
      <c r="V572">
        <v>1.2397205868510901</v>
      </c>
      <c r="W572">
        <v>211.68</v>
      </c>
      <c r="X572">
        <v>214.73</v>
      </c>
      <c r="Y572">
        <v>209.5</v>
      </c>
      <c r="Z572">
        <v>215.9</v>
      </c>
      <c r="AA572">
        <v>209.5</v>
      </c>
      <c r="AB572">
        <v>233.63</v>
      </c>
      <c r="AC572" s="2">
        <f>(Table2[[#This Row],[Close Price]]/Table2[[#This Row],[Day Low]])-1</f>
        <v>8.5034013605440606E-3</v>
      </c>
      <c r="AD572" s="2">
        <f>(Table2[[#This Row],[Day High]]/Table2[[#This Row],[Close Price]])-1</f>
        <v>5.855349447255076E-3</v>
      </c>
      <c r="AE572" s="2">
        <f>(Table2[[#This Row],[Close Price]]/Table2[[#This Row],[Current Week Low]])-1</f>
        <v>1.8997613365155042E-2</v>
      </c>
      <c r="AF572" s="2">
        <f>(Table2[[#This Row],[Current Week High]]/Table2[[#This Row],[Close Price]])-1</f>
        <v>1.1335956529885838E-2</v>
      </c>
      <c r="AG572" s="2">
        <f>(Table2[[#This Row],[Close Price]]/Table2[[#This Row],[Current Month Low]])-1</f>
        <v>1.8997613365155042E-2</v>
      </c>
      <c r="AH572" s="2">
        <f>(Table2[[#This Row],[Current Month High]]/Table2[[#This Row],[Close Price]])-1</f>
        <v>9.438823308975075E-2</v>
      </c>
      <c r="AI572">
        <v>30.222971706951402</v>
      </c>
      <c r="AJ572">
        <v>27.9089275014978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-0.13</v>
      </c>
      <c r="AM572" t="s">
        <v>10201</v>
      </c>
      <c r="AN572">
        <v>-1.84</v>
      </c>
      <c r="AO572" t="s">
        <v>10201</v>
      </c>
      <c r="AP572">
        <v>6.2610524974722997E-2</v>
      </c>
      <c r="AQ572">
        <f>(Table2[[#This Row],[Sharpe Ratio]]-AVERAGE(Table2[Sharpe Ratio]))/_xlfn.STDEV.P(Table2[Sharpe Ratio])</f>
        <v>7.8888196500470506E-2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580</v>
      </c>
      <c r="AT572">
        <f>_xlfn.RANK.AVG(Table2[[#This Row],[6M Return vs Nifty Z-Score]],Table2[6M Return vs Nifty Z-Score])</f>
        <v>692</v>
      </c>
      <c r="AU572">
        <f>_xlfn.RANK.AVG(Table2[[#This Row],[Sharpe Ratio Z-Score]],Table2[Sharpe Ratio Z-Score])</f>
        <v>312</v>
      </c>
      <c r="AV572">
        <f>(Table2[[#This Row],[Rank 1Y]]+Table2[[#This Row],[Rank 6M]]+Table2[[#This Row],[Rank Sharpe]])/3</f>
        <v>528</v>
      </c>
    </row>
    <row r="573" spans="1:48" x14ac:dyDescent="0.3">
      <c r="A573" t="s">
        <v>1930</v>
      </c>
      <c r="B573" t="s">
        <v>1931</v>
      </c>
      <c r="C573" t="s">
        <v>10161</v>
      </c>
      <c r="D573" t="s">
        <v>57</v>
      </c>
      <c r="E573">
        <v>3542.1970949199899</v>
      </c>
      <c r="F573">
        <v>142.16</v>
      </c>
      <c r="G573">
        <v>24.175441701547001</v>
      </c>
      <c r="H573">
        <f>(Table2[[#This Row],[1Y Return vs Nifty]]-AVERAGE(Table2[1Y Return vs Nifty]))/_xlfn.STDEV.P(Table2[1Y Return vs Nifty])</f>
        <v>-0.19569126235680073</v>
      </c>
      <c r="I573">
        <v>20.2023347013596</v>
      </c>
      <c r="J573">
        <f>(Table2[[#This Row],[1M Return vs Nifty]]-AVERAGE(Table2[1M Return vs Nifty]))/_xlfn.STDEV.P(Table2[1M Return vs Nifty])</f>
        <v>2.1467586137527874</v>
      </c>
      <c r="K573">
        <v>-12.3838061044356</v>
      </c>
      <c r="L573">
        <f>(Table2[[#This Row],[6M Return vs Nifty]]-AVERAGE(Table2[6M Return vs Nifty]))/_xlfn.STDEV.P(Table2[6M Return vs Nifty])</f>
        <v>-0.67992521444586163</v>
      </c>
      <c r="M573">
        <v>3.6084508466413001</v>
      </c>
      <c r="N573">
        <f>(Table2[[#This Row],[1W Return vs Nifty]]-AVERAGE(Table2[1W Return vs Nifty]))/_xlfn.STDEV.P(Table2[1W Return vs Nifty])</f>
        <v>0.11656658904162141</v>
      </c>
      <c r="O573">
        <v>136.74</v>
      </c>
      <c r="P573">
        <v>129.00641380195199</v>
      </c>
      <c r="Q573">
        <v>119.471632047977</v>
      </c>
      <c r="R573">
        <v>57.506758414929301</v>
      </c>
      <c r="S573" s="2">
        <f>(Table2[[#This Row],[Close Price]]-Table2[[#This Row],[20D EMA]])/Table2[[#This Row],[20D EMA]]</f>
        <v>3.963726780751782E-2</v>
      </c>
      <c r="T573" s="2">
        <f>(Table2[[#This Row],[Close Price]]-Table2[[#This Row],[50D EMA]])/Table2[[#This Row],[50D EMA]]</f>
        <v>0.10196071505592831</v>
      </c>
      <c r="U573" s="2">
        <f>(Table2[[#This Row],[Close Price]]-Table2[[#This Row],[200D EMA]])/Table2[[#This Row],[200D EMA]]</f>
        <v>0.18990590120098039</v>
      </c>
      <c r="V573">
        <v>1.6415975900149</v>
      </c>
      <c r="W573">
        <v>142.34</v>
      </c>
      <c r="X573">
        <v>145.69999999999999</v>
      </c>
      <c r="Y573">
        <v>141.16</v>
      </c>
      <c r="Z573">
        <v>149.9</v>
      </c>
      <c r="AA573">
        <v>116.8</v>
      </c>
      <c r="AB573">
        <v>149.9</v>
      </c>
      <c r="AC573" s="2">
        <f>(Table2[[#This Row],[Close Price]]/Table2[[#This Row],[Day Low]])-1</f>
        <v>-1.2645777715329931E-3</v>
      </c>
      <c r="AD573" s="2">
        <f>(Table2[[#This Row],[Day High]]/Table2[[#This Row],[Close Price]])-1</f>
        <v>2.4901519414743944E-2</v>
      </c>
      <c r="AE573" s="2">
        <f>(Table2[[#This Row],[Close Price]]/Table2[[#This Row],[Current Week Low]])-1</f>
        <v>7.084159818645519E-3</v>
      </c>
      <c r="AF573" s="2">
        <f>(Table2[[#This Row],[Current Week High]]/Table2[[#This Row],[Close Price]])-1</f>
        <v>5.4445694991558824E-2</v>
      </c>
      <c r="AG573" s="2">
        <f>(Table2[[#This Row],[Close Price]]/Table2[[#This Row],[Current Month Low]])-1</f>
        <v>0.21712328767123279</v>
      </c>
      <c r="AH573" s="2">
        <f>(Table2[[#This Row],[Current Month High]]/Table2[[#This Row],[Close Price]])-1</f>
        <v>5.4445694991558824E-2</v>
      </c>
      <c r="AI573">
        <v>9.3837929093978492</v>
      </c>
      <c r="AJ573">
        <v>64.537037037036995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0.04</v>
      </c>
      <c r="AM573" t="s">
        <v>10202</v>
      </c>
      <c r="AN573">
        <v>13.13</v>
      </c>
      <c r="AO573" t="s">
        <v>10202</v>
      </c>
      <c r="AP573">
        <v>-7.7004118686694004E-2</v>
      </c>
      <c r="AQ573">
        <f>(Table2[[#This Row],[Sharpe Ratio]]-AVERAGE(Table2[Sharpe Ratio]))/_xlfn.STDEV.P(Table2[Sharpe Ratio])</f>
        <v>-1.5234860495248328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-0.13577732353308636</v>
      </c>
      <c r="AS573">
        <f>_xlfn.RANK.AVG(Table2[[#This Row],[1Y Return vs Nifty Z-Score]],Table2[1Y Return vs Nifty Z-Score])</f>
        <v>352</v>
      </c>
      <c r="AT573">
        <f>_xlfn.RANK.AVG(Table2[[#This Row],[6M Return vs Nifty Z-Score]],Table2[6M Return vs Nifty Z-Score])</f>
        <v>546</v>
      </c>
      <c r="AU573">
        <f>_xlfn.RANK.AVG(Table2[[#This Row],[Sharpe Ratio Z-Score]],Table2[Sharpe Ratio Z-Score])</f>
        <v>688</v>
      </c>
      <c r="AV573">
        <f>(Table2[[#This Row],[Rank 1Y]]+Table2[[#This Row],[Rank 6M]]+Table2[[#This Row],[Rank Sharpe]])/3</f>
        <v>528.66666666666663</v>
      </c>
    </row>
    <row r="574" spans="1:48" x14ac:dyDescent="0.3">
      <c r="A574" t="s">
        <v>1477</v>
      </c>
      <c r="B574" t="s">
        <v>1478</v>
      </c>
      <c r="C574" t="s">
        <v>10173</v>
      </c>
      <c r="D574" t="s">
        <v>1479</v>
      </c>
      <c r="E574">
        <v>6920.1296724000003</v>
      </c>
      <c r="F574">
        <v>904.1</v>
      </c>
      <c r="G574">
        <v>3.8184645201554401</v>
      </c>
      <c r="H574">
        <f>(Table2[[#This Row],[1Y Return vs Nifty]]-AVERAGE(Table2[1Y Return vs Nifty]))/_xlfn.STDEV.P(Table2[1Y Return vs Nifty])</f>
        <v>-0.47739597309514781</v>
      </c>
      <c r="I574">
        <v>1.62867919638452</v>
      </c>
      <c r="J574">
        <f>(Table2[[#This Row],[1M Return vs Nifty]]-AVERAGE(Table2[1M Return vs Nifty]))/_xlfn.STDEV.P(Table2[1M Return vs Nifty])</f>
        <v>0.11096868558936133</v>
      </c>
      <c r="K574">
        <v>-13.056431673349399</v>
      </c>
      <c r="L574">
        <f>(Table2[[#This Row],[6M Return vs Nifty]]-AVERAGE(Table2[6M Return vs Nifty]))/_xlfn.STDEV.P(Table2[6M Return vs Nifty])</f>
        <v>-0.70256474902142141</v>
      </c>
      <c r="M574">
        <v>1.51268933073978</v>
      </c>
      <c r="N574">
        <f>(Table2[[#This Row],[1W Return vs Nifty]]-AVERAGE(Table2[1W Return vs Nifty]))/_xlfn.STDEV.P(Table2[1W Return vs Nifty])</f>
        <v>-0.3043185532836018</v>
      </c>
      <c r="O574">
        <v>893.16</v>
      </c>
      <c r="P574">
        <v>838.86544074291999</v>
      </c>
      <c r="Q574">
        <v>774.173052836333</v>
      </c>
      <c r="R574">
        <v>52.196789871087297</v>
      </c>
      <c r="S574" s="2">
        <f>(Table2[[#This Row],[Close Price]]-Table2[[#This Row],[20D EMA]])/Table2[[#This Row],[20D EMA]]</f>
        <v>1.224864525952803E-2</v>
      </c>
      <c r="T574" s="2">
        <f>(Table2[[#This Row],[Close Price]]-Table2[[#This Row],[50D EMA]])/Table2[[#This Row],[50D EMA]]</f>
        <v>7.7765224419433343E-2</v>
      </c>
      <c r="U574" s="2">
        <f>(Table2[[#This Row],[Close Price]]-Table2[[#This Row],[200D EMA]])/Table2[[#This Row],[200D EMA]]</f>
        <v>0.16782674970105776</v>
      </c>
      <c r="V574">
        <v>0.76249526658254596</v>
      </c>
      <c r="W574">
        <v>906.8</v>
      </c>
      <c r="X574">
        <v>929.95</v>
      </c>
      <c r="Y574">
        <v>901</v>
      </c>
      <c r="Z574">
        <v>931.55</v>
      </c>
      <c r="AA574">
        <v>824.25</v>
      </c>
      <c r="AB574">
        <v>970</v>
      </c>
      <c r="AC574" s="2">
        <f>(Table2[[#This Row],[Close Price]]/Table2[[#This Row],[Day Low]])-1</f>
        <v>-2.977503308336904E-3</v>
      </c>
      <c r="AD574" s="2">
        <f>(Table2[[#This Row],[Day High]]/Table2[[#This Row],[Close Price]])-1</f>
        <v>2.8591969914832482E-2</v>
      </c>
      <c r="AE574" s="2">
        <f>(Table2[[#This Row],[Close Price]]/Table2[[#This Row],[Current Week Low]])-1</f>
        <v>3.4406215316316047E-3</v>
      </c>
      <c r="AF574" s="2">
        <f>(Table2[[#This Row],[Current Week High]]/Table2[[#This Row],[Close Price]])-1</f>
        <v>3.0361685654241688E-2</v>
      </c>
      <c r="AG574" s="2">
        <f>(Table2[[#This Row],[Close Price]]/Table2[[#This Row],[Current Month Low]])-1</f>
        <v>9.6875947831361886E-2</v>
      </c>
      <c r="AH574" s="2">
        <f>(Table2[[#This Row],[Current Month High]]/Table2[[#This Row],[Close Price]])-1</f>
        <v>7.2890167016922858E-2</v>
      </c>
      <c r="AI574">
        <v>9.4347970357261293</v>
      </c>
      <c r="AJ574">
        <v>52.848689771766601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0.2</v>
      </c>
      <c r="AM574" t="s">
        <v>10202</v>
      </c>
      <c r="AN574">
        <v>0.01</v>
      </c>
      <c r="AO574" t="s">
        <v>10202</v>
      </c>
      <c r="AP574">
        <v>-1.0329646465857E-2</v>
      </c>
      <c r="AQ574">
        <f>(Table2[[#This Row],[Sharpe Ratio]]-AVERAGE(Table2[Sharpe Ratio]))/_xlfn.STDEV.P(Table2[Sharpe Ratio])</f>
        <v>-0.75825502251957866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-2.1315656123303883</v>
      </c>
      <c r="AS574">
        <f>_xlfn.RANK.AVG(Table2[[#This Row],[1Y Return vs Nifty Z-Score]],Table2[1Y Return vs Nifty Z-Score])</f>
        <v>472</v>
      </c>
      <c r="AT574">
        <f>_xlfn.RANK.AVG(Table2[[#This Row],[6M Return vs Nifty Z-Score]],Table2[6M Return vs Nifty Z-Score])</f>
        <v>549</v>
      </c>
      <c r="AU574">
        <f>_xlfn.RANK.AVG(Table2[[#This Row],[Sharpe Ratio Z-Score]],Table2[Sharpe Ratio Z-Score])</f>
        <v>568</v>
      </c>
      <c r="AV574">
        <f>(Table2[[#This Row],[Rank 1Y]]+Table2[[#This Row],[Rank 6M]]+Table2[[#This Row],[Rank Sharpe]])/3</f>
        <v>529.66666666666663</v>
      </c>
    </row>
    <row r="575" spans="1:48" x14ac:dyDescent="0.3">
      <c r="A575" t="s">
        <v>1900</v>
      </c>
      <c r="B575" t="s">
        <v>1901</v>
      </c>
      <c r="C575" t="s">
        <v>10166</v>
      </c>
      <c r="D575" t="s">
        <v>80</v>
      </c>
      <c r="E575">
        <v>3688.83964251</v>
      </c>
      <c r="F575">
        <v>858.15</v>
      </c>
      <c r="G575">
        <v>-51.250257943703197</v>
      </c>
      <c r="H575">
        <f>(Table2[[#This Row],[1Y Return vs Nifty]]-AVERAGE(Table2[1Y Return vs Nifty]))/_xlfn.STDEV.P(Table2[1Y Return vs Nifty])</f>
        <v>-1.2394501029485845</v>
      </c>
      <c r="I575">
        <v>2.37254749445838</v>
      </c>
      <c r="J575">
        <f>(Table2[[#This Row],[1M Return vs Nifty]]-AVERAGE(Table2[1M Return vs Nifty]))/_xlfn.STDEV.P(Table2[1M Return vs Nifty])</f>
        <v>0.19250134827351642</v>
      </c>
      <c r="K575">
        <v>5.1739112630453503</v>
      </c>
      <c r="L575">
        <f>(Table2[[#This Row],[6M Return vs Nifty]]-AVERAGE(Table2[6M Return vs Nifty]))/_xlfn.STDEV.P(Table2[6M Return vs Nifty])</f>
        <v>-8.8959649382821027E-2</v>
      </c>
      <c r="M575">
        <v>4.3960205340109804</v>
      </c>
      <c r="N575">
        <f>(Table2[[#This Row],[1W Return vs Nifty]]-AVERAGE(Table2[1W Return vs Nifty]))/_xlfn.STDEV.P(Table2[1W Return vs Nifty])</f>
        <v>0.27473171300470284</v>
      </c>
      <c r="O575">
        <v>807.49</v>
      </c>
      <c r="P575">
        <v>775.30530286186297</v>
      </c>
      <c r="Q575">
        <v>806.01677111632898</v>
      </c>
      <c r="R575">
        <v>65.853766913825893</v>
      </c>
      <c r="S575" s="2">
        <f>(Table2[[#This Row],[Close Price]]-Table2[[#This Row],[20D EMA]])/Table2[[#This Row],[20D EMA]]</f>
        <v>6.2737619041721843E-2</v>
      </c>
      <c r="T575" s="2">
        <f>(Table2[[#This Row],[Close Price]]-Table2[[#This Row],[50D EMA]])/Table2[[#This Row],[50D EMA]]</f>
        <v>0.10685428931329977</v>
      </c>
      <c r="U575" s="2">
        <f>(Table2[[#This Row],[Close Price]]-Table2[[#This Row],[200D EMA]])/Table2[[#This Row],[200D EMA]]</f>
        <v>6.4680079561454717E-2</v>
      </c>
      <c r="V575">
        <v>0.82052211729925795</v>
      </c>
      <c r="W575">
        <v>740</v>
      </c>
      <c r="X575">
        <v>794.8</v>
      </c>
      <c r="Y575">
        <v>827.1</v>
      </c>
      <c r="Z575">
        <v>864.4</v>
      </c>
      <c r="AA575">
        <v>758.05</v>
      </c>
      <c r="AB575">
        <v>864.4</v>
      </c>
      <c r="AC575" s="2">
        <f>(Table2[[#This Row],[Close Price]]/Table2[[#This Row],[Day Low]])-1</f>
        <v>0.15966216216216211</v>
      </c>
      <c r="AD575" s="2">
        <f>(Table2[[#This Row],[Day High]]/Table2[[#This Row],[Close Price]])-1</f>
        <v>-7.382159296160351E-2</v>
      </c>
      <c r="AE575" s="2">
        <f>(Table2[[#This Row],[Close Price]]/Table2[[#This Row],[Current Week Low]])-1</f>
        <v>3.7540805223068574E-2</v>
      </c>
      <c r="AF575" s="2">
        <f>(Table2[[#This Row],[Current Week High]]/Table2[[#This Row],[Close Price]])-1</f>
        <v>7.2831090135756504E-3</v>
      </c>
      <c r="AG575" s="2">
        <f>(Table2[[#This Row],[Close Price]]/Table2[[#This Row],[Current Month Low]])-1</f>
        <v>0.13204933711496603</v>
      </c>
      <c r="AH575" s="2">
        <f>(Table2[[#This Row],[Current Month High]]/Table2[[#This Row],[Close Price]])-1</f>
        <v>7.2831090135756504E-3</v>
      </c>
      <c r="AI575">
        <v>36.269882887606997</v>
      </c>
      <c r="AJ575">
        <v>38.6797026502908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0.11</v>
      </c>
      <c r="AM575" t="s">
        <v>10202</v>
      </c>
      <c r="AN575">
        <v>7.98</v>
      </c>
      <c r="AO575" t="s">
        <v>10202</v>
      </c>
      <c r="AQ575">
        <f>(Table2[[#This Row],[Sharpe Ratio]]-AVERAGE(Table2[Sharpe Ratio]))/_xlfn.STDEV.P(Table2[Sharpe Ratio])</f>
        <v>-0.63970041368086605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717</v>
      </c>
      <c r="AT575">
        <f>_xlfn.RANK.AVG(Table2[[#This Row],[6M Return vs Nifty Z-Score]],Table2[6M Return vs Nifty Z-Score])</f>
        <v>353</v>
      </c>
      <c r="AU575">
        <f>_xlfn.RANK.AVG(Table2[[#This Row],[Sharpe Ratio Z-Score]],Table2[Sharpe Ratio Z-Score])</f>
        <v>530.5</v>
      </c>
      <c r="AV575">
        <f>(Table2[[#This Row],[Rank 1Y]]+Table2[[#This Row],[Rank 6M]]+Table2[[#This Row],[Rank Sharpe]])/3</f>
        <v>533.5</v>
      </c>
    </row>
    <row r="576" spans="1:48" x14ac:dyDescent="0.3">
      <c r="A576" t="s">
        <v>650</v>
      </c>
      <c r="B576" t="s">
        <v>651</v>
      </c>
      <c r="C576" t="s">
        <v>10171</v>
      </c>
      <c r="D576" t="s">
        <v>170</v>
      </c>
      <c r="E576">
        <v>27987.524701079899</v>
      </c>
      <c r="F576">
        <v>1098.5999999999999</v>
      </c>
      <c r="G576">
        <v>-22.712676452133699</v>
      </c>
      <c r="H576">
        <f>(Table2[[#This Row],[1Y Return vs Nifty]]-AVERAGE(Table2[1Y Return vs Nifty]))/_xlfn.STDEV.P(Table2[1Y Return vs Nifty])</f>
        <v>-0.84454023653662769</v>
      </c>
      <c r="I576">
        <v>-6.8001299298279401</v>
      </c>
      <c r="J576">
        <f>(Table2[[#This Row],[1M Return vs Nifty]]-AVERAGE(Table2[1M Return vs Nifty]))/_xlfn.STDEV.P(Table2[1M Return vs Nifty])</f>
        <v>-0.81288201902605817</v>
      </c>
      <c r="K576">
        <v>-5.8200117946646301</v>
      </c>
      <c r="L576">
        <f>(Table2[[#This Row],[6M Return vs Nifty]]-AVERAGE(Table2[6M Return vs Nifty]))/_xlfn.STDEV.P(Table2[6M Return vs Nifty])</f>
        <v>-0.45899806702431167</v>
      </c>
      <c r="M576">
        <v>1.6430989469720101</v>
      </c>
      <c r="N576">
        <f>(Table2[[#This Row],[1W Return vs Nifty]]-AVERAGE(Table2[1W Return vs Nifty]))/_xlfn.STDEV.P(Table2[1W Return vs Nifty])</f>
        <v>-0.27812880341367474</v>
      </c>
      <c r="O576">
        <v>1072.26</v>
      </c>
      <c r="P576">
        <v>1079.0040925487101</v>
      </c>
      <c r="Q576">
        <v>1058.2613754982201</v>
      </c>
      <c r="R576">
        <v>65.938816887540497</v>
      </c>
      <c r="S576" s="2">
        <f>(Table2[[#This Row],[Close Price]]-Table2[[#This Row],[20D EMA]])/Table2[[#This Row],[20D EMA]]</f>
        <v>2.4564937608415792E-2</v>
      </c>
      <c r="T576" s="2">
        <f>(Table2[[#This Row],[Close Price]]-Table2[[#This Row],[50D EMA]])/Table2[[#This Row],[50D EMA]]</f>
        <v>1.8161105770231521E-2</v>
      </c>
      <c r="U576" s="2">
        <f>(Table2[[#This Row],[Close Price]]-Table2[[#This Row],[200D EMA]])/Table2[[#This Row],[200D EMA]]</f>
        <v>3.8117827443894699E-2</v>
      </c>
      <c r="V576">
        <v>0.72262694611394895</v>
      </c>
      <c r="W576">
        <v>1094.05</v>
      </c>
      <c r="X576">
        <v>1109.95</v>
      </c>
      <c r="Y576">
        <v>1076.05</v>
      </c>
      <c r="Z576">
        <v>1105.95</v>
      </c>
      <c r="AA576">
        <v>1019.2</v>
      </c>
      <c r="AB576">
        <v>1120</v>
      </c>
      <c r="AC576" s="2">
        <f>(Table2[[#This Row],[Close Price]]/Table2[[#This Row],[Day Low]])-1</f>
        <v>4.1588592843104788E-3</v>
      </c>
      <c r="AD576" s="2">
        <f>(Table2[[#This Row],[Day High]]/Table2[[#This Row],[Close Price]])-1</f>
        <v>1.0331330784635107E-2</v>
      </c>
      <c r="AE576" s="2">
        <f>(Table2[[#This Row],[Close Price]]/Table2[[#This Row],[Current Week Low]])-1</f>
        <v>2.0956275266019286E-2</v>
      </c>
      <c r="AF576" s="2">
        <f>(Table2[[#This Row],[Current Week High]]/Table2[[#This Row],[Close Price]])-1</f>
        <v>6.690333151283534E-3</v>
      </c>
      <c r="AG576" s="2">
        <f>(Table2[[#This Row],[Close Price]]/Table2[[#This Row],[Current Month Low]])-1</f>
        <v>7.7904238618524246E-2</v>
      </c>
      <c r="AH576" s="2">
        <f>(Table2[[#This Row],[Current Month High]]/Table2[[#This Row],[Close Price]])-1</f>
        <v>1.9479337338430769E-2</v>
      </c>
      <c r="AI576">
        <v>22.7926451847806</v>
      </c>
      <c r="AJ576">
        <v>17.749196141479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-7.0000000000000007E-2</v>
      </c>
      <c r="AM576" t="s">
        <v>10201</v>
      </c>
      <c r="AN576">
        <v>3.29</v>
      </c>
      <c r="AO576" t="s">
        <v>10202</v>
      </c>
      <c r="AP576">
        <v>4.583131673417E-3</v>
      </c>
      <c r="AQ576">
        <f>(Table2[[#This Row],[Sharpe Ratio]]-AVERAGE(Table2[Sharpe Ratio]))/_xlfn.STDEV.P(Table2[Sharpe Ratio])</f>
        <v>-0.58709925403864316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620</v>
      </c>
      <c r="AT576">
        <f>_xlfn.RANK.AVG(Table2[[#This Row],[6M Return vs Nifty Z-Score]],Table2[6M Return vs Nifty Z-Score])</f>
        <v>488</v>
      </c>
      <c r="AU576">
        <f>_xlfn.RANK.AVG(Table2[[#This Row],[Sharpe Ratio Z-Score]],Table2[Sharpe Ratio Z-Score])</f>
        <v>493</v>
      </c>
      <c r="AV576">
        <f>(Table2[[#This Row],[Rank 1Y]]+Table2[[#This Row],[Rank 6M]]+Table2[[#This Row],[Rank Sharpe]])/3</f>
        <v>533.66666666666663</v>
      </c>
    </row>
    <row r="577" spans="1:48" x14ac:dyDescent="0.3">
      <c r="A577" t="s">
        <v>1796</v>
      </c>
      <c r="B577" t="s">
        <v>1797</v>
      </c>
      <c r="C577" t="s">
        <v>10168</v>
      </c>
      <c r="D577" t="s">
        <v>298</v>
      </c>
      <c r="E577">
        <v>4091.2186085120002</v>
      </c>
      <c r="F577">
        <v>185.92</v>
      </c>
      <c r="G577">
        <v>3.23354632769645</v>
      </c>
      <c r="H577">
        <f>(Table2[[#This Row],[1Y Return vs Nifty]]-AVERAGE(Table2[1Y Return vs Nifty]))/_xlfn.STDEV.P(Table2[1Y Return vs Nifty])</f>
        <v>-0.48549021069948506</v>
      </c>
      <c r="I577">
        <v>-8.8388870540725204</v>
      </c>
      <c r="J577">
        <f>(Table2[[#This Row],[1M Return vs Nifty]]-AVERAGE(Table2[1M Return vs Nifty]))/_xlfn.STDEV.P(Table2[1M Return vs Nifty])</f>
        <v>-1.0363426737365331</v>
      </c>
      <c r="K577">
        <v>-16.862799141059501</v>
      </c>
      <c r="L577">
        <f>(Table2[[#This Row],[6M Return vs Nifty]]-AVERAGE(Table2[6M Return vs Nifty]))/_xlfn.STDEV.P(Table2[6M Return vs Nifty])</f>
        <v>-0.83068118091928878</v>
      </c>
      <c r="M577">
        <v>4.48959960314372</v>
      </c>
      <c r="N577">
        <f>(Table2[[#This Row],[1W Return vs Nifty]]-AVERAGE(Table2[1W Return vs Nifty]))/_xlfn.STDEV.P(Table2[1W Return vs Nifty])</f>
        <v>0.29352490084203775</v>
      </c>
      <c r="O577">
        <v>183.37</v>
      </c>
      <c r="P577">
        <v>187.153932338716</v>
      </c>
      <c r="Q577">
        <v>183.20690693527001</v>
      </c>
      <c r="R577">
        <v>59.155474481758198</v>
      </c>
      <c r="S577" s="2">
        <f>(Table2[[#This Row],[Close Price]]-Table2[[#This Row],[20D EMA]])/Table2[[#This Row],[20D EMA]]</f>
        <v>1.3906309647161384E-2</v>
      </c>
      <c r="T577" s="2">
        <f>(Table2[[#This Row],[Close Price]]-Table2[[#This Row],[50D EMA]])/Table2[[#This Row],[50D EMA]]</f>
        <v>-6.5931413959436011E-3</v>
      </c>
      <c r="U577" s="2">
        <f>(Table2[[#This Row],[Close Price]]-Table2[[#This Row],[200D EMA]])/Table2[[#This Row],[200D EMA]]</f>
        <v>1.4808901640856558E-2</v>
      </c>
      <c r="V577">
        <v>0.85118142724297796</v>
      </c>
      <c r="W577">
        <v>183.31</v>
      </c>
      <c r="X577">
        <v>187.3</v>
      </c>
      <c r="Y577">
        <v>181.45</v>
      </c>
      <c r="Z577">
        <v>186.4</v>
      </c>
      <c r="AA577">
        <v>169.84</v>
      </c>
      <c r="AB577">
        <v>194.62</v>
      </c>
      <c r="AC577" s="2">
        <f>(Table2[[#This Row],[Close Price]]/Table2[[#This Row],[Day Low]])-1</f>
        <v>1.4238175767824934E-2</v>
      </c>
      <c r="AD577" s="2">
        <f>(Table2[[#This Row],[Day High]]/Table2[[#This Row],[Close Price]])-1</f>
        <v>7.422547332186058E-3</v>
      </c>
      <c r="AE577" s="2">
        <f>(Table2[[#This Row],[Close Price]]/Table2[[#This Row],[Current Week Low]])-1</f>
        <v>2.4634885643427973E-2</v>
      </c>
      <c r="AF577" s="2">
        <f>(Table2[[#This Row],[Current Week High]]/Table2[[#This Row],[Close Price]])-1</f>
        <v>2.5817555938039138E-3</v>
      </c>
      <c r="AG577" s="2">
        <f>(Table2[[#This Row],[Close Price]]/Table2[[#This Row],[Current Month Low]])-1</f>
        <v>9.4677343382006507E-2</v>
      </c>
      <c r="AH577" s="2">
        <f>(Table2[[#This Row],[Current Month High]]/Table2[[#This Row],[Close Price]])-1</f>
        <v>4.679432013769369E-2</v>
      </c>
      <c r="AI577">
        <v>27.9313683304647</v>
      </c>
      <c r="AJ577">
        <v>46.1060903732809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-0.13</v>
      </c>
      <c r="AM577" t="s">
        <v>10201</v>
      </c>
      <c r="AN577">
        <v>-0.97</v>
      </c>
      <c r="AO577" t="s">
        <v>10201</v>
      </c>
      <c r="AQ577">
        <f>(Table2[[#This Row],[Sharpe Ratio]]-AVERAGE(Table2[Sharpe Ratio]))/_xlfn.STDEV.P(Table2[Sharpe Ratio])</f>
        <v>-0.63970041368086605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478</v>
      </c>
      <c r="AT577">
        <f>_xlfn.RANK.AVG(Table2[[#This Row],[6M Return vs Nifty Z-Score]],Table2[6M Return vs Nifty Z-Score])</f>
        <v>597</v>
      </c>
      <c r="AU577">
        <f>_xlfn.RANK.AVG(Table2[[#This Row],[Sharpe Ratio Z-Score]],Table2[Sharpe Ratio Z-Score])</f>
        <v>530.5</v>
      </c>
      <c r="AV577">
        <f>(Table2[[#This Row],[Rank 1Y]]+Table2[[#This Row],[Rank 6M]]+Table2[[#This Row],[Rank Sharpe]])/3</f>
        <v>535.16666666666663</v>
      </c>
    </row>
    <row r="578" spans="1:48" x14ac:dyDescent="0.3">
      <c r="A578" t="s">
        <v>178</v>
      </c>
      <c r="B578" t="s">
        <v>179</v>
      </c>
      <c r="C578" t="s">
        <v>10157</v>
      </c>
      <c r="D578" t="s">
        <v>37</v>
      </c>
      <c r="E578">
        <v>149853.37746340499</v>
      </c>
      <c r="F578">
        <v>696.85</v>
      </c>
      <c r="G578">
        <v>-18.688011303432699</v>
      </c>
      <c r="H578">
        <f>(Table2[[#This Row],[1Y Return vs Nifty]]-AVERAGE(Table2[1Y Return vs Nifty]))/_xlfn.STDEV.P(Table2[1Y Return vs Nifty])</f>
        <v>-0.78884595926593815</v>
      </c>
      <c r="I578">
        <v>15.1807056993204</v>
      </c>
      <c r="J578">
        <f>(Table2[[#This Row],[1M Return vs Nifty]]-AVERAGE(Table2[1M Return vs Nifty]))/_xlfn.STDEV.P(Table2[1M Return vs Nifty])</f>
        <v>1.5963563656553967</v>
      </c>
      <c r="K578">
        <v>6.1935674125058</v>
      </c>
      <c r="L578">
        <f>(Table2[[#This Row],[6M Return vs Nifty]]-AVERAGE(Table2[6M Return vs Nifty]))/_xlfn.STDEV.P(Table2[6M Return vs Nifty])</f>
        <v>-5.4639603107787905E-2</v>
      </c>
      <c r="M578">
        <v>9.8152840608812308</v>
      </c>
      <c r="N578">
        <f>(Table2[[#This Row],[1W Return vs Nifty]]-AVERAGE(Table2[1W Return vs Nifty]))/_xlfn.STDEV.P(Table2[1W Return vs Nifty])</f>
        <v>1.3630652297233368</v>
      </c>
      <c r="O578">
        <v>644.29999999999995</v>
      </c>
      <c r="P578">
        <v>615.87978563965805</v>
      </c>
      <c r="Q578">
        <v>606.49787632407799</v>
      </c>
      <c r="R578">
        <v>81.648300006294505</v>
      </c>
      <c r="S578" s="2">
        <f>(Table2[[#This Row],[Close Price]]-Table2[[#This Row],[20D EMA]])/Table2[[#This Row],[20D EMA]]</f>
        <v>8.1561384448238516E-2</v>
      </c>
      <c r="T578" s="2">
        <f>(Table2[[#This Row],[Close Price]]-Table2[[#This Row],[50D EMA]])/Table2[[#This Row],[50D EMA]]</f>
        <v>0.13147081012935927</v>
      </c>
      <c r="U578" s="2">
        <f>(Table2[[#This Row],[Close Price]]-Table2[[#This Row],[200D EMA]])/Table2[[#This Row],[200D EMA]]</f>
        <v>0.14897352027600999</v>
      </c>
      <c r="V578">
        <v>1.1416113323789701</v>
      </c>
      <c r="W578">
        <v>683.9</v>
      </c>
      <c r="X578">
        <v>701.5</v>
      </c>
      <c r="Y578">
        <v>693.75</v>
      </c>
      <c r="Z578">
        <v>710</v>
      </c>
      <c r="AA578">
        <v>586.5</v>
      </c>
      <c r="AB578">
        <v>710</v>
      </c>
      <c r="AC578" s="2">
        <f>(Table2[[#This Row],[Close Price]]/Table2[[#This Row],[Day Low]])-1</f>
        <v>1.8935516888433979E-2</v>
      </c>
      <c r="AD578" s="2">
        <f>(Table2[[#This Row],[Day High]]/Table2[[#This Row],[Close Price]])-1</f>
        <v>6.6728851259236777E-3</v>
      </c>
      <c r="AE578" s="2">
        <f>(Table2[[#This Row],[Close Price]]/Table2[[#This Row],[Current Week Low]])-1</f>
        <v>4.4684684684686005E-3</v>
      </c>
      <c r="AF578" s="2">
        <f>(Table2[[#This Row],[Current Week High]]/Table2[[#This Row],[Close Price]])-1</f>
        <v>1.8870632130300713E-2</v>
      </c>
      <c r="AG578" s="2">
        <f>(Table2[[#This Row],[Close Price]]/Table2[[#This Row],[Current Month Low]])-1</f>
        <v>0.18815004262574608</v>
      </c>
      <c r="AH578" s="2">
        <f>(Table2[[#This Row],[Current Month High]]/Table2[[#This Row],[Close Price]])-1</f>
        <v>1.8870632130300713E-2</v>
      </c>
      <c r="AI578">
        <v>1.97316495659036</v>
      </c>
      <c r="AJ578">
        <v>36.263199061400101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0.17</v>
      </c>
      <c r="AM578" t="s">
        <v>10202</v>
      </c>
      <c r="AN578">
        <v>10.130000000000001</v>
      </c>
      <c r="AO578" t="s">
        <v>10202</v>
      </c>
      <c r="AP578">
        <v>-5.7641058565284002E-2</v>
      </c>
      <c r="AQ578">
        <f>(Table2[[#This Row],[Sharpe Ratio]]-AVERAGE(Table2[Sharpe Ratio]))/_xlfn.STDEV.P(Table2[Sharpe Ratio])</f>
        <v>-1.301253853466438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0.81468217953856958</v>
      </c>
      <c r="AS578">
        <f>_xlfn.RANK.AVG(Table2[[#This Row],[1Y Return vs Nifty Z-Score]],Table2[1Y Return vs Nifty Z-Score])</f>
        <v>603</v>
      </c>
      <c r="AT578">
        <f>_xlfn.RANK.AVG(Table2[[#This Row],[6M Return vs Nifty Z-Score]],Table2[6M Return vs Nifty Z-Score])</f>
        <v>341</v>
      </c>
      <c r="AU578">
        <f>_xlfn.RANK.AVG(Table2[[#This Row],[Sharpe Ratio Z-Score]],Table2[Sharpe Ratio Z-Score])</f>
        <v>663</v>
      </c>
      <c r="AV578">
        <f>(Table2[[#This Row],[Rank 1Y]]+Table2[[#This Row],[Rank 6M]]+Table2[[#This Row],[Rank Sharpe]])/3</f>
        <v>535.66666666666663</v>
      </c>
    </row>
    <row r="579" spans="1:48" x14ac:dyDescent="0.3">
      <c r="A579" t="s">
        <v>709</v>
      </c>
      <c r="B579" t="s">
        <v>710</v>
      </c>
      <c r="C579" t="s">
        <v>10169</v>
      </c>
      <c r="D579" t="s">
        <v>711</v>
      </c>
      <c r="E579">
        <v>23220.6564315</v>
      </c>
      <c r="F579">
        <v>1458.05</v>
      </c>
      <c r="G579">
        <v>-24.995268898982999</v>
      </c>
      <c r="H579">
        <f>(Table2[[#This Row],[1Y Return vs Nifty]]-AVERAGE(Table2[1Y Return vs Nifty]))/_xlfn.STDEV.P(Table2[1Y Return vs Nifty])</f>
        <v>-0.87612729581579241</v>
      </c>
      <c r="I579">
        <v>-1.4380648546891699</v>
      </c>
      <c r="J579">
        <f>(Table2[[#This Row],[1M Return vs Nifty]]-AVERAGE(Table2[1M Return vs Nifty]))/_xlfn.STDEV.P(Table2[1M Return vs Nifty])</f>
        <v>-0.22516582760641882</v>
      </c>
      <c r="K579">
        <v>-6.15030367424243</v>
      </c>
      <c r="L579">
        <f>(Table2[[#This Row],[6M Return vs Nifty]]-AVERAGE(Table2[6M Return vs Nifty]))/_xlfn.STDEV.P(Table2[6M Return vs Nifty])</f>
        <v>-0.47011517998182778</v>
      </c>
      <c r="M579">
        <v>2.9631693864250499</v>
      </c>
      <c r="N579">
        <f>(Table2[[#This Row],[1W Return vs Nifty]]-AVERAGE(Table2[1W Return vs Nifty]))/_xlfn.STDEV.P(Table2[1W Return vs Nifty])</f>
        <v>-1.3023241271736772E-2</v>
      </c>
      <c r="O579">
        <v>1416.1</v>
      </c>
      <c r="P579">
        <v>1365.6431016679101</v>
      </c>
      <c r="Q579">
        <v>1301.30386998114</v>
      </c>
      <c r="R579">
        <v>62.100569150404901</v>
      </c>
      <c r="S579" s="2">
        <f>(Table2[[#This Row],[Close Price]]-Table2[[#This Row],[20D EMA]])/Table2[[#This Row],[20D EMA]]</f>
        <v>2.9623614151543003E-2</v>
      </c>
      <c r="T579" s="2">
        <f>(Table2[[#This Row],[Close Price]]-Table2[[#This Row],[50D EMA]])/Table2[[#This Row],[50D EMA]]</f>
        <v>6.7665481720099466E-2</v>
      </c>
      <c r="U579" s="2">
        <f>(Table2[[#This Row],[Close Price]]-Table2[[#This Row],[200D EMA]])/Table2[[#This Row],[200D EMA]]</f>
        <v>0.12045313445592973</v>
      </c>
      <c r="V579">
        <v>0.82478268491075701</v>
      </c>
      <c r="W579">
        <v>1446.2</v>
      </c>
      <c r="X579">
        <v>1460</v>
      </c>
      <c r="Y579">
        <v>1450</v>
      </c>
      <c r="Z579">
        <v>1500</v>
      </c>
      <c r="AA579">
        <v>1340.45</v>
      </c>
      <c r="AB579">
        <v>1520</v>
      </c>
      <c r="AC579" s="2">
        <f>(Table2[[#This Row],[Close Price]]/Table2[[#This Row],[Day Low]])-1</f>
        <v>8.1938874291245245E-3</v>
      </c>
      <c r="AD579" s="2">
        <f>(Table2[[#This Row],[Day High]]/Table2[[#This Row],[Close Price]])-1</f>
        <v>1.3374026953807405E-3</v>
      </c>
      <c r="AE579" s="2">
        <f>(Table2[[#This Row],[Close Price]]/Table2[[#This Row],[Current Week Low]])-1</f>
        <v>5.5517241379310356E-3</v>
      </c>
      <c r="AF579" s="2">
        <f>(Table2[[#This Row],[Current Week High]]/Table2[[#This Row],[Close Price]])-1</f>
        <v>2.8771304139090015E-2</v>
      </c>
      <c r="AG579" s="2">
        <f>(Table2[[#This Row],[Close Price]]/Table2[[#This Row],[Current Month Low]])-1</f>
        <v>8.7731731881084629E-2</v>
      </c>
      <c r="AH579" s="2">
        <f>(Table2[[#This Row],[Current Month High]]/Table2[[#This Row],[Close Price]])-1</f>
        <v>4.248825486094443E-2</v>
      </c>
      <c r="AI579">
        <v>4.5094475498096802</v>
      </c>
      <c r="AJ579">
        <v>31.314450398522901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7.0000000000000007E-2</v>
      </c>
      <c r="AM579" t="s">
        <v>10202</v>
      </c>
      <c r="AN579">
        <v>2.0699999999999998</v>
      </c>
      <c r="AO579" t="s">
        <v>10202</v>
      </c>
      <c r="AP579">
        <v>7.6573566393330003E-3</v>
      </c>
      <c r="AQ579">
        <f>(Table2[[#This Row],[Sharpe Ratio]]-AVERAGE(Table2[Sharpe Ratio]))/_xlfn.STDEV.P(Table2[Sharpe Ratio])</f>
        <v>-0.55181600020018395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-2.1362475448759599</v>
      </c>
      <c r="AS579">
        <f>_xlfn.RANK.AVG(Table2[[#This Row],[1Y Return vs Nifty Z-Score]],Table2[1Y Return vs Nifty Z-Score])</f>
        <v>632</v>
      </c>
      <c r="AT579">
        <f>_xlfn.RANK.AVG(Table2[[#This Row],[6M Return vs Nifty Z-Score]],Table2[6M Return vs Nifty Z-Score])</f>
        <v>491</v>
      </c>
      <c r="AU579">
        <f>_xlfn.RANK.AVG(Table2[[#This Row],[Sharpe Ratio Z-Score]],Table2[Sharpe Ratio Z-Score])</f>
        <v>485</v>
      </c>
      <c r="AV579">
        <f>(Table2[[#This Row],[Rank 1Y]]+Table2[[#This Row],[Rank 6M]]+Table2[[#This Row],[Rank Sharpe]])/3</f>
        <v>536</v>
      </c>
    </row>
    <row r="580" spans="1:48" x14ac:dyDescent="0.3">
      <c r="A580" t="s">
        <v>598</v>
      </c>
      <c r="B580" t="s">
        <v>599</v>
      </c>
      <c r="C580" t="s">
        <v>10161</v>
      </c>
      <c r="D580" t="s">
        <v>205</v>
      </c>
      <c r="E580">
        <v>31914.3704425</v>
      </c>
      <c r="F580">
        <v>796.25</v>
      </c>
      <c r="G580">
        <v>-26.398936783397499</v>
      </c>
      <c r="H580">
        <f>(Table2[[#This Row],[1Y Return vs Nifty]]-AVERAGE(Table2[1Y Return vs Nifty]))/_xlfn.STDEV.P(Table2[1Y Return vs Nifty])</f>
        <v>-0.89555158714491712</v>
      </c>
      <c r="I580">
        <v>6.4594502372664504</v>
      </c>
      <c r="J580">
        <f>(Table2[[#This Row],[1M Return vs Nifty]]-AVERAGE(Table2[1M Return vs Nifty]))/_xlfn.STDEV.P(Table2[1M Return vs Nifty])</f>
        <v>0.64045169595620943</v>
      </c>
      <c r="K580">
        <v>2.2844987796837102</v>
      </c>
      <c r="L580">
        <f>(Table2[[#This Row],[6M Return vs Nifty]]-AVERAGE(Table2[6M Return vs Nifty]))/_xlfn.STDEV.P(Table2[6M Return vs Nifty])</f>
        <v>-0.1862127971121833</v>
      </c>
      <c r="M580">
        <v>3.0675955074397399</v>
      </c>
      <c r="N580">
        <f>(Table2[[#This Row],[1W Return vs Nifty]]-AVERAGE(Table2[1W Return vs Nifty]))/_xlfn.STDEV.P(Table2[1W Return vs Nifty])</f>
        <v>7.9483256132637254E-3</v>
      </c>
      <c r="O580">
        <v>750.15</v>
      </c>
      <c r="P580">
        <v>726.782324214759</v>
      </c>
      <c r="Q580">
        <v>713.94153119994905</v>
      </c>
      <c r="R580">
        <v>74.661361552031195</v>
      </c>
      <c r="S580" s="2">
        <f>(Table2[[#This Row],[Close Price]]-Table2[[#This Row],[20D EMA]])/Table2[[#This Row],[20D EMA]]</f>
        <v>6.1454375791508399E-2</v>
      </c>
      <c r="T580" s="2">
        <f>(Table2[[#This Row],[Close Price]]-Table2[[#This Row],[50D EMA]])/Table2[[#This Row],[50D EMA]]</f>
        <v>9.558250589032459E-2</v>
      </c>
      <c r="U580" s="2">
        <f>(Table2[[#This Row],[Close Price]]-Table2[[#This Row],[200D EMA]])/Table2[[#This Row],[200D EMA]]</f>
        <v>0.11528740828637876</v>
      </c>
      <c r="V580">
        <v>1.43031912592655</v>
      </c>
      <c r="W580">
        <v>790.85</v>
      </c>
      <c r="X580">
        <v>802.45</v>
      </c>
      <c r="Y580">
        <v>784.25</v>
      </c>
      <c r="Z580">
        <v>798.65</v>
      </c>
      <c r="AA580">
        <v>706</v>
      </c>
      <c r="AB580">
        <v>820.8</v>
      </c>
      <c r="AC580" s="2">
        <f>(Table2[[#This Row],[Close Price]]/Table2[[#This Row],[Day Low]])-1</f>
        <v>6.8280963520261917E-3</v>
      </c>
      <c r="AD580" s="2">
        <f>(Table2[[#This Row],[Day High]]/Table2[[#This Row],[Close Price]])-1</f>
        <v>7.7864992150706858E-3</v>
      </c>
      <c r="AE580" s="2">
        <f>(Table2[[#This Row],[Close Price]]/Table2[[#This Row],[Current Week Low]])-1</f>
        <v>1.5301243226012007E-2</v>
      </c>
      <c r="AF580" s="2">
        <f>(Table2[[#This Row],[Current Week High]]/Table2[[#This Row],[Close Price]])-1</f>
        <v>3.0141287284144447E-3</v>
      </c>
      <c r="AG580" s="2">
        <f>(Table2[[#This Row],[Close Price]]/Table2[[#This Row],[Current Month Low]])-1</f>
        <v>0.12783286118980164</v>
      </c>
      <c r="AH580" s="2">
        <f>(Table2[[#This Row],[Current Month High]]/Table2[[#This Row],[Close Price]])-1</f>
        <v>3.0832025117739414E-2</v>
      </c>
      <c r="AI580">
        <v>8.0376766091051692</v>
      </c>
      <c r="AJ580">
        <v>31.037603883814601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0.04</v>
      </c>
      <c r="AM580" t="s">
        <v>10202</v>
      </c>
      <c r="AN580">
        <v>6.94</v>
      </c>
      <c r="AO580" t="s">
        <v>10202</v>
      </c>
      <c r="AP580">
        <v>-2.0439299997590001E-2</v>
      </c>
      <c r="AQ580">
        <f>(Table2[[#This Row],[Sharpe Ratio]]-AVERAGE(Table2[Sharpe Ratio]))/_xlfn.STDEV.P(Table2[Sharpe Ratio])</f>
        <v>-0.87428474569656434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-1.3076491083841915</v>
      </c>
      <c r="AS580">
        <f>_xlfn.RANK.AVG(Table2[[#This Row],[1Y Return vs Nifty Z-Score]],Table2[1Y Return vs Nifty Z-Score])</f>
        <v>634</v>
      </c>
      <c r="AT580">
        <f>_xlfn.RANK.AVG(Table2[[#This Row],[6M Return vs Nifty Z-Score]],Table2[6M Return vs Nifty Z-Score])</f>
        <v>389</v>
      </c>
      <c r="AU580">
        <f>_xlfn.RANK.AVG(Table2[[#This Row],[Sharpe Ratio Z-Score]],Table2[Sharpe Ratio Z-Score])</f>
        <v>588</v>
      </c>
      <c r="AV580">
        <f>(Table2[[#This Row],[Rank 1Y]]+Table2[[#This Row],[Rank 6M]]+Table2[[#This Row],[Rank Sharpe]])/3</f>
        <v>537</v>
      </c>
    </row>
    <row r="581" spans="1:48" x14ac:dyDescent="0.3">
      <c r="A581" t="s">
        <v>753</v>
      </c>
      <c r="B581" t="s">
        <v>754</v>
      </c>
      <c r="C581" t="s">
        <v>10168</v>
      </c>
      <c r="D581" t="s">
        <v>528</v>
      </c>
      <c r="E581">
        <v>21709.977316244</v>
      </c>
      <c r="F581">
        <v>179.98</v>
      </c>
      <c r="G581">
        <v>-33.188045407702802</v>
      </c>
      <c r="H581">
        <f>(Table2[[#This Row],[1Y Return vs Nifty]]-AVERAGE(Table2[1Y Return vs Nifty]))/_xlfn.STDEV.P(Table2[1Y Return vs Nifty])</f>
        <v>-0.98950089327910051</v>
      </c>
      <c r="I581">
        <v>3.1651403507572602</v>
      </c>
      <c r="J581">
        <f>(Table2[[#This Row],[1M Return vs Nifty]]-AVERAGE(Table2[1M Return vs Nifty]))/_xlfn.STDEV.P(Table2[1M Return vs Nifty])</f>
        <v>0.27937453021421416</v>
      </c>
      <c r="K581">
        <v>-9.3400842525113905</v>
      </c>
      <c r="L581">
        <f>(Table2[[#This Row],[6M Return vs Nifty]]-AVERAGE(Table2[6M Return vs Nifty]))/_xlfn.STDEV.P(Table2[6M Return vs Nifty])</f>
        <v>-0.57747825243651796</v>
      </c>
      <c r="M581">
        <v>6.4702663426329896E-2</v>
      </c>
      <c r="N581">
        <f>(Table2[[#This Row],[1W Return vs Nifty]]-AVERAGE(Table2[1W Return vs Nifty]))/_xlfn.STDEV.P(Table2[1W Return vs Nifty])</f>
        <v>-0.59511312601202115</v>
      </c>
      <c r="O581">
        <v>173</v>
      </c>
      <c r="P581">
        <v>168.57040990032701</v>
      </c>
      <c r="Q581">
        <v>170.385467051522</v>
      </c>
      <c r="R581">
        <v>67.505060567011299</v>
      </c>
      <c r="S581" s="2">
        <f>(Table2[[#This Row],[Close Price]]-Table2[[#This Row],[20D EMA]])/Table2[[#This Row],[20D EMA]]</f>
        <v>4.0346820809248493E-2</v>
      </c>
      <c r="T581" s="2">
        <f>(Table2[[#This Row],[Close Price]]-Table2[[#This Row],[50D EMA]])/Table2[[#This Row],[50D EMA]]</f>
        <v>6.7684418080369443E-2</v>
      </c>
      <c r="U581" s="2">
        <f>(Table2[[#This Row],[Close Price]]-Table2[[#This Row],[200D EMA]])/Table2[[#This Row],[200D EMA]]</f>
        <v>5.6310747122445298E-2</v>
      </c>
      <c r="V581">
        <v>1.3436502591169901</v>
      </c>
      <c r="W581">
        <v>179.25</v>
      </c>
      <c r="X581">
        <v>181.6</v>
      </c>
      <c r="Y581">
        <v>175.32</v>
      </c>
      <c r="Z581">
        <v>180.3</v>
      </c>
      <c r="AA581">
        <v>161.5</v>
      </c>
      <c r="AB581">
        <v>182</v>
      </c>
      <c r="AC581" s="2">
        <f>(Table2[[#This Row],[Close Price]]/Table2[[#This Row],[Day Low]])-1</f>
        <v>4.0725244072523648E-3</v>
      </c>
      <c r="AD581" s="2">
        <f>(Table2[[#This Row],[Day High]]/Table2[[#This Row],[Close Price]])-1</f>
        <v>9.0010001111235916E-3</v>
      </c>
      <c r="AE581" s="2">
        <f>(Table2[[#This Row],[Close Price]]/Table2[[#This Row],[Current Week Low]])-1</f>
        <v>2.6579968058407566E-2</v>
      </c>
      <c r="AF581" s="2">
        <f>(Table2[[#This Row],[Current Week High]]/Table2[[#This Row],[Close Price]])-1</f>
        <v>1.7779753305924295E-3</v>
      </c>
      <c r="AG581" s="2">
        <f>(Table2[[#This Row],[Close Price]]/Table2[[#This Row],[Current Month Low]])-1</f>
        <v>0.11442724458204334</v>
      </c>
      <c r="AH581" s="2">
        <f>(Table2[[#This Row],[Current Month High]]/Table2[[#This Row],[Close Price]])-1</f>
        <v>1.1223469274363795E-2</v>
      </c>
      <c r="AI581">
        <v>26.4029336592954</v>
      </c>
      <c r="AJ581">
        <v>26.523725834797801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-0.03</v>
      </c>
      <c r="AM581" t="s">
        <v>10201</v>
      </c>
      <c r="AN581">
        <v>9.99</v>
      </c>
      <c r="AO581" t="s">
        <v>10202</v>
      </c>
      <c r="AP581">
        <v>2.6078913282539001E-2</v>
      </c>
      <c r="AQ581">
        <f>(Table2[[#This Row],[Sharpe Ratio]]-AVERAGE(Table2[Sharpe Ratio]))/_xlfn.STDEV.P(Table2[Sharpe Ratio])</f>
        <v>-0.34038955407211846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674</v>
      </c>
      <c r="AT581">
        <f>_xlfn.RANK.AVG(Table2[[#This Row],[6M Return vs Nifty Z-Score]],Table2[6M Return vs Nifty Z-Score])</f>
        <v>515</v>
      </c>
      <c r="AU581">
        <f>_xlfn.RANK.AVG(Table2[[#This Row],[Sharpe Ratio Z-Score]],Table2[Sharpe Ratio Z-Score])</f>
        <v>422</v>
      </c>
      <c r="AV581">
        <f>(Table2[[#This Row],[Rank 1Y]]+Table2[[#This Row],[Rank 6M]]+Table2[[#This Row],[Rank Sharpe]])/3</f>
        <v>537</v>
      </c>
    </row>
    <row r="582" spans="1:48" x14ac:dyDescent="0.3">
      <c r="A582" t="s">
        <v>1070</v>
      </c>
      <c r="B582" t="s">
        <v>1071</v>
      </c>
      <c r="C582" t="s">
        <v>10165</v>
      </c>
      <c r="D582" t="s">
        <v>77</v>
      </c>
      <c r="E582">
        <v>11827.25124573</v>
      </c>
      <c r="F582">
        <v>1535.9</v>
      </c>
      <c r="G582">
        <v>-1.36485566072213</v>
      </c>
      <c r="H582">
        <f>(Table2[[#This Row],[1Y Return vs Nifty]]-AVERAGE(Table2[1Y Return vs Nifty]))/_xlfn.STDEV.P(Table2[1Y Return vs Nifty])</f>
        <v>-0.54912399534557788</v>
      </c>
      <c r="I582">
        <v>-7.5473551531501402</v>
      </c>
      <c r="J582">
        <f>(Table2[[#This Row],[1M Return vs Nifty]]-AVERAGE(Table2[1M Return vs Nifty]))/_xlfn.STDEV.P(Table2[1M Return vs Nifty])</f>
        <v>-0.89478262191500157</v>
      </c>
      <c r="K582">
        <v>-9.7924290006859191</v>
      </c>
      <c r="L582">
        <f>(Table2[[#This Row],[6M Return vs Nifty]]-AVERAGE(Table2[6M Return vs Nifty]))/_xlfn.STDEV.P(Table2[6M Return vs Nifty])</f>
        <v>-0.59270347585897531</v>
      </c>
      <c r="M582">
        <v>1.6062211922377401</v>
      </c>
      <c r="N582">
        <f>(Table2[[#This Row],[1W Return vs Nifty]]-AVERAGE(Table2[1W Return vs Nifty]))/_xlfn.STDEV.P(Table2[1W Return vs Nifty])</f>
        <v>-0.2855348460059261</v>
      </c>
      <c r="O582">
        <v>1545.34</v>
      </c>
      <c r="P582">
        <v>1533.34181218655</v>
      </c>
      <c r="Q582">
        <v>1446.1054299898501</v>
      </c>
      <c r="R582">
        <v>47.439250646585698</v>
      </c>
      <c r="S582" s="2">
        <f>(Table2[[#This Row],[Close Price]]-Table2[[#This Row],[20D EMA]])/Table2[[#This Row],[20D EMA]]</f>
        <v>-6.1086880557028409E-3</v>
      </c>
      <c r="T582" s="2">
        <f>(Table2[[#This Row],[Close Price]]-Table2[[#This Row],[50D EMA]])/Table2[[#This Row],[50D EMA]]</f>
        <v>1.66837413101135E-3</v>
      </c>
      <c r="U582" s="2">
        <f>(Table2[[#This Row],[Close Price]]-Table2[[#This Row],[200D EMA]])/Table2[[#This Row],[200D EMA]]</f>
        <v>6.2094068764253399E-2</v>
      </c>
      <c r="V582">
        <v>0.63463929574340305</v>
      </c>
      <c r="W582">
        <v>1538.1</v>
      </c>
      <c r="X582">
        <v>1550</v>
      </c>
      <c r="Y582">
        <v>1523</v>
      </c>
      <c r="Z582">
        <v>1578.5</v>
      </c>
      <c r="AA582">
        <v>1478.55</v>
      </c>
      <c r="AB582">
        <v>1652.8</v>
      </c>
      <c r="AC582" s="2">
        <f>(Table2[[#This Row],[Close Price]]/Table2[[#This Row],[Day Low]])-1</f>
        <v>-1.4303361289902394E-3</v>
      </c>
      <c r="AD582" s="2">
        <f>(Table2[[#This Row],[Day High]]/Table2[[#This Row],[Close Price]])-1</f>
        <v>9.1802851748159497E-3</v>
      </c>
      <c r="AE582" s="2">
        <f>(Table2[[#This Row],[Close Price]]/Table2[[#This Row],[Current Week Low]])-1</f>
        <v>8.4701247537755098E-3</v>
      </c>
      <c r="AF582" s="2">
        <f>(Table2[[#This Row],[Current Week High]]/Table2[[#This Row],[Close Price]])-1</f>
        <v>2.7736180740933536E-2</v>
      </c>
      <c r="AG582" s="2">
        <f>(Table2[[#This Row],[Close Price]]/Table2[[#This Row],[Current Month Low]])-1</f>
        <v>3.8788001758479629E-2</v>
      </c>
      <c r="AH582" s="2">
        <f>(Table2[[#This Row],[Current Month High]]/Table2[[#This Row],[Close Price]])-1</f>
        <v>7.611172602382954E-2</v>
      </c>
      <c r="AI582">
        <v>17.3253467022592</v>
      </c>
      <c r="AJ582">
        <v>44.821083400122497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-0.1</v>
      </c>
      <c r="AM582" t="s">
        <v>10201</v>
      </c>
      <c r="AN582">
        <v>-2.82</v>
      </c>
      <c r="AO582" t="s">
        <v>10201</v>
      </c>
      <c r="AP582">
        <v>-1.6363873537878999E-2</v>
      </c>
      <c r="AQ582">
        <f>(Table2[[#This Row],[Sharpe Ratio]]-AVERAGE(Table2[Sharpe Ratio]))/_xlfn.STDEV.P(Table2[Sharpe Ratio])</f>
        <v>-0.82751058054202709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-3.1496555196675073</v>
      </c>
      <c r="AS582">
        <f>_xlfn.RANK.AVG(Table2[[#This Row],[1Y Return vs Nifty Z-Score]],Table2[1Y Return vs Nifty Z-Score])</f>
        <v>512</v>
      </c>
      <c r="AT582">
        <f>_xlfn.RANK.AVG(Table2[[#This Row],[6M Return vs Nifty Z-Score]],Table2[6M Return vs Nifty Z-Score])</f>
        <v>520</v>
      </c>
      <c r="AU582">
        <f>_xlfn.RANK.AVG(Table2[[#This Row],[Sharpe Ratio Z-Score]],Table2[Sharpe Ratio Z-Score])</f>
        <v>581</v>
      </c>
      <c r="AV582">
        <f>(Table2[[#This Row],[Rank 1Y]]+Table2[[#This Row],[Rank 6M]]+Table2[[#This Row],[Rank Sharpe]])/3</f>
        <v>537.66666666666663</v>
      </c>
    </row>
    <row r="583" spans="1:48" x14ac:dyDescent="0.3">
      <c r="A583" t="s">
        <v>1045</v>
      </c>
      <c r="B583" t="s">
        <v>1046</v>
      </c>
      <c r="C583" t="s">
        <v>10169</v>
      </c>
      <c r="D583" t="s">
        <v>356</v>
      </c>
      <c r="E583">
        <v>12545.954950200001</v>
      </c>
      <c r="F583">
        <v>905.1</v>
      </c>
      <c r="G583">
        <v>-11.622927981084899</v>
      </c>
      <c r="H583">
        <f>(Table2[[#This Row],[1Y Return vs Nifty]]-AVERAGE(Table2[1Y Return vs Nifty]))/_xlfn.STDEV.P(Table2[1Y Return vs Nifty])</f>
        <v>-0.69107764936756966</v>
      </c>
      <c r="I583">
        <v>12.964485811388201</v>
      </c>
      <c r="J583">
        <f>(Table2[[#This Row],[1M Return vs Nifty]]-AVERAGE(Table2[1M Return vs Nifty]))/_xlfn.STDEV.P(Table2[1M Return vs Nifty])</f>
        <v>1.3534446714420878</v>
      </c>
      <c r="K583">
        <v>1.3545310749156301</v>
      </c>
      <c r="L583">
        <f>(Table2[[#This Row],[6M Return vs Nifty]]-AVERAGE(Table2[6M Return vs Nifty]))/_xlfn.STDEV.P(Table2[6M Return vs Nifty])</f>
        <v>-0.21751406928988309</v>
      </c>
      <c r="M583">
        <v>3.00120766838889</v>
      </c>
      <c r="N583">
        <f>(Table2[[#This Row],[1W Return vs Nifty]]-AVERAGE(Table2[1W Return vs Nifty]))/_xlfn.STDEV.P(Table2[1W Return vs Nifty])</f>
        <v>-5.3841336744818481E-3</v>
      </c>
      <c r="O583">
        <v>876.06</v>
      </c>
      <c r="P583">
        <v>817.492695423687</v>
      </c>
      <c r="Q583">
        <v>768.03503431421905</v>
      </c>
      <c r="R583">
        <v>59.253333953928497</v>
      </c>
      <c r="S583" s="2">
        <f>(Table2[[#This Row],[Close Price]]-Table2[[#This Row],[20D EMA]])/Table2[[#This Row],[20D EMA]]</f>
        <v>3.3148414492158162E-2</v>
      </c>
      <c r="T583" s="2">
        <f>(Table2[[#This Row],[Close Price]]-Table2[[#This Row],[50D EMA]])/Table2[[#This Row],[50D EMA]]</f>
        <v>0.10716585611925039</v>
      </c>
      <c r="U583" s="2">
        <f>(Table2[[#This Row],[Close Price]]-Table2[[#This Row],[200D EMA]])/Table2[[#This Row],[200D EMA]]</f>
        <v>0.1784618664019236</v>
      </c>
      <c r="V583">
        <v>1.08081907191263</v>
      </c>
      <c r="W583">
        <v>900</v>
      </c>
      <c r="X583">
        <v>938.95</v>
      </c>
      <c r="Y583">
        <v>896</v>
      </c>
      <c r="Z583">
        <v>921.85</v>
      </c>
      <c r="AA583">
        <v>783.3</v>
      </c>
      <c r="AB583">
        <v>935.95</v>
      </c>
      <c r="AC583" s="2">
        <f>(Table2[[#This Row],[Close Price]]/Table2[[#This Row],[Day Low]])-1</f>
        <v>5.6666666666667087E-3</v>
      </c>
      <c r="AD583" s="2">
        <f>(Table2[[#This Row],[Day High]]/Table2[[#This Row],[Close Price]])-1</f>
        <v>3.7399182410783327E-2</v>
      </c>
      <c r="AE583" s="2">
        <f>(Table2[[#This Row],[Close Price]]/Table2[[#This Row],[Current Week Low]])-1</f>
        <v>1.0156250000000089E-2</v>
      </c>
      <c r="AF583" s="2">
        <f>(Table2[[#This Row],[Current Week High]]/Table2[[#This Row],[Close Price]])-1</f>
        <v>1.8506242404154216E-2</v>
      </c>
      <c r="AG583" s="2">
        <f>(Table2[[#This Row],[Close Price]]/Table2[[#This Row],[Current Month Low]])-1</f>
        <v>0.15549597855227892</v>
      </c>
      <c r="AH583" s="2">
        <f>(Table2[[#This Row],[Current Month High]]/Table2[[#This Row],[Close Price]])-1</f>
        <v>3.4084631532427467E-2</v>
      </c>
      <c r="AI583">
        <v>3.4084631532427401</v>
      </c>
      <c r="AJ583">
        <v>39.859383450513803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0.14000000000000001</v>
      </c>
      <c r="AM583" t="s">
        <v>10202</v>
      </c>
      <c r="AN583">
        <v>3.03</v>
      </c>
      <c r="AO583" t="s">
        <v>10202</v>
      </c>
      <c r="AP583">
        <v>-4.8502363494993997E-2</v>
      </c>
      <c r="AQ583">
        <f>(Table2[[#This Row],[Sharpe Ratio]]-AVERAGE(Table2[Sharpe Ratio]))/_xlfn.STDEV.P(Table2[Sharpe Ratio])</f>
        <v>-1.1963679386448973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-0.7568991195347442</v>
      </c>
      <c r="AS583">
        <f>_xlfn.RANK.AVG(Table2[[#This Row],[1Y Return vs Nifty Z-Score]],Table2[1Y Return vs Nifty Z-Score])</f>
        <v>573</v>
      </c>
      <c r="AT583">
        <f>_xlfn.RANK.AVG(Table2[[#This Row],[6M Return vs Nifty Z-Score]],Table2[6M Return vs Nifty Z-Score])</f>
        <v>401</v>
      </c>
      <c r="AU583">
        <f>_xlfn.RANK.AVG(Table2[[#This Row],[Sharpe Ratio Z-Score]],Table2[Sharpe Ratio Z-Score])</f>
        <v>643</v>
      </c>
      <c r="AV583">
        <f>(Table2[[#This Row],[Rank 1Y]]+Table2[[#This Row],[Rank 6M]]+Table2[[#This Row],[Rank Sharpe]])/3</f>
        <v>539</v>
      </c>
    </row>
    <row r="584" spans="1:48" x14ac:dyDescent="0.3">
      <c r="A584" t="s">
        <v>642</v>
      </c>
      <c r="B584" t="s">
        <v>643</v>
      </c>
      <c r="C584" t="s">
        <v>10157</v>
      </c>
      <c r="D584" t="s">
        <v>51</v>
      </c>
      <c r="E584">
        <v>29403.674551809901</v>
      </c>
      <c r="F584">
        <v>381.05</v>
      </c>
      <c r="G584">
        <v>-29.161525447032702</v>
      </c>
      <c r="H584">
        <f>(Table2[[#This Row],[1Y Return vs Nifty]]-AVERAGE(Table2[1Y Return vs Nifty]))/_xlfn.STDEV.P(Table2[1Y Return vs Nifty])</f>
        <v>-0.93378094867752126</v>
      </c>
      <c r="I584">
        <v>-12.776867943492199</v>
      </c>
      <c r="J584">
        <f>(Table2[[#This Row],[1M Return vs Nifty]]-AVERAGE(Table2[1M Return vs Nifty]))/_xlfn.STDEV.P(Table2[1M Return vs Nifty])</f>
        <v>-1.4679702459090251</v>
      </c>
      <c r="K584">
        <v>-35.345426744217903</v>
      </c>
      <c r="L584">
        <f>(Table2[[#This Row],[6M Return vs Nifty]]-AVERAGE(Table2[6M Return vs Nifty]))/_xlfn.STDEV.P(Table2[6M Return vs Nifty])</f>
        <v>-1.4527777915857896</v>
      </c>
      <c r="M584">
        <v>-9.1372591204610192</v>
      </c>
      <c r="N584">
        <f>(Table2[[#This Row],[1W Return vs Nifty]]-AVERAGE(Table2[1W Return vs Nifty]))/_xlfn.STDEV.P(Table2[1W Return vs Nifty])</f>
        <v>-2.4431139437084379</v>
      </c>
      <c r="O584">
        <v>401.06</v>
      </c>
      <c r="P584">
        <v>421.85529074036998</v>
      </c>
      <c r="Q584">
        <v>429.15265918238498</v>
      </c>
      <c r="R584">
        <v>36.583506599775902</v>
      </c>
      <c r="S584" s="2">
        <f>(Table2[[#This Row],[Close Price]]-Table2[[#This Row],[20D EMA]])/Table2[[#This Row],[20D EMA]]</f>
        <v>-4.9892784122076476E-2</v>
      </c>
      <c r="T584" s="2">
        <f>(Table2[[#This Row],[Close Price]]-Table2[[#This Row],[50D EMA]])/Table2[[#This Row],[50D EMA]]</f>
        <v>-9.6728171095721793E-2</v>
      </c>
      <c r="U584" s="2">
        <f>(Table2[[#This Row],[Close Price]]-Table2[[#This Row],[200D EMA]])/Table2[[#This Row],[200D EMA]]</f>
        <v>-0.11208752445814832</v>
      </c>
      <c r="V584">
        <v>1.14705373999252</v>
      </c>
      <c r="W584">
        <v>379.05</v>
      </c>
      <c r="X584">
        <v>385.5</v>
      </c>
      <c r="Y584">
        <v>377.55</v>
      </c>
      <c r="Z584">
        <v>384.85</v>
      </c>
      <c r="AA584">
        <v>364.25</v>
      </c>
      <c r="AB584">
        <v>436.95</v>
      </c>
      <c r="AC584" s="2">
        <f>(Table2[[#This Row],[Close Price]]/Table2[[#This Row],[Day Low]])-1</f>
        <v>5.2763487666533937E-3</v>
      </c>
      <c r="AD584" s="2">
        <f>(Table2[[#This Row],[Day High]]/Table2[[#This Row],[Close Price]])-1</f>
        <v>1.1678257446529283E-2</v>
      </c>
      <c r="AE584" s="2">
        <f>(Table2[[#This Row],[Close Price]]/Table2[[#This Row],[Current Week Low]])-1</f>
        <v>9.2702953251224685E-3</v>
      </c>
      <c r="AF584" s="2">
        <f>(Table2[[#This Row],[Current Week High]]/Table2[[#This Row],[Close Price]])-1</f>
        <v>9.9724445610811507E-3</v>
      </c>
      <c r="AG584" s="2">
        <f>(Table2[[#This Row],[Close Price]]/Table2[[#This Row],[Current Month Low]])-1</f>
        <v>4.6122168840082356E-2</v>
      </c>
      <c r="AH584" s="2">
        <f>(Table2[[#This Row],[Current Month High]]/Table2[[#This Row],[Close Price]])-1</f>
        <v>0.14669990814853695</v>
      </c>
      <c r="AI584">
        <v>36.386301010366097</v>
      </c>
      <c r="AJ584">
        <v>13.3065715135295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-0.24</v>
      </c>
      <c r="AM584" t="s">
        <v>10201</v>
      </c>
      <c r="AN584">
        <v>-6.15</v>
      </c>
      <c r="AO584" t="s">
        <v>10201</v>
      </c>
      <c r="AP584">
        <v>7.9065567003666001E-2</v>
      </c>
      <c r="AQ584">
        <f>(Table2[[#This Row],[Sharpe Ratio]]-AVERAGE(Table2[Sharpe Ratio]))/_xlfn.STDEV.P(Table2[Sharpe Ratio])</f>
        <v>0.26774471522200111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648</v>
      </c>
      <c r="AT584">
        <f>_xlfn.RANK.AVG(Table2[[#This Row],[6M Return vs Nifty Z-Score]],Table2[6M Return vs Nifty Z-Score])</f>
        <v>709</v>
      </c>
      <c r="AU584">
        <f>_xlfn.RANK.AVG(Table2[[#This Row],[Sharpe Ratio Z-Score]],Table2[Sharpe Ratio Z-Score])</f>
        <v>262</v>
      </c>
      <c r="AV584">
        <f>(Table2[[#This Row],[Rank 1Y]]+Table2[[#This Row],[Rank 6M]]+Table2[[#This Row],[Rank Sharpe]])/3</f>
        <v>539.66666666666663</v>
      </c>
    </row>
    <row r="585" spans="1:48" x14ac:dyDescent="0.3">
      <c r="A585" t="s">
        <v>234</v>
      </c>
      <c r="B585" t="s">
        <v>235</v>
      </c>
      <c r="C585" t="s">
        <v>10159</v>
      </c>
      <c r="D585" t="s">
        <v>177</v>
      </c>
      <c r="E585">
        <v>113622.88263591001</v>
      </c>
      <c r="F585">
        <v>641.1</v>
      </c>
      <c r="G585">
        <v>-15.038348477602799</v>
      </c>
      <c r="H585">
        <f>(Table2[[#This Row],[1Y Return vs Nifty]]-AVERAGE(Table2[1Y Return vs Nifty]))/_xlfn.STDEV.P(Table2[1Y Return vs Nifty])</f>
        <v>-0.7383410536759899</v>
      </c>
      <c r="I585">
        <v>1.45454647294992</v>
      </c>
      <c r="J585">
        <f>(Table2[[#This Row],[1M Return vs Nifty]]-AVERAGE(Table2[1M Return vs Nifty]))/_xlfn.STDEV.P(Table2[1M Return vs Nifty])</f>
        <v>9.1882639526061016E-2</v>
      </c>
      <c r="K585">
        <v>5.7458965111143803</v>
      </c>
      <c r="L585">
        <f>(Table2[[#This Row],[6M Return vs Nifty]]-AVERAGE(Table2[6M Return vs Nifty]))/_xlfn.STDEV.P(Table2[6M Return vs Nifty])</f>
        <v>-6.9707512088545004E-2</v>
      </c>
      <c r="M585">
        <v>-0.66505446198570195</v>
      </c>
      <c r="N585">
        <f>(Table2[[#This Row],[1W Return vs Nifty]]-AVERAGE(Table2[1W Return vs Nifty]))/_xlfn.STDEV.P(Table2[1W Return vs Nifty])</f>
        <v>-0.74166793640501893</v>
      </c>
      <c r="O585">
        <v>627.66</v>
      </c>
      <c r="P585">
        <v>603.58699371053797</v>
      </c>
      <c r="Q585">
        <v>563.94638087285898</v>
      </c>
      <c r="R585">
        <v>59.325596267974703</v>
      </c>
      <c r="S585" s="2">
        <f>(Table2[[#This Row],[Close Price]]-Table2[[#This Row],[20D EMA]])/Table2[[#This Row],[20D EMA]]</f>
        <v>2.1412866838734435E-2</v>
      </c>
      <c r="T585" s="2">
        <f>(Table2[[#This Row],[Close Price]]-Table2[[#This Row],[50D EMA]])/Table2[[#This Row],[50D EMA]]</f>
        <v>6.2150123644732075E-2</v>
      </c>
      <c r="U585" s="2">
        <f>(Table2[[#This Row],[Close Price]]-Table2[[#This Row],[200D EMA]])/Table2[[#This Row],[200D EMA]]</f>
        <v>0.13681020349439077</v>
      </c>
      <c r="V585">
        <v>0.78347169740946099</v>
      </c>
      <c r="W585">
        <v>638.9</v>
      </c>
      <c r="X585">
        <v>648.85</v>
      </c>
      <c r="Y585">
        <v>631.04999999999995</v>
      </c>
      <c r="Z585">
        <v>643.15</v>
      </c>
      <c r="AA585">
        <v>600.70000000000005</v>
      </c>
      <c r="AB585">
        <v>662.35</v>
      </c>
      <c r="AC585" s="2">
        <f>(Table2[[#This Row],[Close Price]]/Table2[[#This Row],[Day Low]])-1</f>
        <v>3.4434183753326852E-3</v>
      </c>
      <c r="AD585" s="2">
        <f>(Table2[[#This Row],[Day High]]/Table2[[#This Row],[Close Price]])-1</f>
        <v>1.2088597722664129E-2</v>
      </c>
      <c r="AE585" s="2">
        <f>(Table2[[#This Row],[Close Price]]/Table2[[#This Row],[Current Week Low]])-1</f>
        <v>1.5925837889232408E-2</v>
      </c>
      <c r="AF585" s="2">
        <f>(Table2[[#This Row],[Current Week High]]/Table2[[#This Row],[Close Price]])-1</f>
        <v>3.1976290750272973E-3</v>
      </c>
      <c r="AG585" s="2">
        <f>(Table2[[#This Row],[Close Price]]/Table2[[#This Row],[Current Month Low]])-1</f>
        <v>6.7254869319127719E-2</v>
      </c>
      <c r="AH585" s="2">
        <f>(Table2[[#This Row],[Current Month High]]/Table2[[#This Row],[Close Price]])-1</f>
        <v>3.3146155046014592E-2</v>
      </c>
      <c r="AI585">
        <v>3.3146155046014498</v>
      </c>
      <c r="AJ585">
        <v>31.050695012264899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0.01</v>
      </c>
      <c r="AM585" t="s">
        <v>10202</v>
      </c>
      <c r="AN585">
        <v>1.49</v>
      </c>
      <c r="AO585" t="s">
        <v>10202</v>
      </c>
      <c r="AP585">
        <v>-7.5556148411269994E-2</v>
      </c>
      <c r="AQ585">
        <f>(Table2[[#This Row],[Sharpe Ratio]]-AVERAGE(Table2[Sharpe Ratio]))/_xlfn.STDEV.P(Table2[Sharpe Ratio])</f>
        <v>-1.5068675185634506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-2.9647013812069436</v>
      </c>
      <c r="AS585">
        <f>_xlfn.RANK.AVG(Table2[[#This Row],[1Y Return vs Nifty Z-Score]],Table2[1Y Return vs Nifty Z-Score])</f>
        <v>587</v>
      </c>
      <c r="AT585">
        <f>_xlfn.RANK.AVG(Table2[[#This Row],[6M Return vs Nifty Z-Score]],Table2[6M Return vs Nifty Z-Score])</f>
        <v>348</v>
      </c>
      <c r="AU585">
        <f>_xlfn.RANK.AVG(Table2[[#This Row],[Sharpe Ratio Z-Score]],Table2[Sharpe Ratio Z-Score])</f>
        <v>686</v>
      </c>
      <c r="AV585">
        <f>(Table2[[#This Row],[Rank 1Y]]+Table2[[#This Row],[Rank 6M]]+Table2[[#This Row],[Rank Sharpe]])/3</f>
        <v>540.33333333333337</v>
      </c>
    </row>
    <row r="586" spans="1:48" x14ac:dyDescent="0.3">
      <c r="A586" t="s">
        <v>455</v>
      </c>
      <c r="B586" t="s">
        <v>456</v>
      </c>
      <c r="C586" t="s">
        <v>10165</v>
      </c>
      <c r="D586" t="s">
        <v>77</v>
      </c>
      <c r="E586">
        <v>48905.436903089998</v>
      </c>
      <c r="F586">
        <v>2604.3000000000002</v>
      </c>
      <c r="G586">
        <v>2.64213513430688</v>
      </c>
      <c r="H586">
        <f>(Table2[[#This Row],[1Y Return vs Nifty]]-AVERAGE(Table2[1Y Return vs Nifty]))/_xlfn.STDEV.P(Table2[1Y Return vs Nifty])</f>
        <v>-0.49367430000099111</v>
      </c>
      <c r="I586">
        <v>-4.2199227159663302</v>
      </c>
      <c r="J586">
        <f>(Table2[[#This Row],[1M Return vs Nifty]]-AVERAGE(Table2[1M Return vs Nifty]))/_xlfn.STDEV.P(Table2[1M Return vs Nifty])</f>
        <v>-0.53007501546409952</v>
      </c>
      <c r="K586">
        <v>-9.7854124062108099</v>
      </c>
      <c r="L586">
        <f>(Table2[[#This Row],[6M Return vs Nifty]]-AVERAGE(Table2[6M Return vs Nifty]))/_xlfn.STDEV.P(Table2[6M Return vs Nifty])</f>
        <v>-0.59246730815949522</v>
      </c>
      <c r="M586">
        <v>-2.1173188402474401</v>
      </c>
      <c r="N586">
        <f>(Table2[[#This Row],[1W Return vs Nifty]]-AVERAGE(Table2[1W Return vs Nifty]))/_xlfn.STDEV.P(Table2[1W Return vs Nifty])</f>
        <v>-1.0333215882641675</v>
      </c>
      <c r="O586">
        <v>2639.89</v>
      </c>
      <c r="P586">
        <v>2610.6721342298802</v>
      </c>
      <c r="Q586">
        <v>2420.6516577458901</v>
      </c>
      <c r="R586">
        <v>40.430315734004701</v>
      </c>
      <c r="S586" s="2">
        <f>(Table2[[#This Row],[Close Price]]-Table2[[#This Row],[20D EMA]])/Table2[[#This Row],[20D EMA]]</f>
        <v>-1.348162234032467E-2</v>
      </c>
      <c r="T586" s="2">
        <f>(Table2[[#This Row],[Close Price]]-Table2[[#This Row],[50D EMA]])/Table2[[#This Row],[50D EMA]]</f>
        <v>-2.4408021774667181E-3</v>
      </c>
      <c r="U586" s="2">
        <f>(Table2[[#This Row],[Close Price]]-Table2[[#This Row],[200D EMA]])/Table2[[#This Row],[200D EMA]]</f>
        <v>7.5867315177898548E-2</v>
      </c>
      <c r="V586">
        <v>0.82782543411697396</v>
      </c>
      <c r="W586">
        <v>2525</v>
      </c>
      <c r="X586">
        <v>2614.75</v>
      </c>
      <c r="Y586">
        <v>2589.3000000000002</v>
      </c>
      <c r="Z586">
        <v>2691.9</v>
      </c>
      <c r="AA586">
        <v>2556.8000000000002</v>
      </c>
      <c r="AB586">
        <v>2844</v>
      </c>
      <c r="AC586" s="2">
        <f>(Table2[[#This Row],[Close Price]]/Table2[[#This Row],[Day Low]])-1</f>
        <v>3.1405940594059434E-2</v>
      </c>
      <c r="AD586" s="2">
        <f>(Table2[[#This Row],[Day High]]/Table2[[#This Row],[Close Price]])-1</f>
        <v>4.0125945551587883E-3</v>
      </c>
      <c r="AE586" s="2">
        <f>(Table2[[#This Row],[Close Price]]/Table2[[#This Row],[Current Week Low]])-1</f>
        <v>5.7930714865022104E-3</v>
      </c>
      <c r="AF586" s="2">
        <f>(Table2[[#This Row],[Current Week High]]/Table2[[#This Row],[Close Price]])-1</f>
        <v>3.3636677802096449E-2</v>
      </c>
      <c r="AG586" s="2">
        <f>(Table2[[#This Row],[Close Price]]/Table2[[#This Row],[Current Month Low]])-1</f>
        <v>1.8577909887359301E-2</v>
      </c>
      <c r="AH586" s="2">
        <f>(Table2[[#This Row],[Current Month High]]/Table2[[#This Row],[Close Price]])-1</f>
        <v>9.2040087547517579E-2</v>
      </c>
      <c r="AI586">
        <v>9.2040087547517508</v>
      </c>
      <c r="AJ586">
        <v>44.442595673876802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-0.06</v>
      </c>
      <c r="AM586" t="s">
        <v>10201</v>
      </c>
      <c r="AN586">
        <v>-1.84</v>
      </c>
      <c r="AO586" t="s">
        <v>10201</v>
      </c>
      <c r="AP586">
        <v>-3.361607590547E-2</v>
      </c>
      <c r="AQ586">
        <f>(Table2[[#This Row],[Sharpe Ratio]]-AVERAGE(Table2[Sharpe Ratio]))/_xlfn.STDEV.P(Table2[Sharpe Ratio])</f>
        <v>-1.0255162054253735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-3.6750544173141271</v>
      </c>
      <c r="AS586">
        <f>_xlfn.RANK.AVG(Table2[[#This Row],[1Y Return vs Nifty Z-Score]],Table2[1Y Return vs Nifty Z-Score])</f>
        <v>484</v>
      </c>
      <c r="AT586">
        <f>_xlfn.RANK.AVG(Table2[[#This Row],[6M Return vs Nifty Z-Score]],Table2[6M Return vs Nifty Z-Score])</f>
        <v>519</v>
      </c>
      <c r="AU586">
        <f>_xlfn.RANK.AVG(Table2[[#This Row],[Sharpe Ratio Z-Score]],Table2[Sharpe Ratio Z-Score])</f>
        <v>622</v>
      </c>
      <c r="AV586">
        <f>(Table2[[#This Row],[Rank 1Y]]+Table2[[#This Row],[Rank 6M]]+Table2[[#This Row],[Rank Sharpe]])/3</f>
        <v>541.66666666666663</v>
      </c>
    </row>
    <row r="587" spans="1:48" x14ac:dyDescent="0.3">
      <c r="A587" t="s">
        <v>526</v>
      </c>
      <c r="B587" t="s">
        <v>527</v>
      </c>
      <c r="C587" t="s">
        <v>10168</v>
      </c>
      <c r="D587" t="s">
        <v>528</v>
      </c>
      <c r="E587">
        <v>38848.423187339999</v>
      </c>
      <c r="F587">
        <v>590.85</v>
      </c>
      <c r="G587">
        <v>-2.9381548129846</v>
      </c>
      <c r="H587">
        <f>(Table2[[#This Row],[1Y Return vs Nifty]]-AVERAGE(Table2[1Y Return vs Nifty]))/_xlfn.STDEV.P(Table2[1Y Return vs Nifty])</f>
        <v>-0.57089568466093077</v>
      </c>
      <c r="I587">
        <v>-0.105324008617369</v>
      </c>
      <c r="J587">
        <f>(Table2[[#This Row],[1M Return vs Nifty]]-AVERAGE(Table2[1M Return vs Nifty]))/_xlfn.STDEV.P(Table2[1M Return vs Nifty])</f>
        <v>-7.908901517936423E-2</v>
      </c>
      <c r="K587">
        <v>0.88766792298226505</v>
      </c>
      <c r="L587">
        <f>(Table2[[#This Row],[6M Return vs Nifty]]-AVERAGE(Table2[6M Return vs Nifty]))/_xlfn.STDEV.P(Table2[6M Return vs Nifty])</f>
        <v>-0.23322795969003352</v>
      </c>
      <c r="M587">
        <v>3.25399044978208</v>
      </c>
      <c r="N587">
        <f>(Table2[[#This Row],[1W Return vs Nifty]]-AVERAGE(Table2[1W Return vs Nifty]))/_xlfn.STDEV.P(Table2[1W Return vs Nifty])</f>
        <v>4.5381431069783616E-2</v>
      </c>
      <c r="O587">
        <v>571.08000000000004</v>
      </c>
      <c r="P587">
        <v>545.56949847594694</v>
      </c>
      <c r="Q587">
        <v>512.74411182670804</v>
      </c>
      <c r="R587">
        <v>65.254962448746696</v>
      </c>
      <c r="S587" s="2">
        <f>(Table2[[#This Row],[Close Price]]-Table2[[#This Row],[20D EMA]])/Table2[[#This Row],[20D EMA]]</f>
        <v>3.4618617356587486E-2</v>
      </c>
      <c r="T587" s="2">
        <f>(Table2[[#This Row],[Close Price]]-Table2[[#This Row],[50D EMA]])/Table2[[#This Row],[50D EMA]]</f>
        <v>8.299676145852096E-2</v>
      </c>
      <c r="U587" s="2">
        <f>(Table2[[#This Row],[Close Price]]-Table2[[#This Row],[200D EMA]])/Table2[[#This Row],[200D EMA]]</f>
        <v>0.15232917623379635</v>
      </c>
      <c r="V587">
        <v>0.62126527070414395</v>
      </c>
      <c r="W587">
        <v>587.95000000000005</v>
      </c>
      <c r="X587">
        <v>594.5</v>
      </c>
      <c r="Y587">
        <v>577.35</v>
      </c>
      <c r="Z587">
        <v>597.79999999999995</v>
      </c>
      <c r="AA587">
        <v>548.75</v>
      </c>
      <c r="AB587">
        <v>597.79999999999995</v>
      </c>
      <c r="AC587" s="2">
        <f>(Table2[[#This Row],[Close Price]]/Table2[[#This Row],[Day Low]])-1</f>
        <v>4.9323922102220141E-3</v>
      </c>
      <c r="AD587" s="2">
        <f>(Table2[[#This Row],[Day High]]/Table2[[#This Row],[Close Price]])-1</f>
        <v>6.1775408310060786E-3</v>
      </c>
      <c r="AE587" s="2">
        <f>(Table2[[#This Row],[Close Price]]/Table2[[#This Row],[Current Week Low]])-1</f>
        <v>2.3382696804364667E-2</v>
      </c>
      <c r="AF587" s="2">
        <f>(Table2[[#This Row],[Current Week High]]/Table2[[#This Row],[Close Price]])-1</f>
        <v>1.1762714733011714E-2</v>
      </c>
      <c r="AG587" s="2">
        <f>(Table2[[#This Row],[Close Price]]/Table2[[#This Row],[Current Month Low]])-1</f>
        <v>7.6719817767653797E-2</v>
      </c>
      <c r="AH587" s="2">
        <f>(Table2[[#This Row],[Current Month High]]/Table2[[#This Row],[Close Price]])-1</f>
        <v>1.1762714733011714E-2</v>
      </c>
      <c r="AI587">
        <v>1.1762714733011701</v>
      </c>
      <c r="AJ587">
        <v>40.327752048450201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0.13</v>
      </c>
      <c r="AM587" t="s">
        <v>10202</v>
      </c>
      <c r="AN587">
        <v>1.84</v>
      </c>
      <c r="AO587" t="s">
        <v>10202</v>
      </c>
      <c r="AP587">
        <v>-9.0696057798920995E-2</v>
      </c>
      <c r="AQ587">
        <f>(Table2[[#This Row],[Sharpe Ratio]]-AVERAGE(Table2[Sharpe Ratio]))/_xlfn.STDEV.P(Table2[Sharpe Ratio])</f>
        <v>-1.680630100006997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-2.5184613284675419</v>
      </c>
      <c r="AS587">
        <f>_xlfn.RANK.AVG(Table2[[#This Row],[1Y Return vs Nifty Z-Score]],Table2[1Y Return vs Nifty Z-Score])</f>
        <v>519</v>
      </c>
      <c r="AT587">
        <f>_xlfn.RANK.AVG(Table2[[#This Row],[6M Return vs Nifty Z-Score]],Table2[6M Return vs Nifty Z-Score])</f>
        <v>408</v>
      </c>
      <c r="AU587">
        <f>_xlfn.RANK.AVG(Table2[[#This Row],[Sharpe Ratio Z-Score]],Table2[Sharpe Ratio Z-Score])</f>
        <v>700</v>
      </c>
      <c r="AV587">
        <f>(Table2[[#This Row],[Rank 1Y]]+Table2[[#This Row],[Rank 6M]]+Table2[[#This Row],[Rank Sharpe]])/3</f>
        <v>542.33333333333337</v>
      </c>
    </row>
    <row r="588" spans="1:48" x14ac:dyDescent="0.3">
      <c r="A588" t="s">
        <v>928</v>
      </c>
      <c r="B588" t="s">
        <v>929</v>
      </c>
      <c r="C588" t="s">
        <v>10172</v>
      </c>
      <c r="D588" t="s">
        <v>170</v>
      </c>
      <c r="E588">
        <v>16263.134441189901</v>
      </c>
      <c r="F588">
        <v>1052.0999999999999</v>
      </c>
      <c r="G588">
        <v>-0.91378245468521802</v>
      </c>
      <c r="H588">
        <f>(Table2[[#This Row],[1Y Return vs Nifty]]-AVERAGE(Table2[1Y Return vs Nifty]))/_xlfn.STDEV.P(Table2[1Y Return vs Nifty])</f>
        <v>-0.54288193662064099</v>
      </c>
      <c r="I588">
        <v>-1.1805273528326501</v>
      </c>
      <c r="J588">
        <f>(Table2[[#This Row],[1M Return vs Nifty]]-AVERAGE(Table2[1M Return vs Nifty]))/_xlfn.STDEV.P(Table2[1M Return vs Nifty])</f>
        <v>-0.19693809116199962</v>
      </c>
      <c r="K588">
        <v>-9.65600238037044</v>
      </c>
      <c r="L588">
        <f>(Table2[[#This Row],[6M Return vs Nifty]]-AVERAGE(Table2[6M Return vs Nifty]))/_xlfn.STDEV.P(Table2[6M Return vs Nifty])</f>
        <v>-0.58811156717990642</v>
      </c>
      <c r="M588">
        <v>4.7418121651603498</v>
      </c>
      <c r="N588">
        <f>(Table2[[#This Row],[1W Return vs Nifty]]-AVERAGE(Table2[1W Return vs Nifty]))/_xlfn.STDEV.P(Table2[1W Return vs Nifty])</f>
        <v>0.34417595023632702</v>
      </c>
      <c r="O588">
        <v>1012.51</v>
      </c>
      <c r="P588">
        <v>998.65641294023703</v>
      </c>
      <c r="Q588">
        <v>972.30510543742901</v>
      </c>
      <c r="R588">
        <v>70.491736295118898</v>
      </c>
      <c r="S588" s="2">
        <f>(Table2[[#This Row],[Close Price]]-Table2[[#This Row],[20D EMA]])/Table2[[#This Row],[20D EMA]]</f>
        <v>3.910084838668252E-2</v>
      </c>
      <c r="T588" s="2">
        <f>(Table2[[#This Row],[Close Price]]-Table2[[#This Row],[50D EMA]])/Table2[[#This Row],[50D EMA]]</f>
        <v>5.3515489779327255E-2</v>
      </c>
      <c r="U588" s="2">
        <f>(Table2[[#This Row],[Close Price]]-Table2[[#This Row],[200D EMA]])/Table2[[#This Row],[200D EMA]]</f>
        <v>8.2067752309777378E-2</v>
      </c>
      <c r="V588">
        <v>0.75766088600502302</v>
      </c>
      <c r="W588">
        <v>1035.05</v>
      </c>
      <c r="X588">
        <v>1061.75</v>
      </c>
      <c r="Y588">
        <v>1032.95</v>
      </c>
      <c r="Z588">
        <v>1063</v>
      </c>
      <c r="AA588">
        <v>961</v>
      </c>
      <c r="AB588">
        <v>1063</v>
      </c>
      <c r="AC588" s="2">
        <f>(Table2[[#This Row],[Close Price]]/Table2[[#This Row],[Day Low]])-1</f>
        <v>1.6472634172262079E-2</v>
      </c>
      <c r="AD588" s="2">
        <f>(Table2[[#This Row],[Day High]]/Table2[[#This Row],[Close Price]])-1</f>
        <v>9.1721319266231394E-3</v>
      </c>
      <c r="AE588" s="2">
        <f>(Table2[[#This Row],[Close Price]]/Table2[[#This Row],[Current Week Low]])-1</f>
        <v>1.8539135485744485E-2</v>
      </c>
      <c r="AF588" s="2">
        <f>(Table2[[#This Row],[Current Week High]]/Table2[[#This Row],[Close Price]])-1</f>
        <v>1.0360231917118323E-2</v>
      </c>
      <c r="AG588" s="2">
        <f>(Table2[[#This Row],[Close Price]]/Table2[[#This Row],[Current Month Low]])-1</f>
        <v>9.4797086368366257E-2</v>
      </c>
      <c r="AH588" s="2">
        <f>(Table2[[#This Row],[Current Month High]]/Table2[[#This Row],[Close Price]])-1</f>
        <v>1.0360231917118323E-2</v>
      </c>
      <c r="AI588">
        <v>11.681399106548801</v>
      </c>
      <c r="AJ588">
        <v>27.326636814716199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</v>
      </c>
      <c r="AM588">
        <v>0</v>
      </c>
      <c r="AN588">
        <v>7.02</v>
      </c>
      <c r="AO588" t="s">
        <v>10202</v>
      </c>
      <c r="AP588">
        <v>-2.7039594294289999E-2</v>
      </c>
      <c r="AQ588">
        <f>(Table2[[#This Row],[Sharpe Ratio]]-AVERAGE(Table2[Sharpe Ratio]))/_xlfn.STDEV.P(Table2[Sharpe Ratio])</f>
        <v>-0.95003712610494218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-1.9337927708311617</v>
      </c>
      <c r="AS588">
        <f>_xlfn.RANK.AVG(Table2[[#This Row],[1Y Return vs Nifty Z-Score]],Table2[1Y Return vs Nifty Z-Score])</f>
        <v>509</v>
      </c>
      <c r="AT588">
        <f>_xlfn.RANK.AVG(Table2[[#This Row],[6M Return vs Nifty Z-Score]],Table2[6M Return vs Nifty Z-Score])</f>
        <v>517</v>
      </c>
      <c r="AU588">
        <f>_xlfn.RANK.AVG(Table2[[#This Row],[Sharpe Ratio Z-Score]],Table2[Sharpe Ratio Z-Score])</f>
        <v>605</v>
      </c>
      <c r="AV588">
        <f>(Table2[[#This Row],[Rank 1Y]]+Table2[[#This Row],[Rank 6M]]+Table2[[#This Row],[Rank Sharpe]])/3</f>
        <v>543.66666666666663</v>
      </c>
    </row>
    <row r="589" spans="1:48" x14ac:dyDescent="0.3">
      <c r="A589" t="s">
        <v>1145</v>
      </c>
      <c r="B589" t="s">
        <v>1146</v>
      </c>
      <c r="C589" t="s">
        <v>10161</v>
      </c>
      <c r="D589" t="s">
        <v>57</v>
      </c>
      <c r="E589">
        <v>10668.4408660399</v>
      </c>
      <c r="F589">
        <v>870.7</v>
      </c>
      <c r="G589">
        <v>3.2374964723845499</v>
      </c>
      <c r="H589">
        <f>(Table2[[#This Row],[1Y Return vs Nifty]]-AVERAGE(Table2[1Y Return vs Nifty]))/_xlfn.STDEV.P(Table2[1Y Return vs Nifty])</f>
        <v>-0.48543554765414099</v>
      </c>
      <c r="I589">
        <v>-5.6564556592868698</v>
      </c>
      <c r="J589">
        <f>(Table2[[#This Row],[1M Return vs Nifty]]-AVERAGE(Table2[1M Return vs Nifty]))/_xlfn.STDEV.P(Table2[1M Return vs Nifty])</f>
        <v>-0.6875280971530312</v>
      </c>
      <c r="K589">
        <v>-10.611679967876199</v>
      </c>
      <c r="L589">
        <f>(Table2[[#This Row],[6M Return vs Nifty]]-AVERAGE(Table2[6M Return vs Nifty]))/_xlfn.STDEV.P(Table2[6M Return vs Nifty])</f>
        <v>-0.62027819417917973</v>
      </c>
      <c r="M589">
        <v>-0.180189316035962</v>
      </c>
      <c r="N589">
        <f>(Table2[[#This Row],[1W Return vs Nifty]]-AVERAGE(Table2[1W Return vs Nifty]))/_xlfn.STDEV.P(Table2[1W Return vs Nifty])</f>
        <v>-0.64429400601589637</v>
      </c>
      <c r="O589">
        <v>860.73</v>
      </c>
      <c r="P589">
        <v>851.57189168195498</v>
      </c>
      <c r="Q589">
        <v>772.88793467965604</v>
      </c>
      <c r="R589">
        <v>55.941300027587403</v>
      </c>
      <c r="S589" s="2">
        <f>(Table2[[#This Row],[Close Price]]-Table2[[#This Row],[20D EMA]])/Table2[[#This Row],[20D EMA]]</f>
        <v>1.1583191012280305E-2</v>
      </c>
      <c r="T589" s="2">
        <f>(Table2[[#This Row],[Close Price]]-Table2[[#This Row],[50D EMA]])/Table2[[#This Row],[50D EMA]]</f>
        <v>2.246211800188096E-2</v>
      </c>
      <c r="U589" s="2">
        <f>(Table2[[#This Row],[Close Price]]-Table2[[#This Row],[200D EMA]])/Table2[[#This Row],[200D EMA]]</f>
        <v>0.12655400729070096</v>
      </c>
      <c r="V589">
        <v>2.2951024675854299</v>
      </c>
      <c r="W589">
        <v>861.8</v>
      </c>
      <c r="X589">
        <v>876.45</v>
      </c>
      <c r="Y589">
        <v>842.55</v>
      </c>
      <c r="Z589">
        <v>873.95</v>
      </c>
      <c r="AA589">
        <v>819.05</v>
      </c>
      <c r="AB589">
        <v>972</v>
      </c>
      <c r="AC589" s="2">
        <f>(Table2[[#This Row],[Close Price]]/Table2[[#This Row],[Day Low]])-1</f>
        <v>1.0327222093293287E-2</v>
      </c>
      <c r="AD589" s="2">
        <f>(Table2[[#This Row],[Day High]]/Table2[[#This Row],[Close Price]])-1</f>
        <v>6.6038819340761279E-3</v>
      </c>
      <c r="AE589" s="2">
        <f>(Table2[[#This Row],[Close Price]]/Table2[[#This Row],[Current Week Low]])-1</f>
        <v>3.3410480090202421E-2</v>
      </c>
      <c r="AF589" s="2">
        <f>(Table2[[#This Row],[Current Week High]]/Table2[[#This Row],[Close Price]])-1</f>
        <v>3.7326289192602946E-3</v>
      </c>
      <c r="AG589" s="2">
        <f>(Table2[[#This Row],[Close Price]]/Table2[[#This Row],[Current Month Low]])-1</f>
        <v>6.306086319516524E-2</v>
      </c>
      <c r="AH589" s="2">
        <f>(Table2[[#This Row],[Current Month High]]/Table2[[#This Row],[Close Price]])-1</f>
        <v>0.11634317216033074</v>
      </c>
      <c r="AI589">
        <v>11.634317216033001</v>
      </c>
      <c r="AJ589">
        <v>46.090604026845597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-0.11</v>
      </c>
      <c r="AM589" t="s">
        <v>10201</v>
      </c>
      <c r="AN589">
        <v>-0.59</v>
      </c>
      <c r="AO589" t="s">
        <v>10201</v>
      </c>
      <c r="AP589">
        <v>-3.5368292129175E-2</v>
      </c>
      <c r="AQ589">
        <f>(Table2[[#This Row],[Sharpe Ratio]]-AVERAGE(Table2[Sharpe Ratio]))/_xlfn.STDEV.P(Table2[Sharpe Ratio])</f>
        <v>-1.0456266041392908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-3.4831624491415392</v>
      </c>
      <c r="AS589">
        <f>_xlfn.RANK.AVG(Table2[[#This Row],[1Y Return vs Nifty Z-Score]],Table2[1Y Return vs Nifty Z-Score])</f>
        <v>477</v>
      </c>
      <c r="AT589">
        <f>_xlfn.RANK.AVG(Table2[[#This Row],[6M Return vs Nifty Z-Score]],Table2[6M Return vs Nifty Z-Score])</f>
        <v>529</v>
      </c>
      <c r="AU589">
        <f>_xlfn.RANK.AVG(Table2[[#This Row],[Sharpe Ratio Z-Score]],Table2[Sharpe Ratio Z-Score])</f>
        <v>625</v>
      </c>
      <c r="AV589">
        <f>(Table2[[#This Row],[Rank 1Y]]+Table2[[#This Row],[Rank 6M]]+Table2[[#This Row],[Rank Sharpe]])/3</f>
        <v>543.66666666666663</v>
      </c>
    </row>
    <row r="590" spans="1:48" x14ac:dyDescent="0.3">
      <c r="A590" t="s">
        <v>159</v>
      </c>
      <c r="B590" t="s">
        <v>160</v>
      </c>
      <c r="C590" t="s">
        <v>10156</v>
      </c>
      <c r="D590" t="s">
        <v>21</v>
      </c>
      <c r="E590">
        <v>171331.24469366</v>
      </c>
      <c r="F590">
        <v>5786.6</v>
      </c>
      <c r="G590">
        <v>-8.1223159612429008</v>
      </c>
      <c r="H590">
        <f>(Table2[[#This Row],[1Y Return vs Nifty]]-AVERAGE(Table2[1Y Return vs Nifty]))/_xlfn.STDEV.P(Table2[1Y Return vs Nifty])</f>
        <v>-0.6426353444187678</v>
      </c>
      <c r="I590">
        <v>4.4416887632322304</v>
      </c>
      <c r="J590">
        <f>(Table2[[#This Row],[1M Return vs Nifty]]-AVERAGE(Table2[1M Return vs Nifty]))/_xlfn.STDEV.P(Table2[1M Return vs Nifty])</f>
        <v>0.4192922970874855</v>
      </c>
      <c r="K590">
        <v>-8.0458018929896102</v>
      </c>
      <c r="L590">
        <f>(Table2[[#This Row],[6M Return vs Nifty]]-AVERAGE(Table2[6M Return vs Nifty]))/_xlfn.STDEV.P(Table2[6M Return vs Nifty])</f>
        <v>-0.53391471339911667</v>
      </c>
      <c r="M590">
        <v>4.0327290205868199E-2</v>
      </c>
      <c r="N590">
        <f>(Table2[[#This Row],[1W Return vs Nifty]]-AVERAGE(Table2[1W Return vs Nifty]))/_xlfn.STDEV.P(Table2[1W Return vs Nifty])</f>
        <v>-0.60000835495352178</v>
      </c>
      <c r="O590">
        <v>5549.56</v>
      </c>
      <c r="P590">
        <v>5306.2657967990999</v>
      </c>
      <c r="Q590">
        <v>5196.5403755908201</v>
      </c>
      <c r="R590">
        <v>69.607028095007294</v>
      </c>
      <c r="S590" s="2">
        <f>(Table2[[#This Row],[Close Price]]-Table2[[#This Row],[20D EMA]])/Table2[[#This Row],[20D EMA]]</f>
        <v>4.2713296189247428E-2</v>
      </c>
      <c r="T590" s="2">
        <f>(Table2[[#This Row],[Close Price]]-Table2[[#This Row],[50D EMA]])/Table2[[#This Row],[50D EMA]]</f>
        <v>9.0522077407176355E-2</v>
      </c>
      <c r="U590" s="2">
        <f>(Table2[[#This Row],[Close Price]]-Table2[[#This Row],[200D EMA]])/Table2[[#This Row],[200D EMA]]</f>
        <v>0.11354854995081098</v>
      </c>
      <c r="V590">
        <v>1.2454804738612799</v>
      </c>
      <c r="W590">
        <v>5692.55</v>
      </c>
      <c r="X590">
        <v>5797</v>
      </c>
      <c r="Y590">
        <v>5750</v>
      </c>
      <c r="Z590">
        <v>5858.7</v>
      </c>
      <c r="AA590">
        <v>5320.35</v>
      </c>
      <c r="AB590">
        <v>5879.15</v>
      </c>
      <c r="AC590" s="2">
        <f>(Table2[[#This Row],[Close Price]]/Table2[[#This Row],[Day Low]])-1</f>
        <v>1.6521594013227947E-2</v>
      </c>
      <c r="AD590" s="2">
        <f>(Table2[[#This Row],[Day High]]/Table2[[#This Row],[Close Price]])-1</f>
        <v>1.7972557287526669E-3</v>
      </c>
      <c r="AE590" s="2">
        <f>(Table2[[#This Row],[Close Price]]/Table2[[#This Row],[Current Week Low]])-1</f>
        <v>6.3652173913044674E-3</v>
      </c>
      <c r="AF590" s="2">
        <f>(Table2[[#This Row],[Current Week High]]/Table2[[#This Row],[Close Price]])-1</f>
        <v>1.2459820965679214E-2</v>
      </c>
      <c r="AG590" s="2">
        <f>(Table2[[#This Row],[Close Price]]/Table2[[#This Row],[Current Month Low]])-1</f>
        <v>8.7635211969137261E-2</v>
      </c>
      <c r="AH590" s="2">
        <f>(Table2[[#This Row],[Current Month High]]/Table2[[#This Row],[Close Price]])-1</f>
        <v>1.599384785538982E-2</v>
      </c>
      <c r="AI590">
        <v>11.3261673521584</v>
      </c>
      <c r="AJ590">
        <v>28.205071396129402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0.01</v>
      </c>
      <c r="AM590" t="s">
        <v>10202</v>
      </c>
      <c r="AN590">
        <v>7.63</v>
      </c>
      <c r="AO590" t="s">
        <v>10202</v>
      </c>
      <c r="AP590">
        <v>-1.6293885659964001E-2</v>
      </c>
      <c r="AQ590">
        <f>(Table2[[#This Row],[Sharpe Ratio]]-AVERAGE(Table2[Sharpe Ratio]))/_xlfn.STDEV.P(Table2[Sharpe Ratio])</f>
        <v>-0.82670732115487489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-2.1839734368387953</v>
      </c>
      <c r="AS590">
        <f>_xlfn.RANK.AVG(Table2[[#This Row],[1Y Return vs Nifty Z-Score]],Table2[1Y Return vs Nifty Z-Score])</f>
        <v>549</v>
      </c>
      <c r="AT590">
        <f>_xlfn.RANK.AVG(Table2[[#This Row],[6M Return vs Nifty Z-Score]],Table2[6M Return vs Nifty Z-Score])</f>
        <v>506</v>
      </c>
      <c r="AU590">
        <f>_xlfn.RANK.AVG(Table2[[#This Row],[Sharpe Ratio Z-Score]],Table2[Sharpe Ratio Z-Score])</f>
        <v>580</v>
      </c>
      <c r="AV590">
        <f>(Table2[[#This Row],[Rank 1Y]]+Table2[[#This Row],[Rank 6M]]+Table2[[#This Row],[Rank Sharpe]])/3</f>
        <v>545</v>
      </c>
    </row>
    <row r="591" spans="1:48" x14ac:dyDescent="0.3">
      <c r="A591" t="s">
        <v>503</v>
      </c>
      <c r="B591" t="s">
        <v>504</v>
      </c>
      <c r="C591" t="s">
        <v>10166</v>
      </c>
      <c r="D591" t="s">
        <v>411</v>
      </c>
      <c r="E591">
        <v>41713.329592020003</v>
      </c>
      <c r="F591">
        <v>1503.05</v>
      </c>
      <c r="G591">
        <v>-32.120592401983203</v>
      </c>
      <c r="H591">
        <f>(Table2[[#This Row],[1Y Return vs Nifty]]-AVERAGE(Table2[1Y Return vs Nifty]))/_xlfn.STDEV.P(Table2[1Y Return vs Nifty])</f>
        <v>-0.97472922371718262</v>
      </c>
      <c r="I591">
        <v>-9.1307488662524499</v>
      </c>
      <c r="J591">
        <f>(Table2[[#This Row],[1M Return vs Nifty]]-AVERAGE(Table2[1M Return vs Nifty]))/_xlfn.STDEV.P(Table2[1M Return vs Nifty])</f>
        <v>-1.068332571335973</v>
      </c>
      <c r="K591">
        <v>-16.111759381801001</v>
      </c>
      <c r="L591">
        <f>(Table2[[#This Row],[6M Return vs Nifty]]-AVERAGE(Table2[6M Return vs Nifty]))/_xlfn.STDEV.P(Table2[6M Return vs Nifty])</f>
        <v>-0.80540234618095008</v>
      </c>
      <c r="M591">
        <v>-0.150892385628038</v>
      </c>
      <c r="N591">
        <f>(Table2[[#This Row],[1W Return vs Nifty]]-AVERAGE(Table2[1W Return vs Nifty]))/_xlfn.STDEV.P(Table2[1W Return vs Nifty])</f>
        <v>-0.6384103963442459</v>
      </c>
      <c r="O591">
        <v>1525.66</v>
      </c>
      <c r="P591">
        <v>1551.26628030661</v>
      </c>
      <c r="Q591">
        <v>1530.2824735389299</v>
      </c>
      <c r="R591">
        <v>45.532542379603498</v>
      </c>
      <c r="S591" s="2">
        <f>(Table2[[#This Row],[Close Price]]-Table2[[#This Row],[20D EMA]])/Table2[[#This Row],[20D EMA]]</f>
        <v>-1.4819815686326001E-2</v>
      </c>
      <c r="T591" s="2">
        <f>(Table2[[#This Row],[Close Price]]-Table2[[#This Row],[50D EMA]])/Table2[[#This Row],[50D EMA]]</f>
        <v>-3.1081885114578826E-2</v>
      </c>
      <c r="U591" s="2">
        <f>(Table2[[#This Row],[Close Price]]-Table2[[#This Row],[200D EMA]])/Table2[[#This Row],[200D EMA]]</f>
        <v>-1.7795716810342987E-2</v>
      </c>
      <c r="V591">
        <v>0.88706575487426398</v>
      </c>
      <c r="W591">
        <v>1489.05</v>
      </c>
      <c r="X591">
        <v>1509</v>
      </c>
      <c r="Y591">
        <v>1478.45</v>
      </c>
      <c r="Z591">
        <v>1512</v>
      </c>
      <c r="AA591">
        <v>1455.4</v>
      </c>
      <c r="AB591">
        <v>1654</v>
      </c>
      <c r="AC591" s="2">
        <f>(Table2[[#This Row],[Close Price]]/Table2[[#This Row],[Day Low]])-1</f>
        <v>9.4019676975252153E-3</v>
      </c>
      <c r="AD591" s="2">
        <f>(Table2[[#This Row],[Day High]]/Table2[[#This Row],[Close Price]])-1</f>
        <v>3.9586174777952454E-3</v>
      </c>
      <c r="AE591" s="2">
        <f>(Table2[[#This Row],[Close Price]]/Table2[[#This Row],[Current Week Low]])-1</f>
        <v>1.6639047651256345E-2</v>
      </c>
      <c r="AF591" s="2">
        <f>(Table2[[#This Row],[Current Week High]]/Table2[[#This Row],[Close Price]])-1</f>
        <v>5.9545590632381629E-3</v>
      </c>
      <c r="AG591" s="2">
        <f>(Table2[[#This Row],[Close Price]]/Table2[[#This Row],[Current Month Low]])-1</f>
        <v>3.2740140167651477E-2</v>
      </c>
      <c r="AH591" s="2">
        <f>(Table2[[#This Row],[Current Month High]]/Table2[[#This Row],[Close Price]])-1</f>
        <v>0.10042912744087018</v>
      </c>
      <c r="AI591">
        <v>19.756495126575899</v>
      </c>
      <c r="AJ591">
        <v>15.176245210727901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-0.09</v>
      </c>
      <c r="AM591" t="s">
        <v>10201</v>
      </c>
      <c r="AN591">
        <v>-3.99</v>
      </c>
      <c r="AO591" t="s">
        <v>10201</v>
      </c>
      <c r="AP591">
        <v>4.0119967730653003E-2</v>
      </c>
      <c r="AQ591">
        <f>(Table2[[#This Row],[Sharpe Ratio]]-AVERAGE(Table2[Sharpe Ratio]))/_xlfn.STDEV.P(Table2[Sharpe Ratio])</f>
        <v>-0.17923866441859576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666</v>
      </c>
      <c r="AT591">
        <f>_xlfn.RANK.AVG(Table2[[#This Row],[6M Return vs Nifty Z-Score]],Table2[6M Return vs Nifty Z-Score])</f>
        <v>591</v>
      </c>
      <c r="AU591">
        <f>_xlfn.RANK.AVG(Table2[[#This Row],[Sharpe Ratio Z-Score]],Table2[Sharpe Ratio Z-Score])</f>
        <v>383</v>
      </c>
      <c r="AV591">
        <f>(Table2[[#This Row],[Rank 1Y]]+Table2[[#This Row],[Rank 6M]]+Table2[[#This Row],[Rank Sharpe]])/3</f>
        <v>546.66666666666663</v>
      </c>
    </row>
    <row r="592" spans="1:48" x14ac:dyDescent="0.3">
      <c r="A592" t="s">
        <v>444</v>
      </c>
      <c r="B592" t="s">
        <v>445</v>
      </c>
      <c r="C592" t="s">
        <v>10168</v>
      </c>
      <c r="D592" t="s">
        <v>446</v>
      </c>
      <c r="E592">
        <v>52240.358312144999</v>
      </c>
      <c r="F592">
        <v>182.85</v>
      </c>
      <c r="G592">
        <v>0.64962928473214199</v>
      </c>
      <c r="H592">
        <f>(Table2[[#This Row],[1Y Return vs Nifty]]-AVERAGE(Table2[1Y Return vs Nifty]))/_xlfn.STDEV.P(Table2[1Y Return vs Nifty])</f>
        <v>-0.52124707168499151</v>
      </c>
      <c r="I592">
        <v>-5.36928562712004E-2</v>
      </c>
      <c r="J592">
        <f>(Table2[[#This Row],[1M Return vs Nifty]]-AVERAGE(Table2[1M Return vs Nifty]))/_xlfn.STDEV.P(Table2[1M Return vs Nifty])</f>
        <v>-7.3429914853225031E-2</v>
      </c>
      <c r="K592">
        <v>-2.1449679891921698</v>
      </c>
      <c r="L592">
        <f>(Table2[[#This Row],[6M Return vs Nifty]]-AVERAGE(Table2[6M Return vs Nifty]))/_xlfn.STDEV.P(Table2[6M Return vs Nifty])</f>
        <v>-0.33530178614243888</v>
      </c>
      <c r="M592">
        <v>3.7066055580341799</v>
      </c>
      <c r="N592">
        <f>(Table2[[#This Row],[1W Return vs Nifty]]-AVERAGE(Table2[1W Return vs Nifty]))/_xlfn.STDEV.P(Table2[1W Return vs Nifty])</f>
        <v>0.13627868861069503</v>
      </c>
      <c r="O592">
        <v>178.77</v>
      </c>
      <c r="P592">
        <v>175.07878007396101</v>
      </c>
      <c r="Q592">
        <v>166.911173747992</v>
      </c>
      <c r="R592">
        <v>61.221582488195899</v>
      </c>
      <c r="S592" s="2">
        <f>(Table2[[#This Row],[Close Price]]-Table2[[#This Row],[20D EMA]])/Table2[[#This Row],[20D EMA]]</f>
        <v>2.2822621245175274E-2</v>
      </c>
      <c r="T592" s="2">
        <f>(Table2[[#This Row],[Close Price]]-Table2[[#This Row],[50D EMA]])/Table2[[#This Row],[50D EMA]]</f>
        <v>4.4386989232824643E-2</v>
      </c>
      <c r="U592" s="2">
        <f>(Table2[[#This Row],[Close Price]]-Table2[[#This Row],[200D EMA]])/Table2[[#This Row],[200D EMA]]</f>
        <v>9.5492865421178852E-2</v>
      </c>
      <c r="V592">
        <v>0.90039081675549903</v>
      </c>
      <c r="W592">
        <v>182.34</v>
      </c>
      <c r="X592">
        <v>194.47</v>
      </c>
      <c r="Y592">
        <v>182.29</v>
      </c>
      <c r="Z592">
        <v>185.33</v>
      </c>
      <c r="AA592">
        <v>170.5</v>
      </c>
      <c r="AB592">
        <v>186.49</v>
      </c>
      <c r="AC592" s="2">
        <f>(Table2[[#This Row],[Close Price]]/Table2[[#This Row],[Day Low]])-1</f>
        <v>2.7969726883843027E-3</v>
      </c>
      <c r="AD592" s="2">
        <f>(Table2[[#This Row],[Day High]]/Table2[[#This Row],[Close Price]])-1</f>
        <v>6.3549357396773365E-2</v>
      </c>
      <c r="AE592" s="2">
        <f>(Table2[[#This Row],[Close Price]]/Table2[[#This Row],[Current Week Low]])-1</f>
        <v>3.0720280871139316E-3</v>
      </c>
      <c r="AF592" s="2">
        <f>(Table2[[#This Row],[Current Week High]]/Table2[[#This Row],[Close Price]])-1</f>
        <v>1.3563029805852E-2</v>
      </c>
      <c r="AG592" s="2">
        <f>(Table2[[#This Row],[Close Price]]/Table2[[#This Row],[Current Month Low]])-1</f>
        <v>7.2434017595307987E-2</v>
      </c>
      <c r="AH592" s="2">
        <f>(Table2[[#This Row],[Current Month High]]/Table2[[#This Row],[Close Price]])-1</f>
        <v>1.990702761826646E-2</v>
      </c>
      <c r="AI592">
        <v>6.9182389937106903</v>
      </c>
      <c r="AJ592">
        <v>40.545734050730204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-0.12</v>
      </c>
      <c r="AM592" t="s">
        <v>10201</v>
      </c>
      <c r="AN592">
        <v>4.32</v>
      </c>
      <c r="AO592" t="s">
        <v>10202</v>
      </c>
      <c r="AP592">
        <v>-9.1644694925917994E-2</v>
      </c>
      <c r="AQ592">
        <f>(Table2[[#This Row],[Sharpe Ratio]]-AVERAGE(Table2[Sharpe Ratio]))/_xlfn.STDEV.P(Table2[Sharpe Ratio])</f>
        <v>-1.6915177236921586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-2.485217807762119</v>
      </c>
      <c r="AS592">
        <f>_xlfn.RANK.AVG(Table2[[#This Row],[1Y Return vs Nifty Z-Score]],Table2[1Y Return vs Nifty Z-Score])</f>
        <v>501</v>
      </c>
      <c r="AT592">
        <f>_xlfn.RANK.AVG(Table2[[#This Row],[6M Return vs Nifty Z-Score]],Table2[6M Return vs Nifty Z-Score])</f>
        <v>441</v>
      </c>
      <c r="AU592">
        <f>_xlfn.RANK.AVG(Table2[[#This Row],[Sharpe Ratio Z-Score]],Table2[Sharpe Ratio Z-Score])</f>
        <v>701</v>
      </c>
      <c r="AV592">
        <f>(Table2[[#This Row],[Rank 1Y]]+Table2[[#This Row],[Rank 6M]]+Table2[[#This Row],[Rank Sharpe]])/3</f>
        <v>547.66666666666663</v>
      </c>
    </row>
    <row r="593" spans="1:48" x14ac:dyDescent="0.3">
      <c r="A593" t="s">
        <v>2203</v>
      </c>
      <c r="B593" t="s">
        <v>2204</v>
      </c>
      <c r="C593" t="s">
        <v>10159</v>
      </c>
      <c r="D593" t="s">
        <v>272</v>
      </c>
      <c r="E593">
        <v>2532.5374112499999</v>
      </c>
      <c r="F593">
        <v>877.25</v>
      </c>
      <c r="G593">
        <v>-36.838487306893697</v>
      </c>
      <c r="H593">
        <f>(Table2[[#This Row],[1Y Return vs Nifty]]-AVERAGE(Table2[1Y Return vs Nifty]))/_xlfn.STDEV.P(Table2[1Y Return vs Nifty])</f>
        <v>-1.0400165798722323</v>
      </c>
      <c r="I593">
        <v>10.684542994808</v>
      </c>
      <c r="J593">
        <f>(Table2[[#This Row],[1M Return vs Nifty]]-AVERAGE(Table2[1M Return vs Nifty]))/_xlfn.STDEV.P(Table2[1M Return vs Nifty])</f>
        <v>1.10354854186548</v>
      </c>
      <c r="K593">
        <v>-5.8981252280160499</v>
      </c>
      <c r="L593">
        <f>(Table2[[#This Row],[6M Return vs Nifty]]-AVERAGE(Table2[6M Return vs Nifty]))/_xlfn.STDEV.P(Table2[6M Return vs Nifty])</f>
        <v>-0.46162724417264839</v>
      </c>
      <c r="M593">
        <v>4.9946176906898199</v>
      </c>
      <c r="N593">
        <f>(Table2[[#This Row],[1W Return vs Nifty]]-AVERAGE(Table2[1W Return vs Nifty]))/_xlfn.STDEV.P(Table2[1W Return vs Nifty])</f>
        <v>0.39494608261338976</v>
      </c>
      <c r="O593">
        <v>849.49</v>
      </c>
      <c r="P593">
        <v>816.71364731157098</v>
      </c>
      <c r="Q593">
        <v>822.99598373553897</v>
      </c>
      <c r="R593">
        <v>59.096263347376897</v>
      </c>
      <c r="S593" s="2">
        <f>(Table2[[#This Row],[Close Price]]-Table2[[#This Row],[20D EMA]])/Table2[[#This Row],[20D EMA]]</f>
        <v>3.2678430587764415E-2</v>
      </c>
      <c r="T593" s="2">
        <f>(Table2[[#This Row],[Close Price]]-Table2[[#This Row],[50D EMA]])/Table2[[#This Row],[50D EMA]]</f>
        <v>7.412188211584371E-2</v>
      </c>
      <c r="U593" s="2">
        <f>(Table2[[#This Row],[Close Price]]-Table2[[#This Row],[200D EMA]])/Table2[[#This Row],[200D EMA]]</f>
        <v>6.5922577189507864E-2</v>
      </c>
      <c r="V593">
        <v>1.43170259985441</v>
      </c>
      <c r="W593">
        <v>873.3</v>
      </c>
      <c r="X593">
        <v>896.9</v>
      </c>
      <c r="Y593">
        <v>872.15</v>
      </c>
      <c r="Z593">
        <v>887.55</v>
      </c>
      <c r="AA593">
        <v>769.05</v>
      </c>
      <c r="AB593">
        <v>926.7</v>
      </c>
      <c r="AC593" s="2">
        <f>(Table2[[#This Row],[Close Price]]/Table2[[#This Row],[Day Low]])-1</f>
        <v>4.5230733997481121E-3</v>
      </c>
      <c r="AD593" s="2">
        <f>(Table2[[#This Row],[Day High]]/Table2[[#This Row],[Close Price]])-1</f>
        <v>2.2399544029638063E-2</v>
      </c>
      <c r="AE593" s="2">
        <f>(Table2[[#This Row],[Close Price]]/Table2[[#This Row],[Current Week Low]])-1</f>
        <v>5.8476179556268271E-3</v>
      </c>
      <c r="AF593" s="2">
        <f>(Table2[[#This Row],[Current Week High]]/Table2[[#This Row],[Close Price]])-1</f>
        <v>1.1741236819606593E-2</v>
      </c>
      <c r="AG593" s="2">
        <f>(Table2[[#This Row],[Close Price]]/Table2[[#This Row],[Current Month Low]])-1</f>
        <v>0.14069306286977445</v>
      </c>
      <c r="AH593" s="2">
        <f>(Table2[[#This Row],[Current Month High]]/Table2[[#This Row],[Close Price]])-1</f>
        <v>5.6369335993160519E-2</v>
      </c>
      <c r="AI593">
        <v>24.251923624964299</v>
      </c>
      <c r="AJ593">
        <v>32.655375774988599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-0.01</v>
      </c>
      <c r="AM593" t="s">
        <v>10201</v>
      </c>
      <c r="AN593">
        <v>2.2400000000000002</v>
      </c>
      <c r="AO593" t="s">
        <v>10202</v>
      </c>
      <c r="AP593">
        <v>9.6978145151089996E-3</v>
      </c>
      <c r="AQ593">
        <f>(Table2[[#This Row],[Sharpe Ratio]]-AVERAGE(Table2[Sharpe Ratio]))/_xlfn.STDEV.P(Table2[Sharpe Ratio])</f>
        <v>-0.52839741698786635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682</v>
      </c>
      <c r="AT593">
        <f>_xlfn.RANK.AVG(Table2[[#This Row],[6M Return vs Nifty Z-Score]],Table2[6M Return vs Nifty Z-Score])</f>
        <v>489</v>
      </c>
      <c r="AU593">
        <f>_xlfn.RANK.AVG(Table2[[#This Row],[Sharpe Ratio Z-Score]],Table2[Sharpe Ratio Z-Score])</f>
        <v>478</v>
      </c>
      <c r="AV593">
        <f>(Table2[[#This Row],[Rank 1Y]]+Table2[[#This Row],[Rank 6M]]+Table2[[#This Row],[Rank Sharpe]])/3</f>
        <v>549.66666666666663</v>
      </c>
    </row>
    <row r="594" spans="1:48" x14ac:dyDescent="0.3">
      <c r="A594" t="s">
        <v>104</v>
      </c>
      <c r="B594" t="s">
        <v>105</v>
      </c>
      <c r="C594" t="s">
        <v>10156</v>
      </c>
      <c r="D594" t="s">
        <v>21</v>
      </c>
      <c r="E594">
        <v>273977.10488412</v>
      </c>
      <c r="F594">
        <v>524.4</v>
      </c>
      <c r="G594">
        <v>3.04771944921993</v>
      </c>
      <c r="H594">
        <f>(Table2[[#This Row],[1Y Return vs Nifty]]-AVERAGE(Table2[1Y Return vs Nifty]))/_xlfn.STDEV.P(Table2[1Y Return vs Nifty])</f>
        <v>-0.48806172741251108</v>
      </c>
      <c r="I594">
        <v>-1.92936079279363</v>
      </c>
      <c r="J594">
        <f>(Table2[[#This Row],[1M Return vs Nifty]]-AVERAGE(Table2[1M Return vs Nifty]))/_xlfn.STDEV.P(Table2[1M Return vs Nifty])</f>
        <v>-0.27901496474976462</v>
      </c>
      <c r="K594">
        <v>-3.38729587789196</v>
      </c>
      <c r="L594">
        <f>(Table2[[#This Row],[6M Return vs Nifty]]-AVERAGE(Table2[6M Return vs Nifty]))/_xlfn.STDEV.P(Table2[6M Return vs Nifty])</f>
        <v>-0.37711661818312459</v>
      </c>
      <c r="M594">
        <v>-0.91260607610283795</v>
      </c>
      <c r="N594">
        <f>(Table2[[#This Row],[1W Return vs Nifty]]-AVERAGE(Table2[1W Return vs Nifty]))/_xlfn.STDEV.P(Table2[1W Return vs Nifty])</f>
        <v>-0.79138294240641049</v>
      </c>
      <c r="O594">
        <v>523.94000000000005</v>
      </c>
      <c r="P594">
        <v>506.96432891318398</v>
      </c>
      <c r="Q594">
        <v>471.98698872745899</v>
      </c>
      <c r="R594">
        <v>49.068951515040503</v>
      </c>
      <c r="S594" s="2">
        <f>(Table2[[#This Row],[Close Price]]-Table2[[#This Row],[20D EMA]])/Table2[[#This Row],[20D EMA]]</f>
        <v>8.7796312554857929E-4</v>
      </c>
      <c r="T594" s="2">
        <f>(Table2[[#This Row],[Close Price]]-Table2[[#This Row],[50D EMA]])/Table2[[#This Row],[50D EMA]]</f>
        <v>3.4392303545683595E-2</v>
      </c>
      <c r="U594" s="2">
        <f>(Table2[[#This Row],[Close Price]]-Table2[[#This Row],[200D EMA]])/Table2[[#This Row],[200D EMA]]</f>
        <v>0.11104757657378136</v>
      </c>
      <c r="V594">
        <v>1.45182538807733</v>
      </c>
      <c r="W594">
        <v>520.75</v>
      </c>
      <c r="X594">
        <v>526.95000000000005</v>
      </c>
      <c r="Y594">
        <v>522.85</v>
      </c>
      <c r="Z594">
        <v>530.54999999999995</v>
      </c>
      <c r="AA594">
        <v>486.35</v>
      </c>
      <c r="AB594">
        <v>579.9</v>
      </c>
      <c r="AC594" s="2">
        <f>(Table2[[#This Row],[Close Price]]/Table2[[#This Row],[Day Low]])-1</f>
        <v>7.0091214594334428E-3</v>
      </c>
      <c r="AD594" s="2">
        <f>(Table2[[#This Row],[Day High]]/Table2[[#This Row],[Close Price]])-1</f>
        <v>4.8627002288330612E-3</v>
      </c>
      <c r="AE594" s="2">
        <f>(Table2[[#This Row],[Close Price]]/Table2[[#This Row],[Current Week Low]])-1</f>
        <v>2.9645213732427678E-3</v>
      </c>
      <c r="AF594" s="2">
        <f>(Table2[[#This Row],[Current Week High]]/Table2[[#This Row],[Close Price]])-1</f>
        <v>1.1727688787185331E-2</v>
      </c>
      <c r="AG594" s="2">
        <f>(Table2[[#This Row],[Close Price]]/Table2[[#This Row],[Current Month Low]])-1</f>
        <v>7.8235838387992196E-2</v>
      </c>
      <c r="AH594" s="2">
        <f>(Table2[[#This Row],[Current Month High]]/Table2[[#This Row],[Close Price]])-1</f>
        <v>0.10583524027459945</v>
      </c>
      <c r="AI594">
        <v>10.5835240274599</v>
      </c>
      <c r="AJ594">
        <v>39.821357152379598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-0.06</v>
      </c>
      <c r="AM594" t="s">
        <v>10201</v>
      </c>
      <c r="AN594">
        <v>-2.08</v>
      </c>
      <c r="AO594" t="s">
        <v>10201</v>
      </c>
      <c r="AP594">
        <v>-0.108612254988795</v>
      </c>
      <c r="AQ594">
        <f>(Table2[[#This Row],[Sharpe Ratio]]-AVERAGE(Table2[Sharpe Ratio]))/_xlfn.STDEV.P(Table2[Sharpe Ratio])</f>
        <v>-1.8862564742244938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-3.8218327269763046</v>
      </c>
      <c r="AS594">
        <f>_xlfn.RANK.AVG(Table2[[#This Row],[1Y Return vs Nifty Z-Score]],Table2[1Y Return vs Nifty Z-Score])</f>
        <v>480</v>
      </c>
      <c r="AT594">
        <f>_xlfn.RANK.AVG(Table2[[#This Row],[6M Return vs Nifty Z-Score]],Table2[6M Return vs Nifty Z-Score])</f>
        <v>456</v>
      </c>
      <c r="AU594">
        <f>_xlfn.RANK.AVG(Table2[[#This Row],[Sharpe Ratio Z-Score]],Table2[Sharpe Ratio Z-Score])</f>
        <v>716</v>
      </c>
      <c r="AV594">
        <f>(Table2[[#This Row],[Rank 1Y]]+Table2[[#This Row],[Rank 6M]]+Table2[[#This Row],[Rank Sharpe]])/3</f>
        <v>550.66666666666663</v>
      </c>
    </row>
    <row r="595" spans="1:48" x14ac:dyDescent="0.3">
      <c r="A595" t="s">
        <v>940</v>
      </c>
      <c r="B595" t="s">
        <v>941</v>
      </c>
      <c r="C595" t="s">
        <v>10169</v>
      </c>
      <c r="D595" t="s">
        <v>942</v>
      </c>
      <c r="E595">
        <v>15555.441894850001</v>
      </c>
      <c r="F595">
        <v>700.15</v>
      </c>
      <c r="G595">
        <v>-20.1008702781618</v>
      </c>
      <c r="H595">
        <f>(Table2[[#This Row],[1Y Return vs Nifty]]-AVERAGE(Table2[1Y Return vs Nifty]))/_xlfn.STDEV.P(Table2[1Y Return vs Nifty])</f>
        <v>-0.80839743909733286</v>
      </c>
      <c r="I595">
        <v>-12.1545966618071</v>
      </c>
      <c r="J595">
        <f>(Table2[[#This Row],[1M Return vs Nifty]]-AVERAGE(Table2[1M Return vs Nifty]))/_xlfn.STDEV.P(Table2[1M Return vs Nifty])</f>
        <v>-1.3997653840550648</v>
      </c>
      <c r="K595">
        <v>-25.996193492667199</v>
      </c>
      <c r="L595">
        <f>(Table2[[#This Row],[6M Return vs Nifty]]-AVERAGE(Table2[6M Return vs Nifty]))/_xlfn.STDEV.P(Table2[6M Return vs Nifty])</f>
        <v>-1.1380970847621368</v>
      </c>
      <c r="M595">
        <v>-0.70264043489901495</v>
      </c>
      <c r="N595">
        <f>(Table2[[#This Row],[1W Return vs Nifty]]-AVERAGE(Table2[1W Return vs Nifty]))/_xlfn.STDEV.P(Table2[1W Return vs Nifty])</f>
        <v>-0.74921620820933565</v>
      </c>
      <c r="O595">
        <v>701.66</v>
      </c>
      <c r="P595">
        <v>696.245313711535</v>
      </c>
      <c r="Q595">
        <v>680.25762260220301</v>
      </c>
      <c r="R595">
        <v>50.2967963225448</v>
      </c>
      <c r="S595" s="2">
        <f>(Table2[[#This Row],[Close Price]]-Table2[[#This Row],[20D EMA]])/Table2[[#This Row],[20D EMA]]</f>
        <v>-2.152039449305919E-3</v>
      </c>
      <c r="T595" s="2">
        <f>(Table2[[#This Row],[Close Price]]-Table2[[#This Row],[50D EMA]])/Table2[[#This Row],[50D EMA]]</f>
        <v>5.6082047685892837E-3</v>
      </c>
      <c r="U595" s="2">
        <f>(Table2[[#This Row],[Close Price]]-Table2[[#This Row],[200D EMA]])/Table2[[#This Row],[200D EMA]]</f>
        <v>2.9242417485455374E-2</v>
      </c>
      <c r="V595">
        <v>0.86331220884469195</v>
      </c>
      <c r="W595">
        <v>699.15</v>
      </c>
      <c r="X595">
        <v>706</v>
      </c>
      <c r="Y595">
        <v>693.8</v>
      </c>
      <c r="Z595">
        <v>713.85</v>
      </c>
      <c r="AA595">
        <v>668.75</v>
      </c>
      <c r="AB595">
        <v>766.05</v>
      </c>
      <c r="AC595" s="2">
        <f>(Table2[[#This Row],[Close Price]]/Table2[[#This Row],[Day Low]])-1</f>
        <v>1.4303082314239823E-3</v>
      </c>
      <c r="AD595" s="2">
        <f>(Table2[[#This Row],[Day High]]/Table2[[#This Row],[Close Price]])-1</f>
        <v>8.3553524244805999E-3</v>
      </c>
      <c r="AE595" s="2">
        <f>(Table2[[#This Row],[Close Price]]/Table2[[#This Row],[Current Week Low]])-1</f>
        <v>9.1524935139810637E-3</v>
      </c>
      <c r="AF595" s="2">
        <f>(Table2[[#This Row],[Current Week High]]/Table2[[#This Row],[Close Price]])-1</f>
        <v>1.9567235592373056E-2</v>
      </c>
      <c r="AG595" s="2">
        <f>(Table2[[#This Row],[Close Price]]/Table2[[#This Row],[Current Month Low]])-1</f>
        <v>4.6953271028037369E-2</v>
      </c>
      <c r="AH595" s="2">
        <f>(Table2[[#This Row],[Current Month High]]/Table2[[#This Row],[Close Price]])-1</f>
        <v>9.4122687995429555E-2</v>
      </c>
      <c r="AI595">
        <v>21.331143326429999</v>
      </c>
      <c r="AJ595">
        <v>17.870370370370299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-0.06</v>
      </c>
      <c r="AM595" t="s">
        <v>10201</v>
      </c>
      <c r="AN595">
        <v>-2.4</v>
      </c>
      <c r="AO595" t="s">
        <v>10201</v>
      </c>
      <c r="AP595">
        <v>3.9006800935201001E-2</v>
      </c>
      <c r="AQ595">
        <f>(Table2[[#This Row],[Sharpe Ratio]]-AVERAGE(Table2[Sharpe Ratio]))/_xlfn.STDEV.P(Table2[Sharpe Ratio])</f>
        <v>-0.19201461511964488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-4.2874907312435147</v>
      </c>
      <c r="AS595">
        <f>_xlfn.RANK.AVG(Table2[[#This Row],[1Y Return vs Nifty Z-Score]],Table2[1Y Return vs Nifty Z-Score])</f>
        <v>611</v>
      </c>
      <c r="AT595">
        <f>_xlfn.RANK.AVG(Table2[[#This Row],[6M Return vs Nifty Z-Score]],Table2[6M Return vs Nifty Z-Score])</f>
        <v>661</v>
      </c>
      <c r="AU595">
        <f>_xlfn.RANK.AVG(Table2[[#This Row],[Sharpe Ratio Z-Score]],Table2[Sharpe Ratio Z-Score])</f>
        <v>386</v>
      </c>
      <c r="AV595">
        <f>(Table2[[#This Row],[Rank 1Y]]+Table2[[#This Row],[Rank 6M]]+Table2[[#This Row],[Rank Sharpe]])/3</f>
        <v>552.66666666666663</v>
      </c>
    </row>
    <row r="596" spans="1:48" x14ac:dyDescent="0.3">
      <c r="A596" t="s">
        <v>2131</v>
      </c>
      <c r="B596" t="s">
        <v>2132</v>
      </c>
      <c r="C596" t="s">
        <v>10173</v>
      </c>
      <c r="D596" t="s">
        <v>1773</v>
      </c>
      <c r="E596">
        <v>2694.6809459279998</v>
      </c>
      <c r="F596">
        <v>56.52</v>
      </c>
      <c r="G596">
        <v>8.3140449620872108</v>
      </c>
      <c r="H596">
        <f>(Table2[[#This Row],[1Y Return vs Nifty]]-AVERAGE(Table2[1Y Return vs Nifty]))/_xlfn.STDEV.P(Table2[1Y Return vs Nifty])</f>
        <v>-0.41518505755936735</v>
      </c>
      <c r="I596">
        <v>-0.19904772885149799</v>
      </c>
      <c r="J596">
        <f>(Table2[[#This Row],[1M Return vs Nifty]]-AVERAGE(Table2[1M Return vs Nifty]))/_xlfn.STDEV.P(Table2[1M Return vs Nifty])</f>
        <v>-8.9361726742876263E-2</v>
      </c>
      <c r="K596">
        <v>-19.975538017659499</v>
      </c>
      <c r="L596">
        <f>(Table2[[#This Row],[6M Return vs Nifty]]-AVERAGE(Table2[6M Return vs Nifty]))/_xlfn.STDEV.P(Table2[6M Return vs Nifty])</f>
        <v>-0.93545114905367921</v>
      </c>
      <c r="M596">
        <v>5.4640340313632203</v>
      </c>
      <c r="N596">
        <f>(Table2[[#This Row],[1W Return vs Nifty]]-AVERAGE(Table2[1W Return vs Nifty]))/_xlfn.STDEV.P(Table2[1W Return vs Nifty])</f>
        <v>0.48921747840678087</v>
      </c>
      <c r="O596">
        <v>54.19</v>
      </c>
      <c r="P596">
        <v>53.485934994455</v>
      </c>
      <c r="Q596">
        <v>51.640682393846703</v>
      </c>
      <c r="R596">
        <v>67.544068146642402</v>
      </c>
      <c r="S596" s="2">
        <f>(Table2[[#This Row],[Close Price]]-Table2[[#This Row],[20D EMA]])/Table2[[#This Row],[20D EMA]]</f>
        <v>4.2996862889832177E-2</v>
      </c>
      <c r="T596" s="2">
        <f>(Table2[[#This Row],[Close Price]]-Table2[[#This Row],[50D EMA]])/Table2[[#This Row],[50D EMA]]</f>
        <v>5.6726408650415304E-2</v>
      </c>
      <c r="U596" s="2">
        <f>(Table2[[#This Row],[Close Price]]-Table2[[#This Row],[200D EMA]])/Table2[[#This Row],[200D EMA]]</f>
        <v>9.4485924274592861E-2</v>
      </c>
      <c r="V596">
        <v>1.45778927771869</v>
      </c>
      <c r="W596">
        <v>56.28</v>
      </c>
      <c r="X596">
        <v>57.3</v>
      </c>
      <c r="Y596">
        <v>55.67</v>
      </c>
      <c r="Z596">
        <v>58.66</v>
      </c>
      <c r="AA596">
        <v>49.65</v>
      </c>
      <c r="AB596">
        <v>58.66</v>
      </c>
      <c r="AC596" s="2">
        <f>(Table2[[#This Row],[Close Price]]/Table2[[#This Row],[Day Low]])-1</f>
        <v>4.2643923240939241E-3</v>
      </c>
      <c r="AD596" s="2">
        <f>(Table2[[#This Row],[Day High]]/Table2[[#This Row],[Close Price]])-1</f>
        <v>1.3800424628449992E-2</v>
      </c>
      <c r="AE596" s="2">
        <f>(Table2[[#This Row],[Close Price]]/Table2[[#This Row],[Current Week Low]])-1</f>
        <v>1.526854679360512E-2</v>
      </c>
      <c r="AF596" s="2">
        <f>(Table2[[#This Row],[Current Week High]]/Table2[[#This Row],[Close Price]])-1</f>
        <v>3.7862703467798964E-2</v>
      </c>
      <c r="AG596" s="2">
        <f>(Table2[[#This Row],[Close Price]]/Table2[[#This Row],[Current Month Low]])-1</f>
        <v>0.13836858006042307</v>
      </c>
      <c r="AH596" s="2">
        <f>(Table2[[#This Row],[Current Month High]]/Table2[[#This Row],[Close Price]])-1</f>
        <v>3.7862703467798964E-2</v>
      </c>
      <c r="AI596">
        <v>22.788393489030401</v>
      </c>
      <c r="AJ596">
        <v>41.3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-0.03</v>
      </c>
      <c r="AM596" t="s">
        <v>10201</v>
      </c>
      <c r="AN596">
        <v>4.47</v>
      </c>
      <c r="AO596" t="s">
        <v>10202</v>
      </c>
      <c r="AP596">
        <v>-2.0768180115303E-2</v>
      </c>
      <c r="AQ596">
        <f>(Table2[[#This Row],[Sharpe Ratio]]-AVERAGE(Table2[Sharpe Ratio]))/_xlfn.STDEV.P(Table2[Sharpe Ratio])</f>
        <v>-0.87805934280781783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-1.8288397977569599</v>
      </c>
      <c r="AS596">
        <f>_xlfn.RANK.AVG(Table2[[#This Row],[1Y Return vs Nifty Z-Score]],Table2[1Y Return vs Nifty Z-Score])</f>
        <v>446</v>
      </c>
      <c r="AT596">
        <f>_xlfn.RANK.AVG(Table2[[#This Row],[6M Return vs Nifty Z-Score]],Table2[6M Return vs Nifty Z-Score])</f>
        <v>622</v>
      </c>
      <c r="AU596">
        <f>_xlfn.RANK.AVG(Table2[[#This Row],[Sharpe Ratio Z-Score]],Table2[Sharpe Ratio Z-Score])</f>
        <v>590</v>
      </c>
      <c r="AV596">
        <f>(Table2[[#This Row],[Rank 1Y]]+Table2[[#This Row],[Rank 6M]]+Table2[[#This Row],[Rank Sharpe]])/3</f>
        <v>552.66666666666663</v>
      </c>
    </row>
    <row r="597" spans="1:48" x14ac:dyDescent="0.3">
      <c r="A597" t="s">
        <v>440</v>
      </c>
      <c r="B597" t="s">
        <v>441</v>
      </c>
      <c r="C597" t="s">
        <v>10158</v>
      </c>
      <c r="D597" t="s">
        <v>27</v>
      </c>
      <c r="E597">
        <v>53454.6</v>
      </c>
      <c r="F597">
        <v>1875.6</v>
      </c>
      <c r="G597">
        <v>-21.994428694502499</v>
      </c>
      <c r="H597">
        <f>(Table2[[#This Row],[1Y Return vs Nifty]]-AVERAGE(Table2[1Y Return vs Nifty]))/_xlfn.STDEV.P(Table2[1Y Return vs Nifty])</f>
        <v>-0.83460095257520939</v>
      </c>
      <c r="I597">
        <v>-1.27445360066117</v>
      </c>
      <c r="J597">
        <f>(Table2[[#This Row],[1M Return vs Nifty]]-AVERAGE(Table2[1M Return vs Nifty]))/_xlfn.STDEV.P(Table2[1M Return vs Nifty])</f>
        <v>-0.20723300102873343</v>
      </c>
      <c r="K597">
        <v>-4.7939342446486801</v>
      </c>
      <c r="L597">
        <f>(Table2[[#This Row],[6M Return vs Nifty]]-AVERAGE(Table2[6M Return vs Nifty]))/_xlfn.STDEV.P(Table2[6M Return vs Nifty])</f>
        <v>-0.42446188635502036</v>
      </c>
      <c r="M597">
        <v>4.3974422349815496</v>
      </c>
      <c r="N597">
        <f>(Table2[[#This Row],[1W Return vs Nifty]]-AVERAGE(Table2[1W Return vs Nifty]))/_xlfn.STDEV.P(Table2[1W Return vs Nifty])</f>
        <v>0.27501722870427164</v>
      </c>
      <c r="O597">
        <v>1847.01</v>
      </c>
      <c r="P597">
        <v>1841.090533762</v>
      </c>
      <c r="Q597">
        <v>1781.4549883733</v>
      </c>
      <c r="R597">
        <v>58.445563916423701</v>
      </c>
      <c r="S597" s="2">
        <f>(Table2[[#This Row],[Close Price]]-Table2[[#This Row],[20D EMA]])/Table2[[#This Row],[20D EMA]]</f>
        <v>1.5479071580554473E-2</v>
      </c>
      <c r="T597" s="2">
        <f>(Table2[[#This Row],[Close Price]]-Table2[[#This Row],[50D EMA]])/Table2[[#This Row],[50D EMA]]</f>
        <v>1.8744035453533564E-2</v>
      </c>
      <c r="U597" s="2">
        <f>(Table2[[#This Row],[Close Price]]-Table2[[#This Row],[200D EMA]])/Table2[[#This Row],[200D EMA]]</f>
        <v>5.2847258135141843E-2</v>
      </c>
      <c r="V597">
        <v>1.31692736628208</v>
      </c>
      <c r="W597">
        <v>1876.6</v>
      </c>
      <c r="X597">
        <v>1931.7</v>
      </c>
      <c r="Y597">
        <v>1863</v>
      </c>
      <c r="Z597">
        <v>1895</v>
      </c>
      <c r="AA597">
        <v>1720.05</v>
      </c>
      <c r="AB597">
        <v>1905.5</v>
      </c>
      <c r="AC597" s="2">
        <f>(Table2[[#This Row],[Close Price]]/Table2[[#This Row],[Day Low]])-1</f>
        <v>-5.3287861025252958E-4</v>
      </c>
      <c r="AD597" s="2">
        <f>(Table2[[#This Row],[Day High]]/Table2[[#This Row],[Close Price]])-1</f>
        <v>2.9910428662828004E-2</v>
      </c>
      <c r="AE597" s="2">
        <f>(Table2[[#This Row],[Close Price]]/Table2[[#This Row],[Current Week Low]])-1</f>
        <v>6.763285024154575E-3</v>
      </c>
      <c r="AF597" s="2">
        <f>(Table2[[#This Row],[Current Week High]]/Table2[[#This Row],[Close Price]])-1</f>
        <v>1.0343356792493097E-2</v>
      </c>
      <c r="AG597" s="2">
        <f>(Table2[[#This Row],[Close Price]]/Table2[[#This Row],[Current Month Low]])-1</f>
        <v>9.0433417633208224E-2</v>
      </c>
      <c r="AH597" s="2">
        <f>(Table2[[#This Row],[Current Month High]]/Table2[[#This Row],[Close Price]])-1</f>
        <v>1.5941565365749755E-2</v>
      </c>
      <c r="AI597">
        <v>11.145766687993101</v>
      </c>
      <c r="AJ597">
        <v>21.523908254502999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-0.04</v>
      </c>
      <c r="AM597" t="s">
        <v>10201</v>
      </c>
      <c r="AN597">
        <v>1.1200000000000001</v>
      </c>
      <c r="AO597" t="s">
        <v>10202</v>
      </c>
      <c r="AP597">
        <v>-1.0261924239417001E-2</v>
      </c>
      <c r="AQ597">
        <f>(Table2[[#This Row],[Sharpe Ratio]]-AVERAGE(Table2[Sharpe Ratio]))/_xlfn.STDEV.P(Table2[Sharpe Ratio])</f>
        <v>-0.75747776628996633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-1.9487563775446581</v>
      </c>
      <c r="AS597">
        <f>_xlfn.RANK.AVG(Table2[[#This Row],[1Y Return vs Nifty Z-Score]],Table2[1Y Return vs Nifty Z-Score])</f>
        <v>617</v>
      </c>
      <c r="AT597">
        <f>_xlfn.RANK.AVG(Table2[[#This Row],[6M Return vs Nifty Z-Score]],Table2[6M Return vs Nifty Z-Score])</f>
        <v>475</v>
      </c>
      <c r="AU597">
        <f>_xlfn.RANK.AVG(Table2[[#This Row],[Sharpe Ratio Z-Score]],Table2[Sharpe Ratio Z-Score])</f>
        <v>567</v>
      </c>
      <c r="AV597">
        <f>(Table2[[#This Row],[Rank 1Y]]+Table2[[#This Row],[Rank 6M]]+Table2[[#This Row],[Rank Sharpe]])/3</f>
        <v>553</v>
      </c>
    </row>
    <row r="598" spans="1:48" x14ac:dyDescent="0.3">
      <c r="A598" t="s">
        <v>1020</v>
      </c>
      <c r="B598" t="s">
        <v>1021</v>
      </c>
      <c r="C598" t="s">
        <v>10168</v>
      </c>
      <c r="D598" t="s">
        <v>528</v>
      </c>
      <c r="E598">
        <v>13018.54236419</v>
      </c>
      <c r="F598">
        <v>837.65</v>
      </c>
      <c r="G598">
        <v>-36.9395967221446</v>
      </c>
      <c r="H598">
        <f>(Table2[[#This Row],[1Y Return vs Nifty]]-AVERAGE(Table2[1Y Return vs Nifty]))/_xlfn.STDEV.P(Table2[1Y Return vs Nifty])</f>
        <v>-1.0414157561017079</v>
      </c>
      <c r="I598">
        <v>-4.6059567209448096</v>
      </c>
      <c r="J598">
        <f>(Table2[[#This Row],[1M Return vs Nifty]]-AVERAGE(Table2[1M Return vs Nifty]))/_xlfn.STDEV.P(Table2[1M Return vs Nifty])</f>
        <v>-0.57238678005202748</v>
      </c>
      <c r="K598">
        <v>-11.5064800604894</v>
      </c>
      <c r="L598">
        <f>(Table2[[#This Row],[6M Return vs Nifty]]-AVERAGE(Table2[6M Return vs Nifty]))/_xlfn.STDEV.P(Table2[6M Return vs Nifty])</f>
        <v>-0.6503957790156355</v>
      </c>
      <c r="M598">
        <v>-3.3322848580476299</v>
      </c>
      <c r="N598">
        <f>(Table2[[#This Row],[1W Return vs Nifty]]-AVERAGE(Table2[1W Return vs Nifty]))/_xlfn.STDEV.P(Table2[1W Return vs Nifty])</f>
        <v>-1.2773193625539458</v>
      </c>
      <c r="O598">
        <v>841.3</v>
      </c>
      <c r="P598">
        <v>836.52202699991096</v>
      </c>
      <c r="Q598">
        <v>827.52884084852099</v>
      </c>
      <c r="R598">
        <v>46.2487080318094</v>
      </c>
      <c r="S598" s="2">
        <f>(Table2[[#This Row],[Close Price]]-Table2[[#This Row],[20D EMA]])/Table2[[#This Row],[20D EMA]]</f>
        <v>-4.3385237133008172E-3</v>
      </c>
      <c r="T598" s="2">
        <f>(Table2[[#This Row],[Close Price]]-Table2[[#This Row],[50D EMA]])/Table2[[#This Row],[50D EMA]]</f>
        <v>1.3484080080166665E-3</v>
      </c>
      <c r="U598" s="2">
        <f>(Table2[[#This Row],[Close Price]]-Table2[[#This Row],[200D EMA]])/Table2[[#This Row],[200D EMA]]</f>
        <v>1.2230581765707509E-2</v>
      </c>
      <c r="V598">
        <v>0.61151519839103696</v>
      </c>
      <c r="W598">
        <v>820</v>
      </c>
      <c r="X598">
        <v>848</v>
      </c>
      <c r="Y598">
        <v>828.9</v>
      </c>
      <c r="Z598">
        <v>848</v>
      </c>
      <c r="AA598">
        <v>809.25</v>
      </c>
      <c r="AB598">
        <v>883.8</v>
      </c>
      <c r="AC598" s="2">
        <f>(Table2[[#This Row],[Close Price]]/Table2[[#This Row],[Day Low]])-1</f>
        <v>2.1524390243902403E-2</v>
      </c>
      <c r="AD598" s="2">
        <f>(Table2[[#This Row],[Day High]]/Table2[[#This Row],[Close Price]])-1</f>
        <v>1.2355995941025544E-2</v>
      </c>
      <c r="AE598" s="2">
        <f>(Table2[[#This Row],[Close Price]]/Table2[[#This Row],[Current Week Low]])-1</f>
        <v>1.0556158764627899E-2</v>
      </c>
      <c r="AF598" s="2">
        <f>(Table2[[#This Row],[Current Week High]]/Table2[[#This Row],[Close Price]])-1</f>
        <v>1.2355995941025544E-2</v>
      </c>
      <c r="AG598" s="2">
        <f>(Table2[[#This Row],[Close Price]]/Table2[[#This Row],[Current Month Low]])-1</f>
        <v>3.5094223046030271E-2</v>
      </c>
      <c r="AH598" s="2">
        <f>(Table2[[#This Row],[Current Month High]]/Table2[[#This Row],[Close Price]])-1</f>
        <v>5.5094609920611104E-2</v>
      </c>
      <c r="AI598">
        <v>22.360174297140802</v>
      </c>
      <c r="AJ598">
        <v>18.153607447633799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-0.13</v>
      </c>
      <c r="AM598" t="s">
        <v>10201</v>
      </c>
      <c r="AN598">
        <v>-2.13</v>
      </c>
      <c r="AO598" t="s">
        <v>10201</v>
      </c>
      <c r="AP598">
        <v>2.0925978890750999E-2</v>
      </c>
      <c r="AQ598">
        <f>(Table2[[#This Row],[Sharpe Ratio]]-AVERAGE(Table2[Sharpe Ratio]))/_xlfn.STDEV.P(Table2[Sharpe Ratio])</f>
        <v>-0.39953040881571716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-3.941048086539034</v>
      </c>
      <c r="AS598">
        <f>_xlfn.RANK.AVG(Table2[[#This Row],[1Y Return vs Nifty Z-Score]],Table2[1Y Return vs Nifty Z-Score])</f>
        <v>683</v>
      </c>
      <c r="AT598">
        <f>_xlfn.RANK.AVG(Table2[[#This Row],[6M Return vs Nifty Z-Score]],Table2[6M Return vs Nifty Z-Score])</f>
        <v>535</v>
      </c>
      <c r="AU598">
        <f>_xlfn.RANK.AVG(Table2[[#This Row],[Sharpe Ratio Z-Score]],Table2[Sharpe Ratio Z-Score])</f>
        <v>441</v>
      </c>
      <c r="AV598">
        <f>(Table2[[#This Row],[Rank 1Y]]+Table2[[#This Row],[Rank 6M]]+Table2[[#This Row],[Rank Sharpe]])/3</f>
        <v>553</v>
      </c>
    </row>
    <row r="599" spans="1:48" x14ac:dyDescent="0.3">
      <c r="A599" t="s">
        <v>855</v>
      </c>
      <c r="B599" t="s">
        <v>856</v>
      </c>
      <c r="C599" t="s">
        <v>10168</v>
      </c>
      <c r="D599" t="s">
        <v>143</v>
      </c>
      <c r="E599">
        <v>18278.449152100002</v>
      </c>
      <c r="F599">
        <v>3048.95</v>
      </c>
      <c r="G599">
        <v>-28.4563983521256</v>
      </c>
      <c r="H599">
        <f>(Table2[[#This Row],[1Y Return vs Nifty]]-AVERAGE(Table2[1Y Return vs Nifty]))/_xlfn.STDEV.P(Table2[1Y Return vs Nifty])</f>
        <v>-0.92402323157961386</v>
      </c>
      <c r="I599">
        <v>9.6958292460624396</v>
      </c>
      <c r="J599">
        <f>(Table2[[#This Row],[1M Return vs Nifty]]-AVERAGE(Table2[1M Return vs Nifty]))/_xlfn.STDEV.P(Table2[1M Return vs Nifty])</f>
        <v>0.99517927169172393</v>
      </c>
      <c r="K599">
        <v>6.2744281261599202</v>
      </c>
      <c r="L599">
        <f>(Table2[[#This Row],[6M Return vs Nifty]]-AVERAGE(Table2[6M Return vs Nifty]))/_xlfn.STDEV.P(Table2[6M Return vs Nifty])</f>
        <v>-5.1917956760722701E-2</v>
      </c>
      <c r="M599">
        <v>7.7653427244434097</v>
      </c>
      <c r="N599">
        <f>(Table2[[#This Row],[1W Return vs Nifty]]-AVERAGE(Table2[1W Return vs Nifty]))/_xlfn.STDEV.P(Table2[1W Return vs Nifty])</f>
        <v>0.95138200880406609</v>
      </c>
      <c r="O599">
        <v>2851.5</v>
      </c>
      <c r="P599">
        <v>2739.6024605717398</v>
      </c>
      <c r="Q599">
        <v>2684.0497148675399</v>
      </c>
      <c r="R599">
        <v>75.556722205847805</v>
      </c>
      <c r="S599" s="2">
        <f>(Table2[[#This Row],[Close Price]]-Table2[[#This Row],[20D EMA]])/Table2[[#This Row],[20D EMA]]</f>
        <v>6.9244257408381485E-2</v>
      </c>
      <c r="T599" s="2">
        <f>(Table2[[#This Row],[Close Price]]-Table2[[#This Row],[50D EMA]])/Table2[[#This Row],[50D EMA]]</f>
        <v>0.11291694465908053</v>
      </c>
      <c r="U599" s="2">
        <f>(Table2[[#This Row],[Close Price]]-Table2[[#This Row],[200D EMA]])/Table2[[#This Row],[200D EMA]]</f>
        <v>0.13595138834843379</v>
      </c>
      <c r="V599">
        <v>1.36600188014642</v>
      </c>
      <c r="W599">
        <v>3008.1</v>
      </c>
      <c r="X599">
        <v>3060.7</v>
      </c>
      <c r="Y599">
        <v>3005</v>
      </c>
      <c r="Z599">
        <v>3067.95</v>
      </c>
      <c r="AA599">
        <v>2631.45</v>
      </c>
      <c r="AB599">
        <v>3067.95</v>
      </c>
      <c r="AC599" s="2">
        <f>(Table2[[#This Row],[Close Price]]/Table2[[#This Row],[Day Low]])-1</f>
        <v>1.3580000664871417E-2</v>
      </c>
      <c r="AD599" s="2">
        <f>(Table2[[#This Row],[Day High]]/Table2[[#This Row],[Close Price]])-1</f>
        <v>3.8537857295133371E-3</v>
      </c>
      <c r="AE599" s="2">
        <f>(Table2[[#This Row],[Close Price]]/Table2[[#This Row],[Current Week Low]])-1</f>
        <v>1.4625623960066392E-2</v>
      </c>
      <c r="AF599" s="2">
        <f>(Table2[[#This Row],[Current Week High]]/Table2[[#This Row],[Close Price]])-1</f>
        <v>6.2316535200643841E-3</v>
      </c>
      <c r="AG599" s="2">
        <f>(Table2[[#This Row],[Close Price]]/Table2[[#This Row],[Current Month Low]])-1</f>
        <v>0.15865777423093741</v>
      </c>
      <c r="AH599" s="2">
        <f>(Table2[[#This Row],[Current Month High]]/Table2[[#This Row],[Close Price]])-1</f>
        <v>6.2316535200643841E-3</v>
      </c>
      <c r="AI599">
        <v>7.9715967792190803</v>
      </c>
      <c r="AJ599">
        <v>36.724215246636703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-0.06</v>
      </c>
      <c r="AM599" t="s">
        <v>10201</v>
      </c>
      <c r="AN599">
        <v>11.27</v>
      </c>
      <c r="AO599" t="s">
        <v>10202</v>
      </c>
      <c r="AP599">
        <v>-6.9263433843964994E-2</v>
      </c>
      <c r="AQ599">
        <f>(Table2[[#This Row],[Sharpe Ratio]]-AVERAGE(Table2[Sharpe Ratio]))/_xlfn.STDEV.P(Table2[Sharpe Ratio])</f>
        <v>-1.434645268118927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-0.46402517596347348</v>
      </c>
      <c r="AS599">
        <f>_xlfn.RANK.AVG(Table2[[#This Row],[1Y Return vs Nifty Z-Score]],Table2[1Y Return vs Nifty Z-Score])</f>
        <v>645</v>
      </c>
      <c r="AT599">
        <f>_xlfn.RANK.AVG(Table2[[#This Row],[6M Return vs Nifty Z-Score]],Table2[6M Return vs Nifty Z-Score])</f>
        <v>339</v>
      </c>
      <c r="AU599">
        <f>_xlfn.RANK.AVG(Table2[[#This Row],[Sharpe Ratio Z-Score]],Table2[Sharpe Ratio Z-Score])</f>
        <v>676</v>
      </c>
      <c r="AV599">
        <f>(Table2[[#This Row],[Rank 1Y]]+Table2[[#This Row],[Rank 6M]]+Table2[[#This Row],[Rank Sharpe]])/3</f>
        <v>553.33333333333337</v>
      </c>
    </row>
    <row r="600" spans="1:48" x14ac:dyDescent="0.3">
      <c r="A600" t="s">
        <v>1852</v>
      </c>
      <c r="B600" t="s">
        <v>1853</v>
      </c>
      <c r="C600" t="s">
        <v>10166</v>
      </c>
      <c r="D600" t="s">
        <v>265</v>
      </c>
      <c r="E600">
        <v>3890.8118232960001</v>
      </c>
      <c r="F600">
        <v>167.36</v>
      </c>
      <c r="G600">
        <v>-3.49453221804563</v>
      </c>
      <c r="H600">
        <f>(Table2[[#This Row],[1Y Return vs Nifty]]-AVERAGE(Table2[1Y Return vs Nifty]))/_xlfn.STDEV.P(Table2[1Y Return vs Nifty])</f>
        <v>-0.57859496803475807</v>
      </c>
      <c r="I600">
        <v>21.166798367195302</v>
      </c>
      <c r="J600">
        <f>(Table2[[#This Row],[1M Return vs Nifty]]-AVERAGE(Table2[1M Return vs Nifty]))/_xlfn.STDEV.P(Table2[1M Return vs Nifty])</f>
        <v>2.2524699217105546</v>
      </c>
      <c r="K600">
        <v>-13.7677630505788</v>
      </c>
      <c r="L600">
        <f>(Table2[[#This Row],[6M Return vs Nifty]]-AVERAGE(Table2[6M Return vs Nifty]))/_xlfn.STDEV.P(Table2[6M Return vs Nifty])</f>
        <v>-0.72650706113939789</v>
      </c>
      <c r="M600">
        <v>7.0972887526238502</v>
      </c>
      <c r="N600">
        <f>(Table2[[#This Row],[1W Return vs Nifty]]-AVERAGE(Table2[1W Return vs Nifty]))/_xlfn.STDEV.P(Table2[1W Return vs Nifty])</f>
        <v>0.8172188471672065</v>
      </c>
      <c r="O600">
        <v>157.56</v>
      </c>
      <c r="P600">
        <v>148.13520954494999</v>
      </c>
      <c r="Q600">
        <v>142.39621850690401</v>
      </c>
      <c r="R600">
        <v>64.786193135073106</v>
      </c>
      <c r="S600" s="2">
        <f>(Table2[[#This Row],[Close Price]]-Table2[[#This Row],[20D EMA]])/Table2[[#This Row],[20D EMA]]</f>
        <v>6.219852754506227E-2</v>
      </c>
      <c r="T600" s="2">
        <f>(Table2[[#This Row],[Close Price]]-Table2[[#This Row],[50D EMA]])/Table2[[#This Row],[50D EMA]]</f>
        <v>0.12977866986590028</v>
      </c>
      <c r="U600" s="2">
        <f>(Table2[[#This Row],[Close Price]]-Table2[[#This Row],[200D EMA]])/Table2[[#This Row],[200D EMA]]</f>
        <v>0.17531210979374184</v>
      </c>
      <c r="V600">
        <v>1.1151792936243401</v>
      </c>
      <c r="W600">
        <v>166.25</v>
      </c>
      <c r="X600">
        <v>172.78</v>
      </c>
      <c r="Y600">
        <v>165.06</v>
      </c>
      <c r="Z600">
        <v>170.95</v>
      </c>
      <c r="AA600">
        <v>131.41</v>
      </c>
      <c r="AB600">
        <v>177</v>
      </c>
      <c r="AC600" s="2">
        <f>(Table2[[#This Row],[Close Price]]/Table2[[#This Row],[Day Low]])-1</f>
        <v>6.6766917293232808E-3</v>
      </c>
      <c r="AD600" s="2">
        <f>(Table2[[#This Row],[Day High]]/Table2[[#This Row],[Close Price]])-1</f>
        <v>3.2385277246653743E-2</v>
      </c>
      <c r="AE600" s="2">
        <f>(Table2[[#This Row],[Close Price]]/Table2[[#This Row],[Current Week Low]])-1</f>
        <v>1.3934326911426265E-2</v>
      </c>
      <c r="AF600" s="2">
        <f>(Table2[[#This Row],[Current Week High]]/Table2[[#This Row],[Close Price]])-1</f>
        <v>2.1450764818355506E-2</v>
      </c>
      <c r="AG600" s="2">
        <f>(Table2[[#This Row],[Close Price]]/Table2[[#This Row],[Current Month Low]])-1</f>
        <v>0.27357126550490851</v>
      </c>
      <c r="AH600" s="2">
        <f>(Table2[[#This Row],[Current Month High]]/Table2[[#This Row],[Close Price]])-1</f>
        <v>5.7600382409177753E-2</v>
      </c>
      <c r="AI600">
        <v>5.7600382409177699</v>
      </c>
      <c r="AJ600">
        <v>49.361892012494401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0.09</v>
      </c>
      <c r="AM600" t="s">
        <v>10202</v>
      </c>
      <c r="AN600">
        <v>-2.2799999999999998</v>
      </c>
      <c r="AO600" t="s">
        <v>10201</v>
      </c>
      <c r="AP600">
        <v>-1.5044580793808E-2</v>
      </c>
      <c r="AQ600">
        <f>(Table2[[#This Row],[Sharpe Ratio]]-AVERAGE(Table2[Sharpe Ratio]))/_xlfn.STDEV.P(Table2[Sharpe Ratio])</f>
        <v>-0.81236889725847317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0.95221784244513197</v>
      </c>
      <c r="AS600">
        <f>_xlfn.RANK.AVG(Table2[[#This Row],[1Y Return vs Nifty Z-Score]],Table2[1Y Return vs Nifty Z-Score])</f>
        <v>521</v>
      </c>
      <c r="AT600">
        <f>_xlfn.RANK.AVG(Table2[[#This Row],[6M Return vs Nifty Z-Score]],Table2[6M Return vs Nifty Z-Score])</f>
        <v>561</v>
      </c>
      <c r="AU600">
        <f>_xlfn.RANK.AVG(Table2[[#This Row],[Sharpe Ratio Z-Score]],Table2[Sharpe Ratio Z-Score])</f>
        <v>578</v>
      </c>
      <c r="AV600">
        <f>(Table2[[#This Row],[Rank 1Y]]+Table2[[#This Row],[Rank 6M]]+Table2[[#This Row],[Rank Sharpe]])/3</f>
        <v>553.33333333333337</v>
      </c>
    </row>
    <row r="601" spans="1:48" x14ac:dyDescent="0.3">
      <c r="A601" t="s">
        <v>316</v>
      </c>
      <c r="B601" t="s">
        <v>317</v>
      </c>
      <c r="C601" t="s">
        <v>10161</v>
      </c>
      <c r="D601" t="s">
        <v>57</v>
      </c>
      <c r="E601">
        <v>82651.028969399995</v>
      </c>
      <c r="F601">
        <v>2063</v>
      </c>
      <c r="G601">
        <v>-8.0416489573327308</v>
      </c>
      <c r="H601">
        <f>(Table2[[#This Row],[1Y Return vs Nifty]]-AVERAGE(Table2[1Y Return vs Nifty]))/_xlfn.STDEV.P(Table2[1Y Return vs Nifty])</f>
        <v>-0.64151905515832608</v>
      </c>
      <c r="I601">
        <v>-6.8806724068214198</v>
      </c>
      <c r="J601">
        <f>(Table2[[#This Row],[1M Return vs Nifty]]-AVERAGE(Table2[1M Return vs Nifty]))/_xlfn.STDEV.P(Table2[1M Return vs Nifty])</f>
        <v>-0.82170998309639109</v>
      </c>
      <c r="K601">
        <v>-15.616761868039299</v>
      </c>
      <c r="L601">
        <f>(Table2[[#This Row],[6M Return vs Nifty]]-AVERAGE(Table2[6M Return vs Nifty]))/_xlfn.STDEV.P(Table2[6M Return vs Nifty])</f>
        <v>-0.78874149674919092</v>
      </c>
      <c r="M601">
        <v>-4.6285756693816804</v>
      </c>
      <c r="N601">
        <f>(Table2[[#This Row],[1W Return vs Nifty]]-AVERAGE(Table2[1W Return vs Nifty]))/_xlfn.STDEV.P(Table2[1W Return vs Nifty])</f>
        <v>-1.5376493373547846</v>
      </c>
      <c r="O601">
        <v>2117.59</v>
      </c>
      <c r="P601">
        <v>2145.4303505170601</v>
      </c>
      <c r="Q601">
        <v>2055.3646056818602</v>
      </c>
      <c r="R601">
        <v>38.898818985531001</v>
      </c>
      <c r="S601" s="2">
        <f>(Table2[[#This Row],[Close Price]]-Table2[[#This Row],[20D EMA]])/Table2[[#This Row],[20D EMA]]</f>
        <v>-2.5779305720181972E-2</v>
      </c>
      <c r="T601" s="2">
        <f>(Table2[[#This Row],[Close Price]]-Table2[[#This Row],[50D EMA]])/Table2[[#This Row],[50D EMA]]</f>
        <v>-3.8421359377708977E-2</v>
      </c>
      <c r="U601" s="2">
        <f>(Table2[[#This Row],[Close Price]]-Table2[[#This Row],[200D EMA]])/Table2[[#This Row],[200D EMA]]</f>
        <v>3.7148612450717822E-3</v>
      </c>
      <c r="V601">
        <v>0.91849798985901099</v>
      </c>
      <c r="W601">
        <v>2060.1</v>
      </c>
      <c r="X601">
        <v>2085.5500000000002</v>
      </c>
      <c r="Y601">
        <v>2041.25</v>
      </c>
      <c r="Z601">
        <v>2104.9</v>
      </c>
      <c r="AA601">
        <v>2041.25</v>
      </c>
      <c r="AB601">
        <v>2250</v>
      </c>
      <c r="AC601" s="2">
        <f>(Table2[[#This Row],[Close Price]]/Table2[[#This Row],[Day Low]])-1</f>
        <v>1.4076986554050208E-3</v>
      </c>
      <c r="AD601" s="2">
        <f>(Table2[[#This Row],[Day High]]/Table2[[#This Row],[Close Price]])-1</f>
        <v>1.0930683470673941E-2</v>
      </c>
      <c r="AE601" s="2">
        <f>(Table2[[#This Row],[Close Price]]/Table2[[#This Row],[Current Week Low]])-1</f>
        <v>1.0655235762400572E-2</v>
      </c>
      <c r="AF601" s="2">
        <f>(Table2[[#This Row],[Current Week High]]/Table2[[#This Row],[Close Price]])-1</f>
        <v>2.0310227823558069E-2</v>
      </c>
      <c r="AG601" s="2">
        <f>(Table2[[#This Row],[Close Price]]/Table2[[#This Row],[Current Month Low]])-1</f>
        <v>1.0655235762400572E-2</v>
      </c>
      <c r="AH601" s="2">
        <f>(Table2[[#This Row],[Current Month High]]/Table2[[#This Row],[Close Price]])-1</f>
        <v>9.0644692195831267E-2</v>
      </c>
      <c r="AI601">
        <v>20.698012603005299</v>
      </c>
      <c r="AJ601">
        <v>22.575086895814099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-0.19</v>
      </c>
      <c r="AM601" t="s">
        <v>10201</v>
      </c>
      <c r="AN601">
        <v>-4.0599999999999996</v>
      </c>
      <c r="AO601" t="s">
        <v>10201</v>
      </c>
      <c r="AQ601">
        <f>(Table2[[#This Row],[Sharpe Ratio]]-AVERAGE(Table2[Sharpe Ratio]))/_xlfn.STDEV.P(Table2[Sharpe Ratio])</f>
        <v>-0.63970041368086605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547</v>
      </c>
      <c r="AT601">
        <f>_xlfn.RANK.AVG(Table2[[#This Row],[6M Return vs Nifty Z-Score]],Table2[6M Return vs Nifty Z-Score])</f>
        <v>586</v>
      </c>
      <c r="AU601">
        <f>_xlfn.RANK.AVG(Table2[[#This Row],[Sharpe Ratio Z-Score]],Table2[Sharpe Ratio Z-Score])</f>
        <v>530.5</v>
      </c>
      <c r="AV601">
        <f>(Table2[[#This Row],[Rank 1Y]]+Table2[[#This Row],[Rank 6M]]+Table2[[#This Row],[Rank Sharpe]])/3</f>
        <v>554.5</v>
      </c>
    </row>
    <row r="602" spans="1:48" x14ac:dyDescent="0.3">
      <c r="A602" t="s">
        <v>478</v>
      </c>
      <c r="B602" t="s">
        <v>479</v>
      </c>
      <c r="C602" t="s">
        <v>628</v>
      </c>
      <c r="D602" t="s">
        <v>480</v>
      </c>
      <c r="E602">
        <v>45879.787617900001</v>
      </c>
      <c r="F602">
        <v>41133.5</v>
      </c>
      <c r="G602">
        <v>-17.613531585785498</v>
      </c>
      <c r="H602">
        <f>(Table2[[#This Row],[1Y Return vs Nifty]]-AVERAGE(Table2[1Y Return vs Nifty]))/_xlfn.STDEV.P(Table2[1Y Return vs Nifty])</f>
        <v>-0.77397705238664405</v>
      </c>
      <c r="I602">
        <v>2.9591512132506699</v>
      </c>
      <c r="J602">
        <f>(Table2[[#This Row],[1M Return vs Nifty]]-AVERAGE(Table2[1M Return vs Nifty]))/_xlfn.STDEV.P(Table2[1M Return vs Nifty])</f>
        <v>0.25679682000877502</v>
      </c>
      <c r="K602">
        <v>-4.9588160983575902</v>
      </c>
      <c r="L602">
        <f>(Table2[[#This Row],[6M Return vs Nifty]]-AVERAGE(Table2[6M Return vs Nifty]))/_xlfn.STDEV.P(Table2[6M Return vs Nifty])</f>
        <v>-0.43001155410546488</v>
      </c>
      <c r="M602">
        <v>2.1468170166956502</v>
      </c>
      <c r="N602">
        <f>(Table2[[#This Row],[1W Return vs Nifty]]-AVERAGE(Table2[1W Return vs Nifty]))/_xlfn.STDEV.P(Table2[1W Return vs Nifty])</f>
        <v>-0.1769687001009545</v>
      </c>
      <c r="O602">
        <v>40233.86</v>
      </c>
      <c r="P602">
        <v>38957.258465327701</v>
      </c>
      <c r="Q602">
        <v>37771.820854648002</v>
      </c>
      <c r="R602">
        <v>63.120006920910299</v>
      </c>
      <c r="S602" s="2">
        <f>(Table2[[#This Row],[Close Price]]-Table2[[#This Row],[20D EMA]])/Table2[[#This Row],[20D EMA]]</f>
        <v>2.2360270677484074E-2</v>
      </c>
      <c r="T602" s="2">
        <f>(Table2[[#This Row],[Close Price]]-Table2[[#This Row],[50D EMA]])/Table2[[#This Row],[50D EMA]]</f>
        <v>5.5862286526377952E-2</v>
      </c>
      <c r="U602" s="2">
        <f>(Table2[[#This Row],[Close Price]]-Table2[[#This Row],[200D EMA]])/Table2[[#This Row],[200D EMA]]</f>
        <v>8.8999658191970046E-2</v>
      </c>
      <c r="V602">
        <v>1.0340584268165101</v>
      </c>
      <c r="W602">
        <v>41130</v>
      </c>
      <c r="X602">
        <v>42049.95</v>
      </c>
      <c r="Y602">
        <v>40920</v>
      </c>
      <c r="Z602">
        <v>41741.5</v>
      </c>
      <c r="AA602">
        <v>38300</v>
      </c>
      <c r="AB602">
        <v>41741.5</v>
      </c>
      <c r="AC602" s="2">
        <f>(Table2[[#This Row],[Close Price]]/Table2[[#This Row],[Day Low]])-1</f>
        <v>8.5096036956056054E-5</v>
      </c>
      <c r="AD602" s="2">
        <f>(Table2[[#This Row],[Day High]]/Table2[[#This Row],[Close Price]])-1</f>
        <v>2.2279893517449301E-2</v>
      </c>
      <c r="AE602" s="2">
        <f>(Table2[[#This Row],[Close Price]]/Table2[[#This Row],[Current Week Low]])-1</f>
        <v>5.2174975562071513E-3</v>
      </c>
      <c r="AF602" s="2">
        <f>(Table2[[#This Row],[Current Week High]]/Table2[[#This Row],[Close Price]])-1</f>
        <v>1.4781139460537052E-2</v>
      </c>
      <c r="AG602" s="2">
        <f>(Table2[[#This Row],[Close Price]]/Table2[[#This Row],[Current Month Low]])-1</f>
        <v>7.3981723237597885E-2</v>
      </c>
      <c r="AH602" s="2">
        <f>(Table2[[#This Row],[Current Month High]]/Table2[[#This Row],[Close Price]])-1</f>
        <v>1.4781139460537052E-2</v>
      </c>
      <c r="AI602">
        <v>4.2580864745280502</v>
      </c>
      <c r="AJ602">
        <v>24.3829386408547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0.05</v>
      </c>
      <c r="AM602" t="s">
        <v>10202</v>
      </c>
      <c r="AN602">
        <v>4.1900000000000004</v>
      </c>
      <c r="AO602" t="s">
        <v>10202</v>
      </c>
      <c r="AP602">
        <v>-2.1908085063601999E-2</v>
      </c>
      <c r="AQ602">
        <f>(Table2[[#This Row],[Sharpe Ratio]]-AVERAGE(Table2[Sharpe Ratio]))/_xlfn.STDEV.P(Table2[Sharpe Ratio])</f>
        <v>-0.89114217054113753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-2.0153026571254262</v>
      </c>
      <c r="AS602">
        <f>_xlfn.RANK.AVG(Table2[[#This Row],[1Y Return vs Nifty Z-Score]],Table2[1Y Return vs Nifty Z-Score])</f>
        <v>598</v>
      </c>
      <c r="AT602">
        <f>_xlfn.RANK.AVG(Table2[[#This Row],[6M Return vs Nifty Z-Score]],Table2[6M Return vs Nifty Z-Score])</f>
        <v>477</v>
      </c>
      <c r="AU602">
        <f>_xlfn.RANK.AVG(Table2[[#This Row],[Sharpe Ratio Z-Score]],Table2[Sharpe Ratio Z-Score])</f>
        <v>592</v>
      </c>
      <c r="AV602">
        <f>(Table2[[#This Row],[Rank 1Y]]+Table2[[#This Row],[Rank 6M]]+Table2[[#This Row],[Rank Sharpe]])/3</f>
        <v>555.66666666666663</v>
      </c>
    </row>
    <row r="603" spans="1:48" x14ac:dyDescent="0.3">
      <c r="A603" t="s">
        <v>131</v>
      </c>
      <c r="B603" t="s">
        <v>132</v>
      </c>
      <c r="C603" t="s">
        <v>10164</v>
      </c>
      <c r="D603" t="s">
        <v>133</v>
      </c>
      <c r="E603">
        <v>218990.90900588001</v>
      </c>
      <c r="F603">
        <v>898.55</v>
      </c>
      <c r="G603">
        <v>-16.402474076676899</v>
      </c>
      <c r="H603">
        <f>(Table2[[#This Row],[1Y Return vs Nifty]]-AVERAGE(Table2[1Y Return vs Nifty]))/_xlfn.STDEV.P(Table2[1Y Return vs Nifty])</f>
        <v>-0.75721814941932142</v>
      </c>
      <c r="I603">
        <v>-7.1431546750484696</v>
      </c>
      <c r="J603">
        <f>(Table2[[#This Row],[1M Return vs Nifty]]-AVERAGE(Table2[1M Return vs Nifty]))/_xlfn.STDEV.P(Table2[1M Return vs Nifty])</f>
        <v>-0.85047969715913907</v>
      </c>
      <c r="K603">
        <v>-3.5543375655149201</v>
      </c>
      <c r="L603">
        <f>(Table2[[#This Row],[6M Return vs Nifty]]-AVERAGE(Table2[6M Return vs Nifty]))/_xlfn.STDEV.P(Table2[6M Return vs Nifty])</f>
        <v>-0.38273898259696465</v>
      </c>
      <c r="M603">
        <v>1.86949314236257</v>
      </c>
      <c r="N603">
        <f>(Table2[[#This Row],[1W Return vs Nifty]]-AVERAGE(Table2[1W Return vs Nifty]))/_xlfn.STDEV.P(Table2[1W Return vs Nifty])</f>
        <v>-0.23266277475269342</v>
      </c>
      <c r="O603">
        <v>910.28</v>
      </c>
      <c r="P603">
        <v>907.16125285077601</v>
      </c>
      <c r="Q603">
        <v>853.41276476630503</v>
      </c>
      <c r="R603">
        <v>44.435178676032599</v>
      </c>
      <c r="S603" s="2">
        <f>(Table2[[#This Row],[Close Price]]-Table2[[#This Row],[20D EMA]])/Table2[[#This Row],[20D EMA]]</f>
        <v>-1.2886144922441467E-2</v>
      </c>
      <c r="T603" s="2">
        <f>(Table2[[#This Row],[Close Price]]-Table2[[#This Row],[50D EMA]])/Table2[[#This Row],[50D EMA]]</f>
        <v>-9.4925271815953175E-3</v>
      </c>
      <c r="U603" s="2">
        <f>(Table2[[#This Row],[Close Price]]-Table2[[#This Row],[200D EMA]])/Table2[[#This Row],[200D EMA]]</f>
        <v>5.2890274316502769E-2</v>
      </c>
      <c r="V603">
        <v>0.76664593631720701</v>
      </c>
      <c r="W603">
        <v>890.15</v>
      </c>
      <c r="X603">
        <v>905.9</v>
      </c>
      <c r="Y603">
        <v>895.05</v>
      </c>
      <c r="Z603">
        <v>909.9</v>
      </c>
      <c r="AA603">
        <v>862.4</v>
      </c>
      <c r="AB603">
        <v>959.4</v>
      </c>
      <c r="AC603" s="2">
        <f>(Table2[[#This Row],[Close Price]]/Table2[[#This Row],[Day Low]])-1</f>
        <v>9.4366118069988403E-3</v>
      </c>
      <c r="AD603" s="2">
        <f>(Table2[[#This Row],[Day High]]/Table2[[#This Row],[Close Price]])-1</f>
        <v>8.1798453063268717E-3</v>
      </c>
      <c r="AE603" s="2">
        <f>(Table2[[#This Row],[Close Price]]/Table2[[#This Row],[Current Week Low]])-1</f>
        <v>3.9103960672588478E-3</v>
      </c>
      <c r="AF603" s="2">
        <f>(Table2[[#This Row],[Current Week High]]/Table2[[#This Row],[Close Price]])-1</f>
        <v>1.2631461799565979E-2</v>
      </c>
      <c r="AG603" s="2">
        <f>(Table2[[#This Row],[Close Price]]/Table2[[#This Row],[Current Month Low]])-1</f>
        <v>4.1917903525046318E-2</v>
      </c>
      <c r="AH603" s="2">
        <f>(Table2[[#This Row],[Current Month High]]/Table2[[#This Row],[Close Price]])-1</f>
        <v>6.7720215903400049E-2</v>
      </c>
      <c r="AI603">
        <v>6.7720215903399996</v>
      </c>
      <c r="AJ603">
        <v>24.280774550484001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0.01</v>
      </c>
      <c r="AM603" t="s">
        <v>10202</v>
      </c>
      <c r="AN603">
        <v>-2.9</v>
      </c>
      <c r="AO603" t="s">
        <v>10201</v>
      </c>
      <c r="AP603">
        <v>-3.3329098581208E-2</v>
      </c>
      <c r="AQ603">
        <f>(Table2[[#This Row],[Sharpe Ratio]]-AVERAGE(Table2[Sharpe Ratio]))/_xlfn.STDEV.P(Table2[Sharpe Ratio])</f>
        <v>-1.0222225317710119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-3.24532213569913</v>
      </c>
      <c r="AS603">
        <f>_xlfn.RANK.AVG(Table2[[#This Row],[1Y Return vs Nifty Z-Score]],Table2[1Y Return vs Nifty Z-Score])</f>
        <v>593</v>
      </c>
      <c r="AT603">
        <f>_xlfn.RANK.AVG(Table2[[#This Row],[6M Return vs Nifty Z-Score]],Table2[6M Return vs Nifty Z-Score])</f>
        <v>459</v>
      </c>
      <c r="AU603">
        <f>_xlfn.RANK.AVG(Table2[[#This Row],[Sharpe Ratio Z-Score]],Table2[Sharpe Ratio Z-Score])</f>
        <v>620</v>
      </c>
      <c r="AV603">
        <f>(Table2[[#This Row],[Rank 1Y]]+Table2[[#This Row],[Rank 6M]]+Table2[[#This Row],[Rank Sharpe]])/3</f>
        <v>557.33333333333337</v>
      </c>
    </row>
    <row r="604" spans="1:48" x14ac:dyDescent="0.3">
      <c r="A604" t="s">
        <v>1632</v>
      </c>
      <c r="B604" t="s">
        <v>1633</v>
      </c>
      <c r="C604" t="s">
        <v>10171</v>
      </c>
      <c r="D604" t="s">
        <v>279</v>
      </c>
      <c r="E604">
        <v>5276.5674825300002</v>
      </c>
      <c r="F604">
        <v>551.04999999999995</v>
      </c>
      <c r="G604">
        <v>-22.6907198139066</v>
      </c>
      <c r="H604">
        <f>(Table2[[#This Row],[1Y Return vs Nifty]]-AVERAGE(Table2[1Y Return vs Nifty]))/_xlfn.STDEV.P(Table2[1Y Return vs Nifty])</f>
        <v>-0.8442363953343982</v>
      </c>
      <c r="I604">
        <v>-5.87577286944137</v>
      </c>
      <c r="J604">
        <f>(Table2[[#This Row],[1M Return vs Nifty]]-AVERAGE(Table2[1M Return vs Nifty]))/_xlfn.STDEV.P(Table2[1M Return vs Nifty])</f>
        <v>-0.71156664828185123</v>
      </c>
      <c r="K604">
        <v>-21.500358328138201</v>
      </c>
      <c r="L604">
        <f>(Table2[[#This Row],[6M Return vs Nifty]]-AVERAGE(Table2[6M Return vs Nifty]))/_xlfn.STDEV.P(Table2[6M Return vs Nifty])</f>
        <v>-0.98677423835631406</v>
      </c>
      <c r="M604">
        <v>2.57521664940767</v>
      </c>
      <c r="N604">
        <f>(Table2[[#This Row],[1W Return vs Nifty]]-AVERAGE(Table2[1W Return vs Nifty]))/_xlfn.STDEV.P(Table2[1W Return vs Nifty])</f>
        <v>-9.093455975721873E-2</v>
      </c>
      <c r="O604">
        <v>544.62</v>
      </c>
      <c r="P604">
        <v>535.66145057325696</v>
      </c>
      <c r="Q604">
        <v>530.78652887729197</v>
      </c>
      <c r="R604">
        <v>55.331011116659297</v>
      </c>
      <c r="S604" s="2">
        <f>(Table2[[#This Row],[Close Price]]-Table2[[#This Row],[20D EMA]])/Table2[[#This Row],[20D EMA]]</f>
        <v>1.1806397120928262E-2</v>
      </c>
      <c r="T604" s="2">
        <f>(Table2[[#This Row],[Close Price]]-Table2[[#This Row],[50D EMA]])/Table2[[#This Row],[50D EMA]]</f>
        <v>2.8728125591778911E-2</v>
      </c>
      <c r="U604" s="2">
        <f>(Table2[[#This Row],[Close Price]]-Table2[[#This Row],[200D EMA]])/Table2[[#This Row],[200D EMA]]</f>
        <v>3.8176310098843001E-2</v>
      </c>
      <c r="V604">
        <v>1.0430704220935301</v>
      </c>
      <c r="W604">
        <v>552</v>
      </c>
      <c r="X604">
        <v>577</v>
      </c>
      <c r="Y604">
        <v>542.29999999999995</v>
      </c>
      <c r="Z604">
        <v>564</v>
      </c>
      <c r="AA604">
        <v>521</v>
      </c>
      <c r="AB604">
        <v>580</v>
      </c>
      <c r="AC604" s="2">
        <f>(Table2[[#This Row],[Close Price]]/Table2[[#This Row],[Day Low]])-1</f>
        <v>-1.7210144927537474E-3</v>
      </c>
      <c r="AD604" s="2">
        <f>(Table2[[#This Row],[Day High]]/Table2[[#This Row],[Close Price]])-1</f>
        <v>4.7091915434171128E-2</v>
      </c>
      <c r="AE604" s="2">
        <f>(Table2[[#This Row],[Close Price]]/Table2[[#This Row],[Current Week Low]])-1</f>
        <v>1.6134980638023322E-2</v>
      </c>
      <c r="AF604" s="2">
        <f>(Table2[[#This Row],[Current Week High]]/Table2[[#This Row],[Close Price]])-1</f>
        <v>2.350058978314129E-2</v>
      </c>
      <c r="AG604" s="2">
        <f>(Table2[[#This Row],[Close Price]]/Table2[[#This Row],[Current Month Low]])-1</f>
        <v>5.7677543186180236E-2</v>
      </c>
      <c r="AH604" s="2">
        <f>(Table2[[#This Row],[Current Month High]]/Table2[[#This Row],[Close Price]])-1</f>
        <v>5.253606750748574E-2</v>
      </c>
      <c r="AI604">
        <v>19.753198439342999</v>
      </c>
      <c r="AJ604">
        <v>26.692723301528801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0.02</v>
      </c>
      <c r="AM604" t="s">
        <v>10202</v>
      </c>
      <c r="AN604">
        <v>1.1100000000000001</v>
      </c>
      <c r="AO604" t="s">
        <v>10202</v>
      </c>
      <c r="AP604">
        <v>2.5423896465645E-2</v>
      </c>
      <c r="AQ604">
        <f>(Table2[[#This Row],[Sharpe Ratio]]-AVERAGE(Table2[Sharpe Ratio]))/_xlfn.STDEV.P(Table2[Sharpe Ratio])</f>
        <v>-0.34790726174646375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-2.9814191034762456</v>
      </c>
      <c r="AS604">
        <f>_xlfn.RANK.AVG(Table2[[#This Row],[1Y Return vs Nifty Z-Score]],Table2[1Y Return vs Nifty Z-Score])</f>
        <v>619</v>
      </c>
      <c r="AT604">
        <f>_xlfn.RANK.AVG(Table2[[#This Row],[6M Return vs Nifty Z-Score]],Table2[6M Return vs Nifty Z-Score])</f>
        <v>628</v>
      </c>
      <c r="AU604">
        <f>_xlfn.RANK.AVG(Table2[[#This Row],[Sharpe Ratio Z-Score]],Table2[Sharpe Ratio Z-Score])</f>
        <v>425</v>
      </c>
      <c r="AV604">
        <f>(Table2[[#This Row],[Rank 1Y]]+Table2[[#This Row],[Rank 6M]]+Table2[[#This Row],[Rank Sharpe]])/3</f>
        <v>557.33333333333337</v>
      </c>
    </row>
    <row r="605" spans="1:48" x14ac:dyDescent="0.3">
      <c r="A605" t="s">
        <v>1414</v>
      </c>
      <c r="B605" t="s">
        <v>1415</v>
      </c>
      <c r="C605" t="s">
        <v>10168</v>
      </c>
      <c r="D605" t="s">
        <v>845</v>
      </c>
      <c r="E605">
        <v>7431.9383518919904</v>
      </c>
      <c r="F605">
        <v>41.94</v>
      </c>
      <c r="G605">
        <v>-22.9899118063632</v>
      </c>
      <c r="H605">
        <f>(Table2[[#This Row],[1Y Return vs Nifty]]-AVERAGE(Table2[1Y Return vs Nifty]))/_xlfn.STDEV.P(Table2[1Y Return vs Nifty])</f>
        <v>-0.84837668556212709</v>
      </c>
      <c r="I605">
        <v>-0.167716017479873</v>
      </c>
      <c r="J605">
        <f>(Table2[[#This Row],[1M Return vs Nifty]]-AVERAGE(Table2[1M Return vs Nifty]))/_xlfn.STDEV.P(Table2[1M Return vs Nifty])</f>
        <v>-8.592757332997418E-2</v>
      </c>
      <c r="K605">
        <v>-24.446822974966999</v>
      </c>
      <c r="L605">
        <f>(Table2[[#This Row],[6M Return vs Nifty]]-AVERAGE(Table2[6M Return vs Nifty]))/_xlfn.STDEV.P(Table2[6M Return vs Nifty])</f>
        <v>-1.0859476735191604</v>
      </c>
      <c r="M605">
        <v>5.05524142689399</v>
      </c>
      <c r="N605">
        <f>(Table2[[#This Row],[1W Return vs Nifty]]-AVERAGE(Table2[1W Return vs Nifty]))/_xlfn.STDEV.P(Table2[1W Return vs Nifty])</f>
        <v>0.40712095539685295</v>
      </c>
      <c r="O605">
        <v>41.69</v>
      </c>
      <c r="P605">
        <v>42.310669650406503</v>
      </c>
      <c r="Q605">
        <v>43.5562187161594</v>
      </c>
      <c r="R605">
        <v>53.336944537234601</v>
      </c>
      <c r="S605" s="2">
        <f>(Table2[[#This Row],[Close Price]]-Table2[[#This Row],[20D EMA]])/Table2[[#This Row],[20D EMA]]</f>
        <v>5.9966418805468937E-3</v>
      </c>
      <c r="T605" s="2">
        <f>(Table2[[#This Row],[Close Price]]-Table2[[#This Row],[50D EMA]])/Table2[[#This Row],[50D EMA]]</f>
        <v>-8.7606661267518784E-3</v>
      </c>
      <c r="U605" s="2">
        <f>(Table2[[#This Row],[Close Price]]-Table2[[#This Row],[200D EMA]])/Table2[[#This Row],[200D EMA]]</f>
        <v>-3.7106497391147117E-2</v>
      </c>
      <c r="V605">
        <v>1.7271477941574001</v>
      </c>
      <c r="W605">
        <v>41.7</v>
      </c>
      <c r="X605">
        <v>42.14</v>
      </c>
      <c r="Y605">
        <v>41.71</v>
      </c>
      <c r="Z605">
        <v>43.45</v>
      </c>
      <c r="AA605">
        <v>39.67</v>
      </c>
      <c r="AB605">
        <v>43.67</v>
      </c>
      <c r="AC605" s="2">
        <f>(Table2[[#This Row],[Close Price]]/Table2[[#This Row],[Day Low]])-1</f>
        <v>5.7553956834530684E-3</v>
      </c>
      <c r="AD605" s="2">
        <f>(Table2[[#This Row],[Day High]]/Table2[[#This Row],[Close Price]])-1</f>
        <v>4.7687172150692181E-3</v>
      </c>
      <c r="AE605" s="2">
        <f>(Table2[[#This Row],[Close Price]]/Table2[[#This Row],[Current Week Low]])-1</f>
        <v>5.5142651642290375E-3</v>
      </c>
      <c r="AF605" s="2">
        <f>(Table2[[#This Row],[Current Week High]]/Table2[[#This Row],[Close Price]])-1</f>
        <v>3.6003814973772252E-2</v>
      </c>
      <c r="AG605" s="2">
        <f>(Table2[[#This Row],[Close Price]]/Table2[[#This Row],[Current Month Low]])-1</f>
        <v>5.7222082177968092E-2</v>
      </c>
      <c r="AH605" s="2">
        <f>(Table2[[#This Row],[Current Month High]]/Table2[[#This Row],[Close Price]])-1</f>
        <v>4.1249403910348148E-2</v>
      </c>
      <c r="AI605">
        <v>28.755364806866901</v>
      </c>
      <c r="AJ605">
        <v>13.351351351351299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-0.14000000000000001</v>
      </c>
      <c r="AM605" t="s">
        <v>10201</v>
      </c>
      <c r="AN605">
        <v>2.4700000000000002</v>
      </c>
      <c r="AO605" t="s">
        <v>10202</v>
      </c>
      <c r="AP605">
        <v>3.0228565850970002E-2</v>
      </c>
      <c r="AQ605">
        <f>(Table2[[#This Row],[Sharpe Ratio]]-AVERAGE(Table2[Sharpe Ratio]))/_xlfn.STDEV.P(Table2[Sharpe Ratio])</f>
        <v>-0.29276348684000231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622</v>
      </c>
      <c r="AT605">
        <f>_xlfn.RANK.AVG(Table2[[#This Row],[6M Return vs Nifty Z-Score]],Table2[6M Return vs Nifty Z-Score])</f>
        <v>649</v>
      </c>
      <c r="AU605">
        <f>_xlfn.RANK.AVG(Table2[[#This Row],[Sharpe Ratio Z-Score]],Table2[Sharpe Ratio Z-Score])</f>
        <v>406</v>
      </c>
      <c r="AV605">
        <f>(Table2[[#This Row],[Rank 1Y]]+Table2[[#This Row],[Rank 6M]]+Table2[[#This Row],[Rank Sharpe]])/3</f>
        <v>559</v>
      </c>
    </row>
    <row r="606" spans="1:48" x14ac:dyDescent="0.3">
      <c r="A606" t="s">
        <v>1470</v>
      </c>
      <c r="B606" t="s">
        <v>1471</v>
      </c>
      <c r="C606" t="s">
        <v>10166</v>
      </c>
      <c r="D606" t="s">
        <v>1472</v>
      </c>
      <c r="E606">
        <v>7004.0053907250003</v>
      </c>
      <c r="F606">
        <v>536.54999999999995</v>
      </c>
      <c r="G606">
        <v>-19.641659234450898</v>
      </c>
      <c r="H606">
        <f>(Table2[[#This Row],[1Y Return vs Nifty]]-AVERAGE(Table2[1Y Return vs Nifty]))/_xlfn.STDEV.P(Table2[1Y Return vs Nifty])</f>
        <v>-0.80204276703164501</v>
      </c>
      <c r="I606">
        <v>3.42584047075459</v>
      </c>
      <c r="J606">
        <f>(Table2[[#This Row],[1M Return vs Nifty]]-AVERAGE(Table2[1M Return vs Nifty]))/_xlfn.STDEV.P(Table2[1M Return vs Nifty])</f>
        <v>0.30794890957746879</v>
      </c>
      <c r="K606">
        <v>-28.775371610599802</v>
      </c>
      <c r="L606">
        <f>(Table2[[#This Row],[6M Return vs Nifty]]-AVERAGE(Table2[6M Return vs Nifty]))/_xlfn.STDEV.P(Table2[6M Return vs Nifty])</f>
        <v>-1.2316399145332095</v>
      </c>
      <c r="M606">
        <v>13.955282378210301</v>
      </c>
      <c r="N606">
        <f>(Table2[[#This Row],[1W Return vs Nifty]]-AVERAGE(Table2[1W Return vs Nifty]))/_xlfn.STDEV.P(Table2[1W Return vs Nifty])</f>
        <v>2.1944879692833221</v>
      </c>
      <c r="O606">
        <v>516.91999999999996</v>
      </c>
      <c r="P606">
        <v>510.03771088755298</v>
      </c>
      <c r="Q606">
        <v>501.849216917425</v>
      </c>
      <c r="R606">
        <v>58.8834449427438</v>
      </c>
      <c r="S606" s="2">
        <f>(Table2[[#This Row],[Close Price]]-Table2[[#This Row],[20D EMA]])/Table2[[#This Row],[20D EMA]]</f>
        <v>3.797492842219298E-2</v>
      </c>
      <c r="T606" s="2">
        <f>(Table2[[#This Row],[Close Price]]-Table2[[#This Row],[50D EMA]])/Table2[[#This Row],[50D EMA]]</f>
        <v>5.1981036983149841E-2</v>
      </c>
      <c r="U606" s="2">
        <f>(Table2[[#This Row],[Close Price]]-Table2[[#This Row],[200D EMA]])/Table2[[#This Row],[200D EMA]]</f>
        <v>6.9145834869928022E-2</v>
      </c>
      <c r="V606">
        <v>3.8865816293447502</v>
      </c>
      <c r="W606">
        <v>522.15</v>
      </c>
      <c r="X606">
        <v>536.25</v>
      </c>
      <c r="Y606">
        <v>535.04999999999995</v>
      </c>
      <c r="Z606">
        <v>553.54999999999995</v>
      </c>
      <c r="AA606">
        <v>464</v>
      </c>
      <c r="AB606">
        <v>572.9</v>
      </c>
      <c r="AC606" s="2">
        <f>(Table2[[#This Row],[Close Price]]/Table2[[#This Row],[Day Low]])-1</f>
        <v>2.7578282102844076E-2</v>
      </c>
      <c r="AD606" s="2">
        <f>(Table2[[#This Row],[Day High]]/Table2[[#This Row],[Close Price]])-1</f>
        <v>-5.5912776069322323E-4</v>
      </c>
      <c r="AE606" s="2">
        <f>(Table2[[#This Row],[Close Price]]/Table2[[#This Row],[Current Week Low]])-1</f>
        <v>2.8034763106252747E-3</v>
      </c>
      <c r="AF606" s="2">
        <f>(Table2[[#This Row],[Current Week High]]/Table2[[#This Row],[Close Price]])-1</f>
        <v>3.1683906439287979E-2</v>
      </c>
      <c r="AG606" s="2">
        <f>(Table2[[#This Row],[Close Price]]/Table2[[#This Row],[Current Month Low]])-1</f>
        <v>0.15635775862068946</v>
      </c>
      <c r="AH606" s="2">
        <f>(Table2[[#This Row],[Current Month High]]/Table2[[#This Row],[Close Price]])-1</f>
        <v>6.7747647004007039E-2</v>
      </c>
      <c r="AI606">
        <v>24.750722206690899</v>
      </c>
      <c r="AJ606">
        <v>37.207518220176397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-0.06</v>
      </c>
      <c r="AM606" t="s">
        <v>10201</v>
      </c>
      <c r="AN606">
        <v>3.81</v>
      </c>
      <c r="AO606" t="s">
        <v>10202</v>
      </c>
      <c r="AP606">
        <v>3.6715118709778997E-2</v>
      </c>
      <c r="AQ606">
        <f>(Table2[[#This Row],[Sharpe Ratio]]-AVERAGE(Table2[Sharpe Ratio]))/_xlfn.STDEV.P(Table2[Sharpe Ratio])</f>
        <v>-0.21831653074817703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0.25043766654775923</v>
      </c>
      <c r="AS606">
        <f>_xlfn.RANK.AVG(Table2[[#This Row],[1Y Return vs Nifty Z-Score]],Table2[1Y Return vs Nifty Z-Score])</f>
        <v>608</v>
      </c>
      <c r="AT606">
        <f>_xlfn.RANK.AVG(Table2[[#This Row],[6M Return vs Nifty Z-Score]],Table2[6M Return vs Nifty Z-Score])</f>
        <v>679</v>
      </c>
      <c r="AU606">
        <f>_xlfn.RANK.AVG(Table2[[#This Row],[Sharpe Ratio Z-Score]],Table2[Sharpe Ratio Z-Score])</f>
        <v>393</v>
      </c>
      <c r="AV606">
        <f>(Table2[[#This Row],[Rank 1Y]]+Table2[[#This Row],[Rank 6M]]+Table2[[#This Row],[Rank Sharpe]])/3</f>
        <v>560</v>
      </c>
    </row>
    <row r="607" spans="1:48" x14ac:dyDescent="0.3">
      <c r="A607" t="s">
        <v>772</v>
      </c>
      <c r="B607" t="s">
        <v>773</v>
      </c>
      <c r="C607" t="s">
        <v>10157</v>
      </c>
      <c r="D607" t="s">
        <v>51</v>
      </c>
      <c r="E607">
        <v>20973.162605739999</v>
      </c>
      <c r="F607">
        <v>1315.4</v>
      </c>
      <c r="G607">
        <v>-36.0898816417278</v>
      </c>
      <c r="H607">
        <f>(Table2[[#This Row],[1Y Return vs Nifty]]-AVERAGE(Table2[1Y Return vs Nifty]))/_xlfn.STDEV.P(Table2[1Y Return vs Nifty])</f>
        <v>-1.0296571959379901</v>
      </c>
      <c r="I607">
        <v>-6.3321102268071501</v>
      </c>
      <c r="J607">
        <f>(Table2[[#This Row],[1M Return vs Nifty]]-AVERAGE(Table2[1M Return vs Nifty]))/_xlfn.STDEV.P(Table2[1M Return vs Nifty])</f>
        <v>-0.76158410422751188</v>
      </c>
      <c r="K607">
        <v>-29.849727345923</v>
      </c>
      <c r="L607">
        <f>(Table2[[#This Row],[6M Return vs Nifty]]-AVERAGE(Table2[6M Return vs Nifty]))/_xlfn.STDEV.P(Table2[6M Return vs Nifty])</f>
        <v>-1.2678010641243243</v>
      </c>
      <c r="M607">
        <v>2.7811746585311101</v>
      </c>
      <c r="N607">
        <f>(Table2[[#This Row],[1W Return vs Nifty]]-AVERAGE(Table2[1W Return vs Nifty]))/_xlfn.STDEV.P(Table2[1W Return vs Nifty])</f>
        <v>-4.9572665607897977E-2</v>
      </c>
      <c r="O607">
        <v>1311.58</v>
      </c>
      <c r="P607">
        <v>1355.20941715559</v>
      </c>
      <c r="Q607">
        <v>1412.6152072155101</v>
      </c>
      <c r="R607">
        <v>55.322258539875598</v>
      </c>
      <c r="S607" s="2">
        <f>(Table2[[#This Row],[Close Price]]-Table2[[#This Row],[20D EMA]])/Table2[[#This Row],[20D EMA]]</f>
        <v>2.9125177267114197E-3</v>
      </c>
      <c r="T607" s="2">
        <f>(Table2[[#This Row],[Close Price]]-Table2[[#This Row],[50D EMA]])/Table2[[#This Row],[50D EMA]]</f>
        <v>-2.9375103693674711E-2</v>
      </c>
      <c r="U607" s="2">
        <f>(Table2[[#This Row],[Close Price]]-Table2[[#This Row],[200D EMA]])/Table2[[#This Row],[200D EMA]]</f>
        <v>-6.8819312378164646E-2</v>
      </c>
      <c r="V607">
        <v>1.3659443967909499</v>
      </c>
      <c r="W607">
        <v>1303.25</v>
      </c>
      <c r="X607">
        <v>1341.75</v>
      </c>
      <c r="Y607">
        <v>1305.6500000000001</v>
      </c>
      <c r="Z607">
        <v>1349</v>
      </c>
      <c r="AA607">
        <v>1215.1500000000001</v>
      </c>
      <c r="AB607">
        <v>1407.95</v>
      </c>
      <c r="AC607" s="2">
        <f>(Table2[[#This Row],[Close Price]]/Table2[[#This Row],[Day Low]])-1</f>
        <v>9.3228467293304806E-3</v>
      </c>
      <c r="AD607" s="2">
        <f>(Table2[[#This Row],[Day High]]/Table2[[#This Row],[Close Price]])-1</f>
        <v>2.0031929451117536E-2</v>
      </c>
      <c r="AE607" s="2">
        <f>(Table2[[#This Row],[Close Price]]/Table2[[#This Row],[Current Week Low]])-1</f>
        <v>7.4675449010070949E-3</v>
      </c>
      <c r="AF607" s="2">
        <f>(Table2[[#This Row],[Current Week High]]/Table2[[#This Row],[Close Price]])-1</f>
        <v>2.5543560894024653E-2</v>
      </c>
      <c r="AG607" s="2">
        <f>(Table2[[#This Row],[Close Price]]/Table2[[#This Row],[Current Month Low]])-1</f>
        <v>8.2500102867958613E-2</v>
      </c>
      <c r="AH607" s="2">
        <f>(Table2[[#This Row],[Current Month High]]/Table2[[#This Row],[Close Price]])-1</f>
        <v>7.0358826212558956E-2</v>
      </c>
      <c r="AI607">
        <v>36.5364147787745</v>
      </c>
      <c r="AJ607">
        <v>10.5285270145366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-0.16</v>
      </c>
      <c r="AM607" t="s">
        <v>10201</v>
      </c>
      <c r="AN607">
        <v>4.8899999999999997</v>
      </c>
      <c r="AO607" t="s">
        <v>10202</v>
      </c>
      <c r="AP607">
        <v>6.0182001193385001E-2</v>
      </c>
      <c r="AQ607">
        <f>(Table2[[#This Row],[Sharpe Ratio]]-AVERAGE(Table2[Sharpe Ratio]))/_xlfn.STDEV.P(Table2[Sharpe Ratio])</f>
        <v>5.1015733691245908E-2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680</v>
      </c>
      <c r="AT607">
        <f>_xlfn.RANK.AVG(Table2[[#This Row],[6M Return vs Nifty Z-Score]],Table2[6M Return vs Nifty Z-Score])</f>
        <v>687</v>
      </c>
      <c r="AU607">
        <f>_xlfn.RANK.AVG(Table2[[#This Row],[Sharpe Ratio Z-Score]],Table2[Sharpe Ratio Z-Score])</f>
        <v>315</v>
      </c>
      <c r="AV607">
        <f>(Table2[[#This Row],[Rank 1Y]]+Table2[[#This Row],[Rank 6M]]+Table2[[#This Row],[Rank Sharpe]])/3</f>
        <v>560.66666666666663</v>
      </c>
    </row>
    <row r="608" spans="1:48" x14ac:dyDescent="0.3">
      <c r="A608" t="s">
        <v>881</v>
      </c>
      <c r="B608" t="s">
        <v>882</v>
      </c>
      <c r="C608" t="s">
        <v>10157</v>
      </c>
      <c r="D608" t="s">
        <v>51</v>
      </c>
      <c r="E608">
        <v>17323.739411999999</v>
      </c>
      <c r="F608">
        <v>210</v>
      </c>
      <c r="G608">
        <v>-18.400032864916199</v>
      </c>
      <c r="H608">
        <f>(Table2[[#This Row],[1Y Return vs Nifty]]-AVERAGE(Table2[1Y Return vs Nifty]))/_xlfn.STDEV.P(Table2[1Y Return vs Nifty])</f>
        <v>-0.78486084487501917</v>
      </c>
      <c r="I608">
        <v>-7.6169639372579896</v>
      </c>
      <c r="J608">
        <f>(Table2[[#This Row],[1M Return vs Nifty]]-AVERAGE(Table2[1M Return vs Nifty]))/_xlfn.STDEV.P(Table2[1M Return vs Nifty])</f>
        <v>-0.90241218420340008</v>
      </c>
      <c r="K608">
        <v>-29.9167540912952</v>
      </c>
      <c r="L608">
        <f>(Table2[[#This Row],[6M Return vs Nifty]]-AVERAGE(Table2[6M Return vs Nifty]))/_xlfn.STDEV.P(Table2[6M Return vs Nifty])</f>
        <v>-1.2700570805314788</v>
      </c>
      <c r="M608">
        <v>-2.4507379021795401</v>
      </c>
      <c r="N608">
        <f>(Table2[[#This Row],[1W Return vs Nifty]]-AVERAGE(Table2[1W Return vs Nifty]))/_xlfn.STDEV.P(Table2[1W Return vs Nifty])</f>
        <v>-1.10028108163709</v>
      </c>
      <c r="O608">
        <v>214.12</v>
      </c>
      <c r="P608">
        <v>216.55895514927701</v>
      </c>
      <c r="Q608">
        <v>212.68079063341099</v>
      </c>
      <c r="R608">
        <v>38.864533341018102</v>
      </c>
      <c r="S608" s="2">
        <f>(Table2[[#This Row],[Close Price]]-Table2[[#This Row],[20D EMA]])/Table2[[#This Row],[20D EMA]]</f>
        <v>-1.9241546796189075E-2</v>
      </c>
      <c r="T608" s="2">
        <f>(Table2[[#This Row],[Close Price]]-Table2[[#This Row],[50D EMA]])/Table2[[#This Row],[50D EMA]]</f>
        <v>-3.0287157345933052E-2</v>
      </c>
      <c r="U608" s="2">
        <f>(Table2[[#This Row],[Close Price]]-Table2[[#This Row],[200D EMA]])/Table2[[#This Row],[200D EMA]]</f>
        <v>-1.2604761461658096E-2</v>
      </c>
      <c r="V608">
        <v>0.34897239327803797</v>
      </c>
      <c r="W608">
        <v>210.49</v>
      </c>
      <c r="X608">
        <v>216.16</v>
      </c>
      <c r="Y608">
        <v>209.41</v>
      </c>
      <c r="Z608">
        <v>212.55</v>
      </c>
      <c r="AA608">
        <v>207.8</v>
      </c>
      <c r="AB608">
        <v>229.5</v>
      </c>
      <c r="AC608" s="2">
        <f>(Table2[[#This Row],[Close Price]]/Table2[[#This Row],[Day Low]])-1</f>
        <v>-2.327901563019652E-3</v>
      </c>
      <c r="AD608" s="2">
        <f>(Table2[[#This Row],[Day High]]/Table2[[#This Row],[Close Price]])-1</f>
        <v>2.9333333333333211E-2</v>
      </c>
      <c r="AE608" s="2">
        <f>(Table2[[#This Row],[Close Price]]/Table2[[#This Row],[Current Week Low]])-1</f>
        <v>2.8174394728046614E-3</v>
      </c>
      <c r="AF608" s="2">
        <f>(Table2[[#This Row],[Current Week High]]/Table2[[#This Row],[Close Price]])-1</f>
        <v>1.2142857142857233E-2</v>
      </c>
      <c r="AG608" s="2">
        <f>(Table2[[#This Row],[Close Price]]/Table2[[#This Row],[Current Month Low]])-1</f>
        <v>1.0587102983637964E-2</v>
      </c>
      <c r="AH608" s="2">
        <f>(Table2[[#This Row],[Current Month High]]/Table2[[#This Row],[Close Price]])-1</f>
        <v>9.2857142857142749E-2</v>
      </c>
      <c r="AI608">
        <v>37.738095238095198</v>
      </c>
      <c r="AJ608">
        <v>14.738423712607499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-0.14000000000000001</v>
      </c>
      <c r="AM608" t="s">
        <v>10201</v>
      </c>
      <c r="AN608">
        <v>-6.92</v>
      </c>
      <c r="AO608" t="s">
        <v>10201</v>
      </c>
      <c r="AP608">
        <v>3.2857951010787999E-2</v>
      </c>
      <c r="AQ608">
        <f>(Table2[[#This Row],[Sharpe Ratio]]-AVERAGE(Table2[Sharpe Ratio]))/_xlfn.STDEV.P(Table2[Sharpe Ratio])</f>
        <v>-0.26258571356006494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601</v>
      </c>
      <c r="AT608">
        <f>_xlfn.RANK.AVG(Table2[[#This Row],[6M Return vs Nifty Z-Score]],Table2[6M Return vs Nifty Z-Score])</f>
        <v>688</v>
      </c>
      <c r="AU608">
        <f>_xlfn.RANK.AVG(Table2[[#This Row],[Sharpe Ratio Z-Score]],Table2[Sharpe Ratio Z-Score])</f>
        <v>403</v>
      </c>
      <c r="AV608">
        <f>(Table2[[#This Row],[Rank 1Y]]+Table2[[#This Row],[Rank 6M]]+Table2[[#This Row],[Rank Sharpe]])/3</f>
        <v>564</v>
      </c>
    </row>
    <row r="609" spans="1:48" x14ac:dyDescent="0.3">
      <c r="A609" t="s">
        <v>733</v>
      </c>
      <c r="B609" t="s">
        <v>734</v>
      </c>
      <c r="C609" t="s">
        <v>10157</v>
      </c>
      <c r="D609" t="s">
        <v>51</v>
      </c>
      <c r="E609">
        <v>22519.617504999998</v>
      </c>
      <c r="F609">
        <v>770</v>
      </c>
      <c r="G609">
        <v>-22.964089469461101</v>
      </c>
      <c r="H609">
        <f>(Table2[[#This Row],[1Y Return vs Nifty]]-AVERAGE(Table2[1Y Return vs Nifty]))/_xlfn.STDEV.P(Table2[1Y Return vs Nifty])</f>
        <v>-0.84801934989864547</v>
      </c>
      <c r="I609">
        <v>-9.9686519291834905</v>
      </c>
      <c r="J609">
        <f>(Table2[[#This Row],[1M Return vs Nifty]]-AVERAGE(Table2[1M Return vs Nifty]))/_xlfn.STDEV.P(Table2[1M Return vs Nifty])</f>
        <v>-1.1601720380384426</v>
      </c>
      <c r="K609">
        <v>-12.179469698204899</v>
      </c>
      <c r="L609">
        <f>(Table2[[#This Row],[6M Return vs Nifty]]-AVERAGE(Table2[6M Return vs Nifty]))/_xlfn.STDEV.P(Table2[6M Return vs Nifty])</f>
        <v>-0.6730475675830222</v>
      </c>
      <c r="M609">
        <v>-2.86034529063308</v>
      </c>
      <c r="N609">
        <f>(Table2[[#This Row],[1W Return vs Nifty]]-AVERAGE(Table2[1W Return vs Nifty]))/_xlfn.STDEV.P(Table2[1W Return vs Nifty])</f>
        <v>-1.1825412351319748</v>
      </c>
      <c r="O609">
        <v>775.21</v>
      </c>
      <c r="P609">
        <v>772.73496751896005</v>
      </c>
      <c r="Q609">
        <v>733.43252932614598</v>
      </c>
      <c r="R609">
        <v>49.953188528241597</v>
      </c>
      <c r="S609" s="2">
        <f>(Table2[[#This Row],[Close Price]]-Table2[[#This Row],[20D EMA]])/Table2[[#This Row],[20D EMA]]</f>
        <v>-6.7207595361257417E-3</v>
      </c>
      <c r="T609" s="2">
        <f>(Table2[[#This Row],[Close Price]]-Table2[[#This Row],[50D EMA]])/Table2[[#This Row],[50D EMA]]</f>
        <v>-3.5393344858474281E-3</v>
      </c>
      <c r="U609" s="2">
        <f>(Table2[[#This Row],[Close Price]]-Table2[[#This Row],[200D EMA]])/Table2[[#This Row],[200D EMA]]</f>
        <v>4.9857988583422969E-2</v>
      </c>
      <c r="V609">
        <v>0.76744201841092696</v>
      </c>
      <c r="W609">
        <v>760.7</v>
      </c>
      <c r="X609">
        <v>775.05</v>
      </c>
      <c r="Y609">
        <v>759.5</v>
      </c>
      <c r="Z609">
        <v>782</v>
      </c>
      <c r="AA609">
        <v>716</v>
      </c>
      <c r="AB609">
        <v>839.95</v>
      </c>
      <c r="AC609" s="2">
        <f>(Table2[[#This Row],[Close Price]]/Table2[[#This Row],[Day Low]])-1</f>
        <v>1.2225581701064803E-2</v>
      </c>
      <c r="AD609" s="2">
        <f>(Table2[[#This Row],[Day High]]/Table2[[#This Row],[Close Price]])-1</f>
        <v>6.5584415584414302E-3</v>
      </c>
      <c r="AE609" s="2">
        <f>(Table2[[#This Row],[Close Price]]/Table2[[#This Row],[Current Week Low]])-1</f>
        <v>1.3824884792626779E-2</v>
      </c>
      <c r="AF609" s="2">
        <f>(Table2[[#This Row],[Current Week High]]/Table2[[#This Row],[Close Price]])-1</f>
        <v>1.558441558441559E-2</v>
      </c>
      <c r="AG609" s="2">
        <f>(Table2[[#This Row],[Close Price]]/Table2[[#This Row],[Current Month Low]])-1</f>
        <v>7.5418994413407825E-2</v>
      </c>
      <c r="AH609" s="2">
        <f>(Table2[[#This Row],[Current Month High]]/Table2[[#This Row],[Close Price]])-1</f>
        <v>9.0844155844155949E-2</v>
      </c>
      <c r="AI609">
        <v>13.8376623376623</v>
      </c>
      <c r="AJ609">
        <v>28.322639780018299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-0.03</v>
      </c>
      <c r="AM609" t="s">
        <v>10201</v>
      </c>
      <c r="AN609">
        <v>-7.05</v>
      </c>
      <c r="AO609" t="s">
        <v>10201</v>
      </c>
      <c r="AQ609">
        <f>(Table2[[#This Row],[Sharpe Ratio]]-AVERAGE(Table2[Sharpe Ratio]))/_xlfn.STDEV.P(Table2[Sharpe Ratio])</f>
        <v>-0.63970041368086605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-4.5034806043329514</v>
      </c>
      <c r="AS609">
        <f>_xlfn.RANK.AVG(Table2[[#This Row],[1Y Return vs Nifty Z-Score]],Table2[1Y Return vs Nifty Z-Score])</f>
        <v>621</v>
      </c>
      <c r="AT609">
        <f>_xlfn.RANK.AVG(Table2[[#This Row],[6M Return vs Nifty Z-Score]],Table2[6M Return vs Nifty Z-Score])</f>
        <v>543</v>
      </c>
      <c r="AU609">
        <f>_xlfn.RANK.AVG(Table2[[#This Row],[Sharpe Ratio Z-Score]],Table2[Sharpe Ratio Z-Score])</f>
        <v>530.5</v>
      </c>
      <c r="AV609">
        <f>(Table2[[#This Row],[Rank 1Y]]+Table2[[#This Row],[Rank 6M]]+Table2[[#This Row],[Rank Sharpe]])/3</f>
        <v>564.83333333333337</v>
      </c>
    </row>
    <row r="610" spans="1:48" x14ac:dyDescent="0.3">
      <c r="A610" t="s">
        <v>984</v>
      </c>
      <c r="B610" t="s">
        <v>985</v>
      </c>
      <c r="C610" t="s">
        <v>10157</v>
      </c>
      <c r="D610" t="s">
        <v>24</v>
      </c>
      <c r="E610">
        <v>14269.016057659999</v>
      </c>
      <c r="F610">
        <v>235.3</v>
      </c>
      <c r="G610">
        <v>-23.148083662671901</v>
      </c>
      <c r="H610">
        <f>(Table2[[#This Row],[1Y Return vs Nifty]]-AVERAGE(Table2[1Y Return vs Nifty]))/_xlfn.STDEV.P(Table2[1Y Return vs Nifty])</f>
        <v>-0.85056550547538623</v>
      </c>
      <c r="I610">
        <v>-14.0162639068218</v>
      </c>
      <c r="J610">
        <f>(Table2[[#This Row],[1M Return vs Nifty]]-AVERAGE(Table2[1M Return vs Nifty]))/_xlfn.STDEV.P(Table2[1M Return vs Nifty])</f>
        <v>-1.6038158697538825</v>
      </c>
      <c r="K610">
        <v>-21.997683179142399</v>
      </c>
      <c r="L610">
        <f>(Table2[[#This Row],[6M Return vs Nifty]]-AVERAGE(Table2[6M Return vs Nifty]))/_xlfn.STDEV.P(Table2[6M Return vs Nifty])</f>
        <v>-1.0035134223539977</v>
      </c>
      <c r="M610">
        <v>-4.7331275961667698</v>
      </c>
      <c r="N610">
        <f>(Table2[[#This Row],[1W Return vs Nifty]]-AVERAGE(Table2[1W Return vs Nifty]))/_xlfn.STDEV.P(Table2[1W Return vs Nifty])</f>
        <v>-1.5586461694138893</v>
      </c>
      <c r="O610">
        <v>244.15</v>
      </c>
      <c r="P610">
        <v>249.385803848411</v>
      </c>
      <c r="Q610">
        <v>244.481063064117</v>
      </c>
      <c r="R610">
        <v>36.946491384100803</v>
      </c>
      <c r="S610" s="2">
        <f>(Table2[[#This Row],[Close Price]]-Table2[[#This Row],[20D EMA]])/Table2[[#This Row],[20D EMA]]</f>
        <v>-3.6248208068810135E-2</v>
      </c>
      <c r="T610" s="2">
        <f>(Table2[[#This Row],[Close Price]]-Table2[[#This Row],[50D EMA]])/Table2[[#This Row],[50D EMA]]</f>
        <v>-5.6481979451296419E-2</v>
      </c>
      <c r="U610" s="2">
        <f>(Table2[[#This Row],[Close Price]]-Table2[[#This Row],[200D EMA]])/Table2[[#This Row],[200D EMA]]</f>
        <v>-3.7553268744210187E-2</v>
      </c>
      <c r="V610">
        <v>1.2106570703183199</v>
      </c>
      <c r="W610">
        <v>234.7</v>
      </c>
      <c r="X610">
        <v>239.1</v>
      </c>
      <c r="Y610">
        <v>234.2</v>
      </c>
      <c r="Z610">
        <v>241.65</v>
      </c>
      <c r="AA610">
        <v>227.1</v>
      </c>
      <c r="AB610">
        <v>270.3</v>
      </c>
      <c r="AC610" s="2">
        <f>(Table2[[#This Row],[Close Price]]/Table2[[#This Row],[Day Low]])-1</f>
        <v>2.5564550489989291E-3</v>
      </c>
      <c r="AD610" s="2">
        <f>(Table2[[#This Row],[Day High]]/Table2[[#This Row],[Close Price]])-1</f>
        <v>1.6149596260093491E-2</v>
      </c>
      <c r="AE610" s="2">
        <f>(Table2[[#This Row],[Close Price]]/Table2[[#This Row],[Current Week Low]])-1</f>
        <v>4.6968403074296727E-3</v>
      </c>
      <c r="AF610" s="2">
        <f>(Table2[[#This Row],[Current Week High]]/Table2[[#This Row],[Close Price]])-1</f>
        <v>2.6986825329366804E-2</v>
      </c>
      <c r="AG610" s="2">
        <f>(Table2[[#This Row],[Close Price]]/Table2[[#This Row],[Current Month Low]])-1</f>
        <v>3.6107441655658379E-2</v>
      </c>
      <c r="AH610" s="2">
        <f>(Table2[[#This Row],[Current Month High]]/Table2[[#This Row],[Close Price]])-1</f>
        <v>0.14874628134296652</v>
      </c>
      <c r="AI610">
        <v>27.7943051423714</v>
      </c>
      <c r="AJ610">
        <v>12.5568045922028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-0.09</v>
      </c>
      <c r="AM610" t="s">
        <v>10201</v>
      </c>
      <c r="AN610">
        <v>-3.49</v>
      </c>
      <c r="AO610" t="s">
        <v>10201</v>
      </c>
      <c r="AP610">
        <v>2.2653034605153E-2</v>
      </c>
      <c r="AQ610">
        <f>(Table2[[#This Row],[Sharpe Ratio]]-AVERAGE(Table2[Sharpe Ratio]))/_xlfn.STDEV.P(Table2[Sharpe Ratio])</f>
        <v>-0.37970878032723382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624</v>
      </c>
      <c r="AT610">
        <f>_xlfn.RANK.AVG(Table2[[#This Row],[6M Return vs Nifty Z-Score]],Table2[6M Return vs Nifty Z-Score])</f>
        <v>636</v>
      </c>
      <c r="AU610">
        <f>_xlfn.RANK.AVG(Table2[[#This Row],[Sharpe Ratio Z-Score]],Table2[Sharpe Ratio Z-Score])</f>
        <v>436</v>
      </c>
      <c r="AV610">
        <f>(Table2[[#This Row],[Rank 1Y]]+Table2[[#This Row],[Rank 6M]]+Table2[[#This Row],[Rank Sharpe]])/3</f>
        <v>565.33333333333337</v>
      </c>
    </row>
    <row r="611" spans="1:48" x14ac:dyDescent="0.3">
      <c r="A611" t="s">
        <v>497</v>
      </c>
      <c r="B611" t="s">
        <v>498</v>
      </c>
      <c r="C611" t="s">
        <v>10156</v>
      </c>
      <c r="D611" t="s">
        <v>286</v>
      </c>
      <c r="E611">
        <v>43158.818448799997</v>
      </c>
      <c r="F611">
        <v>6930.2</v>
      </c>
      <c r="G611">
        <v>-29.6191642284073</v>
      </c>
      <c r="H611">
        <f>(Table2[[#This Row],[1Y Return vs Nifty]]-AVERAGE(Table2[1Y Return vs Nifty]))/_xlfn.STDEV.P(Table2[1Y Return vs Nifty])</f>
        <v>-0.94011386340160052</v>
      </c>
      <c r="I611">
        <v>-4.1285070800814703</v>
      </c>
      <c r="J611">
        <f>(Table2[[#This Row],[1M Return vs Nifty]]-AVERAGE(Table2[1M Return vs Nifty]))/_xlfn.STDEV.P(Table2[1M Return vs Nifty])</f>
        <v>-0.52005528451984873</v>
      </c>
      <c r="K611">
        <v>-24.1813195013628</v>
      </c>
      <c r="L611">
        <f>(Table2[[#This Row],[6M Return vs Nifty]]-AVERAGE(Table2[6M Return vs Nifty]))/_xlfn.STDEV.P(Table2[6M Return vs Nifty])</f>
        <v>-1.0770112379324188</v>
      </c>
      <c r="M611">
        <v>-1.3256770319926801</v>
      </c>
      <c r="N611">
        <f>(Table2[[#This Row],[1W Return vs Nifty]]-AVERAGE(Table2[1W Return vs Nifty]))/_xlfn.STDEV.P(Table2[1W Return vs Nifty])</f>
        <v>-0.87433867317109426</v>
      </c>
      <c r="O611">
        <v>7003.8</v>
      </c>
      <c r="P611">
        <v>7106.26701459166</v>
      </c>
      <c r="Q611">
        <v>7422.1185325946199</v>
      </c>
      <c r="R611">
        <v>42.654734718202299</v>
      </c>
      <c r="S611" s="2">
        <f>(Table2[[#This Row],[Close Price]]-Table2[[#This Row],[20D EMA]])/Table2[[#This Row],[20D EMA]]</f>
        <v>-1.0508581055998225E-2</v>
      </c>
      <c r="T611" s="2">
        <f>(Table2[[#This Row],[Close Price]]-Table2[[#This Row],[50D EMA]])/Table2[[#This Row],[50D EMA]]</f>
        <v>-2.4776301570167965E-2</v>
      </c>
      <c r="U611" s="2">
        <f>(Table2[[#This Row],[Close Price]]-Table2[[#This Row],[200D EMA]])/Table2[[#This Row],[200D EMA]]</f>
        <v>-6.6277374907761741E-2</v>
      </c>
      <c r="V611">
        <v>0.71604011532471801</v>
      </c>
      <c r="W611">
        <v>6916</v>
      </c>
      <c r="X611">
        <v>6955</v>
      </c>
      <c r="Y611">
        <v>6921</v>
      </c>
      <c r="Z611">
        <v>7010</v>
      </c>
      <c r="AA611">
        <v>6852</v>
      </c>
      <c r="AB611">
        <v>7175</v>
      </c>
      <c r="AC611" s="2">
        <f>(Table2[[#This Row],[Close Price]]/Table2[[#This Row],[Day Low]])-1</f>
        <v>2.0532099479466659E-3</v>
      </c>
      <c r="AD611" s="2">
        <f>(Table2[[#This Row],[Day High]]/Table2[[#This Row],[Close Price]])-1</f>
        <v>3.5785403018671058E-3</v>
      </c>
      <c r="AE611" s="2">
        <f>(Table2[[#This Row],[Close Price]]/Table2[[#This Row],[Current Week Low]])-1</f>
        <v>1.3292876751913596E-3</v>
      </c>
      <c r="AF611" s="2">
        <f>(Table2[[#This Row],[Current Week High]]/Table2[[#This Row],[Close Price]])-1</f>
        <v>1.151481919713726E-2</v>
      </c>
      <c r="AG611" s="2">
        <f>(Table2[[#This Row],[Close Price]]/Table2[[#This Row],[Current Month Low]])-1</f>
        <v>1.1412726211325053E-2</v>
      </c>
      <c r="AH611" s="2">
        <f>(Table2[[#This Row],[Current Month High]]/Table2[[#This Row],[Close Price]])-1</f>
        <v>3.5323655882947058E-2</v>
      </c>
      <c r="AI611">
        <v>32.752301520879598</v>
      </c>
      <c r="AJ611">
        <v>8.0952083853256696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-0.21</v>
      </c>
      <c r="AM611" t="s">
        <v>10201</v>
      </c>
      <c r="AN611">
        <v>-2.66</v>
      </c>
      <c r="AO611" t="s">
        <v>10201</v>
      </c>
      <c r="AP611">
        <v>3.3596868966557003E-2</v>
      </c>
      <c r="AQ611">
        <f>(Table2[[#This Row],[Sharpe Ratio]]-AVERAGE(Table2[Sharpe Ratio]))/_xlfn.STDEV.P(Table2[Sharpe Ratio])</f>
        <v>-0.25410506231031982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651</v>
      </c>
      <c r="AT611">
        <f>_xlfn.RANK.AVG(Table2[[#This Row],[6M Return vs Nifty Z-Score]],Table2[6M Return vs Nifty Z-Score])</f>
        <v>648</v>
      </c>
      <c r="AU611">
        <f>_xlfn.RANK.AVG(Table2[[#This Row],[Sharpe Ratio Z-Score]],Table2[Sharpe Ratio Z-Score])</f>
        <v>400</v>
      </c>
      <c r="AV611">
        <f>(Table2[[#This Row],[Rank 1Y]]+Table2[[#This Row],[Rank 6M]]+Table2[[#This Row],[Rank Sharpe]])/3</f>
        <v>566.33333333333337</v>
      </c>
    </row>
    <row r="612" spans="1:48" x14ac:dyDescent="0.3">
      <c r="A612" t="s">
        <v>994</v>
      </c>
      <c r="B612" t="s">
        <v>995</v>
      </c>
      <c r="C612" t="s">
        <v>10157</v>
      </c>
      <c r="D612" t="s">
        <v>493</v>
      </c>
      <c r="E612">
        <v>13694.3345532</v>
      </c>
      <c r="F612">
        <v>1730.4</v>
      </c>
      <c r="G612">
        <v>-14.692572025865701</v>
      </c>
      <c r="H612">
        <f>(Table2[[#This Row],[1Y Return vs Nifty]]-AVERAGE(Table2[1Y Return vs Nifty]))/_xlfn.STDEV.P(Table2[1Y Return vs Nifty])</f>
        <v>-0.73355611657807096</v>
      </c>
      <c r="I612">
        <v>-8.9061384477627694</v>
      </c>
      <c r="J612">
        <f>(Table2[[#This Row],[1M Return vs Nifty]]-AVERAGE(Table2[1M Return vs Nifty]))/_xlfn.STDEV.P(Table2[1M Return vs Nifty])</f>
        <v>-1.0437138511492341</v>
      </c>
      <c r="K612">
        <v>-0.130443142636645</v>
      </c>
      <c r="L612">
        <f>(Table2[[#This Row],[6M Return vs Nifty]]-AVERAGE(Table2[6M Return vs Nifty]))/_xlfn.STDEV.P(Table2[6M Return vs Nifty])</f>
        <v>-0.26749600083670205</v>
      </c>
      <c r="M612">
        <v>-0.64481733194950297</v>
      </c>
      <c r="N612">
        <f>(Table2[[#This Row],[1W Return vs Nifty]]-AVERAGE(Table2[1W Return vs Nifty]))/_xlfn.STDEV.P(Table2[1W Return vs Nifty])</f>
        <v>-0.73760377772526764</v>
      </c>
      <c r="O612">
        <v>1778.3</v>
      </c>
      <c r="P612">
        <v>1742.9512063192401</v>
      </c>
      <c r="Q612">
        <v>1628.09652600702</v>
      </c>
      <c r="R612">
        <v>34.262393808421599</v>
      </c>
      <c r="S612" s="2">
        <f>(Table2[[#This Row],[Close Price]]-Table2[[#This Row],[20D EMA]])/Table2[[#This Row],[20D EMA]]</f>
        <v>-2.6935837597705597E-2</v>
      </c>
      <c r="T612" s="2">
        <f>(Table2[[#This Row],[Close Price]]-Table2[[#This Row],[50D EMA]])/Table2[[#This Row],[50D EMA]]</f>
        <v>-7.201123171856093E-3</v>
      </c>
      <c r="U612" s="2">
        <f>(Table2[[#This Row],[Close Price]]-Table2[[#This Row],[200D EMA]])/Table2[[#This Row],[200D EMA]]</f>
        <v>6.2836246106294444E-2</v>
      </c>
      <c r="V612">
        <v>0.55234058834740096</v>
      </c>
      <c r="W612">
        <v>1723</v>
      </c>
      <c r="X612">
        <v>1751.1</v>
      </c>
      <c r="Y612">
        <v>1723</v>
      </c>
      <c r="Z612">
        <v>1774.95</v>
      </c>
      <c r="AA612">
        <v>1712.1</v>
      </c>
      <c r="AB612">
        <v>1917.75</v>
      </c>
      <c r="AC612" s="2">
        <f>(Table2[[#This Row],[Close Price]]/Table2[[#This Row],[Day Low]])-1</f>
        <v>4.2948345908300212E-3</v>
      </c>
      <c r="AD612" s="2">
        <f>(Table2[[#This Row],[Day High]]/Table2[[#This Row],[Close Price]])-1</f>
        <v>1.1962552011095529E-2</v>
      </c>
      <c r="AE612" s="2">
        <f>(Table2[[#This Row],[Close Price]]/Table2[[#This Row],[Current Week Low]])-1</f>
        <v>4.2948345908300212E-3</v>
      </c>
      <c r="AF612" s="2">
        <f>(Table2[[#This Row],[Current Week High]]/Table2[[#This Row],[Close Price]])-1</f>
        <v>2.574549237170598E-2</v>
      </c>
      <c r="AG612" s="2">
        <f>(Table2[[#This Row],[Close Price]]/Table2[[#This Row],[Current Month Low]])-1</f>
        <v>1.0688628000701028E-2</v>
      </c>
      <c r="AH612" s="2">
        <f>(Table2[[#This Row],[Current Month High]]/Table2[[#This Row],[Close Price]])-1</f>
        <v>0.10826976421636614</v>
      </c>
      <c r="AI612">
        <v>14.3637309292649</v>
      </c>
      <c r="AJ612">
        <v>32.3947972456006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0.01</v>
      </c>
      <c r="AM612" t="s">
        <v>10202</v>
      </c>
      <c r="AN612">
        <v>-3.95</v>
      </c>
      <c r="AO612" t="s">
        <v>10201</v>
      </c>
      <c r="AP612">
        <v>-9.6509011996393002E-2</v>
      </c>
      <c r="AQ612">
        <f>(Table2[[#This Row],[Sharpe Ratio]]-AVERAGE(Table2[Sharpe Ratio]))/_xlfn.STDEV.P(Table2[Sharpe Ratio])</f>
        <v>-1.7473460823357758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-4.5297158286250507</v>
      </c>
      <c r="AS612">
        <f>_xlfn.RANK.AVG(Table2[[#This Row],[1Y Return vs Nifty Z-Score]],Table2[1Y Return vs Nifty Z-Score])</f>
        <v>586</v>
      </c>
      <c r="AT612">
        <f>_xlfn.RANK.AVG(Table2[[#This Row],[6M Return vs Nifty Z-Score]],Table2[6M Return vs Nifty Z-Score])</f>
        <v>419</v>
      </c>
      <c r="AU612">
        <f>_xlfn.RANK.AVG(Table2[[#This Row],[Sharpe Ratio Z-Score]],Table2[Sharpe Ratio Z-Score])</f>
        <v>706</v>
      </c>
      <c r="AV612">
        <f>(Table2[[#This Row],[Rank 1Y]]+Table2[[#This Row],[Rank 6M]]+Table2[[#This Row],[Rank Sharpe]])/3</f>
        <v>570.33333333333337</v>
      </c>
    </row>
    <row r="613" spans="1:48" x14ac:dyDescent="0.3">
      <c r="A613" t="s">
        <v>1361</v>
      </c>
      <c r="B613" t="s">
        <v>1362</v>
      </c>
      <c r="C613" t="s">
        <v>10165</v>
      </c>
      <c r="D613" t="s">
        <v>77</v>
      </c>
      <c r="E613">
        <v>8076.3563260999999</v>
      </c>
      <c r="F613">
        <v>160.44999999999999</v>
      </c>
      <c r="G613">
        <v>2.09643842303654</v>
      </c>
      <c r="H613">
        <f>(Table2[[#This Row],[1Y Return vs Nifty]]-AVERAGE(Table2[1Y Return vs Nifty]))/_xlfn.STDEV.P(Table2[1Y Return vs Nifty])</f>
        <v>-0.50122578138398355</v>
      </c>
      <c r="I613">
        <v>-12.3079278683878</v>
      </c>
      <c r="J613">
        <f>(Table2[[#This Row],[1M Return vs Nifty]]-AVERAGE(Table2[1M Return vs Nifty]))/_xlfn.STDEV.P(Table2[1M Return vs Nifty])</f>
        <v>-1.4165714525183528</v>
      </c>
      <c r="K613">
        <v>-21.4547975316849</v>
      </c>
      <c r="L613">
        <f>(Table2[[#This Row],[6M Return vs Nifty]]-AVERAGE(Table2[6M Return vs Nifty]))/_xlfn.STDEV.P(Table2[6M Return vs Nifty])</f>
        <v>-0.98524073253336375</v>
      </c>
      <c r="M613">
        <v>1.1505350904812599</v>
      </c>
      <c r="N613">
        <f>(Table2[[#This Row],[1W Return vs Nifty]]-AVERAGE(Table2[1W Return vs Nifty]))/_xlfn.STDEV.P(Table2[1W Return vs Nifty])</f>
        <v>-0.37704884143822631</v>
      </c>
      <c r="O613">
        <v>163.38999999999999</v>
      </c>
      <c r="P613">
        <v>163.60891363859201</v>
      </c>
      <c r="Q613">
        <v>159.85850354898599</v>
      </c>
      <c r="R613">
        <v>41.2570941666823</v>
      </c>
      <c r="S613" s="2">
        <f>(Table2[[#This Row],[Close Price]]-Table2[[#This Row],[20D EMA]])/Table2[[#This Row],[20D EMA]]</f>
        <v>-1.7993757267886639E-2</v>
      </c>
      <c r="T613" s="2">
        <f>(Table2[[#This Row],[Close Price]]-Table2[[#This Row],[50D EMA]])/Table2[[#This Row],[50D EMA]]</f>
        <v>-1.9307711104114941E-2</v>
      </c>
      <c r="U613" s="2">
        <f>(Table2[[#This Row],[Close Price]]-Table2[[#This Row],[200D EMA]])/Table2[[#This Row],[200D EMA]]</f>
        <v>3.7001250348420844E-3</v>
      </c>
      <c r="V613">
        <v>0.59326655035175502</v>
      </c>
      <c r="W613">
        <v>161</v>
      </c>
      <c r="X613">
        <v>164.3</v>
      </c>
      <c r="Y613">
        <v>159.97999999999999</v>
      </c>
      <c r="Z613">
        <v>164.03</v>
      </c>
      <c r="AA613">
        <v>154</v>
      </c>
      <c r="AB613">
        <v>180.83</v>
      </c>
      <c r="AC613" s="2">
        <f>(Table2[[#This Row],[Close Price]]/Table2[[#This Row],[Day Low]])-1</f>
        <v>-3.4161490683231044E-3</v>
      </c>
      <c r="AD613" s="2">
        <f>(Table2[[#This Row],[Day High]]/Table2[[#This Row],[Close Price]])-1</f>
        <v>2.3995014023060257E-2</v>
      </c>
      <c r="AE613" s="2">
        <f>(Table2[[#This Row],[Close Price]]/Table2[[#This Row],[Current Week Low]])-1</f>
        <v>2.9378672334041678E-3</v>
      </c>
      <c r="AF613" s="2">
        <f>(Table2[[#This Row],[Current Week High]]/Table2[[#This Row],[Close Price]])-1</f>
        <v>2.2312246805858527E-2</v>
      </c>
      <c r="AG613" s="2">
        <f>(Table2[[#This Row],[Close Price]]/Table2[[#This Row],[Current Month Low]])-1</f>
        <v>4.1883116883116855E-2</v>
      </c>
      <c r="AH613" s="2">
        <f>(Table2[[#This Row],[Current Month High]]/Table2[[#This Row],[Close Price]])-1</f>
        <v>0.12701776254284836</v>
      </c>
      <c r="AI613">
        <v>24.026176378934199</v>
      </c>
      <c r="AJ613">
        <v>33.7083333333333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-0.09</v>
      </c>
      <c r="AM613" t="s">
        <v>10201</v>
      </c>
      <c r="AN613">
        <v>-6.33</v>
      </c>
      <c r="AO613" t="s">
        <v>10201</v>
      </c>
      <c r="AP613">
        <v>-2.5101250625183001E-2</v>
      </c>
      <c r="AQ613">
        <f>(Table2[[#This Row],[Sharpe Ratio]]-AVERAGE(Table2[Sharpe Ratio]))/_xlfn.STDEV.P(Table2[Sharpe Ratio])</f>
        <v>-0.92779052006227258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487</v>
      </c>
      <c r="AT613">
        <f>_xlfn.RANK.AVG(Table2[[#This Row],[6M Return vs Nifty Z-Score]],Table2[6M Return vs Nifty Z-Score])</f>
        <v>627</v>
      </c>
      <c r="AU613">
        <f>_xlfn.RANK.AVG(Table2[[#This Row],[Sharpe Ratio Z-Score]],Table2[Sharpe Ratio Z-Score])</f>
        <v>597</v>
      </c>
      <c r="AV613">
        <f>(Table2[[#This Row],[Rank 1Y]]+Table2[[#This Row],[Rank 6M]]+Table2[[#This Row],[Rank Sharpe]])/3</f>
        <v>570.33333333333337</v>
      </c>
    </row>
    <row r="614" spans="1:48" x14ac:dyDescent="0.3">
      <c r="A614" t="s">
        <v>2333</v>
      </c>
      <c r="B614" t="s">
        <v>2334</v>
      </c>
      <c r="C614" t="s">
        <v>10161</v>
      </c>
      <c r="D614" t="s">
        <v>293</v>
      </c>
      <c r="E614">
        <v>2214.9162929849999</v>
      </c>
      <c r="F614">
        <v>685.95</v>
      </c>
      <c r="G614">
        <v>6.0817384574065398</v>
      </c>
      <c r="H614">
        <f>(Table2[[#This Row],[1Y Return vs Nifty]]-AVERAGE(Table2[1Y Return vs Nifty]))/_xlfn.STDEV.P(Table2[1Y Return vs Nifty])</f>
        <v>-0.44607624796435713</v>
      </c>
      <c r="I614">
        <v>10.5354125519905</v>
      </c>
      <c r="J614">
        <f>(Table2[[#This Row],[1M Return vs Nifty]]-AVERAGE(Table2[1M Return vs Nifty]))/_xlfn.STDEV.P(Table2[1M Return vs Nifty])</f>
        <v>1.0872029036366944</v>
      </c>
      <c r="K614">
        <v>-16.463811949930498</v>
      </c>
      <c r="L614">
        <f>(Table2[[#This Row],[6M Return vs Nifty]]-AVERAGE(Table2[6M Return vs Nifty]))/_xlfn.STDEV.P(Table2[6M Return vs Nifty])</f>
        <v>-0.81725189020208122</v>
      </c>
      <c r="M614">
        <v>7.1432430531870397</v>
      </c>
      <c r="N614">
        <f>(Table2[[#This Row],[1W Return vs Nifty]]-AVERAGE(Table2[1W Return vs Nifty]))/_xlfn.STDEV.P(Table2[1W Return vs Nifty])</f>
        <v>0.82644770368844755</v>
      </c>
      <c r="O614">
        <v>662.15</v>
      </c>
      <c r="P614">
        <v>640.65759041457102</v>
      </c>
      <c r="Q614">
        <v>626.47507389740099</v>
      </c>
      <c r="R614">
        <v>60.336116194423802</v>
      </c>
      <c r="S614" s="2">
        <f>(Table2[[#This Row],[Close Price]]-Table2[[#This Row],[20D EMA]])/Table2[[#This Row],[20D EMA]]</f>
        <v>3.5943517329910246E-2</v>
      </c>
      <c r="T614" s="2">
        <f>(Table2[[#This Row],[Close Price]]-Table2[[#This Row],[50D EMA]])/Table2[[#This Row],[50D EMA]]</f>
        <v>7.069675012532077E-2</v>
      </c>
      <c r="U614" s="2">
        <f>(Table2[[#This Row],[Close Price]]-Table2[[#This Row],[200D EMA]])/Table2[[#This Row],[200D EMA]]</f>
        <v>9.4935821999423048E-2</v>
      </c>
      <c r="V614">
        <v>0.73328882267004203</v>
      </c>
      <c r="W614">
        <v>678</v>
      </c>
      <c r="X614">
        <v>694.4</v>
      </c>
      <c r="Y614">
        <v>681</v>
      </c>
      <c r="Z614">
        <v>703</v>
      </c>
      <c r="AA614">
        <v>604.79999999999995</v>
      </c>
      <c r="AB614">
        <v>705.95</v>
      </c>
      <c r="AC614" s="2">
        <f>(Table2[[#This Row],[Close Price]]/Table2[[#This Row],[Day Low]])-1</f>
        <v>1.1725663716814161E-2</v>
      </c>
      <c r="AD614" s="2">
        <f>(Table2[[#This Row],[Day High]]/Table2[[#This Row],[Close Price]])-1</f>
        <v>1.2318682119687896E-2</v>
      </c>
      <c r="AE614" s="2">
        <f>(Table2[[#This Row],[Close Price]]/Table2[[#This Row],[Current Week Low]])-1</f>
        <v>7.268722466960309E-3</v>
      </c>
      <c r="AF614" s="2">
        <f>(Table2[[#This Row],[Current Week High]]/Table2[[#This Row],[Close Price]])-1</f>
        <v>2.485603906990308E-2</v>
      </c>
      <c r="AG614" s="2">
        <f>(Table2[[#This Row],[Close Price]]/Table2[[#This Row],[Current Month Low]])-1</f>
        <v>0.13417658730158744</v>
      </c>
      <c r="AH614" s="2">
        <f>(Table2[[#This Row],[Current Month High]]/Table2[[#This Row],[Close Price]])-1</f>
        <v>2.9156644070267523E-2</v>
      </c>
      <c r="AI614">
        <v>11.9469349077921</v>
      </c>
      <c r="AJ614">
        <v>42.283758556316101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0.03</v>
      </c>
      <c r="AM614" t="s">
        <v>10202</v>
      </c>
      <c r="AN614">
        <v>2.21</v>
      </c>
      <c r="AO614" t="s">
        <v>10202</v>
      </c>
      <c r="AP614">
        <v>-5.6076608323077003E-2</v>
      </c>
      <c r="AQ614">
        <f>(Table2[[#This Row],[Sharpe Ratio]]-AVERAGE(Table2[Sharpe Ratio]))/_xlfn.STDEV.P(Table2[Sharpe Ratio])</f>
        <v>-1.2832984677593344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-0.63297599860063103</v>
      </c>
      <c r="AS614">
        <f>_xlfn.RANK.AVG(Table2[[#This Row],[1Y Return vs Nifty Z-Score]],Table2[1Y Return vs Nifty Z-Score])</f>
        <v>458</v>
      </c>
      <c r="AT614">
        <f>_xlfn.RANK.AVG(Table2[[#This Row],[6M Return vs Nifty Z-Score]],Table2[6M Return vs Nifty Z-Score])</f>
        <v>594</v>
      </c>
      <c r="AU614">
        <f>_xlfn.RANK.AVG(Table2[[#This Row],[Sharpe Ratio Z-Score]],Table2[Sharpe Ratio Z-Score])</f>
        <v>659</v>
      </c>
      <c r="AV614">
        <f>(Table2[[#This Row],[Rank 1Y]]+Table2[[#This Row],[Rank 6M]]+Table2[[#This Row],[Rank Sharpe]])/3</f>
        <v>570.33333333333337</v>
      </c>
    </row>
    <row r="615" spans="1:48" x14ac:dyDescent="0.3">
      <c r="A615" t="s">
        <v>1240</v>
      </c>
      <c r="B615" t="s">
        <v>1241</v>
      </c>
      <c r="C615" t="s">
        <v>10169</v>
      </c>
      <c r="D615" t="s">
        <v>480</v>
      </c>
      <c r="E615">
        <v>9455.2948899300009</v>
      </c>
      <c r="F615">
        <v>309.7</v>
      </c>
      <c r="G615">
        <v>-23.919019742847201</v>
      </c>
      <c r="H615">
        <f>(Table2[[#This Row],[1Y Return vs Nifty]]-AVERAGE(Table2[1Y Return vs Nifty]))/_xlfn.STDEV.P(Table2[1Y Return vs Nifty])</f>
        <v>-0.86123390302421576</v>
      </c>
      <c r="I615">
        <v>3.1063929147128899</v>
      </c>
      <c r="J615">
        <f>(Table2[[#This Row],[1M Return vs Nifty]]-AVERAGE(Table2[1M Return vs Nifty]))/_xlfn.STDEV.P(Table2[1M Return vs Nifty])</f>
        <v>0.27293544025841526</v>
      </c>
      <c r="K615">
        <v>-0.41473572560681898</v>
      </c>
      <c r="L615">
        <f>(Table2[[#This Row],[6M Return vs Nifty]]-AVERAGE(Table2[6M Return vs Nifty]))/_xlfn.STDEV.P(Table2[6M Return vs Nifty])</f>
        <v>-0.27706484873542547</v>
      </c>
      <c r="M615">
        <v>7.8099810046932099</v>
      </c>
      <c r="N615">
        <f>(Table2[[#This Row],[1W Return vs Nifty]]-AVERAGE(Table2[1W Return vs Nifty]))/_xlfn.STDEV.P(Table2[1W Return vs Nifty])</f>
        <v>0.96034657313714533</v>
      </c>
      <c r="O615">
        <v>296.58999999999997</v>
      </c>
      <c r="P615">
        <v>285.04271596181701</v>
      </c>
      <c r="Q615">
        <v>278.978462257817</v>
      </c>
      <c r="R615">
        <v>69.956726182490598</v>
      </c>
      <c r="S615" s="2">
        <f>(Table2[[#This Row],[Close Price]]-Table2[[#This Row],[20D EMA]])/Table2[[#This Row],[20D EMA]]</f>
        <v>4.4202434336963532E-2</v>
      </c>
      <c r="T615" s="2">
        <f>(Table2[[#This Row],[Close Price]]-Table2[[#This Row],[50D EMA]])/Table2[[#This Row],[50D EMA]]</f>
        <v>8.6503820857102537E-2</v>
      </c>
      <c r="U615" s="2">
        <f>(Table2[[#This Row],[Close Price]]-Table2[[#This Row],[200D EMA]])/Table2[[#This Row],[200D EMA]]</f>
        <v>0.11012153946777362</v>
      </c>
      <c r="V615">
        <v>0.722688688810456</v>
      </c>
      <c r="W615">
        <v>309.89999999999998</v>
      </c>
      <c r="X615">
        <v>319.85000000000002</v>
      </c>
      <c r="Y615">
        <v>306.95</v>
      </c>
      <c r="Z615">
        <v>315.7</v>
      </c>
      <c r="AA615">
        <v>275.7</v>
      </c>
      <c r="AB615">
        <v>315.7</v>
      </c>
      <c r="AC615" s="2">
        <f>(Table2[[#This Row],[Close Price]]/Table2[[#This Row],[Day Low]])-1</f>
        <v>-6.4536947402382694E-4</v>
      </c>
      <c r="AD615" s="2">
        <f>(Table2[[#This Row],[Day High]]/Table2[[#This Row],[Close Price]])-1</f>
        <v>3.2773651921214286E-2</v>
      </c>
      <c r="AE615" s="2">
        <f>(Table2[[#This Row],[Close Price]]/Table2[[#This Row],[Current Week Low]])-1</f>
        <v>8.9591138621925026E-3</v>
      </c>
      <c r="AF615" s="2">
        <f>(Table2[[#This Row],[Current Week High]]/Table2[[#This Row],[Close Price]])-1</f>
        <v>1.9373587342589538E-2</v>
      </c>
      <c r="AG615" s="2">
        <f>(Table2[[#This Row],[Close Price]]/Table2[[#This Row],[Current Month Low]])-1</f>
        <v>0.12332245194051517</v>
      </c>
      <c r="AH615" s="2">
        <f>(Table2[[#This Row],[Current Month High]]/Table2[[#This Row],[Close Price]])-1</f>
        <v>1.9373587342589538E-2</v>
      </c>
      <c r="AI615">
        <v>4.4559250887956203</v>
      </c>
      <c r="AJ615">
        <v>45.399061032863798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7.0000000000000007E-2</v>
      </c>
      <c r="AM615" t="s">
        <v>10202</v>
      </c>
      <c r="AN615">
        <v>5.99</v>
      </c>
      <c r="AO615" t="s">
        <v>10202</v>
      </c>
      <c r="AP615">
        <v>-6.3612881914119998E-2</v>
      </c>
      <c r="AQ615">
        <f>(Table2[[#This Row],[Sharpe Ratio]]-AVERAGE(Table2[Sharpe Ratio]))/_xlfn.STDEV.P(Table2[Sharpe Ratio])</f>
        <v>-1.3697931963679864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-1.2748099347320672</v>
      </c>
      <c r="AS615">
        <f>_xlfn.RANK.AVG(Table2[[#This Row],[1Y Return vs Nifty Z-Score]],Table2[1Y Return vs Nifty Z-Score])</f>
        <v>627</v>
      </c>
      <c r="AT615">
        <f>_xlfn.RANK.AVG(Table2[[#This Row],[6M Return vs Nifty Z-Score]],Table2[6M Return vs Nifty Z-Score])</f>
        <v>422</v>
      </c>
      <c r="AU615">
        <f>_xlfn.RANK.AVG(Table2[[#This Row],[Sharpe Ratio Z-Score]],Table2[Sharpe Ratio Z-Score])</f>
        <v>668</v>
      </c>
      <c r="AV615">
        <f>(Table2[[#This Row],[Rank 1Y]]+Table2[[#This Row],[Rank 6M]]+Table2[[#This Row],[Rank Sharpe]])/3</f>
        <v>572.33333333333337</v>
      </c>
    </row>
    <row r="616" spans="1:48" x14ac:dyDescent="0.3">
      <c r="A616" t="s">
        <v>38</v>
      </c>
      <c r="B616" t="s">
        <v>39</v>
      </c>
      <c r="C616" t="s">
        <v>10159</v>
      </c>
      <c r="D616" t="s">
        <v>40</v>
      </c>
      <c r="E616">
        <v>637115.16660392005</v>
      </c>
      <c r="F616">
        <v>2711.6</v>
      </c>
      <c r="G616">
        <v>-20.528993882671799</v>
      </c>
      <c r="H616">
        <f>(Table2[[#This Row],[1Y Return vs Nifty]]-AVERAGE(Table2[1Y Return vs Nifty]))/_xlfn.STDEV.P(Table2[1Y Return vs Nifty])</f>
        <v>-0.81432191575681412</v>
      </c>
      <c r="I616">
        <v>6.6776946903961196</v>
      </c>
      <c r="J616">
        <f>(Table2[[#This Row],[1M Return vs Nifty]]-AVERAGE(Table2[1M Return vs Nifty]))/_xlfn.STDEV.P(Table2[1M Return vs Nifty])</f>
        <v>0.6643726661410988</v>
      </c>
      <c r="K616">
        <v>-3.3229956505612899</v>
      </c>
      <c r="L616">
        <f>(Table2[[#This Row],[6M Return vs Nifty]]-AVERAGE(Table2[6M Return vs Nifty]))/_xlfn.STDEV.P(Table2[6M Return vs Nifty])</f>
        <v>-0.37495237214915372</v>
      </c>
      <c r="M616">
        <v>-1.60946050262602</v>
      </c>
      <c r="N616">
        <f>(Table2[[#This Row],[1W Return vs Nifty]]-AVERAGE(Table2[1W Return vs Nifty]))/_xlfn.STDEV.P(Table2[1W Return vs Nifty])</f>
        <v>-0.93133000807289967</v>
      </c>
      <c r="O616">
        <v>2646.5</v>
      </c>
      <c r="P616">
        <v>2544.2807793284301</v>
      </c>
      <c r="Q616">
        <v>2469.6240249162902</v>
      </c>
      <c r="R616">
        <v>64.097362327493897</v>
      </c>
      <c r="S616" s="2">
        <f>(Table2[[#This Row],[Close Price]]-Table2[[#This Row],[20D EMA]])/Table2[[#This Row],[20D EMA]]</f>
        <v>2.4598526355563918E-2</v>
      </c>
      <c r="T616" s="2">
        <f>(Table2[[#This Row],[Close Price]]-Table2[[#This Row],[50D EMA]])/Table2[[#This Row],[50D EMA]]</f>
        <v>6.5762875713636523E-2</v>
      </c>
      <c r="U616" s="2">
        <f>(Table2[[#This Row],[Close Price]]-Table2[[#This Row],[200D EMA]])/Table2[[#This Row],[200D EMA]]</f>
        <v>9.798089613738338E-2</v>
      </c>
      <c r="V616">
        <v>1.10189030506212</v>
      </c>
      <c r="W616">
        <v>2715.6</v>
      </c>
      <c r="X616">
        <v>2754.35</v>
      </c>
      <c r="Y616">
        <v>2692.8</v>
      </c>
      <c r="Z616">
        <v>2720</v>
      </c>
      <c r="AA616">
        <v>2450.1</v>
      </c>
      <c r="AB616">
        <v>2811.3</v>
      </c>
      <c r="AC616" s="2">
        <f>(Table2[[#This Row],[Close Price]]/Table2[[#This Row],[Day Low]])-1</f>
        <v>-1.4729709824716775E-3</v>
      </c>
      <c r="AD616" s="2">
        <f>(Table2[[#This Row],[Day High]]/Table2[[#This Row],[Close Price]])-1</f>
        <v>1.5765599645965578E-2</v>
      </c>
      <c r="AE616" s="2">
        <f>(Table2[[#This Row],[Close Price]]/Table2[[#This Row],[Current Week Low]])-1</f>
        <v>6.9815805109920692E-3</v>
      </c>
      <c r="AF616" s="2">
        <f>(Table2[[#This Row],[Current Week High]]/Table2[[#This Row],[Close Price]])-1</f>
        <v>3.097802035698427E-3</v>
      </c>
      <c r="AG616" s="2">
        <f>(Table2[[#This Row],[Close Price]]/Table2[[#This Row],[Current Month Low]])-1</f>
        <v>0.10673033753724348</v>
      </c>
      <c r="AH616" s="2">
        <f>(Table2[[#This Row],[Current Month High]]/Table2[[#This Row],[Close Price]])-1</f>
        <v>3.6767959876087941E-2</v>
      </c>
      <c r="AI616">
        <v>3.6767959876087901</v>
      </c>
      <c r="AJ616">
        <v>24.840588384245201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0.02</v>
      </c>
      <c r="AM616" t="s">
        <v>10202</v>
      </c>
      <c r="AN616">
        <v>3.87</v>
      </c>
      <c r="AO616" t="s">
        <v>10202</v>
      </c>
      <c r="AP616">
        <v>-5.2437986223716003E-2</v>
      </c>
      <c r="AQ616">
        <f>(Table2[[#This Row],[Sharpe Ratio]]-AVERAGE(Table2[Sharpe Ratio]))/_xlfn.STDEV.P(Table2[Sharpe Ratio])</f>
        <v>-1.241537559375153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-2.6977691892129214</v>
      </c>
      <c r="AS616">
        <f>_xlfn.RANK.AVG(Table2[[#This Row],[1Y Return vs Nifty Z-Score]],Table2[1Y Return vs Nifty Z-Score])</f>
        <v>613</v>
      </c>
      <c r="AT616">
        <f>_xlfn.RANK.AVG(Table2[[#This Row],[6M Return vs Nifty Z-Score]],Table2[6M Return vs Nifty Z-Score])</f>
        <v>455</v>
      </c>
      <c r="AU616">
        <f>_xlfn.RANK.AVG(Table2[[#This Row],[Sharpe Ratio Z-Score]],Table2[Sharpe Ratio Z-Score])</f>
        <v>653</v>
      </c>
      <c r="AV616">
        <f>(Table2[[#This Row],[Rank 1Y]]+Table2[[#This Row],[Rank 6M]]+Table2[[#This Row],[Rank Sharpe]])/3</f>
        <v>573.66666666666663</v>
      </c>
    </row>
    <row r="617" spans="1:48" x14ac:dyDescent="0.3">
      <c r="A617" t="s">
        <v>1206</v>
      </c>
      <c r="B617" t="s">
        <v>1207</v>
      </c>
      <c r="C617" t="s">
        <v>10157</v>
      </c>
      <c r="D617" t="s">
        <v>531</v>
      </c>
      <c r="E617">
        <v>9791.5485342899992</v>
      </c>
      <c r="F617">
        <v>102.45</v>
      </c>
      <c r="G617">
        <v>5.1814506496545496</v>
      </c>
      <c r="H617">
        <f>(Table2[[#This Row],[1Y Return vs Nifty]]-AVERAGE(Table2[1Y Return vs Nifty]))/_xlfn.STDEV.P(Table2[1Y Return vs Nifty])</f>
        <v>-0.45853464560385865</v>
      </c>
      <c r="I617">
        <v>12.710652514505</v>
      </c>
      <c r="J617">
        <f>(Table2[[#This Row],[1M Return vs Nifty]]-AVERAGE(Table2[1M Return vs Nifty]))/_xlfn.STDEV.P(Table2[1M Return vs Nifty])</f>
        <v>1.3256229392532399</v>
      </c>
      <c r="K617">
        <v>-22.288214799477998</v>
      </c>
      <c r="L617">
        <f>(Table2[[#This Row],[6M Return vs Nifty]]-AVERAGE(Table2[6M Return vs Nifty]))/_xlfn.STDEV.P(Table2[6M Return vs Nifty])</f>
        <v>-1.0132922665845299</v>
      </c>
      <c r="M617">
        <v>9.4804380336407998</v>
      </c>
      <c r="N617">
        <f>(Table2[[#This Row],[1W Return vs Nifty]]-AVERAGE(Table2[1W Return vs Nifty]))/_xlfn.STDEV.P(Table2[1W Return vs Nifty])</f>
        <v>1.2958191634305789</v>
      </c>
      <c r="O617">
        <v>95.4</v>
      </c>
      <c r="P617">
        <v>90.183315022406703</v>
      </c>
      <c r="Q617">
        <v>86.718171587295899</v>
      </c>
      <c r="R617">
        <v>72.775998961895496</v>
      </c>
      <c r="S617" s="2">
        <f>(Table2[[#This Row],[Close Price]]-Table2[[#This Row],[20D EMA]])/Table2[[#This Row],[20D EMA]]</f>
        <v>7.389937106918236E-2</v>
      </c>
      <c r="T617" s="2">
        <f>(Table2[[#This Row],[Close Price]]-Table2[[#This Row],[50D EMA]])/Table2[[#This Row],[50D EMA]]</f>
        <v>0.13601945076587119</v>
      </c>
      <c r="U617" s="2">
        <f>(Table2[[#This Row],[Close Price]]-Table2[[#This Row],[200D EMA]])/Table2[[#This Row],[200D EMA]]</f>
        <v>0.18141328541351298</v>
      </c>
      <c r="V617">
        <v>0.97218841195151096</v>
      </c>
      <c r="W617">
        <v>101.76</v>
      </c>
      <c r="X617">
        <v>104.2</v>
      </c>
      <c r="Y617">
        <v>101.6</v>
      </c>
      <c r="Z617">
        <v>104.3</v>
      </c>
      <c r="AA617">
        <v>87.11</v>
      </c>
      <c r="AB617">
        <v>105.3</v>
      </c>
      <c r="AC617" s="2">
        <f>(Table2[[#This Row],[Close Price]]/Table2[[#This Row],[Day Low]])-1</f>
        <v>6.7806603773583607E-3</v>
      </c>
      <c r="AD617" s="2">
        <f>(Table2[[#This Row],[Day High]]/Table2[[#This Row],[Close Price]])-1</f>
        <v>1.7081503172279078E-2</v>
      </c>
      <c r="AE617" s="2">
        <f>(Table2[[#This Row],[Close Price]]/Table2[[#This Row],[Current Week Low]])-1</f>
        <v>8.3661417322835607E-3</v>
      </c>
      <c r="AF617" s="2">
        <f>(Table2[[#This Row],[Current Week High]]/Table2[[#This Row],[Close Price]])-1</f>
        <v>1.8057589067837831E-2</v>
      </c>
      <c r="AG617" s="2">
        <f>(Table2[[#This Row],[Close Price]]/Table2[[#This Row],[Current Month Low]])-1</f>
        <v>0.17609918493858334</v>
      </c>
      <c r="AH617" s="2">
        <f>(Table2[[#This Row],[Current Month High]]/Table2[[#This Row],[Close Price]])-1</f>
        <v>2.7818448023426035E-2</v>
      </c>
      <c r="AI617">
        <v>12.103465104929199</v>
      </c>
      <c r="AJ617">
        <v>48.478260869565197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0.17</v>
      </c>
      <c r="AM617" t="s">
        <v>10202</v>
      </c>
      <c r="AN617">
        <v>10.73</v>
      </c>
      <c r="AO617" t="s">
        <v>10202</v>
      </c>
      <c r="AP617">
        <v>-3.1963450531211003E-2</v>
      </c>
      <c r="AQ617">
        <f>(Table2[[#This Row],[Sharpe Ratio]]-AVERAGE(Table2[Sharpe Ratio]))/_xlfn.STDEV.P(Table2[Sharpe Ratio])</f>
        <v>-1.0065488230033506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0.14306636749207979</v>
      </c>
      <c r="AS617">
        <f>_xlfn.RANK.AVG(Table2[[#This Row],[1Y Return vs Nifty Z-Score]],Table2[1Y Return vs Nifty Z-Score])</f>
        <v>465</v>
      </c>
      <c r="AT617">
        <f>_xlfn.RANK.AVG(Table2[[#This Row],[6M Return vs Nifty Z-Score]],Table2[6M Return vs Nifty Z-Score])</f>
        <v>638</v>
      </c>
      <c r="AU617">
        <f>_xlfn.RANK.AVG(Table2[[#This Row],[Sharpe Ratio Z-Score]],Table2[Sharpe Ratio Z-Score])</f>
        <v>619</v>
      </c>
      <c r="AV617">
        <f>(Table2[[#This Row],[Rank 1Y]]+Table2[[#This Row],[Rank 6M]]+Table2[[#This Row],[Rank Sharpe]])/3</f>
        <v>574</v>
      </c>
    </row>
    <row r="618" spans="1:48" x14ac:dyDescent="0.3">
      <c r="A618" t="s">
        <v>930</v>
      </c>
      <c r="B618" t="s">
        <v>931</v>
      </c>
      <c r="C618" t="s">
        <v>10171</v>
      </c>
      <c r="D618" t="s">
        <v>551</v>
      </c>
      <c r="E618">
        <v>16103.553726239999</v>
      </c>
      <c r="F618">
        <v>1515.6</v>
      </c>
      <c r="G618">
        <v>-9.8600611876167505</v>
      </c>
      <c r="H618">
        <f>(Table2[[#This Row],[1Y Return vs Nifty]]-AVERAGE(Table2[1Y Return vs Nifty]))/_xlfn.STDEV.P(Table2[1Y Return vs Nifty])</f>
        <v>-0.66668267777138712</v>
      </c>
      <c r="I618">
        <v>1.0434697210497601</v>
      </c>
      <c r="J618">
        <f>(Table2[[#This Row],[1M Return vs Nifty]]-AVERAGE(Table2[1M Return vs Nifty]))/_xlfn.STDEV.P(Table2[1M Return vs Nifty])</f>
        <v>4.682603174110879E-2</v>
      </c>
      <c r="K618">
        <v>-7.96333976071395</v>
      </c>
      <c r="L618">
        <f>(Table2[[#This Row],[6M Return vs Nifty]]-AVERAGE(Table2[6M Return vs Nifty]))/_xlfn.STDEV.P(Table2[6M Return vs Nifty])</f>
        <v>-0.5311391657822695</v>
      </c>
      <c r="M618">
        <v>5.0284788451507403</v>
      </c>
      <c r="N618">
        <f>(Table2[[#This Row],[1W Return vs Nifty]]-AVERAGE(Table2[1W Return vs Nifty]))/_xlfn.STDEV.P(Table2[1W Return vs Nifty])</f>
        <v>0.40174631093443053</v>
      </c>
      <c r="O618">
        <v>1477.71</v>
      </c>
      <c r="P618">
        <v>1434.0125484397299</v>
      </c>
      <c r="Q618">
        <v>1406.3035335894101</v>
      </c>
      <c r="R618">
        <v>62.3129261915809</v>
      </c>
      <c r="S618" s="2">
        <f>(Table2[[#This Row],[Close Price]]-Table2[[#This Row],[20D EMA]])/Table2[[#This Row],[20D EMA]]</f>
        <v>2.5641025641025553E-2</v>
      </c>
      <c r="T618" s="2">
        <f>(Table2[[#This Row],[Close Price]]-Table2[[#This Row],[50D EMA]])/Table2[[#This Row],[50D EMA]]</f>
        <v>5.6894517170746374E-2</v>
      </c>
      <c r="U618" s="2">
        <f>(Table2[[#This Row],[Close Price]]-Table2[[#This Row],[200D EMA]])/Table2[[#This Row],[200D EMA]]</f>
        <v>7.7718973038220659E-2</v>
      </c>
      <c r="V618">
        <v>1.14970839660938</v>
      </c>
      <c r="W618">
        <v>1516</v>
      </c>
      <c r="X618">
        <v>1558.05</v>
      </c>
      <c r="Y618">
        <v>1505.4</v>
      </c>
      <c r="Z618">
        <v>1546.4</v>
      </c>
      <c r="AA618">
        <v>1401.2</v>
      </c>
      <c r="AB618">
        <v>1569.8</v>
      </c>
      <c r="AC618" s="2">
        <f>(Table2[[#This Row],[Close Price]]/Table2[[#This Row],[Day Low]])-1</f>
        <v>-2.6385224274416696E-4</v>
      </c>
      <c r="AD618" s="2">
        <f>(Table2[[#This Row],[Day High]]/Table2[[#This Row],[Close Price]])-1</f>
        <v>2.8008709422011169E-2</v>
      </c>
      <c r="AE618" s="2">
        <f>(Table2[[#This Row],[Close Price]]/Table2[[#This Row],[Current Week Low]])-1</f>
        <v>6.7756078118770269E-3</v>
      </c>
      <c r="AF618" s="2">
        <f>(Table2[[#This Row],[Current Week High]]/Table2[[#This Row],[Close Price]])-1</f>
        <v>2.0321984692531103E-2</v>
      </c>
      <c r="AG618" s="2">
        <f>(Table2[[#This Row],[Close Price]]/Table2[[#This Row],[Current Month Low]])-1</f>
        <v>8.1644304881530072E-2</v>
      </c>
      <c r="AH618" s="2">
        <f>(Table2[[#This Row],[Current Month High]]/Table2[[#This Row],[Close Price]])-1</f>
        <v>3.5761414621272136E-2</v>
      </c>
      <c r="AI618">
        <v>7.0203219846925302</v>
      </c>
      <c r="AJ618">
        <v>21.930812550281502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0.04</v>
      </c>
      <c r="AM618" t="s">
        <v>10202</v>
      </c>
      <c r="AN618">
        <v>3.88</v>
      </c>
      <c r="AO618" t="s">
        <v>10202</v>
      </c>
      <c r="AP618">
        <v>-5.4007831681324003E-2</v>
      </c>
      <c r="AQ618">
        <f>(Table2[[#This Row],[Sharpe Ratio]]-AVERAGE(Table2[Sharpe Ratio]))/_xlfn.STDEV.P(Table2[Sharpe Ratio])</f>
        <v>-1.2595548666256104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-2.0088043675037279</v>
      </c>
      <c r="AS618">
        <f>_xlfn.RANK.AVG(Table2[[#This Row],[1Y Return vs Nifty Z-Score]],Table2[1Y Return vs Nifty Z-Score])</f>
        <v>563</v>
      </c>
      <c r="AT618">
        <f>_xlfn.RANK.AVG(Table2[[#This Row],[6M Return vs Nifty Z-Score]],Table2[6M Return vs Nifty Z-Score])</f>
        <v>505</v>
      </c>
      <c r="AU618">
        <f>_xlfn.RANK.AVG(Table2[[#This Row],[Sharpe Ratio Z-Score]],Table2[Sharpe Ratio Z-Score])</f>
        <v>657</v>
      </c>
      <c r="AV618">
        <f>(Table2[[#This Row],[Rank 1Y]]+Table2[[#This Row],[Rank 6M]]+Table2[[#This Row],[Rank Sharpe]])/3</f>
        <v>575</v>
      </c>
    </row>
    <row r="619" spans="1:48" x14ac:dyDescent="0.3">
      <c r="A619" t="s">
        <v>693</v>
      </c>
      <c r="B619" t="s">
        <v>694</v>
      </c>
      <c r="C619" t="s">
        <v>10157</v>
      </c>
      <c r="D619" t="s">
        <v>531</v>
      </c>
      <c r="E619">
        <v>25122.709131374999</v>
      </c>
      <c r="F619">
        <v>775.75</v>
      </c>
      <c r="G619">
        <v>-4.3101129676736996</v>
      </c>
      <c r="H619">
        <f>(Table2[[#This Row],[1Y Return vs Nifty]]-AVERAGE(Table2[1Y Return vs Nifty]))/_xlfn.STDEV.P(Table2[1Y Return vs Nifty])</f>
        <v>-0.58988116917899081</v>
      </c>
      <c r="I619">
        <v>-1.82249178973519</v>
      </c>
      <c r="J619">
        <f>(Table2[[#This Row],[1M Return vs Nifty]]-AVERAGE(Table2[1M Return vs Nifty]))/_xlfn.STDEV.P(Table2[1M Return vs Nifty])</f>
        <v>-0.26730144718177901</v>
      </c>
      <c r="K619">
        <v>-14.066837571282599</v>
      </c>
      <c r="L619">
        <f>(Table2[[#This Row],[6M Return vs Nifty]]-AVERAGE(Table2[6M Return vs Nifty]))/_xlfn.STDEV.P(Table2[6M Return vs Nifty])</f>
        <v>-0.73657344616112219</v>
      </c>
      <c r="M619">
        <v>-2.4227763858367899</v>
      </c>
      <c r="N619">
        <f>(Table2[[#This Row],[1W Return vs Nifty]]-AVERAGE(Table2[1W Return vs Nifty]))/_xlfn.STDEV.P(Table2[1W Return vs Nifty])</f>
        <v>-1.0946656589393007</v>
      </c>
      <c r="O619">
        <v>769.41</v>
      </c>
      <c r="P619">
        <v>756.93148541915696</v>
      </c>
      <c r="Q619">
        <v>720.44364871437006</v>
      </c>
      <c r="R619">
        <v>54.478669467895202</v>
      </c>
      <c r="S619" s="2">
        <f>(Table2[[#This Row],[Close Price]]-Table2[[#This Row],[20D EMA]])/Table2[[#This Row],[20D EMA]]</f>
        <v>8.2400800613457482E-3</v>
      </c>
      <c r="T619" s="2">
        <f>(Table2[[#This Row],[Close Price]]-Table2[[#This Row],[50D EMA]])/Table2[[#This Row],[50D EMA]]</f>
        <v>2.4861582512216596E-2</v>
      </c>
      <c r="U619" s="2">
        <f>(Table2[[#This Row],[Close Price]]-Table2[[#This Row],[200D EMA]])/Table2[[#This Row],[200D EMA]]</f>
        <v>7.6767074544031297E-2</v>
      </c>
      <c r="V619">
        <v>0.90908149723658904</v>
      </c>
      <c r="W619">
        <v>771</v>
      </c>
      <c r="X619">
        <v>781.45</v>
      </c>
      <c r="Y619">
        <v>770.3</v>
      </c>
      <c r="Z619">
        <v>793.95</v>
      </c>
      <c r="AA619">
        <v>749.1</v>
      </c>
      <c r="AB619">
        <v>793.95</v>
      </c>
      <c r="AC619" s="2">
        <f>(Table2[[#This Row],[Close Price]]/Table2[[#This Row],[Day Low]])-1</f>
        <v>6.1608300907911584E-3</v>
      </c>
      <c r="AD619" s="2">
        <f>(Table2[[#This Row],[Day High]]/Table2[[#This Row],[Close Price]])-1</f>
        <v>7.3477280051563731E-3</v>
      </c>
      <c r="AE619" s="2">
        <f>(Table2[[#This Row],[Close Price]]/Table2[[#This Row],[Current Week Low]])-1</f>
        <v>7.0751655199272623E-3</v>
      </c>
      <c r="AF619" s="2">
        <f>(Table2[[#This Row],[Current Week High]]/Table2[[#This Row],[Close Price]])-1</f>
        <v>2.3461166612955164E-2</v>
      </c>
      <c r="AG619" s="2">
        <f>(Table2[[#This Row],[Close Price]]/Table2[[#This Row],[Current Month Low]])-1</f>
        <v>3.5576024562808728E-2</v>
      </c>
      <c r="AH619" s="2">
        <f>(Table2[[#This Row],[Current Month High]]/Table2[[#This Row],[Close Price]])-1</f>
        <v>2.3461166612955164E-2</v>
      </c>
      <c r="AI619">
        <v>11.691911053818799</v>
      </c>
      <c r="AJ619">
        <v>27.621946203833101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-0.03</v>
      </c>
      <c r="AM619" t="s">
        <v>10201</v>
      </c>
      <c r="AN619">
        <v>-0.6</v>
      </c>
      <c r="AO619" t="s">
        <v>10201</v>
      </c>
      <c r="AP619">
        <v>-4.2890536815772998E-2</v>
      </c>
      <c r="AQ619">
        <f>(Table2[[#This Row],[Sharpe Ratio]]-AVERAGE(Table2[Sharpe Ratio]))/_xlfn.STDEV.P(Table2[Sharpe Ratio])</f>
        <v>-1.1319603213053528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-3.8203820427665454</v>
      </c>
      <c r="AS619">
        <f>_xlfn.RANK.AVG(Table2[[#This Row],[1Y Return vs Nifty Z-Score]],Table2[1Y Return vs Nifty Z-Score])</f>
        <v>526</v>
      </c>
      <c r="AT619">
        <f>_xlfn.RANK.AVG(Table2[[#This Row],[6M Return vs Nifty Z-Score]],Table2[6M Return vs Nifty Z-Score])</f>
        <v>565</v>
      </c>
      <c r="AU619">
        <f>_xlfn.RANK.AVG(Table2[[#This Row],[Sharpe Ratio Z-Score]],Table2[Sharpe Ratio Z-Score])</f>
        <v>635</v>
      </c>
      <c r="AV619">
        <f>(Table2[[#This Row],[Rank 1Y]]+Table2[[#This Row],[Rank 6M]]+Table2[[#This Row],[Rank Sharpe]])/3</f>
        <v>575.33333333333337</v>
      </c>
    </row>
    <row r="620" spans="1:48" x14ac:dyDescent="0.3">
      <c r="A620" t="s">
        <v>1445</v>
      </c>
      <c r="B620" t="s">
        <v>1446</v>
      </c>
      <c r="C620" t="s">
        <v>10166</v>
      </c>
      <c r="D620" t="s">
        <v>1447</v>
      </c>
      <c r="E620">
        <v>7144.74049096199</v>
      </c>
      <c r="F620">
        <v>224.41</v>
      </c>
      <c r="G620">
        <v>-27.841016063308999</v>
      </c>
      <c r="H620">
        <f>(Table2[[#This Row],[1Y Return vs Nifty]]-AVERAGE(Table2[1Y Return vs Nifty]))/_xlfn.STDEV.P(Table2[1Y Return vs Nifty])</f>
        <v>-0.91550742453616685</v>
      </c>
      <c r="I620">
        <v>8.2554024819942402</v>
      </c>
      <c r="J620">
        <f>(Table2[[#This Row],[1M Return vs Nifty]]-AVERAGE(Table2[1M Return vs Nifty]))/_xlfn.STDEV.P(Table2[1M Return vs Nifty])</f>
        <v>0.83729940266100955</v>
      </c>
      <c r="K620">
        <v>-0.65754565542574195</v>
      </c>
      <c r="L620">
        <f>(Table2[[#This Row],[6M Return vs Nifty]]-AVERAGE(Table2[6M Return vs Nifty]))/_xlfn.STDEV.P(Table2[6M Return vs Nifty])</f>
        <v>-0.2852374547966281</v>
      </c>
      <c r="M620">
        <v>0.28020992001675898</v>
      </c>
      <c r="N620">
        <f>(Table2[[#This Row],[1W Return vs Nifty]]-AVERAGE(Table2[1W Return vs Nifty]))/_xlfn.STDEV.P(Table2[1W Return vs Nifty])</f>
        <v>-0.55183348676205446</v>
      </c>
      <c r="O620">
        <v>221.07</v>
      </c>
      <c r="P620">
        <v>209.52998831467599</v>
      </c>
      <c r="Q620">
        <v>196.69155098610699</v>
      </c>
      <c r="R620">
        <v>52.266823078626203</v>
      </c>
      <c r="S620" s="2">
        <f>(Table2[[#This Row],[Close Price]]-Table2[[#This Row],[20D EMA]])/Table2[[#This Row],[20D EMA]]</f>
        <v>1.5108336725923932E-2</v>
      </c>
      <c r="T620" s="2">
        <f>(Table2[[#This Row],[Close Price]]-Table2[[#This Row],[50D EMA]])/Table2[[#This Row],[50D EMA]]</f>
        <v>7.10161433454429E-2</v>
      </c>
      <c r="U620" s="2">
        <f>(Table2[[#This Row],[Close Price]]-Table2[[#This Row],[200D EMA]])/Table2[[#This Row],[200D EMA]]</f>
        <v>0.1409234350683973</v>
      </c>
      <c r="V620">
        <v>0.57064137073135801</v>
      </c>
      <c r="W620">
        <v>224.1</v>
      </c>
      <c r="X620">
        <v>229.85</v>
      </c>
      <c r="Y620">
        <v>222.55</v>
      </c>
      <c r="Z620">
        <v>226.7</v>
      </c>
      <c r="AA620">
        <v>198.05</v>
      </c>
      <c r="AB620">
        <v>241.9</v>
      </c>
      <c r="AC620" s="2">
        <f>(Table2[[#This Row],[Close Price]]/Table2[[#This Row],[Day Low]])-1</f>
        <v>1.3833110218652855E-3</v>
      </c>
      <c r="AD620" s="2">
        <f>(Table2[[#This Row],[Day High]]/Table2[[#This Row],[Close Price]])-1</f>
        <v>2.424134396862887E-2</v>
      </c>
      <c r="AE620" s="2">
        <f>(Table2[[#This Row],[Close Price]]/Table2[[#This Row],[Current Week Low]])-1</f>
        <v>8.3576724331611008E-3</v>
      </c>
      <c r="AF620" s="2">
        <f>(Table2[[#This Row],[Current Week High]]/Table2[[#This Row],[Close Price]])-1</f>
        <v>1.0204536339735171E-2</v>
      </c>
      <c r="AG620" s="2">
        <f>(Table2[[#This Row],[Close Price]]/Table2[[#This Row],[Current Month Low]])-1</f>
        <v>0.13309770260035347</v>
      </c>
      <c r="AH620" s="2">
        <f>(Table2[[#This Row],[Current Month High]]/Table2[[#This Row],[Close Price]])-1</f>
        <v>7.7937703310904105E-2</v>
      </c>
      <c r="AI620">
        <v>7.7937703310904096</v>
      </c>
      <c r="AJ620">
        <v>32.317216981131999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0.03</v>
      </c>
      <c r="AM620" t="s">
        <v>10202</v>
      </c>
      <c r="AN620">
        <v>-3.85</v>
      </c>
      <c r="AO620" t="s">
        <v>10201</v>
      </c>
      <c r="AP620">
        <v>-5.6390372810248002E-2</v>
      </c>
      <c r="AQ620">
        <f>(Table2[[#This Row],[Sharpe Ratio]]-AVERAGE(Table2[Sharpe Ratio]))/_xlfn.STDEV.P(Table2[Sharpe Ratio])</f>
        <v>-1.2868995809404091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-2.2021785443742488</v>
      </c>
      <c r="AS620">
        <f>_xlfn.RANK.AVG(Table2[[#This Row],[1Y Return vs Nifty Z-Score]],Table2[1Y Return vs Nifty Z-Score])</f>
        <v>641</v>
      </c>
      <c r="AT620">
        <f>_xlfn.RANK.AVG(Table2[[#This Row],[6M Return vs Nifty Z-Score]],Table2[6M Return vs Nifty Z-Score])</f>
        <v>424</v>
      </c>
      <c r="AU620">
        <f>_xlfn.RANK.AVG(Table2[[#This Row],[Sharpe Ratio Z-Score]],Table2[Sharpe Ratio Z-Score])</f>
        <v>661</v>
      </c>
      <c r="AV620">
        <f>(Table2[[#This Row],[Rank 1Y]]+Table2[[#This Row],[Rank 6M]]+Table2[[#This Row],[Rank Sharpe]])/3</f>
        <v>575.33333333333337</v>
      </c>
    </row>
    <row r="621" spans="1:48" x14ac:dyDescent="0.3">
      <c r="A621" t="s">
        <v>714</v>
      </c>
      <c r="B621" t="s">
        <v>715</v>
      </c>
      <c r="C621" t="s">
        <v>10157</v>
      </c>
      <c r="D621" t="s">
        <v>420</v>
      </c>
      <c r="E621">
        <v>23104.505074950001</v>
      </c>
      <c r="F621">
        <v>1029.75</v>
      </c>
      <c r="G621">
        <v>-24.638683011046101</v>
      </c>
      <c r="H621">
        <f>(Table2[[#This Row],[1Y Return vs Nifty]]-AVERAGE(Table2[1Y Return vs Nifty]))/_xlfn.STDEV.P(Table2[1Y Return vs Nifty])</f>
        <v>-0.87119277515884208</v>
      </c>
      <c r="I621">
        <v>4.4106143495721497</v>
      </c>
      <c r="J621">
        <f>(Table2[[#This Row],[1M Return vs Nifty]]-AVERAGE(Table2[1M Return vs Nifty]))/_xlfn.STDEV.P(Table2[1M Return vs Nifty])</f>
        <v>0.41588634512849543</v>
      </c>
      <c r="K621">
        <v>2.22686478213978</v>
      </c>
      <c r="L621">
        <f>(Table2[[#This Row],[6M Return vs Nifty]]-AVERAGE(Table2[6M Return vs Nifty]))/_xlfn.STDEV.P(Table2[6M Return vs Nifty])</f>
        <v>-0.18815266817927737</v>
      </c>
      <c r="M621">
        <v>6.7854279640111299</v>
      </c>
      <c r="N621">
        <f>(Table2[[#This Row],[1W Return vs Nifty]]-AVERAGE(Table2[1W Return vs Nifty]))/_xlfn.STDEV.P(Table2[1W Return vs Nifty])</f>
        <v>0.75458883349198214</v>
      </c>
      <c r="O621">
        <v>942.78</v>
      </c>
      <c r="P621">
        <v>909.39290402191705</v>
      </c>
      <c r="Q621">
        <v>908.42174566616097</v>
      </c>
      <c r="R621">
        <v>78.196405548124005</v>
      </c>
      <c r="S621" s="2">
        <f>(Table2[[#This Row],[Close Price]]-Table2[[#This Row],[20D EMA]])/Table2[[#This Row],[20D EMA]]</f>
        <v>9.2248456691911188E-2</v>
      </c>
      <c r="T621" s="2">
        <f>(Table2[[#This Row],[Close Price]]-Table2[[#This Row],[50D EMA]])/Table2[[#This Row],[50D EMA]]</f>
        <v>0.13234884002919628</v>
      </c>
      <c r="U621" s="2">
        <f>(Table2[[#This Row],[Close Price]]-Table2[[#This Row],[200D EMA]])/Table2[[#This Row],[200D EMA]]</f>
        <v>0.13355939013202175</v>
      </c>
      <c r="V621">
        <v>1.2998250935342199</v>
      </c>
      <c r="W621">
        <v>1013.3</v>
      </c>
      <c r="X621">
        <v>1040.7</v>
      </c>
      <c r="Y621">
        <v>996.6</v>
      </c>
      <c r="Z621">
        <v>1042.7</v>
      </c>
      <c r="AA621">
        <v>900</v>
      </c>
      <c r="AB621">
        <v>1042.7</v>
      </c>
      <c r="AC621" s="2">
        <f>(Table2[[#This Row],[Close Price]]/Table2[[#This Row],[Day Low]])-1</f>
        <v>1.6234086647587187E-2</v>
      </c>
      <c r="AD621" s="2">
        <f>(Table2[[#This Row],[Day High]]/Table2[[#This Row],[Close Price]])-1</f>
        <v>1.0633648943918494E-2</v>
      </c>
      <c r="AE621" s="2">
        <f>(Table2[[#This Row],[Close Price]]/Table2[[#This Row],[Current Week Low]])-1</f>
        <v>3.3263094521372549E-2</v>
      </c>
      <c r="AF621" s="2">
        <f>(Table2[[#This Row],[Current Week High]]/Table2[[#This Row],[Close Price]])-1</f>
        <v>1.257586792910903E-2</v>
      </c>
      <c r="AG621" s="2">
        <f>(Table2[[#This Row],[Close Price]]/Table2[[#This Row],[Current Month Low]])-1</f>
        <v>0.14416666666666678</v>
      </c>
      <c r="AH621" s="2">
        <f>(Table2[[#This Row],[Current Month High]]/Table2[[#This Row],[Close Price]])-1</f>
        <v>1.257586792910903E-2</v>
      </c>
      <c r="AI621">
        <v>10.701626608400099</v>
      </c>
      <c r="AJ621">
        <v>39.797719250610903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0.14000000000000001</v>
      </c>
      <c r="AM621" t="s">
        <v>10202</v>
      </c>
      <c r="AN621">
        <v>13.32</v>
      </c>
      <c r="AO621" t="s">
        <v>10202</v>
      </c>
      <c r="AP621">
        <v>-9.7173303219289006E-2</v>
      </c>
      <c r="AQ621">
        <f>(Table2[[#This Row],[Sharpe Ratio]]-AVERAGE(Table2[Sharpe Ratio]))/_xlfn.STDEV.P(Table2[Sharpe Ratio])</f>
        <v>-1.7549702334958117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-1.6438404982134536</v>
      </c>
      <c r="AS621">
        <f>_xlfn.RANK.AVG(Table2[[#This Row],[1Y Return vs Nifty Z-Score]],Table2[1Y Return vs Nifty Z-Score])</f>
        <v>631</v>
      </c>
      <c r="AT621">
        <f>_xlfn.RANK.AVG(Table2[[#This Row],[6M Return vs Nifty Z-Score]],Table2[6M Return vs Nifty Z-Score])</f>
        <v>391</v>
      </c>
      <c r="AU621">
        <f>_xlfn.RANK.AVG(Table2[[#This Row],[Sharpe Ratio Z-Score]],Table2[Sharpe Ratio Z-Score])</f>
        <v>708</v>
      </c>
      <c r="AV621">
        <f>(Table2[[#This Row],[Rank 1Y]]+Table2[[#This Row],[Rank 6M]]+Table2[[#This Row],[Rank Sharpe]])/3</f>
        <v>576.66666666666663</v>
      </c>
    </row>
    <row r="622" spans="1:48" x14ac:dyDescent="0.3">
      <c r="A622" t="s">
        <v>1626</v>
      </c>
      <c r="B622" t="s">
        <v>1627</v>
      </c>
      <c r="C622" t="s">
        <v>10165</v>
      </c>
      <c r="D622" t="s">
        <v>77</v>
      </c>
      <c r="E622">
        <v>5367.3316524599904</v>
      </c>
      <c r="F622">
        <v>236.85</v>
      </c>
      <c r="G622">
        <v>4.4385749537241903</v>
      </c>
      <c r="H622">
        <f>(Table2[[#This Row],[1Y Return vs Nifty]]-AVERAGE(Table2[1Y Return vs Nifty]))/_xlfn.STDEV.P(Table2[1Y Return vs Nifty])</f>
        <v>-0.4688147368557124</v>
      </c>
      <c r="I622">
        <v>2.6077089952994901</v>
      </c>
      <c r="J622">
        <f>(Table2[[#This Row],[1M Return vs Nifty]]-AVERAGE(Table2[1M Return vs Nifty]))/_xlfn.STDEV.P(Table2[1M Return vs Nifty])</f>
        <v>0.21827653371161684</v>
      </c>
      <c r="K622">
        <v>-13.6381306766511</v>
      </c>
      <c r="L622">
        <f>(Table2[[#This Row],[6M Return vs Nifty]]-AVERAGE(Table2[6M Return vs Nifty]))/_xlfn.STDEV.P(Table2[6M Return vs Nifty])</f>
        <v>-0.7221438362676651</v>
      </c>
      <c r="M622">
        <v>2.6250143615783501</v>
      </c>
      <c r="N622">
        <f>(Table2[[#This Row],[1W Return vs Nifty]]-AVERAGE(Table2[1W Return vs Nifty]))/_xlfn.STDEV.P(Table2[1W Return vs Nifty])</f>
        <v>-8.0933843065266631E-2</v>
      </c>
      <c r="O622">
        <v>228.85</v>
      </c>
      <c r="P622">
        <v>220.778582053045</v>
      </c>
      <c r="Q622">
        <v>208.08614459631099</v>
      </c>
      <c r="R622">
        <v>65.035370967994893</v>
      </c>
      <c r="S622" s="2">
        <f>(Table2[[#This Row],[Close Price]]-Table2[[#This Row],[20D EMA]])/Table2[[#This Row],[20D EMA]]</f>
        <v>3.4957395674022285E-2</v>
      </c>
      <c r="T622" s="2">
        <f>(Table2[[#This Row],[Close Price]]-Table2[[#This Row],[50D EMA]])/Table2[[#This Row],[50D EMA]]</f>
        <v>7.2794280122215935E-2</v>
      </c>
      <c r="U622" s="2">
        <f>(Table2[[#This Row],[Close Price]]-Table2[[#This Row],[200D EMA]])/Table2[[#This Row],[200D EMA]]</f>
        <v>0.13823051726721713</v>
      </c>
      <c r="V622">
        <v>1.7185185429357499</v>
      </c>
      <c r="W622">
        <v>235</v>
      </c>
      <c r="X622">
        <v>238</v>
      </c>
      <c r="Y622">
        <v>234.5</v>
      </c>
      <c r="Z622">
        <v>241.6</v>
      </c>
      <c r="AA622">
        <v>219.25</v>
      </c>
      <c r="AB622">
        <v>241.6</v>
      </c>
      <c r="AC622" s="2">
        <f>(Table2[[#This Row],[Close Price]]/Table2[[#This Row],[Day Low]])-1</f>
        <v>7.8723404255318652E-3</v>
      </c>
      <c r="AD622" s="2">
        <f>(Table2[[#This Row],[Day High]]/Table2[[#This Row],[Close Price]])-1</f>
        <v>4.8553937090987098E-3</v>
      </c>
      <c r="AE622" s="2">
        <f>(Table2[[#This Row],[Close Price]]/Table2[[#This Row],[Current Week Low]])-1</f>
        <v>1.0021321961620533E-2</v>
      </c>
      <c r="AF622" s="2">
        <f>(Table2[[#This Row],[Current Week High]]/Table2[[#This Row],[Close Price]])-1</f>
        <v>2.0054887059320237E-2</v>
      </c>
      <c r="AG622" s="2">
        <f>(Table2[[#This Row],[Close Price]]/Table2[[#This Row],[Current Month Low]])-1</f>
        <v>8.0273660205245179E-2</v>
      </c>
      <c r="AH622" s="2">
        <f>(Table2[[#This Row],[Current Month High]]/Table2[[#This Row],[Close Price]])-1</f>
        <v>2.0054887059320237E-2</v>
      </c>
      <c r="AI622">
        <v>4.2854127084652696</v>
      </c>
      <c r="AJ622">
        <v>35.342857142857099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7.0000000000000007E-2</v>
      </c>
      <c r="AM622" t="s">
        <v>10202</v>
      </c>
      <c r="AN622">
        <v>2.34</v>
      </c>
      <c r="AO622" t="s">
        <v>10202</v>
      </c>
      <c r="AP622">
        <v>-9.6055274424761999E-2</v>
      </c>
      <c r="AQ622">
        <f>(Table2[[#This Row],[Sharpe Ratio]]-AVERAGE(Table2[Sharpe Ratio]))/_xlfn.STDEV.P(Table2[Sharpe Ratio])</f>
        <v>-1.7421384810400351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-2.7957543635170623</v>
      </c>
      <c r="AS622">
        <f>_xlfn.RANK.AVG(Table2[[#This Row],[1Y Return vs Nifty Z-Score]],Table2[1Y Return vs Nifty Z-Score])</f>
        <v>470</v>
      </c>
      <c r="AT622">
        <f>_xlfn.RANK.AVG(Table2[[#This Row],[6M Return vs Nifty Z-Score]],Table2[6M Return vs Nifty Z-Score])</f>
        <v>558</v>
      </c>
      <c r="AU622">
        <f>_xlfn.RANK.AVG(Table2[[#This Row],[Sharpe Ratio Z-Score]],Table2[Sharpe Ratio Z-Score])</f>
        <v>705</v>
      </c>
      <c r="AV622">
        <f>(Table2[[#This Row],[Rank 1Y]]+Table2[[#This Row],[Rank 6M]]+Table2[[#This Row],[Rank Sharpe]])/3</f>
        <v>577.66666666666663</v>
      </c>
    </row>
    <row r="623" spans="1:48" x14ac:dyDescent="0.3">
      <c r="A623" t="s">
        <v>895</v>
      </c>
      <c r="B623" t="s">
        <v>896</v>
      </c>
      <c r="C623" t="s">
        <v>10164</v>
      </c>
      <c r="D623" t="s">
        <v>133</v>
      </c>
      <c r="E623">
        <v>16968.207871499999</v>
      </c>
      <c r="F623">
        <v>57.9</v>
      </c>
      <c r="G623">
        <v>-5.5409519150978097</v>
      </c>
      <c r="H623">
        <f>(Table2[[#This Row],[1Y Return vs Nifty]]-AVERAGE(Table2[1Y Return vs Nifty]))/_xlfn.STDEV.P(Table2[1Y Return vs Nifty])</f>
        <v>-0.60691381241280795</v>
      </c>
      <c r="I623">
        <v>-2.1638459683215601</v>
      </c>
      <c r="J623">
        <f>(Table2[[#This Row],[1M Return vs Nifty]]-AVERAGE(Table2[1M Return vs Nifty]))/_xlfn.STDEV.P(Table2[1M Return vs Nifty])</f>
        <v>-0.30471602066283071</v>
      </c>
      <c r="K623">
        <v>-28.093389203171299</v>
      </c>
      <c r="L623">
        <f>(Table2[[#This Row],[6M Return vs Nifty]]-AVERAGE(Table2[6M Return vs Nifty]))/_xlfn.STDEV.P(Table2[6M Return vs Nifty])</f>
        <v>-1.2086854432694507</v>
      </c>
      <c r="M623">
        <v>1.19337008520192</v>
      </c>
      <c r="N623">
        <f>(Table2[[#This Row],[1W Return vs Nifty]]-AVERAGE(Table2[1W Return vs Nifty]))/_xlfn.STDEV.P(Table2[1W Return vs Nifty])</f>
        <v>-0.3684464252221093</v>
      </c>
      <c r="O623">
        <v>57.8</v>
      </c>
      <c r="P623">
        <v>58.8262350928307</v>
      </c>
      <c r="Q623">
        <v>55.992067586671901</v>
      </c>
      <c r="R623">
        <v>52.771106739978002</v>
      </c>
      <c r="S623" s="2">
        <f>(Table2[[#This Row],[Close Price]]-Table2[[#This Row],[20D EMA]])/Table2[[#This Row],[20D EMA]]</f>
        <v>1.7301038062283985E-3</v>
      </c>
      <c r="T623" s="2">
        <f>(Table2[[#This Row],[Close Price]]-Table2[[#This Row],[50D EMA]])/Table2[[#This Row],[50D EMA]]</f>
        <v>-1.5745272349472251E-2</v>
      </c>
      <c r="U623" s="2">
        <f>(Table2[[#This Row],[Close Price]]-Table2[[#This Row],[200D EMA]])/Table2[[#This Row],[200D EMA]]</f>
        <v>3.4075048405289701E-2</v>
      </c>
      <c r="V623">
        <v>0.64110054300652997</v>
      </c>
      <c r="W623">
        <v>57.61</v>
      </c>
      <c r="X623">
        <v>58.35</v>
      </c>
      <c r="Y623">
        <v>57.7</v>
      </c>
      <c r="Z623">
        <v>59.5</v>
      </c>
      <c r="AA623">
        <v>54.34</v>
      </c>
      <c r="AB623">
        <v>62.45</v>
      </c>
      <c r="AC623" s="2">
        <f>(Table2[[#This Row],[Close Price]]/Table2[[#This Row],[Day Low]])-1</f>
        <v>5.0338482902274606E-3</v>
      </c>
      <c r="AD623" s="2">
        <f>(Table2[[#This Row],[Day High]]/Table2[[#This Row],[Close Price]])-1</f>
        <v>7.7720207253886286E-3</v>
      </c>
      <c r="AE623" s="2">
        <f>(Table2[[#This Row],[Close Price]]/Table2[[#This Row],[Current Week Low]])-1</f>
        <v>3.4662045060658286E-3</v>
      </c>
      <c r="AF623" s="2">
        <f>(Table2[[#This Row],[Current Week High]]/Table2[[#This Row],[Close Price]])-1</f>
        <v>2.7633851468048309E-2</v>
      </c>
      <c r="AG623" s="2">
        <f>(Table2[[#This Row],[Close Price]]/Table2[[#This Row],[Current Month Low]])-1</f>
        <v>6.5513433934486498E-2</v>
      </c>
      <c r="AH623" s="2">
        <f>(Table2[[#This Row],[Current Month High]]/Table2[[#This Row],[Close Price]])-1</f>
        <v>7.8583765112262505E-2</v>
      </c>
      <c r="AI623">
        <v>27.288428324697701</v>
      </c>
      <c r="AJ623">
        <v>47.892720306513397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</v>
      </c>
      <c r="AM623" t="s">
        <v>10201</v>
      </c>
      <c r="AN623">
        <v>0.45</v>
      </c>
      <c r="AO623" t="s">
        <v>10202</v>
      </c>
      <c r="AQ623">
        <f>(Table2[[#This Row],[Sharpe Ratio]]-AVERAGE(Table2[Sharpe Ratio]))/_xlfn.STDEV.P(Table2[Sharpe Ratio])</f>
        <v>-0.63970041368086605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531</v>
      </c>
      <c r="AT623">
        <f>_xlfn.RANK.AVG(Table2[[#This Row],[6M Return vs Nifty Z-Score]],Table2[6M Return vs Nifty Z-Score])</f>
        <v>674</v>
      </c>
      <c r="AU623">
        <f>_xlfn.RANK.AVG(Table2[[#This Row],[Sharpe Ratio Z-Score]],Table2[Sharpe Ratio Z-Score])</f>
        <v>530.5</v>
      </c>
      <c r="AV623">
        <f>(Table2[[#This Row],[Rank 1Y]]+Table2[[#This Row],[Rank 6M]]+Table2[[#This Row],[Rank Sharpe]])/3</f>
        <v>578.5</v>
      </c>
    </row>
    <row r="624" spans="1:48" x14ac:dyDescent="0.3">
      <c r="A624" t="s">
        <v>1342</v>
      </c>
      <c r="B624" t="s">
        <v>1343</v>
      </c>
      <c r="C624" t="s">
        <v>10159</v>
      </c>
      <c r="D624" t="s">
        <v>223</v>
      </c>
      <c r="E624">
        <v>8202.6201256000004</v>
      </c>
      <c r="F624">
        <v>614.29999999999995</v>
      </c>
      <c r="G624">
        <v>-26.5234782878141</v>
      </c>
      <c r="H624">
        <f>(Table2[[#This Row],[1Y Return vs Nifty]]-AVERAGE(Table2[1Y Return vs Nifty]))/_xlfn.STDEV.P(Table2[1Y Return vs Nifty])</f>
        <v>-0.89727502221899413</v>
      </c>
      <c r="I624">
        <v>-3.6537305477817301E-3</v>
      </c>
      <c r="J624">
        <f>(Table2[[#This Row],[1M Return vs Nifty]]-AVERAGE(Table2[1M Return vs Nifty]))/_xlfn.STDEV.P(Table2[1M Return vs Nifty])</f>
        <v>-6.7945310697917385E-2</v>
      </c>
      <c r="K624">
        <v>-22.334306990307098</v>
      </c>
      <c r="L624">
        <f>(Table2[[#This Row],[6M Return vs Nifty]]-AVERAGE(Table2[6M Return vs Nifty]))/_xlfn.STDEV.P(Table2[6M Return vs Nifty])</f>
        <v>-1.0148436583188998</v>
      </c>
      <c r="M624">
        <v>3.3903638507871898</v>
      </c>
      <c r="N624">
        <f>(Table2[[#This Row],[1W Return vs Nifty]]-AVERAGE(Table2[1W Return vs Nifty]))/_xlfn.STDEV.P(Table2[1W Return vs Nifty])</f>
        <v>7.2768868932302083E-2</v>
      </c>
      <c r="O624">
        <v>601.92999999999995</v>
      </c>
      <c r="P624">
        <v>596.39714053597595</v>
      </c>
      <c r="Q624">
        <v>602.76191323547596</v>
      </c>
      <c r="R624">
        <v>62.894167032879501</v>
      </c>
      <c r="S624" s="2">
        <f>(Table2[[#This Row],[Close Price]]-Table2[[#This Row],[20D EMA]])/Table2[[#This Row],[20D EMA]]</f>
        <v>2.0550562357749248E-2</v>
      </c>
      <c r="T624" s="2">
        <f>(Table2[[#This Row],[Close Price]]-Table2[[#This Row],[50D EMA]])/Table2[[#This Row],[50D EMA]]</f>
        <v>3.001835228105703E-2</v>
      </c>
      <c r="U624" s="2">
        <f>(Table2[[#This Row],[Close Price]]-Table2[[#This Row],[200D EMA]])/Table2[[#This Row],[200D EMA]]</f>
        <v>1.9142030229797397E-2</v>
      </c>
      <c r="V624">
        <v>0.85854295874687703</v>
      </c>
      <c r="W624">
        <v>613.79999999999995</v>
      </c>
      <c r="X624">
        <v>619.70000000000005</v>
      </c>
      <c r="Y624">
        <v>611.1</v>
      </c>
      <c r="Z624">
        <v>628</v>
      </c>
      <c r="AA624">
        <v>583.29999999999995</v>
      </c>
      <c r="AB624">
        <v>628</v>
      </c>
      <c r="AC624" s="2">
        <f>(Table2[[#This Row],[Close Price]]/Table2[[#This Row],[Day Low]])-1</f>
        <v>8.1459758879121047E-4</v>
      </c>
      <c r="AD624" s="2">
        <f>(Table2[[#This Row],[Day High]]/Table2[[#This Row],[Close Price]])-1</f>
        <v>8.7904932443432227E-3</v>
      </c>
      <c r="AE624" s="2">
        <f>(Table2[[#This Row],[Close Price]]/Table2[[#This Row],[Current Week Low]])-1</f>
        <v>5.2364588447062488E-3</v>
      </c>
      <c r="AF624" s="2">
        <f>(Table2[[#This Row],[Current Week High]]/Table2[[#This Row],[Close Price]])-1</f>
        <v>2.2301806934722501E-2</v>
      </c>
      <c r="AG624" s="2">
        <f>(Table2[[#This Row],[Close Price]]/Table2[[#This Row],[Current Month Low]])-1</f>
        <v>5.3145894051088716E-2</v>
      </c>
      <c r="AH624" s="2">
        <f>(Table2[[#This Row],[Current Month High]]/Table2[[#This Row],[Close Price]])-1</f>
        <v>2.2301806934722501E-2</v>
      </c>
      <c r="AI624">
        <v>12.0787888653752</v>
      </c>
      <c r="AJ624">
        <v>11.3669325598259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-7.0000000000000007E-2</v>
      </c>
      <c r="AM624" t="s">
        <v>10201</v>
      </c>
      <c r="AN624">
        <v>3.11</v>
      </c>
      <c r="AO624" t="s">
        <v>10202</v>
      </c>
      <c r="AP624">
        <v>1.5575132774729E-2</v>
      </c>
      <c r="AQ624">
        <f>(Table2[[#This Row],[Sharpe Ratio]]-AVERAGE(Table2[Sharpe Ratio]))/_xlfn.STDEV.P(Table2[Sharpe Ratio])</f>
        <v>-0.46094272048949358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635</v>
      </c>
      <c r="AT624">
        <f>_xlfn.RANK.AVG(Table2[[#This Row],[6M Return vs Nifty Z-Score]],Table2[6M Return vs Nifty Z-Score])</f>
        <v>640</v>
      </c>
      <c r="AU624">
        <f>_xlfn.RANK.AVG(Table2[[#This Row],[Sharpe Ratio Z-Score]],Table2[Sharpe Ratio Z-Score])</f>
        <v>462</v>
      </c>
      <c r="AV624">
        <f>(Table2[[#This Row],[Rank 1Y]]+Table2[[#This Row],[Rank 6M]]+Table2[[#This Row],[Rank Sharpe]])/3</f>
        <v>579</v>
      </c>
    </row>
    <row r="625" spans="1:48" x14ac:dyDescent="0.3">
      <c r="A625" t="s">
        <v>1529</v>
      </c>
      <c r="B625" t="s">
        <v>1530</v>
      </c>
      <c r="C625" t="s">
        <v>10159</v>
      </c>
      <c r="D625" t="s">
        <v>925</v>
      </c>
      <c r="E625">
        <v>6410.3811441600001</v>
      </c>
      <c r="F625">
        <v>139.76</v>
      </c>
      <c r="G625">
        <v>-19.588044259450101</v>
      </c>
      <c r="H625">
        <f>(Table2[[#This Row],[1Y Return vs Nifty]]-AVERAGE(Table2[1Y Return vs Nifty]))/_xlfn.STDEV.P(Table2[1Y Return vs Nifty])</f>
        <v>-0.80130083020628717</v>
      </c>
      <c r="I625">
        <v>0.42274100611668902</v>
      </c>
      <c r="J625">
        <f>(Table2[[#This Row],[1M Return vs Nifty]]-AVERAGE(Table2[1M Return vs Nifty]))/_xlfn.STDEV.P(Table2[1M Return vs Nifty])</f>
        <v>-2.1209755056169167E-2</v>
      </c>
      <c r="K625">
        <v>-40.850742144347798</v>
      </c>
      <c r="L625">
        <f>(Table2[[#This Row],[6M Return vs Nifty]]-AVERAGE(Table2[6M Return vs Nifty]))/_xlfn.STDEV.P(Table2[6M Return vs Nifty])</f>
        <v>-1.6380781787713026</v>
      </c>
      <c r="M625">
        <v>6.0598011505818503</v>
      </c>
      <c r="N625">
        <f>(Table2[[#This Row],[1W Return vs Nifty]]-AVERAGE(Table2[1W Return vs Nifty]))/_xlfn.STDEV.P(Table2[1W Return vs Nifty])</f>
        <v>0.60886350056267391</v>
      </c>
      <c r="O625">
        <v>138.22999999999999</v>
      </c>
      <c r="P625">
        <v>143.50136043111999</v>
      </c>
      <c r="Q625">
        <v>156.420458389186</v>
      </c>
      <c r="R625">
        <v>58.205838936952297</v>
      </c>
      <c r="S625" s="2">
        <f>(Table2[[#This Row],[Close Price]]-Table2[[#This Row],[20D EMA]])/Table2[[#This Row],[20D EMA]]</f>
        <v>1.1068509006727926E-2</v>
      </c>
      <c r="T625" s="2">
        <f>(Table2[[#This Row],[Close Price]]-Table2[[#This Row],[50D EMA]])/Table2[[#This Row],[50D EMA]]</f>
        <v>-2.6071950954888939E-2</v>
      </c>
      <c r="U625" s="2">
        <f>(Table2[[#This Row],[Close Price]]-Table2[[#This Row],[200D EMA]])/Table2[[#This Row],[200D EMA]]</f>
        <v>-0.10651073753877845</v>
      </c>
      <c r="V625">
        <v>1.24575573167981</v>
      </c>
      <c r="W625">
        <v>139.55000000000001</v>
      </c>
      <c r="X625">
        <v>141.19999999999999</v>
      </c>
      <c r="Y625">
        <v>138.84</v>
      </c>
      <c r="Z625">
        <v>142.99</v>
      </c>
      <c r="AA625">
        <v>131.1</v>
      </c>
      <c r="AB625">
        <v>143</v>
      </c>
      <c r="AC625" s="2">
        <f>(Table2[[#This Row],[Close Price]]/Table2[[#This Row],[Day Low]])-1</f>
        <v>1.5048369759940172E-3</v>
      </c>
      <c r="AD625" s="2">
        <f>(Table2[[#This Row],[Day High]]/Table2[[#This Row],[Close Price]])-1</f>
        <v>1.030337721808805E-2</v>
      </c>
      <c r="AE625" s="2">
        <f>(Table2[[#This Row],[Close Price]]/Table2[[#This Row],[Current Week Low]])-1</f>
        <v>6.6263324690289949E-3</v>
      </c>
      <c r="AF625" s="2">
        <f>(Table2[[#This Row],[Current Week High]]/Table2[[#This Row],[Close Price]])-1</f>
        <v>2.3111047510017357E-2</v>
      </c>
      <c r="AG625" s="2">
        <f>(Table2[[#This Row],[Close Price]]/Table2[[#This Row],[Current Month Low]])-1</f>
        <v>6.6056445461479818E-2</v>
      </c>
      <c r="AH625" s="2">
        <f>(Table2[[#This Row],[Current Month High]]/Table2[[#This Row],[Close Price]])-1</f>
        <v>2.318259874069839E-2</v>
      </c>
      <c r="AI625">
        <v>50.686891814539202</v>
      </c>
      <c r="AJ625">
        <v>17.9409282700421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-0.18</v>
      </c>
      <c r="AM625" t="s">
        <v>10201</v>
      </c>
      <c r="AN625">
        <v>3.3</v>
      </c>
      <c r="AO625" t="s">
        <v>10202</v>
      </c>
      <c r="AP625">
        <v>2.7655278824888999E-2</v>
      </c>
      <c r="AQ625">
        <f>(Table2[[#This Row],[Sharpe Ratio]]-AVERAGE(Table2[Sharpe Ratio]))/_xlfn.STDEV.P(Table2[Sharpe Ratio])</f>
        <v>-0.32229741501606762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607</v>
      </c>
      <c r="AT625">
        <f>_xlfn.RANK.AVG(Table2[[#This Row],[6M Return vs Nifty Z-Score]],Table2[6M Return vs Nifty Z-Score])</f>
        <v>719</v>
      </c>
      <c r="AU625">
        <f>_xlfn.RANK.AVG(Table2[[#This Row],[Sharpe Ratio Z-Score]],Table2[Sharpe Ratio Z-Score])</f>
        <v>417</v>
      </c>
      <c r="AV625">
        <f>(Table2[[#This Row],[Rank 1Y]]+Table2[[#This Row],[Rank 6M]]+Table2[[#This Row],[Rank Sharpe]])/3</f>
        <v>581</v>
      </c>
    </row>
    <row r="626" spans="1:48" x14ac:dyDescent="0.3">
      <c r="A626" t="s">
        <v>1309</v>
      </c>
      <c r="B626" t="s">
        <v>1310</v>
      </c>
      <c r="C626" t="s">
        <v>10167</v>
      </c>
      <c r="D626" t="s">
        <v>391</v>
      </c>
      <c r="E626">
        <v>8577.1852581000003</v>
      </c>
      <c r="F626">
        <v>194.82</v>
      </c>
      <c r="G626">
        <v>-29.492405503107602</v>
      </c>
      <c r="H626">
        <f>(Table2[[#This Row],[1Y Return vs Nifty]]-AVERAGE(Table2[1Y Return vs Nifty]))/_xlfn.STDEV.P(Table2[1Y Return vs Nifty])</f>
        <v>-0.93835974589555193</v>
      </c>
      <c r="I626">
        <v>2.4265555892680699</v>
      </c>
      <c r="J626">
        <f>(Table2[[#This Row],[1M Return vs Nifty]]-AVERAGE(Table2[1M Return vs Nifty]))/_xlfn.STDEV.P(Table2[1M Return vs Nifty])</f>
        <v>0.19842097650304893</v>
      </c>
      <c r="K626">
        <v>-13.934844992490101</v>
      </c>
      <c r="L626">
        <f>(Table2[[#This Row],[6M Return vs Nifty]]-AVERAGE(Table2[6M Return vs Nifty]))/_xlfn.STDEV.P(Table2[6M Return vs Nifty])</f>
        <v>-0.73213078045021907</v>
      </c>
      <c r="M626">
        <v>1.9441461686947501</v>
      </c>
      <c r="N626">
        <f>(Table2[[#This Row],[1W Return vs Nifty]]-AVERAGE(Table2[1W Return vs Nifty]))/_xlfn.STDEV.P(Table2[1W Return vs Nifty])</f>
        <v>-0.21767044410131567</v>
      </c>
      <c r="O626">
        <v>188.18</v>
      </c>
      <c r="P626">
        <v>182.869801006486</v>
      </c>
      <c r="Q626">
        <v>191.06941515868201</v>
      </c>
      <c r="R626">
        <v>65.134649137263196</v>
      </c>
      <c r="S626" s="2">
        <f>(Table2[[#This Row],[Close Price]]-Table2[[#This Row],[20D EMA]])/Table2[[#This Row],[20D EMA]]</f>
        <v>3.5285365075990997E-2</v>
      </c>
      <c r="T626" s="2">
        <f>(Table2[[#This Row],[Close Price]]-Table2[[#This Row],[50D EMA]])/Table2[[#This Row],[50D EMA]]</f>
        <v>6.534812707041851E-2</v>
      </c>
      <c r="U626" s="2">
        <f>(Table2[[#This Row],[Close Price]]-Table2[[#This Row],[200D EMA]])/Table2[[#This Row],[200D EMA]]</f>
        <v>1.9629435920987925E-2</v>
      </c>
      <c r="V626">
        <v>1.25290132913772</v>
      </c>
      <c r="W626">
        <v>194.01</v>
      </c>
      <c r="X626">
        <v>201.3</v>
      </c>
      <c r="Y626">
        <v>190.5</v>
      </c>
      <c r="Z626">
        <v>197.35</v>
      </c>
      <c r="AA626">
        <v>180.6</v>
      </c>
      <c r="AB626">
        <v>198.3</v>
      </c>
      <c r="AC626" s="2">
        <f>(Table2[[#This Row],[Close Price]]/Table2[[#This Row],[Day Low]])-1</f>
        <v>4.1750425235813626E-3</v>
      </c>
      <c r="AD626" s="2">
        <f>(Table2[[#This Row],[Day High]]/Table2[[#This Row],[Close Price]])-1</f>
        <v>3.3261472128118363E-2</v>
      </c>
      <c r="AE626" s="2">
        <f>(Table2[[#This Row],[Close Price]]/Table2[[#This Row],[Current Week Low]])-1</f>
        <v>2.2677165354330731E-2</v>
      </c>
      <c r="AF626" s="2">
        <f>(Table2[[#This Row],[Current Week High]]/Table2[[#This Row],[Close Price]])-1</f>
        <v>1.298634637100915E-2</v>
      </c>
      <c r="AG626" s="2">
        <f>(Table2[[#This Row],[Close Price]]/Table2[[#This Row],[Current Month Low]])-1</f>
        <v>7.8737541528239197E-2</v>
      </c>
      <c r="AH626" s="2">
        <f>(Table2[[#This Row],[Current Month High]]/Table2[[#This Row],[Close Price]])-1</f>
        <v>1.7862642439174792E-2</v>
      </c>
      <c r="AI626">
        <v>32.429935324915299</v>
      </c>
      <c r="AJ626">
        <v>34.358620689655098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0.02</v>
      </c>
      <c r="AM626" t="s">
        <v>10202</v>
      </c>
      <c r="AN626">
        <v>5.7</v>
      </c>
      <c r="AO626" t="s">
        <v>10202</v>
      </c>
      <c r="AQ626">
        <f>(Table2[[#This Row],[Sharpe Ratio]]-AVERAGE(Table2[Sharpe Ratio]))/_xlfn.STDEV.P(Table2[Sharpe Ratio])</f>
        <v>-0.63970041368086605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650</v>
      </c>
      <c r="AT626">
        <f>_xlfn.RANK.AVG(Table2[[#This Row],[6M Return vs Nifty Z-Score]],Table2[6M Return vs Nifty Z-Score])</f>
        <v>563</v>
      </c>
      <c r="AU626">
        <f>_xlfn.RANK.AVG(Table2[[#This Row],[Sharpe Ratio Z-Score]],Table2[Sharpe Ratio Z-Score])</f>
        <v>530.5</v>
      </c>
      <c r="AV626">
        <f>(Table2[[#This Row],[Rank 1Y]]+Table2[[#This Row],[Rank 6M]]+Table2[[#This Row],[Rank Sharpe]])/3</f>
        <v>581.16666666666663</v>
      </c>
    </row>
    <row r="627" spans="1:48" x14ac:dyDescent="0.3">
      <c r="A627" t="s">
        <v>429</v>
      </c>
      <c r="B627" t="s">
        <v>430</v>
      </c>
      <c r="C627" t="s">
        <v>10159</v>
      </c>
      <c r="D627" t="s">
        <v>177</v>
      </c>
      <c r="E627">
        <v>55860.219849280002</v>
      </c>
      <c r="F627">
        <v>17208.55</v>
      </c>
      <c r="G627">
        <v>-17.251754271251698</v>
      </c>
      <c r="H627">
        <f>(Table2[[#This Row],[1Y Return vs Nifty]]-AVERAGE(Table2[1Y Return vs Nifty]))/_xlfn.STDEV.P(Table2[1Y Return vs Nifty])</f>
        <v>-0.76897069152892294</v>
      </c>
      <c r="I627">
        <v>0.79368782893808498</v>
      </c>
      <c r="J627">
        <f>(Table2[[#This Row],[1M Return vs Nifty]]-AVERAGE(Table2[1M Return vs Nifty]))/_xlfn.STDEV.P(Table2[1M Return vs Nifty])</f>
        <v>1.9448359098136293E-2</v>
      </c>
      <c r="K627">
        <v>-14.5923218771939</v>
      </c>
      <c r="L627">
        <f>(Table2[[#This Row],[6M Return vs Nifty]]-AVERAGE(Table2[6M Return vs Nifty]))/_xlfn.STDEV.P(Table2[6M Return vs Nifty])</f>
        <v>-0.75426043378457008</v>
      </c>
      <c r="M627">
        <v>2.1071681990566402</v>
      </c>
      <c r="N627">
        <f>(Table2[[#This Row],[1W Return vs Nifty]]-AVERAGE(Table2[1W Return vs Nifty]))/_xlfn.STDEV.P(Table2[1W Return vs Nifty])</f>
        <v>-0.18493124647295578</v>
      </c>
      <c r="O627">
        <v>16887.84</v>
      </c>
      <c r="P627">
        <v>16616.818947408501</v>
      </c>
      <c r="Q627">
        <v>16364.975871767399</v>
      </c>
      <c r="R627">
        <v>60.354760677015797</v>
      </c>
      <c r="S627" s="2">
        <f>(Table2[[#This Row],[Close Price]]-Table2[[#This Row],[20D EMA]])/Table2[[#This Row],[20D EMA]]</f>
        <v>1.8990587310159211E-2</v>
      </c>
      <c r="T627" s="2">
        <f>(Table2[[#This Row],[Close Price]]-Table2[[#This Row],[50D EMA]])/Table2[[#This Row],[50D EMA]]</f>
        <v>3.5610368895773667E-2</v>
      </c>
      <c r="U627" s="2">
        <f>(Table2[[#This Row],[Close Price]]-Table2[[#This Row],[200D EMA]])/Table2[[#This Row],[200D EMA]]</f>
        <v>5.1547532660156298E-2</v>
      </c>
      <c r="V627">
        <v>1.0467275997572001</v>
      </c>
      <c r="W627">
        <v>17060.05</v>
      </c>
      <c r="X627">
        <v>17297.95</v>
      </c>
      <c r="Y627">
        <v>17106.099999999999</v>
      </c>
      <c r="Z627">
        <v>17523.650000000001</v>
      </c>
      <c r="AA627">
        <v>16420.05</v>
      </c>
      <c r="AB627">
        <v>17745</v>
      </c>
      <c r="AC627" s="2">
        <f>(Table2[[#This Row],[Close Price]]/Table2[[#This Row],[Day Low]])-1</f>
        <v>8.7045465869091121E-3</v>
      </c>
      <c r="AD627" s="2">
        <f>(Table2[[#This Row],[Day High]]/Table2[[#This Row],[Close Price]])-1</f>
        <v>5.1950919746290847E-3</v>
      </c>
      <c r="AE627" s="2">
        <f>(Table2[[#This Row],[Close Price]]/Table2[[#This Row],[Current Week Low]])-1</f>
        <v>5.989091610595132E-3</v>
      </c>
      <c r="AF627" s="2">
        <f>(Table2[[#This Row],[Current Week High]]/Table2[[#This Row],[Close Price]])-1</f>
        <v>1.8310665337869958E-2</v>
      </c>
      <c r="AG627" s="2">
        <f>(Table2[[#This Row],[Close Price]]/Table2[[#This Row],[Current Month Low]])-1</f>
        <v>4.8020560229719234E-2</v>
      </c>
      <c r="AH627" s="2">
        <f>(Table2[[#This Row],[Current Month High]]/Table2[[#This Row],[Close Price]])-1</f>
        <v>3.1173457380197611E-2</v>
      </c>
      <c r="AI627">
        <v>11.8629983351299</v>
      </c>
      <c r="AJ627">
        <v>13.5461926488976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-0.04</v>
      </c>
      <c r="AM627" t="s">
        <v>10201</v>
      </c>
      <c r="AN627">
        <v>2.56</v>
      </c>
      <c r="AO627" t="s">
        <v>10202</v>
      </c>
      <c r="AP627">
        <v>-1.5308743566920999E-2</v>
      </c>
      <c r="AQ627">
        <f>(Table2[[#This Row],[Sharpe Ratio]]-AVERAGE(Table2[Sharpe Ratio]))/_xlfn.STDEV.P(Table2[Sharpe Ratio])</f>
        <v>-0.81540072553446286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-2.5041147382227757</v>
      </c>
      <c r="AS627">
        <f>_xlfn.RANK.AVG(Table2[[#This Row],[1Y Return vs Nifty Z-Score]],Table2[1Y Return vs Nifty Z-Score])</f>
        <v>597</v>
      </c>
      <c r="AT627">
        <f>_xlfn.RANK.AVG(Table2[[#This Row],[6M Return vs Nifty Z-Score]],Table2[6M Return vs Nifty Z-Score])</f>
        <v>572</v>
      </c>
      <c r="AU627">
        <f>_xlfn.RANK.AVG(Table2[[#This Row],[Sharpe Ratio Z-Score]],Table2[Sharpe Ratio Z-Score])</f>
        <v>579</v>
      </c>
      <c r="AV627">
        <f>(Table2[[#This Row],[Rank 1Y]]+Table2[[#This Row],[Rank 6M]]+Table2[[#This Row],[Rank Sharpe]])/3</f>
        <v>582.66666666666663</v>
      </c>
    </row>
    <row r="628" spans="1:48" x14ac:dyDescent="0.3">
      <c r="A628" t="s">
        <v>1359</v>
      </c>
      <c r="B628" t="s">
        <v>1360</v>
      </c>
      <c r="C628" t="s">
        <v>10173</v>
      </c>
      <c r="D628" t="s">
        <v>574</v>
      </c>
      <c r="E628">
        <v>8114.0666372799997</v>
      </c>
      <c r="F628">
        <v>47.33</v>
      </c>
      <c r="G628">
        <v>-9.5535811065718299</v>
      </c>
      <c r="H628">
        <f>(Table2[[#This Row],[1Y Return vs Nifty]]-AVERAGE(Table2[1Y Return vs Nifty]))/_xlfn.STDEV.P(Table2[1Y Return vs Nifty])</f>
        <v>-0.66244153323364374</v>
      </c>
      <c r="I628">
        <v>2.8164630371244002</v>
      </c>
      <c r="J628">
        <f>(Table2[[#This Row],[1M Return vs Nifty]]-AVERAGE(Table2[1M Return vs Nifty]))/_xlfn.STDEV.P(Table2[1M Return vs Nifty])</f>
        <v>0.24115729488955109</v>
      </c>
      <c r="K628">
        <v>-40.473900838846603</v>
      </c>
      <c r="L628">
        <f>(Table2[[#This Row],[6M Return vs Nifty]]-AVERAGE(Table2[6M Return vs Nifty]))/_xlfn.STDEV.P(Table2[6M Return vs Nifty])</f>
        <v>-1.6253942842545199</v>
      </c>
      <c r="M628">
        <v>6.2458839638235499</v>
      </c>
      <c r="N628">
        <f>(Table2[[#This Row],[1W Return vs Nifty]]-AVERAGE(Table2[1W Return vs Nifty]))/_xlfn.STDEV.P(Table2[1W Return vs Nifty])</f>
        <v>0.64623392212126451</v>
      </c>
      <c r="O628">
        <v>43.27</v>
      </c>
      <c r="P628">
        <v>43.772379461175198</v>
      </c>
      <c r="Q628">
        <v>46.308773272281897</v>
      </c>
      <c r="R628">
        <v>73.358805480221207</v>
      </c>
      <c r="S628" s="2">
        <f>(Table2[[#This Row],[Close Price]]-Table2[[#This Row],[20D EMA]])/Table2[[#This Row],[20D EMA]]</f>
        <v>9.382944303212376E-2</v>
      </c>
      <c r="T628" s="2">
        <f>(Table2[[#This Row],[Close Price]]-Table2[[#This Row],[50D EMA]])/Table2[[#This Row],[50D EMA]]</f>
        <v>8.1275466004316801E-2</v>
      </c>
      <c r="U628" s="2">
        <f>(Table2[[#This Row],[Close Price]]-Table2[[#This Row],[200D EMA]])/Table2[[#This Row],[200D EMA]]</f>
        <v>2.2052554096252779E-2</v>
      </c>
      <c r="V628">
        <v>1.8668803396812499</v>
      </c>
      <c r="W628">
        <v>46.5</v>
      </c>
      <c r="X628">
        <v>47.9</v>
      </c>
      <c r="Y628">
        <v>44.34</v>
      </c>
      <c r="Z628">
        <v>47.75</v>
      </c>
      <c r="AA628">
        <v>39.21</v>
      </c>
      <c r="AB628">
        <v>47.75</v>
      </c>
      <c r="AC628" s="2">
        <f>(Table2[[#This Row],[Close Price]]/Table2[[#This Row],[Day Low]])-1</f>
        <v>1.7849462365591373E-2</v>
      </c>
      <c r="AD628" s="2">
        <f>(Table2[[#This Row],[Day High]]/Table2[[#This Row],[Close Price]])-1</f>
        <v>1.2043101626875163E-2</v>
      </c>
      <c r="AE628" s="2">
        <f>(Table2[[#This Row],[Close Price]]/Table2[[#This Row],[Current Week Low]])-1</f>
        <v>6.7433468651330486E-2</v>
      </c>
      <c r="AF628" s="2">
        <f>(Table2[[#This Row],[Current Week High]]/Table2[[#This Row],[Close Price]])-1</f>
        <v>8.8738643566448339E-3</v>
      </c>
      <c r="AG628" s="2">
        <f>(Table2[[#This Row],[Close Price]]/Table2[[#This Row],[Current Month Low]])-1</f>
        <v>0.20709002805406773</v>
      </c>
      <c r="AH628" s="2">
        <f>(Table2[[#This Row],[Current Month High]]/Table2[[#This Row],[Close Price]])-1</f>
        <v>8.8738643566448339E-3</v>
      </c>
      <c r="AI628">
        <v>45.151066976547597</v>
      </c>
      <c r="AJ628">
        <v>22.457956015523902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-0.05</v>
      </c>
      <c r="AM628" t="s">
        <v>10201</v>
      </c>
      <c r="AN628">
        <v>9.2100000000000009</v>
      </c>
      <c r="AO628" t="s">
        <v>10202</v>
      </c>
      <c r="AP628">
        <v>9.2001468479149997E-3</v>
      </c>
      <c r="AQ628">
        <f>(Table2[[#This Row],[Sharpe Ratio]]-AVERAGE(Table2[Sharpe Ratio]))/_xlfn.STDEV.P(Table2[Sharpe Ratio])</f>
        <v>-0.53410920933341044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556</v>
      </c>
      <c r="AT628">
        <f>_xlfn.RANK.AVG(Table2[[#This Row],[6M Return vs Nifty Z-Score]],Table2[6M Return vs Nifty Z-Score])</f>
        <v>718</v>
      </c>
      <c r="AU628">
        <f>_xlfn.RANK.AVG(Table2[[#This Row],[Sharpe Ratio Z-Score]],Table2[Sharpe Ratio Z-Score])</f>
        <v>482</v>
      </c>
      <c r="AV628">
        <f>(Table2[[#This Row],[Rank 1Y]]+Table2[[#This Row],[Rank 6M]]+Table2[[#This Row],[Rank Sharpe]])/3</f>
        <v>585.33333333333337</v>
      </c>
    </row>
    <row r="629" spans="1:48" x14ac:dyDescent="0.3">
      <c r="A629" t="s">
        <v>1842</v>
      </c>
      <c r="B629" t="s">
        <v>1843</v>
      </c>
      <c r="C629" t="s">
        <v>10157</v>
      </c>
      <c r="D629" t="s">
        <v>24</v>
      </c>
      <c r="E629">
        <v>3923.0184488199998</v>
      </c>
      <c r="F629">
        <v>125.24</v>
      </c>
      <c r="G629">
        <v>-24.1392976247778</v>
      </c>
      <c r="H629">
        <f>(Table2[[#This Row],[1Y Return vs Nifty]]-AVERAGE(Table2[1Y Return vs Nifty]))/_xlfn.STDEV.P(Table2[1Y Return vs Nifty])</f>
        <v>-0.86428216094868004</v>
      </c>
      <c r="I629">
        <v>-12.674518056659601</v>
      </c>
      <c r="J629">
        <f>(Table2[[#This Row],[1M Return vs Nifty]]-AVERAGE(Table2[1M Return vs Nifty]))/_xlfn.STDEV.P(Table2[1M Return vs Nifty])</f>
        <v>-1.4567520520157089</v>
      </c>
      <c r="K629">
        <v>-22.435921670703799</v>
      </c>
      <c r="L629">
        <f>(Table2[[#This Row],[6M Return vs Nifty]]-AVERAGE(Table2[6M Return vs Nifty]))/_xlfn.STDEV.P(Table2[6M Return vs Nifty])</f>
        <v>-1.0182638510331623</v>
      </c>
      <c r="M629">
        <v>-5.6339142219700999</v>
      </c>
      <c r="N629">
        <f>(Table2[[#This Row],[1W Return vs Nifty]]-AVERAGE(Table2[1W Return vs Nifty]))/_xlfn.STDEV.P(Table2[1W Return vs Nifty])</f>
        <v>-1.7395482922600591</v>
      </c>
      <c r="O629">
        <v>132.37</v>
      </c>
      <c r="P629">
        <v>133.12932149547001</v>
      </c>
      <c r="Q629">
        <v>129.126246888743</v>
      </c>
      <c r="R629">
        <v>30.786951707117399</v>
      </c>
      <c r="S629" s="2">
        <f>(Table2[[#This Row],[Close Price]]-Table2[[#This Row],[20D EMA]])/Table2[[#This Row],[20D EMA]]</f>
        <v>-5.3864168618267053E-2</v>
      </c>
      <c r="T629" s="2">
        <f>(Table2[[#This Row],[Close Price]]-Table2[[#This Row],[50D EMA]])/Table2[[#This Row],[50D EMA]]</f>
        <v>-5.9260585172729689E-2</v>
      </c>
      <c r="U629" s="2">
        <f>(Table2[[#This Row],[Close Price]]-Table2[[#This Row],[200D EMA]])/Table2[[#This Row],[200D EMA]]</f>
        <v>-3.0096490701007117E-2</v>
      </c>
      <c r="V629">
        <v>1.0190320660438299</v>
      </c>
      <c r="W629">
        <v>125.51</v>
      </c>
      <c r="X629">
        <v>127.3</v>
      </c>
      <c r="Y629">
        <v>124.9</v>
      </c>
      <c r="Z629">
        <v>128.4</v>
      </c>
      <c r="AA629">
        <v>124.9</v>
      </c>
      <c r="AB629">
        <v>142.88</v>
      </c>
      <c r="AC629" s="2">
        <f>(Table2[[#This Row],[Close Price]]/Table2[[#This Row],[Day Low]])-1</f>
        <v>-2.1512230101188301E-3</v>
      </c>
      <c r="AD629" s="2">
        <f>(Table2[[#This Row],[Day High]]/Table2[[#This Row],[Close Price]])-1</f>
        <v>1.6448419035451911E-2</v>
      </c>
      <c r="AE629" s="2">
        <f>(Table2[[#This Row],[Close Price]]/Table2[[#This Row],[Current Week Low]])-1</f>
        <v>2.7221777421937432E-3</v>
      </c>
      <c r="AF629" s="2">
        <f>(Table2[[#This Row],[Current Week High]]/Table2[[#This Row],[Close Price]])-1</f>
        <v>2.5231555413605999E-2</v>
      </c>
      <c r="AG629" s="2">
        <f>(Table2[[#This Row],[Close Price]]/Table2[[#This Row],[Current Month Low]])-1</f>
        <v>2.7221777421937432E-3</v>
      </c>
      <c r="AH629" s="2">
        <f>(Table2[[#This Row],[Current Month High]]/Table2[[#This Row],[Close Price]])-1</f>
        <v>0.1408495688278506</v>
      </c>
      <c r="AI629">
        <v>30.5094219099329</v>
      </c>
      <c r="AJ629">
        <v>13.9581437670609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10201</v>
      </c>
      <c r="AN629">
        <v>-5.25</v>
      </c>
      <c r="AO629" t="s">
        <v>10201</v>
      </c>
      <c r="AP629">
        <v>7.1631767099689997E-3</v>
      </c>
      <c r="AQ629">
        <f>(Table2[[#This Row],[Sharpe Ratio]]-AVERAGE(Table2[Sharpe Ratio]))/_xlfn.STDEV.P(Table2[Sharpe Ratio])</f>
        <v>-0.55748776335445471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628</v>
      </c>
      <c r="AT629">
        <f>_xlfn.RANK.AVG(Table2[[#This Row],[6M Return vs Nifty Z-Score]],Table2[6M Return vs Nifty Z-Score])</f>
        <v>641</v>
      </c>
      <c r="AU629">
        <f>_xlfn.RANK.AVG(Table2[[#This Row],[Sharpe Ratio Z-Score]],Table2[Sharpe Ratio Z-Score])</f>
        <v>487</v>
      </c>
      <c r="AV629">
        <f>(Table2[[#This Row],[Rank 1Y]]+Table2[[#This Row],[Rank 6M]]+Table2[[#This Row],[Rank Sharpe]])/3</f>
        <v>585.33333333333337</v>
      </c>
    </row>
    <row r="630" spans="1:48" x14ac:dyDescent="0.3">
      <c r="A630" t="s">
        <v>122</v>
      </c>
      <c r="B630" t="s">
        <v>123</v>
      </c>
      <c r="C630" t="s">
        <v>10159</v>
      </c>
      <c r="D630" t="s">
        <v>124</v>
      </c>
      <c r="E630">
        <v>238175.7432348</v>
      </c>
      <c r="F630">
        <v>2470.3000000000002</v>
      </c>
      <c r="G630">
        <v>-16.8861358179816</v>
      </c>
      <c r="H630">
        <f>(Table2[[#This Row],[1Y Return vs Nifty]]-AVERAGE(Table2[1Y Return vs Nifty]))/_xlfn.STDEV.P(Table2[1Y Return vs Nifty])</f>
        <v>-0.76391117607624537</v>
      </c>
      <c r="I630">
        <v>-7.0231174043193798</v>
      </c>
      <c r="J630">
        <f>(Table2[[#This Row],[1M Return vs Nifty]]-AVERAGE(Table2[1M Return vs Nifty]))/_xlfn.STDEV.P(Table2[1M Return vs Nifty])</f>
        <v>-0.83732285430238151</v>
      </c>
      <c r="K630">
        <v>-15.3847592692382</v>
      </c>
      <c r="L630">
        <f>(Table2[[#This Row],[6M Return vs Nifty]]-AVERAGE(Table2[6M Return vs Nifty]))/_xlfn.STDEV.P(Table2[6M Return vs Nifty])</f>
        <v>-0.78093264870664736</v>
      </c>
      <c r="M630">
        <v>-5.9893511819592504</v>
      </c>
      <c r="N630">
        <f>(Table2[[#This Row],[1W Return vs Nifty]]-AVERAGE(Table2[1W Return vs Nifty]))/_xlfn.STDEV.P(Table2[1W Return vs Nifty])</f>
        <v>-1.8109295703098789</v>
      </c>
      <c r="O630">
        <v>2549.83</v>
      </c>
      <c r="P630">
        <v>2539.3866492054299</v>
      </c>
      <c r="Q630">
        <v>2468.2887171576999</v>
      </c>
      <c r="R630">
        <v>20.721764343388099</v>
      </c>
      <c r="S630" s="2">
        <f>(Table2[[#This Row],[Close Price]]-Table2[[#This Row],[20D EMA]])/Table2[[#This Row],[20D EMA]]</f>
        <v>-3.1190314648427444E-2</v>
      </c>
      <c r="T630" s="2">
        <f>(Table2[[#This Row],[Close Price]]-Table2[[#This Row],[50D EMA]])/Table2[[#This Row],[50D EMA]]</f>
        <v>-2.7206037815094758E-2</v>
      </c>
      <c r="U630" s="2">
        <f>(Table2[[#This Row],[Close Price]]-Table2[[#This Row],[200D EMA]])/Table2[[#This Row],[200D EMA]]</f>
        <v>8.1484910104694184E-4</v>
      </c>
      <c r="V630">
        <v>1.3176377167270099</v>
      </c>
      <c r="W630">
        <v>2451.0500000000002</v>
      </c>
      <c r="X630">
        <v>2480.4</v>
      </c>
      <c r="Y630">
        <v>2459</v>
      </c>
      <c r="Z630">
        <v>2486.9499999999998</v>
      </c>
      <c r="AA630">
        <v>2451.5</v>
      </c>
      <c r="AB630">
        <v>2649.95</v>
      </c>
      <c r="AC630" s="2">
        <f>(Table2[[#This Row],[Close Price]]/Table2[[#This Row],[Day Low]])-1</f>
        <v>7.8537769527344814E-3</v>
      </c>
      <c r="AD630" s="2">
        <f>(Table2[[#This Row],[Day High]]/Table2[[#This Row],[Close Price]])-1</f>
        <v>4.0885722381895917E-3</v>
      </c>
      <c r="AE630" s="2">
        <f>(Table2[[#This Row],[Close Price]]/Table2[[#This Row],[Current Week Low]])-1</f>
        <v>4.5953639690932135E-3</v>
      </c>
      <c r="AF630" s="2">
        <f>(Table2[[#This Row],[Current Week High]]/Table2[[#This Row],[Close Price]])-1</f>
        <v>6.7400720560253369E-3</v>
      </c>
      <c r="AG630" s="2">
        <f>(Table2[[#This Row],[Close Price]]/Table2[[#This Row],[Current Month Low]])-1</f>
        <v>7.6687742198655595E-3</v>
      </c>
      <c r="AH630" s="2">
        <f>(Table2[[#This Row],[Current Month High]]/Table2[[#This Row],[Close Price]])-1</f>
        <v>7.2723960652552266E-2</v>
      </c>
      <c r="AI630">
        <v>12.1037930615714</v>
      </c>
      <c r="AJ630">
        <v>15.1655011655011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-0.14000000000000001</v>
      </c>
      <c r="AM630" t="s">
        <v>10201</v>
      </c>
      <c r="AN630">
        <v>-5.59</v>
      </c>
      <c r="AO630" t="s">
        <v>10201</v>
      </c>
      <c r="AP630">
        <v>-1.6999844811542E-2</v>
      </c>
      <c r="AQ630">
        <f>(Table2[[#This Row],[Sharpe Ratio]]-AVERAGE(Table2[Sharpe Ratio]))/_xlfn.STDEV.P(Table2[Sharpe Ratio])</f>
        <v>-0.83480970020028344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-5.0279059495954366</v>
      </c>
      <c r="AS630">
        <f>_xlfn.RANK.AVG(Table2[[#This Row],[1Y Return vs Nifty Z-Score]],Table2[1Y Return vs Nifty Z-Score])</f>
        <v>595</v>
      </c>
      <c r="AT630">
        <f>_xlfn.RANK.AVG(Table2[[#This Row],[6M Return vs Nifty Z-Score]],Table2[6M Return vs Nifty Z-Score])</f>
        <v>581</v>
      </c>
      <c r="AU630">
        <f>_xlfn.RANK.AVG(Table2[[#This Row],[Sharpe Ratio Z-Score]],Table2[Sharpe Ratio Z-Score])</f>
        <v>582</v>
      </c>
      <c r="AV630">
        <f>(Table2[[#This Row],[Rank 1Y]]+Table2[[#This Row],[Rank 6M]]+Table2[[#This Row],[Rank Sharpe]])/3</f>
        <v>586</v>
      </c>
    </row>
    <row r="631" spans="1:48" x14ac:dyDescent="0.3">
      <c r="A631" t="s">
        <v>1039</v>
      </c>
      <c r="B631" t="s">
        <v>1040</v>
      </c>
      <c r="C631" t="s">
        <v>10166</v>
      </c>
      <c r="D631" t="s">
        <v>77</v>
      </c>
      <c r="E631">
        <v>12638.919778330001</v>
      </c>
      <c r="F631">
        <v>612.04999999999995</v>
      </c>
      <c r="G631">
        <v>-31.496872930239899</v>
      </c>
      <c r="H631">
        <f>(Table2[[#This Row],[1Y Return vs Nifty]]-AVERAGE(Table2[1Y Return vs Nifty]))/_xlfn.STDEV.P(Table2[1Y Return vs Nifty])</f>
        <v>-0.96609804474578143</v>
      </c>
      <c r="I631">
        <v>-8.1739198093625003</v>
      </c>
      <c r="J631">
        <f>(Table2[[#This Row],[1M Return vs Nifty]]-AVERAGE(Table2[1M Return vs Nifty]))/_xlfn.STDEV.P(Table2[1M Return vs Nifty])</f>
        <v>-0.96345806472800299</v>
      </c>
      <c r="K631">
        <v>-32.440174869716998</v>
      </c>
      <c r="L631">
        <f>(Table2[[#This Row],[6M Return vs Nifty]]-AVERAGE(Table2[6M Return vs Nifty]))/_xlfn.STDEV.P(Table2[6M Return vs Nifty])</f>
        <v>-1.3549915144900662</v>
      </c>
      <c r="M631">
        <v>3.7526287576857902</v>
      </c>
      <c r="N631">
        <f>(Table2[[#This Row],[1W Return vs Nifty]]-AVERAGE(Table2[1W Return vs Nifty]))/_xlfn.STDEV.P(Table2[1W Return vs Nifty])</f>
        <v>0.14552138191747505</v>
      </c>
      <c r="O631">
        <v>608.82000000000005</v>
      </c>
      <c r="P631">
        <v>626.70582088496997</v>
      </c>
      <c r="Q631">
        <v>654.207108320521</v>
      </c>
      <c r="R631">
        <v>58.471783384427098</v>
      </c>
      <c r="S631" s="2">
        <f>(Table2[[#This Row],[Close Price]]-Table2[[#This Row],[20D EMA]])/Table2[[#This Row],[20D EMA]]</f>
        <v>5.3053447652835059E-3</v>
      </c>
      <c r="T631" s="2">
        <f>(Table2[[#This Row],[Close Price]]-Table2[[#This Row],[50D EMA]])/Table2[[#This Row],[50D EMA]]</f>
        <v>-2.3385487092292455E-2</v>
      </c>
      <c r="U631" s="2">
        <f>(Table2[[#This Row],[Close Price]]-Table2[[#This Row],[200D EMA]])/Table2[[#This Row],[200D EMA]]</f>
        <v>-6.4440003455093417E-2</v>
      </c>
      <c r="V631">
        <v>0.98637618277410999</v>
      </c>
      <c r="W631">
        <v>600.65</v>
      </c>
      <c r="X631">
        <v>617</v>
      </c>
      <c r="Y631">
        <v>610.1</v>
      </c>
      <c r="Z631">
        <v>622.4</v>
      </c>
      <c r="AA631">
        <v>568.1</v>
      </c>
      <c r="AB631">
        <v>657.25</v>
      </c>
      <c r="AC631" s="2">
        <f>(Table2[[#This Row],[Close Price]]/Table2[[#This Row],[Day Low]])-1</f>
        <v>1.8979438941147064E-2</v>
      </c>
      <c r="AD631" s="2">
        <f>(Table2[[#This Row],[Day High]]/Table2[[#This Row],[Close Price]])-1</f>
        <v>8.0875745445634362E-3</v>
      </c>
      <c r="AE631" s="2">
        <f>(Table2[[#This Row],[Close Price]]/Table2[[#This Row],[Current Week Low]])-1</f>
        <v>3.196197344697449E-3</v>
      </c>
      <c r="AF631" s="2">
        <f>(Table2[[#This Row],[Current Week High]]/Table2[[#This Row],[Close Price]])-1</f>
        <v>1.6910383138632579E-2</v>
      </c>
      <c r="AG631" s="2">
        <f>(Table2[[#This Row],[Close Price]]/Table2[[#This Row],[Current Month Low]])-1</f>
        <v>7.7363140292201926E-2</v>
      </c>
      <c r="AH631" s="2">
        <f>(Table2[[#This Row],[Current Month High]]/Table2[[#This Row],[Close Price]])-1</f>
        <v>7.3850175639245341E-2</v>
      </c>
      <c r="AI631">
        <v>34.6295237317212</v>
      </c>
      <c r="AJ631">
        <v>21.3782845810609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-0.11</v>
      </c>
      <c r="AM631" t="s">
        <v>10201</v>
      </c>
      <c r="AN631">
        <v>1.27</v>
      </c>
      <c r="AO631" t="s">
        <v>10202</v>
      </c>
      <c r="AP631">
        <v>3.3098077187767E-2</v>
      </c>
      <c r="AQ631">
        <f>(Table2[[#This Row],[Sharpe Ratio]]-AVERAGE(Table2[Sharpe Ratio]))/_xlfn.STDEV.P(Table2[Sharpe Ratio])</f>
        <v>-0.25982975622137211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662</v>
      </c>
      <c r="AT631">
        <f>_xlfn.RANK.AVG(Table2[[#This Row],[6M Return vs Nifty Z-Score]],Table2[6M Return vs Nifty Z-Score])</f>
        <v>695</v>
      </c>
      <c r="AU631">
        <f>_xlfn.RANK.AVG(Table2[[#This Row],[Sharpe Ratio Z-Score]],Table2[Sharpe Ratio Z-Score])</f>
        <v>402</v>
      </c>
      <c r="AV631">
        <f>(Table2[[#This Row],[Rank 1Y]]+Table2[[#This Row],[Rank 6M]]+Table2[[#This Row],[Rank Sharpe]])/3</f>
        <v>586.33333333333337</v>
      </c>
    </row>
    <row r="632" spans="1:48" x14ac:dyDescent="0.3">
      <c r="A632" t="s">
        <v>1665</v>
      </c>
      <c r="B632" t="s">
        <v>1666</v>
      </c>
      <c r="C632" t="s">
        <v>10167</v>
      </c>
      <c r="D632" t="s">
        <v>391</v>
      </c>
      <c r="E632">
        <v>4987.8909273749996</v>
      </c>
      <c r="F632">
        <v>570.25</v>
      </c>
      <c r="G632">
        <v>-48.827466371295401</v>
      </c>
      <c r="H632">
        <f>(Table2[[#This Row],[1Y Return vs Nifty]]-AVERAGE(Table2[1Y Return vs Nifty]))/_xlfn.STDEV.P(Table2[1Y Return vs Nifty])</f>
        <v>-1.2059229346955131</v>
      </c>
      <c r="I632">
        <v>-2.94209461290367</v>
      </c>
      <c r="J632">
        <f>(Table2[[#This Row],[1M Return vs Nifty]]-AVERAGE(Table2[1M Return vs Nifty]))/_xlfn.STDEV.P(Table2[1M Return vs Nifty])</f>
        <v>-0.3900169864217099</v>
      </c>
      <c r="K632">
        <v>-36.653232562846298</v>
      </c>
      <c r="L632">
        <f>(Table2[[#This Row],[6M Return vs Nifty]]-AVERAGE(Table2[6M Return vs Nifty]))/_xlfn.STDEV.P(Table2[6M Return vs Nifty])</f>
        <v>-1.4967965093053213</v>
      </c>
      <c r="M632">
        <v>-0.76635311006152795</v>
      </c>
      <c r="N632">
        <f>(Table2[[#This Row],[1W Return vs Nifty]]-AVERAGE(Table2[1W Return vs Nifty]))/_xlfn.STDEV.P(Table2[1W Return vs Nifty])</f>
        <v>-0.76201142281282552</v>
      </c>
      <c r="O632">
        <v>573.29</v>
      </c>
      <c r="P632">
        <v>573.53644256356699</v>
      </c>
      <c r="Q632">
        <v>607.63844450928002</v>
      </c>
      <c r="R632">
        <v>46.440080541346802</v>
      </c>
      <c r="S632" s="2">
        <f>(Table2[[#This Row],[Close Price]]-Table2[[#This Row],[20D EMA]])/Table2[[#This Row],[20D EMA]]</f>
        <v>-5.3027263688533964E-3</v>
      </c>
      <c r="T632" s="2">
        <f>(Table2[[#This Row],[Close Price]]-Table2[[#This Row],[50D EMA]])/Table2[[#This Row],[50D EMA]]</f>
        <v>-5.7301373019601025E-3</v>
      </c>
      <c r="U632" s="2">
        <f>(Table2[[#This Row],[Close Price]]-Table2[[#This Row],[200D EMA]])/Table2[[#This Row],[200D EMA]]</f>
        <v>-6.1530742248335497E-2</v>
      </c>
      <c r="V632">
        <v>0.73378168941844102</v>
      </c>
      <c r="W632">
        <v>567</v>
      </c>
      <c r="X632">
        <v>583.75</v>
      </c>
      <c r="Y632">
        <v>567.9</v>
      </c>
      <c r="Z632">
        <v>576.85</v>
      </c>
      <c r="AA632">
        <v>545.04999999999995</v>
      </c>
      <c r="AB632">
        <v>603</v>
      </c>
      <c r="AC632" s="2">
        <f>(Table2[[#This Row],[Close Price]]/Table2[[#This Row],[Day Low]])-1</f>
        <v>5.7319223985889955E-3</v>
      </c>
      <c r="AD632" s="2">
        <f>(Table2[[#This Row],[Day High]]/Table2[[#This Row],[Close Price]])-1</f>
        <v>2.3673827268741787E-2</v>
      </c>
      <c r="AE632" s="2">
        <f>(Table2[[#This Row],[Close Price]]/Table2[[#This Row],[Current Week Low]])-1</f>
        <v>4.1380524740270985E-3</v>
      </c>
      <c r="AF632" s="2">
        <f>(Table2[[#This Row],[Current Week High]]/Table2[[#This Row],[Close Price]])-1</f>
        <v>1.1573871109162637E-2</v>
      </c>
      <c r="AG632" s="2">
        <f>(Table2[[#This Row],[Close Price]]/Table2[[#This Row],[Current Month Low]])-1</f>
        <v>4.6234290432070502E-2</v>
      </c>
      <c r="AH632" s="2">
        <f>(Table2[[#This Row],[Current Month High]]/Table2[[#This Row],[Close Price]])-1</f>
        <v>5.7430951337132941E-2</v>
      </c>
      <c r="AI632">
        <v>40.113985094256897</v>
      </c>
      <c r="AJ632">
        <v>11.5403422982885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</v>
      </c>
      <c r="AM632" t="s">
        <v>10201</v>
      </c>
      <c r="AN632">
        <v>-3.22</v>
      </c>
      <c r="AO632" t="s">
        <v>10201</v>
      </c>
      <c r="AP632">
        <v>5.5175084039544998E-2</v>
      </c>
      <c r="AQ632">
        <f>(Table2[[#This Row],[Sharpe Ratio]]-AVERAGE(Table2[Sharpe Ratio]))/_xlfn.STDEV.P(Table2[Sharpe Ratio])</f>
        <v>-6.4492634529806185E-3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714</v>
      </c>
      <c r="AT632">
        <f>_xlfn.RANK.AVG(Table2[[#This Row],[6M Return vs Nifty Z-Score]],Table2[6M Return vs Nifty Z-Score])</f>
        <v>711</v>
      </c>
      <c r="AU632">
        <f>_xlfn.RANK.AVG(Table2[[#This Row],[Sharpe Ratio Z-Score]],Table2[Sharpe Ratio Z-Score])</f>
        <v>334</v>
      </c>
      <c r="AV632">
        <f>(Table2[[#This Row],[Rank 1Y]]+Table2[[#This Row],[Rank 6M]]+Table2[[#This Row],[Rank Sharpe]])/3</f>
        <v>586.33333333333337</v>
      </c>
    </row>
    <row r="633" spans="1:48" x14ac:dyDescent="0.3">
      <c r="A633" t="s">
        <v>2211</v>
      </c>
      <c r="B633" t="s">
        <v>2212</v>
      </c>
      <c r="C633" t="s">
        <v>10165</v>
      </c>
      <c r="D633" t="s">
        <v>77</v>
      </c>
      <c r="E633">
        <v>2515.0619360000001</v>
      </c>
      <c r="F633">
        <v>97.36</v>
      </c>
      <c r="G633">
        <v>-19.546208933813599</v>
      </c>
      <c r="H633">
        <f>(Table2[[#This Row],[1Y Return vs Nifty]]-AVERAGE(Table2[1Y Return vs Nifty]))/_xlfn.STDEV.P(Table2[1Y Return vs Nifty])</f>
        <v>-0.80072190298138235</v>
      </c>
      <c r="I633">
        <v>-3.9094790974173601</v>
      </c>
      <c r="J633">
        <f>(Table2[[#This Row],[1M Return vs Nifty]]-AVERAGE(Table2[1M Return vs Nifty]))/_xlfn.STDEV.P(Table2[1M Return vs Nifty])</f>
        <v>-0.49604843455032538</v>
      </c>
      <c r="K633">
        <v>-33.457422990960303</v>
      </c>
      <c r="L633">
        <f>(Table2[[#This Row],[6M Return vs Nifty]]-AVERAGE(Table2[6M Return vs Nifty]))/_xlfn.STDEV.P(Table2[6M Return vs Nifty])</f>
        <v>-1.3892305102659801</v>
      </c>
      <c r="M633">
        <v>2.9872797248851102</v>
      </c>
      <c r="N633">
        <f>(Table2[[#This Row],[1W Return vs Nifty]]-AVERAGE(Table2[1W Return vs Nifty]))/_xlfn.STDEV.P(Table2[1W Return vs Nifty])</f>
        <v>-8.1812384210896132E-3</v>
      </c>
      <c r="O633">
        <v>97.68</v>
      </c>
      <c r="P633">
        <v>97.380967257716804</v>
      </c>
      <c r="Q633">
        <v>100.35666146333899</v>
      </c>
      <c r="R633">
        <v>48.877400181776203</v>
      </c>
      <c r="S633" s="2">
        <f>(Table2[[#This Row],[Close Price]]-Table2[[#This Row],[20D EMA]])/Table2[[#This Row],[20D EMA]]</f>
        <v>-3.2760032760033512E-3</v>
      </c>
      <c r="T633" s="2">
        <f>(Table2[[#This Row],[Close Price]]-Table2[[#This Row],[50D EMA]])/Table2[[#This Row],[50D EMA]]</f>
        <v>-2.1531166004251664E-4</v>
      </c>
      <c r="U633" s="2">
        <f>(Table2[[#This Row],[Close Price]]-Table2[[#This Row],[200D EMA]])/Table2[[#This Row],[200D EMA]]</f>
        <v>-2.986011510988433E-2</v>
      </c>
      <c r="V633">
        <v>0.93563763485901996</v>
      </c>
      <c r="W633">
        <v>96.5</v>
      </c>
      <c r="X633">
        <v>97.95</v>
      </c>
      <c r="Y633">
        <v>96.9</v>
      </c>
      <c r="Z633">
        <v>101.75</v>
      </c>
      <c r="AA633">
        <v>94.4</v>
      </c>
      <c r="AB633">
        <v>103.09</v>
      </c>
      <c r="AC633" s="2">
        <f>(Table2[[#This Row],[Close Price]]/Table2[[#This Row],[Day Low]])-1</f>
        <v>8.9119170984455209E-3</v>
      </c>
      <c r="AD633" s="2">
        <f>(Table2[[#This Row],[Day High]]/Table2[[#This Row],[Close Price]])-1</f>
        <v>6.059983566146343E-3</v>
      </c>
      <c r="AE633" s="2">
        <f>(Table2[[#This Row],[Close Price]]/Table2[[#This Row],[Current Week Low]])-1</f>
        <v>4.7471620227037548E-3</v>
      </c>
      <c r="AF633" s="2">
        <f>(Table2[[#This Row],[Current Week High]]/Table2[[#This Row],[Close Price]])-1</f>
        <v>4.5090386195562937E-2</v>
      </c>
      <c r="AG633" s="2">
        <f>(Table2[[#This Row],[Close Price]]/Table2[[#This Row],[Current Month Low]])-1</f>
        <v>3.1355932203389836E-2</v>
      </c>
      <c r="AH633" s="2">
        <f>(Table2[[#This Row],[Current Month High]]/Table2[[#This Row],[Close Price]])-1</f>
        <v>5.8853738701725611E-2</v>
      </c>
      <c r="AI633">
        <v>60.230073952341797</v>
      </c>
      <c r="AJ633">
        <v>17.442702050663399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-0.03</v>
      </c>
      <c r="AM633" t="s">
        <v>10201</v>
      </c>
      <c r="AN633">
        <v>1.49</v>
      </c>
      <c r="AO633" t="s">
        <v>10202</v>
      </c>
      <c r="AP633">
        <v>1.8098057367238001E-2</v>
      </c>
      <c r="AQ633">
        <f>(Table2[[#This Row],[Sharpe Ratio]]-AVERAGE(Table2[Sharpe Ratio]))/_xlfn.STDEV.P(Table2[Sharpe Ratio])</f>
        <v>-0.43198680808889839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606</v>
      </c>
      <c r="AT633">
        <f>_xlfn.RANK.AVG(Table2[[#This Row],[6M Return vs Nifty Z-Score]],Table2[6M Return vs Nifty Z-Score])</f>
        <v>702</v>
      </c>
      <c r="AU633">
        <f>_xlfn.RANK.AVG(Table2[[#This Row],[Sharpe Ratio Z-Score]],Table2[Sharpe Ratio Z-Score])</f>
        <v>453</v>
      </c>
      <c r="AV633">
        <f>(Table2[[#This Row],[Rank 1Y]]+Table2[[#This Row],[Rank 6M]]+Table2[[#This Row],[Rank Sharpe]])/3</f>
        <v>587</v>
      </c>
    </row>
    <row r="634" spans="1:48" x14ac:dyDescent="0.3">
      <c r="A634" t="s">
        <v>2049</v>
      </c>
      <c r="B634" t="s">
        <v>2050</v>
      </c>
      <c r="C634" t="s">
        <v>10170</v>
      </c>
      <c r="D634" t="s">
        <v>136</v>
      </c>
      <c r="E634">
        <v>3036.3761395500001</v>
      </c>
      <c r="F634">
        <v>399.5</v>
      </c>
      <c r="G634">
        <v>-34.271544062415799</v>
      </c>
      <c r="H634">
        <f>(Table2[[#This Row],[1Y Return vs Nifty]]-AVERAGE(Table2[1Y Return vs Nifty]))/_xlfn.STDEV.P(Table2[1Y Return vs Nifty])</f>
        <v>-1.0044946063629037</v>
      </c>
      <c r="I634">
        <v>-9.5661346274686103</v>
      </c>
      <c r="J634">
        <f>(Table2[[#This Row],[1M Return vs Nifty]]-AVERAGE(Table2[1M Return vs Nifty]))/_xlfn.STDEV.P(Table2[1M Return vs Nifty])</f>
        <v>-1.1160536000431229</v>
      </c>
      <c r="K634">
        <v>-38.0500023920806</v>
      </c>
      <c r="L634">
        <f>(Table2[[#This Row],[6M Return vs Nifty]]-AVERAGE(Table2[6M Return vs Nifty]))/_xlfn.STDEV.P(Table2[6M Return vs Nifty])</f>
        <v>-1.5438096177931748</v>
      </c>
      <c r="M634">
        <v>-0.32098243622329797</v>
      </c>
      <c r="N634">
        <f>(Table2[[#This Row],[1W Return vs Nifty]]-AVERAGE(Table2[1W Return vs Nifty]))/_xlfn.STDEV.P(Table2[1W Return vs Nifty])</f>
        <v>-0.67256904207264379</v>
      </c>
      <c r="O634">
        <v>419.3</v>
      </c>
      <c r="P634">
        <v>440.92941211927001</v>
      </c>
      <c r="Q634">
        <v>459.32723689648202</v>
      </c>
      <c r="R634">
        <v>35.007340178030802</v>
      </c>
      <c r="S634" s="2">
        <f>(Table2[[#This Row],[Close Price]]-Table2[[#This Row],[20D EMA]])/Table2[[#This Row],[20D EMA]]</f>
        <v>-4.7221559742427879E-2</v>
      </c>
      <c r="T634" s="2">
        <f>(Table2[[#This Row],[Close Price]]-Table2[[#This Row],[50D EMA]])/Table2[[#This Row],[50D EMA]]</f>
        <v>-9.3959284594205036E-2</v>
      </c>
      <c r="U634" s="2">
        <f>(Table2[[#This Row],[Close Price]]-Table2[[#This Row],[200D EMA]])/Table2[[#This Row],[200D EMA]]</f>
        <v>-0.13024970454770834</v>
      </c>
      <c r="V634">
        <v>1.1871449896602599</v>
      </c>
      <c r="W634">
        <v>397.6</v>
      </c>
      <c r="X634">
        <v>406.9</v>
      </c>
      <c r="Y634">
        <v>397</v>
      </c>
      <c r="Z634">
        <v>417.9</v>
      </c>
      <c r="AA634">
        <v>397</v>
      </c>
      <c r="AB634">
        <v>438.25</v>
      </c>
      <c r="AC634" s="2">
        <f>(Table2[[#This Row],[Close Price]]/Table2[[#This Row],[Day Low]])-1</f>
        <v>4.7786720321931764E-3</v>
      </c>
      <c r="AD634" s="2">
        <f>(Table2[[#This Row],[Day High]]/Table2[[#This Row],[Close Price]])-1</f>
        <v>1.8523153942427983E-2</v>
      </c>
      <c r="AE634" s="2">
        <f>(Table2[[#This Row],[Close Price]]/Table2[[#This Row],[Current Week Low]])-1</f>
        <v>6.297229219143663E-3</v>
      </c>
      <c r="AF634" s="2">
        <f>(Table2[[#This Row],[Current Week High]]/Table2[[#This Row],[Close Price]])-1</f>
        <v>4.6057571964956079E-2</v>
      </c>
      <c r="AG634" s="2">
        <f>(Table2[[#This Row],[Close Price]]/Table2[[#This Row],[Current Month Low]])-1</f>
        <v>6.297229219143663E-3</v>
      </c>
      <c r="AH634" s="2">
        <f>(Table2[[#This Row],[Current Month High]]/Table2[[#This Row],[Close Price]])-1</f>
        <v>9.6996245306633311E-2</v>
      </c>
      <c r="AI634">
        <v>46.433041301627</v>
      </c>
      <c r="AJ634">
        <v>8.9297886843899104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-0.31</v>
      </c>
      <c r="AM634" t="s">
        <v>10201</v>
      </c>
      <c r="AN634">
        <v>-4.5599999999999996</v>
      </c>
      <c r="AO634" t="s">
        <v>10201</v>
      </c>
      <c r="AP634">
        <v>4.1548984008285002E-2</v>
      </c>
      <c r="AQ634">
        <f>(Table2[[#This Row],[Sharpe Ratio]]-AVERAGE(Table2[Sharpe Ratio]))/_xlfn.STDEV.P(Table2[Sharpe Ratio])</f>
        <v>-0.16283767079516498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677</v>
      </c>
      <c r="AT634">
        <f>_xlfn.RANK.AVG(Table2[[#This Row],[6M Return vs Nifty Z-Score]],Table2[6M Return vs Nifty Z-Score])</f>
        <v>713</v>
      </c>
      <c r="AU634">
        <f>_xlfn.RANK.AVG(Table2[[#This Row],[Sharpe Ratio Z-Score]],Table2[Sharpe Ratio Z-Score])</f>
        <v>378</v>
      </c>
      <c r="AV634">
        <f>(Table2[[#This Row],[Rank 1Y]]+Table2[[#This Row],[Rank 6M]]+Table2[[#This Row],[Rank Sharpe]])/3</f>
        <v>589.33333333333337</v>
      </c>
    </row>
    <row r="635" spans="1:48" x14ac:dyDescent="0.3">
      <c r="A635" t="s">
        <v>1537</v>
      </c>
      <c r="B635" t="s">
        <v>1538</v>
      </c>
      <c r="C635" t="s">
        <v>10167</v>
      </c>
      <c r="D635" t="s">
        <v>391</v>
      </c>
      <c r="E635">
        <v>6340.9100833920002</v>
      </c>
      <c r="F635">
        <v>64.52</v>
      </c>
      <c r="G635">
        <v>-43.713083876980903</v>
      </c>
      <c r="H635">
        <f>(Table2[[#This Row],[1Y Return vs Nifty]]-AVERAGE(Table2[1Y Return vs Nifty]))/_xlfn.STDEV.P(Table2[1Y Return vs Nifty])</f>
        <v>-1.1351488886115433</v>
      </c>
      <c r="I635">
        <v>0.88190886410187697</v>
      </c>
      <c r="J635">
        <f>(Table2[[#This Row],[1M Return vs Nifty]]-AVERAGE(Table2[1M Return vs Nifty]))/_xlfn.STDEV.P(Table2[1M Return vs Nifty])</f>
        <v>2.9117941630798869E-2</v>
      </c>
      <c r="K635">
        <v>-32.5832174129362</v>
      </c>
      <c r="L635">
        <f>(Table2[[#This Row],[6M Return vs Nifty]]-AVERAGE(Table2[6M Return vs Nifty]))/_xlfn.STDEV.P(Table2[6M Return vs Nifty])</f>
        <v>-1.3598061048842687</v>
      </c>
      <c r="M635">
        <v>-0.76350687995856903</v>
      </c>
      <c r="N635">
        <f>(Table2[[#This Row],[1W Return vs Nifty]]-AVERAGE(Table2[1W Return vs Nifty]))/_xlfn.STDEV.P(Table2[1W Return vs Nifty])</f>
        <v>-0.76143982344291394</v>
      </c>
      <c r="O635">
        <v>63.69</v>
      </c>
      <c r="P635">
        <v>65.213470472115205</v>
      </c>
      <c r="Q635">
        <v>69.873330070806901</v>
      </c>
      <c r="R635">
        <v>60.073862029059804</v>
      </c>
      <c r="S635" s="2">
        <f>(Table2[[#This Row],[Close Price]]-Table2[[#This Row],[20D EMA]])/Table2[[#This Row],[20D EMA]]</f>
        <v>1.3031873135500052E-2</v>
      </c>
      <c r="T635" s="2">
        <f>(Table2[[#This Row],[Close Price]]-Table2[[#This Row],[50D EMA]])/Table2[[#This Row],[50D EMA]]</f>
        <v>-1.0633853206934165E-2</v>
      </c>
      <c r="U635" s="2">
        <f>(Table2[[#This Row],[Close Price]]-Table2[[#This Row],[200D EMA]])/Table2[[#This Row],[200D EMA]]</f>
        <v>-7.6614783714788595E-2</v>
      </c>
      <c r="V635">
        <v>0.78249628575619901</v>
      </c>
      <c r="W635">
        <v>64.319999999999993</v>
      </c>
      <c r="X635">
        <v>65.599999999999994</v>
      </c>
      <c r="Y635">
        <v>63.72</v>
      </c>
      <c r="Z635">
        <v>66.099999999999994</v>
      </c>
      <c r="AA635">
        <v>60.55</v>
      </c>
      <c r="AB635">
        <v>66.36</v>
      </c>
      <c r="AC635" s="2">
        <f>(Table2[[#This Row],[Close Price]]/Table2[[#This Row],[Day Low]])-1</f>
        <v>3.1094527363184632E-3</v>
      </c>
      <c r="AD635" s="2">
        <f>(Table2[[#This Row],[Day High]]/Table2[[#This Row],[Close Price]])-1</f>
        <v>1.6738995660260381E-2</v>
      </c>
      <c r="AE635" s="2">
        <f>(Table2[[#This Row],[Close Price]]/Table2[[#This Row],[Current Week Low]])-1</f>
        <v>1.2554927809165006E-2</v>
      </c>
      <c r="AF635" s="2">
        <f>(Table2[[#This Row],[Current Week High]]/Table2[[#This Row],[Close Price]])-1</f>
        <v>2.4488530688158594E-2</v>
      </c>
      <c r="AG635" s="2">
        <f>(Table2[[#This Row],[Close Price]]/Table2[[#This Row],[Current Month Low]])-1</f>
        <v>6.5565648224607642E-2</v>
      </c>
      <c r="AH635" s="2">
        <f>(Table2[[#This Row],[Current Month High]]/Table2[[#This Row],[Close Price]])-1</f>
        <v>2.8518288902665834E-2</v>
      </c>
      <c r="AI635">
        <v>51.890886546807202</v>
      </c>
      <c r="AJ635">
        <v>8.8026981450252997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-0.16</v>
      </c>
      <c r="AM635" t="s">
        <v>10201</v>
      </c>
      <c r="AN635">
        <v>1.77</v>
      </c>
      <c r="AO635" t="s">
        <v>10202</v>
      </c>
      <c r="AP635">
        <v>4.7213634231044001E-2</v>
      </c>
      <c r="AQ635">
        <f>(Table2[[#This Row],[Sharpe Ratio]]-AVERAGE(Table2[Sharpe Ratio]))/_xlfn.STDEV.P(Table2[Sharpe Ratio])</f>
        <v>-9.7823791221736331E-2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706</v>
      </c>
      <c r="AT635">
        <f>_xlfn.RANK.AVG(Table2[[#This Row],[6M Return vs Nifty Z-Score]],Table2[6M Return vs Nifty Z-Score])</f>
        <v>697</v>
      </c>
      <c r="AU635">
        <f>_xlfn.RANK.AVG(Table2[[#This Row],[Sharpe Ratio Z-Score]],Table2[Sharpe Ratio Z-Score])</f>
        <v>366</v>
      </c>
      <c r="AV635">
        <f>(Table2[[#This Row],[Rank 1Y]]+Table2[[#This Row],[Rank 6M]]+Table2[[#This Row],[Rank Sharpe]])/3</f>
        <v>589.66666666666663</v>
      </c>
    </row>
    <row r="636" spans="1:48" x14ac:dyDescent="0.3">
      <c r="A636" t="s">
        <v>247</v>
      </c>
      <c r="B636" t="s">
        <v>248</v>
      </c>
      <c r="C636" t="s">
        <v>10157</v>
      </c>
      <c r="D636" t="s">
        <v>24</v>
      </c>
      <c r="E636">
        <v>109917.03445575001</v>
      </c>
      <c r="F636">
        <v>1411.5</v>
      </c>
      <c r="G636">
        <v>-26.858617995573901</v>
      </c>
      <c r="H636">
        <f>(Table2[[#This Row],[1Y Return vs Nifty]]-AVERAGE(Table2[1Y Return vs Nifty]))/_xlfn.STDEV.P(Table2[1Y Return vs Nifty])</f>
        <v>-0.90191276551408972</v>
      </c>
      <c r="I636">
        <v>-7.5367054722176903</v>
      </c>
      <c r="J636">
        <f>(Table2[[#This Row],[1M Return vs Nifty]]-AVERAGE(Table2[1M Return vs Nifty]))/_xlfn.STDEV.P(Table2[1M Return vs Nifty])</f>
        <v>-0.89361534963655187</v>
      </c>
      <c r="K636">
        <v>-21.805845694806401</v>
      </c>
      <c r="L636">
        <f>(Table2[[#This Row],[6M Return vs Nifty]]-AVERAGE(Table2[6M Return vs Nifty]))/_xlfn.STDEV.P(Table2[6M Return vs Nifty])</f>
        <v>-0.99705646983801344</v>
      </c>
      <c r="M636">
        <v>-2.1810956189139499</v>
      </c>
      <c r="N636">
        <f>(Table2[[#This Row],[1W Return vs Nifty]]-AVERAGE(Table2[1W Return vs Nifty]))/_xlfn.STDEV.P(Table2[1W Return vs Nifty])</f>
        <v>-1.0461296765711767</v>
      </c>
      <c r="O636">
        <v>1430.37</v>
      </c>
      <c r="P636">
        <v>1451.8141486316099</v>
      </c>
      <c r="Q636">
        <v>1455.8493008427399</v>
      </c>
      <c r="R636">
        <v>43.838997119156502</v>
      </c>
      <c r="S636" s="2">
        <f>(Table2[[#This Row],[Close Price]]-Table2[[#This Row],[20D EMA]])/Table2[[#This Row],[20D EMA]]</f>
        <v>-1.3192390780007895E-2</v>
      </c>
      <c r="T636" s="2">
        <f>(Table2[[#This Row],[Close Price]]-Table2[[#This Row],[50D EMA]])/Table2[[#This Row],[50D EMA]]</f>
        <v>-2.7768119403993628E-2</v>
      </c>
      <c r="U636" s="2">
        <f>(Table2[[#This Row],[Close Price]]-Table2[[#This Row],[200D EMA]])/Table2[[#This Row],[200D EMA]]</f>
        <v>-3.0462837614489133E-2</v>
      </c>
      <c r="V636">
        <v>0.93711334878500196</v>
      </c>
      <c r="W636">
        <v>1407.2</v>
      </c>
      <c r="X636">
        <v>1426.95</v>
      </c>
      <c r="Y636">
        <v>1406.45</v>
      </c>
      <c r="Z636">
        <v>1444.95</v>
      </c>
      <c r="AA636">
        <v>1359.05</v>
      </c>
      <c r="AB636">
        <v>1469</v>
      </c>
      <c r="AC636" s="2">
        <f>(Table2[[#This Row],[Close Price]]/Table2[[#This Row],[Day Low]])-1</f>
        <v>3.0557134735644809E-3</v>
      </c>
      <c r="AD636" s="2">
        <f>(Table2[[#This Row],[Day High]]/Table2[[#This Row],[Close Price]])-1</f>
        <v>1.0945802337938293E-2</v>
      </c>
      <c r="AE636" s="2">
        <f>(Table2[[#This Row],[Close Price]]/Table2[[#This Row],[Current Week Low]])-1</f>
        <v>3.590600447936243E-3</v>
      </c>
      <c r="AF636" s="2">
        <f>(Table2[[#This Row],[Current Week High]]/Table2[[#This Row],[Close Price]])-1</f>
        <v>2.3698193411264556E-2</v>
      </c>
      <c r="AG636" s="2">
        <f>(Table2[[#This Row],[Close Price]]/Table2[[#This Row],[Current Month Low]])-1</f>
        <v>3.8593134910415383E-2</v>
      </c>
      <c r="AH636" s="2">
        <f>(Table2[[#This Row],[Current Month High]]/Table2[[#This Row],[Close Price]])-1</f>
        <v>4.0736804817570027E-2</v>
      </c>
      <c r="AI636">
        <v>20.0495926319518</v>
      </c>
      <c r="AJ636">
        <v>4.2428270743325598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-7.0000000000000007E-2</v>
      </c>
      <c r="AM636" t="s">
        <v>10201</v>
      </c>
      <c r="AN636">
        <v>-1.01</v>
      </c>
      <c r="AO636" t="s">
        <v>10201</v>
      </c>
      <c r="AP636">
        <v>2.7030513845479999E-3</v>
      </c>
      <c r="AQ636">
        <f>(Table2[[#This Row],[Sharpe Ratio]]-AVERAGE(Table2[Sharpe Ratio]))/_xlfn.STDEV.P(Table2[Sharpe Ratio])</f>
        <v>-0.60867716417999917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636</v>
      </c>
      <c r="AT636">
        <f>_xlfn.RANK.AVG(Table2[[#This Row],[6M Return vs Nifty Z-Score]],Table2[6M Return vs Nifty Z-Score])</f>
        <v>633</v>
      </c>
      <c r="AU636">
        <f>_xlfn.RANK.AVG(Table2[[#This Row],[Sharpe Ratio Z-Score]],Table2[Sharpe Ratio Z-Score])</f>
        <v>501</v>
      </c>
      <c r="AV636">
        <f>(Table2[[#This Row],[Rank 1Y]]+Table2[[#This Row],[Rank 6M]]+Table2[[#This Row],[Rank Sharpe]])/3</f>
        <v>590</v>
      </c>
    </row>
    <row r="637" spans="1:48" x14ac:dyDescent="0.3">
      <c r="A637" t="s">
        <v>1974</v>
      </c>
      <c r="B637" t="s">
        <v>1975</v>
      </c>
      <c r="C637" t="s">
        <v>10159</v>
      </c>
      <c r="D637" t="s">
        <v>961</v>
      </c>
      <c r="E637">
        <v>3305.9658310350001</v>
      </c>
      <c r="F637">
        <v>408.45</v>
      </c>
      <c r="G637">
        <v>-19.043961602735699</v>
      </c>
      <c r="H637">
        <f>(Table2[[#This Row],[1Y Return vs Nifty]]-AVERAGE(Table2[1Y Return vs Nifty]))/_xlfn.STDEV.P(Table2[1Y Return vs Nifty])</f>
        <v>-0.79377168449561708</v>
      </c>
      <c r="I637">
        <v>-5.3237096235456196</v>
      </c>
      <c r="J637">
        <f>(Table2[[#This Row],[1M Return vs Nifty]]-AVERAGE(Table2[1M Return vs Nifty]))/_xlfn.STDEV.P(Table2[1M Return vs Nifty])</f>
        <v>-0.65105703048460406</v>
      </c>
      <c r="K637">
        <v>-11.3958813785859</v>
      </c>
      <c r="L637">
        <f>(Table2[[#This Row],[6M Return vs Nifty]]-AVERAGE(Table2[6M Return vs Nifty]))/_xlfn.STDEV.P(Table2[6M Return vs Nifty])</f>
        <v>-0.64667319872923779</v>
      </c>
      <c r="M637">
        <v>0.26632108008091099</v>
      </c>
      <c r="N637">
        <f>(Table2[[#This Row],[1W Return vs Nifty]]-AVERAGE(Table2[1W Return vs Nifty]))/_xlfn.STDEV.P(Table2[1W Return vs Nifty])</f>
        <v>-0.55462273846306065</v>
      </c>
      <c r="O637">
        <v>406.08</v>
      </c>
      <c r="P637">
        <v>402.48277972240101</v>
      </c>
      <c r="Q637">
        <v>396.394394389534</v>
      </c>
      <c r="R637">
        <v>54.182159923758803</v>
      </c>
      <c r="S637" s="2">
        <f>(Table2[[#This Row],[Close Price]]-Table2[[#This Row],[20D EMA]])/Table2[[#This Row],[20D EMA]]</f>
        <v>5.8362884160756611E-3</v>
      </c>
      <c r="T637" s="2">
        <f>(Table2[[#This Row],[Close Price]]-Table2[[#This Row],[50D EMA]])/Table2[[#This Row],[50D EMA]]</f>
        <v>1.4826026300341777E-2</v>
      </c>
      <c r="U637" s="2">
        <f>(Table2[[#This Row],[Close Price]]-Table2[[#This Row],[200D EMA]])/Table2[[#This Row],[200D EMA]]</f>
        <v>3.0413158664950819E-2</v>
      </c>
      <c r="V637">
        <v>0.75560769924402604</v>
      </c>
      <c r="W637">
        <v>406.65</v>
      </c>
      <c r="X637">
        <v>411.6</v>
      </c>
      <c r="Y637">
        <v>405.65</v>
      </c>
      <c r="Z637">
        <v>414.45</v>
      </c>
      <c r="AA637">
        <v>380</v>
      </c>
      <c r="AB637">
        <v>436.9</v>
      </c>
      <c r="AC637" s="2">
        <f>(Table2[[#This Row],[Close Price]]/Table2[[#This Row],[Day Low]])-1</f>
        <v>4.4264109184803946E-3</v>
      </c>
      <c r="AD637" s="2">
        <f>(Table2[[#This Row],[Day High]]/Table2[[#This Row],[Close Price]])-1</f>
        <v>7.7120822622109841E-3</v>
      </c>
      <c r="AE637" s="2">
        <f>(Table2[[#This Row],[Close Price]]/Table2[[#This Row],[Current Week Low]])-1</f>
        <v>6.90250215703192E-3</v>
      </c>
      <c r="AF637" s="2">
        <f>(Table2[[#This Row],[Current Week High]]/Table2[[#This Row],[Close Price]])-1</f>
        <v>1.4689680499449187E-2</v>
      </c>
      <c r="AG637" s="2">
        <f>(Table2[[#This Row],[Close Price]]/Table2[[#This Row],[Current Month Low]])-1</f>
        <v>7.4868421052631584E-2</v>
      </c>
      <c r="AH637" s="2">
        <f>(Table2[[#This Row],[Current Month High]]/Table2[[#This Row],[Close Price]])-1</f>
        <v>6.9653568368221341E-2</v>
      </c>
      <c r="AI637">
        <v>19.965724078834601</v>
      </c>
      <c r="AJ637">
        <v>20.8253216979736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-0.05</v>
      </c>
      <c r="AM637" t="s">
        <v>10201</v>
      </c>
      <c r="AN637">
        <v>-1.71</v>
      </c>
      <c r="AO637" t="s">
        <v>10201</v>
      </c>
      <c r="AP637">
        <v>-3.9407824717200002E-2</v>
      </c>
      <c r="AQ637">
        <f>(Table2[[#This Row],[Sharpe Ratio]]-AVERAGE(Table2[Sharpe Ratio]))/_xlfn.STDEV.P(Table2[Sharpe Ratio])</f>
        <v>-1.0919888109628721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-3.7381134631353916</v>
      </c>
      <c r="AS637">
        <f>_xlfn.RANK.AVG(Table2[[#This Row],[1Y Return vs Nifty Z-Score]],Table2[1Y Return vs Nifty Z-Score])</f>
        <v>605</v>
      </c>
      <c r="AT637">
        <f>_xlfn.RANK.AVG(Table2[[#This Row],[6M Return vs Nifty Z-Score]],Table2[6M Return vs Nifty Z-Score])</f>
        <v>534</v>
      </c>
      <c r="AU637">
        <f>_xlfn.RANK.AVG(Table2[[#This Row],[Sharpe Ratio Z-Score]],Table2[Sharpe Ratio Z-Score])</f>
        <v>631</v>
      </c>
      <c r="AV637">
        <f>(Table2[[#This Row],[Rank 1Y]]+Table2[[#This Row],[Rank 6M]]+Table2[[#This Row],[Rank Sharpe]])/3</f>
        <v>590</v>
      </c>
    </row>
    <row r="638" spans="1:48" x14ac:dyDescent="0.3">
      <c r="A638" t="s">
        <v>1571</v>
      </c>
      <c r="B638" t="s">
        <v>1572</v>
      </c>
      <c r="C638" t="s">
        <v>10166</v>
      </c>
      <c r="D638" t="s">
        <v>265</v>
      </c>
      <c r="E638">
        <v>5889.2312928599904</v>
      </c>
      <c r="F638">
        <v>1914.6</v>
      </c>
      <c r="G638">
        <v>-36.656878496788998</v>
      </c>
      <c r="H638">
        <f>(Table2[[#This Row],[1Y Return vs Nifty]]-AVERAGE(Table2[1Y Return vs Nifty]))/_xlfn.STDEV.P(Table2[1Y Return vs Nifty])</f>
        <v>-1.0375034337964562</v>
      </c>
      <c r="I638">
        <v>-0.45937580076603202</v>
      </c>
      <c r="J638">
        <f>(Table2[[#This Row],[1M Return vs Nifty]]-AVERAGE(Table2[1M Return vs Nifty]))/_xlfn.STDEV.P(Table2[1M Return vs Nifty])</f>
        <v>-0.11789532728692939</v>
      </c>
      <c r="K638">
        <v>-23.3273112869527</v>
      </c>
      <c r="L638">
        <f>(Table2[[#This Row],[6M Return vs Nifty]]-AVERAGE(Table2[6M Return vs Nifty]))/_xlfn.STDEV.P(Table2[6M Return vs Nifty])</f>
        <v>-1.0482666445189215</v>
      </c>
      <c r="M638">
        <v>0.12718538181274999</v>
      </c>
      <c r="N638">
        <f>(Table2[[#This Row],[1W Return vs Nifty]]-AVERAGE(Table2[1W Return vs Nifty]))/_xlfn.STDEV.P(Table2[1W Return vs Nifty])</f>
        <v>-0.58256491972929303</v>
      </c>
      <c r="O638">
        <v>1914.03</v>
      </c>
      <c r="P638">
        <v>1900.13932368782</v>
      </c>
      <c r="Q638">
        <v>1966.0618192157999</v>
      </c>
      <c r="R638">
        <v>49.470716712044997</v>
      </c>
      <c r="S638" s="2">
        <f>(Table2[[#This Row],[Close Price]]-Table2[[#This Row],[20D EMA]])/Table2[[#This Row],[20D EMA]]</f>
        <v>2.9780097490631619E-4</v>
      </c>
      <c r="T638" s="2">
        <f>(Table2[[#This Row],[Close Price]]-Table2[[#This Row],[50D EMA]])/Table2[[#This Row],[50D EMA]]</f>
        <v>7.61032421776019E-3</v>
      </c>
      <c r="U638" s="2">
        <f>(Table2[[#This Row],[Close Price]]-Table2[[#This Row],[200D EMA]])/Table2[[#This Row],[200D EMA]]</f>
        <v>-2.6175076853039395E-2</v>
      </c>
      <c r="V638">
        <v>0.58262151769492998</v>
      </c>
      <c r="W638">
        <v>1910.15</v>
      </c>
      <c r="X638">
        <v>1948</v>
      </c>
      <c r="Y638">
        <v>1910</v>
      </c>
      <c r="Z638">
        <v>1952.4</v>
      </c>
      <c r="AA638">
        <v>1821.25</v>
      </c>
      <c r="AB638">
        <v>2075.65</v>
      </c>
      <c r="AC638" s="2">
        <f>(Table2[[#This Row],[Close Price]]/Table2[[#This Row],[Day Low]])-1</f>
        <v>2.32965997434742E-3</v>
      </c>
      <c r="AD638" s="2">
        <f>(Table2[[#This Row],[Day High]]/Table2[[#This Row],[Close Price]])-1</f>
        <v>1.7444897106445367E-2</v>
      </c>
      <c r="AE638" s="2">
        <f>(Table2[[#This Row],[Close Price]]/Table2[[#This Row],[Current Week Low]])-1</f>
        <v>2.4083769633507224E-3</v>
      </c>
      <c r="AF638" s="2">
        <f>(Table2[[#This Row],[Current Week High]]/Table2[[#This Row],[Close Price]])-1</f>
        <v>1.9743027264180535E-2</v>
      </c>
      <c r="AG638" s="2">
        <f>(Table2[[#This Row],[Close Price]]/Table2[[#This Row],[Current Month Low]])-1</f>
        <v>5.125600549073428E-2</v>
      </c>
      <c r="AH638" s="2">
        <f>(Table2[[#This Row],[Current Month High]]/Table2[[#This Row],[Close Price]])-1</f>
        <v>8.4116786796197829E-2</v>
      </c>
      <c r="AI638">
        <v>52.530554685051698</v>
      </c>
      <c r="AJ638">
        <v>19.662500000000001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-7.0000000000000007E-2</v>
      </c>
      <c r="AM638" t="s">
        <v>10201</v>
      </c>
      <c r="AN638">
        <v>-2.04</v>
      </c>
      <c r="AO638" t="s">
        <v>10201</v>
      </c>
      <c r="AP638">
        <v>1.6524080585524001E-2</v>
      </c>
      <c r="AQ638">
        <f>(Table2[[#This Row],[Sharpe Ratio]]-AVERAGE(Table2[Sharpe Ratio]))/_xlfn.STDEV.P(Table2[Sharpe Ratio])</f>
        <v>-0.4500515310485953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681</v>
      </c>
      <c r="AT638">
        <f>_xlfn.RANK.AVG(Table2[[#This Row],[6M Return vs Nifty Z-Score]],Table2[6M Return vs Nifty Z-Score])</f>
        <v>645</v>
      </c>
      <c r="AU638">
        <f>_xlfn.RANK.AVG(Table2[[#This Row],[Sharpe Ratio Z-Score]],Table2[Sharpe Ratio Z-Score])</f>
        <v>459</v>
      </c>
      <c r="AV638">
        <f>(Table2[[#This Row],[Rank 1Y]]+Table2[[#This Row],[Rank 6M]]+Table2[[#This Row],[Rank Sharpe]])/3</f>
        <v>595</v>
      </c>
    </row>
    <row r="639" spans="1:48" x14ac:dyDescent="0.3">
      <c r="A639" t="s">
        <v>1053</v>
      </c>
      <c r="B639" t="s">
        <v>1054</v>
      </c>
      <c r="C639" t="s">
        <v>10171</v>
      </c>
      <c r="D639" t="s">
        <v>551</v>
      </c>
      <c r="E639">
        <v>12064.063097095001</v>
      </c>
      <c r="F639">
        <v>910.15</v>
      </c>
      <c r="G639">
        <v>-38.684021166836402</v>
      </c>
      <c r="H639">
        <f>(Table2[[#This Row],[1Y Return vs Nifty]]-AVERAGE(Table2[1Y Return vs Nifty]))/_xlfn.STDEV.P(Table2[1Y Return vs Nifty])</f>
        <v>-1.0655555180721643</v>
      </c>
      <c r="I639">
        <v>-6.4147342030399397</v>
      </c>
      <c r="J639">
        <f>(Table2[[#This Row],[1M Return vs Nifty]]-AVERAGE(Table2[1M Return vs Nifty]))/_xlfn.STDEV.P(Table2[1M Return vs Nifty])</f>
        <v>-0.77064021375826486</v>
      </c>
      <c r="K639">
        <v>-6.8934429167829903</v>
      </c>
      <c r="L639">
        <f>(Table2[[#This Row],[6M Return vs Nifty]]-AVERAGE(Table2[6M Return vs Nifty]))/_xlfn.STDEV.P(Table2[6M Return vs Nifty])</f>
        <v>-0.49512809556742088</v>
      </c>
      <c r="M639">
        <v>1.31636795430776</v>
      </c>
      <c r="N639">
        <f>(Table2[[#This Row],[1W Return vs Nifty]]-AVERAGE(Table2[1W Return vs Nifty]))/_xlfn.STDEV.P(Table2[1W Return vs Nifty])</f>
        <v>-0.34374515303463815</v>
      </c>
      <c r="O639">
        <v>896.04</v>
      </c>
      <c r="P639">
        <v>876.28995366708398</v>
      </c>
      <c r="Q639">
        <v>872.89114700649304</v>
      </c>
      <c r="R639">
        <v>59.5650549414663</v>
      </c>
      <c r="S639" s="2">
        <f>(Table2[[#This Row],[Close Price]]-Table2[[#This Row],[20D EMA]])/Table2[[#This Row],[20D EMA]]</f>
        <v>1.5747064863175769E-2</v>
      </c>
      <c r="T639" s="2">
        <f>(Table2[[#This Row],[Close Price]]-Table2[[#This Row],[50D EMA]])/Table2[[#This Row],[50D EMA]]</f>
        <v>3.8640231114392021E-2</v>
      </c>
      <c r="U639" s="2">
        <f>(Table2[[#This Row],[Close Price]]-Table2[[#This Row],[200D EMA]])/Table2[[#This Row],[200D EMA]]</f>
        <v>4.2684420756566317E-2</v>
      </c>
      <c r="V639">
        <v>0.80083767516608095</v>
      </c>
      <c r="W639">
        <v>901.8</v>
      </c>
      <c r="X639">
        <v>923.1</v>
      </c>
      <c r="Y639">
        <v>904.3</v>
      </c>
      <c r="Z639">
        <v>917.95</v>
      </c>
      <c r="AA639">
        <v>859</v>
      </c>
      <c r="AB639">
        <v>938.4</v>
      </c>
      <c r="AC639" s="2">
        <f>(Table2[[#This Row],[Close Price]]/Table2[[#This Row],[Day Low]])-1</f>
        <v>9.2592592592593004E-3</v>
      </c>
      <c r="AD639" s="2">
        <f>(Table2[[#This Row],[Day High]]/Table2[[#This Row],[Close Price]])-1</f>
        <v>1.4228423886172736E-2</v>
      </c>
      <c r="AE639" s="2">
        <f>(Table2[[#This Row],[Close Price]]/Table2[[#This Row],[Current Week Low]])-1</f>
        <v>6.4690921154484382E-3</v>
      </c>
      <c r="AF639" s="2">
        <f>(Table2[[#This Row],[Current Week High]]/Table2[[#This Row],[Close Price]])-1</f>
        <v>8.5700159314399116E-3</v>
      </c>
      <c r="AG639" s="2">
        <f>(Table2[[#This Row],[Close Price]]/Table2[[#This Row],[Current Month Low]])-1</f>
        <v>5.9545983701978944E-2</v>
      </c>
      <c r="AH639" s="2">
        <f>(Table2[[#This Row],[Current Month High]]/Table2[[#This Row],[Close Price]])-1</f>
        <v>3.1038839751689196E-2</v>
      </c>
      <c r="AI639">
        <v>21.8205790254353</v>
      </c>
      <c r="AJ639">
        <v>19.512835664106099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-0.02</v>
      </c>
      <c r="AM639" t="s">
        <v>10201</v>
      </c>
      <c r="AN639">
        <v>1.17</v>
      </c>
      <c r="AO639" t="s">
        <v>10202</v>
      </c>
      <c r="AP639">
        <v>-2.5769186791648E-2</v>
      </c>
      <c r="AQ639">
        <f>(Table2[[#This Row],[Sharpe Ratio]]-AVERAGE(Table2[Sharpe Ratio]))/_xlfn.STDEV.P(Table2[Sharpe Ratio])</f>
        <v>-0.93545650468296859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-3.6105254851154567</v>
      </c>
      <c r="AS639">
        <f>_xlfn.RANK.AVG(Table2[[#This Row],[1Y Return vs Nifty Z-Score]],Table2[1Y Return vs Nifty Z-Score])</f>
        <v>691</v>
      </c>
      <c r="AT639">
        <f>_xlfn.RANK.AVG(Table2[[#This Row],[6M Return vs Nifty Z-Score]],Table2[6M Return vs Nifty Z-Score])</f>
        <v>497</v>
      </c>
      <c r="AU639">
        <f>_xlfn.RANK.AVG(Table2[[#This Row],[Sharpe Ratio Z-Score]],Table2[Sharpe Ratio Z-Score])</f>
        <v>599</v>
      </c>
      <c r="AV639">
        <f>(Table2[[#This Row],[Rank 1Y]]+Table2[[#This Row],[Rank 6M]]+Table2[[#This Row],[Rank Sharpe]])/3</f>
        <v>595.66666666666663</v>
      </c>
    </row>
    <row r="640" spans="1:48" x14ac:dyDescent="0.3">
      <c r="A640" t="s">
        <v>1317</v>
      </c>
      <c r="B640" t="s">
        <v>1318</v>
      </c>
      <c r="C640" t="s">
        <v>10157</v>
      </c>
      <c r="D640" t="s">
        <v>24</v>
      </c>
      <c r="E640">
        <v>8541.7483911059899</v>
      </c>
      <c r="F640">
        <v>44.17</v>
      </c>
      <c r="G640">
        <v>-34.778774488058403</v>
      </c>
      <c r="H640">
        <f>(Table2[[#This Row],[1Y Return vs Nifty]]-AVERAGE(Table2[1Y Return vs Nifty]))/_xlfn.STDEV.P(Table2[1Y Return vs Nifty])</f>
        <v>-1.011513782101036</v>
      </c>
      <c r="I640">
        <v>-9.2022569944271702</v>
      </c>
      <c r="J640">
        <f>(Table2[[#This Row],[1M Return vs Nifty]]-AVERAGE(Table2[1M Return vs Nifty]))/_xlfn.STDEV.P(Table2[1M Return vs Nifty])</f>
        <v>-1.076170313727659</v>
      </c>
      <c r="K640">
        <v>-34.4528388095721</v>
      </c>
      <c r="L640">
        <f>(Table2[[#This Row],[6M Return vs Nifty]]-AVERAGE(Table2[6M Return vs Nifty]))/_xlfn.STDEV.P(Table2[6M Return vs Nifty])</f>
        <v>-1.4227346645593013</v>
      </c>
      <c r="M640">
        <v>-2.4108185697621098</v>
      </c>
      <c r="N640">
        <f>(Table2[[#This Row],[1W Return vs Nifty]]-AVERAGE(Table2[1W Return vs Nifty]))/_xlfn.STDEV.P(Table2[1W Return vs Nifty])</f>
        <v>-1.0922642086395866</v>
      </c>
      <c r="O640">
        <v>44.72</v>
      </c>
      <c r="P640">
        <v>46.883579027499401</v>
      </c>
      <c r="Q640">
        <v>49.1471266003986</v>
      </c>
      <c r="R640">
        <v>48.056009140955801</v>
      </c>
      <c r="S640" s="2">
        <f>(Table2[[#This Row],[Close Price]]-Table2[[#This Row],[20D EMA]])/Table2[[#This Row],[20D EMA]]</f>
        <v>-1.229874776386398E-2</v>
      </c>
      <c r="T640" s="2">
        <f>(Table2[[#This Row],[Close Price]]-Table2[[#This Row],[50D EMA]])/Table2[[#This Row],[50D EMA]]</f>
        <v>-5.7879092931615972E-2</v>
      </c>
      <c r="U640" s="2">
        <f>(Table2[[#This Row],[Close Price]]-Table2[[#This Row],[200D EMA]])/Table2[[#This Row],[200D EMA]]</f>
        <v>-0.10126994078140536</v>
      </c>
      <c r="V640">
        <v>1.0086733614188901</v>
      </c>
      <c r="W640">
        <v>44.13</v>
      </c>
      <c r="X640">
        <v>44.95</v>
      </c>
      <c r="Y640">
        <v>43.4</v>
      </c>
      <c r="Z640">
        <v>44.46</v>
      </c>
      <c r="AA640">
        <v>42.9</v>
      </c>
      <c r="AB640">
        <v>45.9</v>
      </c>
      <c r="AC640" s="2">
        <f>(Table2[[#This Row],[Close Price]]/Table2[[#This Row],[Day Low]])-1</f>
        <v>9.0641287106274504E-4</v>
      </c>
      <c r="AD640" s="2">
        <f>(Table2[[#This Row],[Day High]]/Table2[[#This Row],[Close Price]])-1</f>
        <v>1.7659044600407459E-2</v>
      </c>
      <c r="AE640" s="2">
        <f>(Table2[[#This Row],[Close Price]]/Table2[[#This Row],[Current Week Low]])-1</f>
        <v>1.7741935483871041E-2</v>
      </c>
      <c r="AF640" s="2">
        <f>(Table2[[#This Row],[Current Week High]]/Table2[[#This Row],[Close Price]])-1</f>
        <v>6.565542223228471E-3</v>
      </c>
      <c r="AG640" s="2">
        <f>(Table2[[#This Row],[Close Price]]/Table2[[#This Row],[Current Month Low]])-1</f>
        <v>2.96037296037297E-2</v>
      </c>
      <c r="AH640" s="2">
        <f>(Table2[[#This Row],[Current Month High]]/Table2[[#This Row],[Close Price]])-1</f>
        <v>3.9166855331673078E-2</v>
      </c>
      <c r="AI640">
        <v>42.6307448494453</v>
      </c>
      <c r="AJ640">
        <v>10.424999999999899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-0.21</v>
      </c>
      <c r="AM640" t="s">
        <v>10201</v>
      </c>
      <c r="AN640">
        <v>-1.67</v>
      </c>
      <c r="AO640" t="s">
        <v>10201</v>
      </c>
      <c r="AP640">
        <v>3.3457268944982001E-2</v>
      </c>
      <c r="AQ640">
        <f>(Table2[[#This Row],[Sharpe Ratio]]-AVERAGE(Table2[Sharpe Ratio]))/_xlfn.STDEV.P(Table2[Sharpe Ratio])</f>
        <v>-0.25570726873688093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678</v>
      </c>
      <c r="AT640">
        <f>_xlfn.RANK.AVG(Table2[[#This Row],[6M Return vs Nifty Z-Score]],Table2[6M Return vs Nifty Z-Score])</f>
        <v>708</v>
      </c>
      <c r="AU640">
        <f>_xlfn.RANK.AVG(Table2[[#This Row],[Sharpe Ratio Z-Score]],Table2[Sharpe Ratio Z-Score])</f>
        <v>401</v>
      </c>
      <c r="AV640">
        <f>(Table2[[#This Row],[Rank 1Y]]+Table2[[#This Row],[Rank 6M]]+Table2[[#This Row],[Rank Sharpe]])/3</f>
        <v>595.66666666666663</v>
      </c>
    </row>
    <row r="641" spans="1:48" x14ac:dyDescent="0.3">
      <c r="A641" t="s">
        <v>425</v>
      </c>
      <c r="B641" t="s">
        <v>426</v>
      </c>
      <c r="C641" t="s">
        <v>10157</v>
      </c>
      <c r="D641" t="s">
        <v>24</v>
      </c>
      <c r="E641">
        <v>55963.99793754</v>
      </c>
      <c r="F641">
        <v>74.83</v>
      </c>
      <c r="G641">
        <v>-40.603558453949702</v>
      </c>
      <c r="H641">
        <f>(Table2[[#This Row],[1Y Return vs Nifty]]-AVERAGE(Table2[1Y Return vs Nifty]))/_xlfn.STDEV.P(Table2[1Y Return vs Nifty])</f>
        <v>-1.0921185333665973</v>
      </c>
      <c r="I641">
        <v>-12.664146512215</v>
      </c>
      <c r="J641">
        <f>(Table2[[#This Row],[1M Return vs Nifty]]-AVERAGE(Table2[1M Return vs Nifty]))/_xlfn.STDEV.P(Table2[1M Return vs Nifty])</f>
        <v>-1.4556152652526422</v>
      </c>
      <c r="K641">
        <v>-24.6373370218197</v>
      </c>
      <c r="L641">
        <f>(Table2[[#This Row],[6M Return vs Nifty]]-AVERAGE(Table2[6M Return vs Nifty]))/_xlfn.STDEV.P(Table2[6M Return vs Nifty])</f>
        <v>-1.0923600811798098</v>
      </c>
      <c r="M641">
        <v>-2.8411158273081401</v>
      </c>
      <c r="N641">
        <f>(Table2[[#This Row],[1W Return vs Nifty]]-AVERAGE(Table2[1W Return vs Nifty]))/_xlfn.STDEV.P(Table2[1W Return vs Nifty])</f>
        <v>-1.1786794429638552</v>
      </c>
      <c r="O641">
        <v>77.42</v>
      </c>
      <c r="P641">
        <v>78.595367379763701</v>
      </c>
      <c r="Q641">
        <v>79.881554513128293</v>
      </c>
      <c r="R641">
        <v>28.549130538402999</v>
      </c>
      <c r="S641" s="2">
        <f>(Table2[[#This Row],[Close Price]]-Table2[[#This Row],[20D EMA]])/Table2[[#This Row],[20D EMA]]</f>
        <v>-3.3453887884267675E-2</v>
      </c>
      <c r="T641" s="2">
        <f>(Table2[[#This Row],[Close Price]]-Table2[[#This Row],[50D EMA]])/Table2[[#This Row],[50D EMA]]</f>
        <v>-4.7908261075616382E-2</v>
      </c>
      <c r="U641" s="2">
        <f>(Table2[[#This Row],[Close Price]]-Table2[[#This Row],[200D EMA]])/Table2[[#This Row],[200D EMA]]</f>
        <v>-6.3238059698726659E-2</v>
      </c>
      <c r="V641">
        <v>0.785844664269159</v>
      </c>
      <c r="W641">
        <v>74.61</v>
      </c>
      <c r="X641">
        <v>76.23</v>
      </c>
      <c r="Y641">
        <v>73.05</v>
      </c>
      <c r="Z641">
        <v>75.150000000000006</v>
      </c>
      <c r="AA641">
        <v>72.400000000000006</v>
      </c>
      <c r="AB641">
        <v>82.2</v>
      </c>
      <c r="AC641" s="2">
        <f>(Table2[[#This Row],[Close Price]]/Table2[[#This Row],[Day Low]])-1</f>
        <v>2.9486663986060258E-3</v>
      </c>
      <c r="AD641" s="2">
        <f>(Table2[[#This Row],[Day High]]/Table2[[#This Row],[Close Price]])-1</f>
        <v>1.8709073900841977E-2</v>
      </c>
      <c r="AE641" s="2">
        <f>(Table2[[#This Row],[Close Price]]/Table2[[#This Row],[Current Week Low]])-1</f>
        <v>2.4366872005475715E-2</v>
      </c>
      <c r="AF641" s="2">
        <f>(Table2[[#This Row],[Current Week High]]/Table2[[#This Row],[Close Price]])-1</f>
        <v>4.2763597487640581E-3</v>
      </c>
      <c r="AG641" s="2">
        <f>(Table2[[#This Row],[Close Price]]/Table2[[#This Row],[Current Month Low]])-1</f>
        <v>3.3563535911602216E-2</v>
      </c>
      <c r="AH641" s="2">
        <f>(Table2[[#This Row],[Current Month High]]/Table2[[#This Row],[Close Price]])-1</f>
        <v>9.84899104637178E-2</v>
      </c>
      <c r="AI641">
        <v>34.571695843912799</v>
      </c>
      <c r="AJ641">
        <v>5.6920903954802196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-0.09</v>
      </c>
      <c r="AM641" t="s">
        <v>10201</v>
      </c>
      <c r="AN641">
        <v>-4.32</v>
      </c>
      <c r="AO641" t="s">
        <v>10201</v>
      </c>
      <c r="AP641">
        <v>2.2110727219173999E-2</v>
      </c>
      <c r="AQ641">
        <f>(Table2[[#This Row],[Sharpe Ratio]]-AVERAGE(Table2[Sharpe Ratio]))/_xlfn.STDEV.P(Table2[Sharpe Ratio])</f>
        <v>-0.38593290815460862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698</v>
      </c>
      <c r="AT641">
        <f>_xlfn.RANK.AVG(Table2[[#This Row],[6M Return vs Nifty Z-Score]],Table2[6M Return vs Nifty Z-Score])</f>
        <v>652</v>
      </c>
      <c r="AU641">
        <f>_xlfn.RANK.AVG(Table2[[#This Row],[Sharpe Ratio Z-Score]],Table2[Sharpe Ratio Z-Score])</f>
        <v>438</v>
      </c>
      <c r="AV641">
        <f>(Table2[[#This Row],[Rank 1Y]]+Table2[[#This Row],[Rank 6M]]+Table2[[#This Row],[Rank Sharpe]])/3</f>
        <v>596</v>
      </c>
    </row>
    <row r="642" spans="1:48" x14ac:dyDescent="0.3">
      <c r="A642" t="s">
        <v>966</v>
      </c>
      <c r="B642" t="s">
        <v>967</v>
      </c>
      <c r="C642" t="s">
        <v>10173</v>
      </c>
      <c r="D642" t="s">
        <v>968</v>
      </c>
      <c r="E642">
        <v>14952.935999519999</v>
      </c>
      <c r="F642">
        <v>1523.7</v>
      </c>
      <c r="G642">
        <v>-28.562791802935902</v>
      </c>
      <c r="H642">
        <f>(Table2[[#This Row],[1Y Return vs Nifty]]-AVERAGE(Table2[1Y Return vs Nifty]))/_xlfn.STDEV.P(Table2[1Y Return vs Nifty])</f>
        <v>-0.92549552955479497</v>
      </c>
      <c r="I642">
        <v>-9.3201485612741206E-2</v>
      </c>
      <c r="J642">
        <f>(Table2[[#This Row],[1M Return vs Nifty]]-AVERAGE(Table2[1M Return vs Nifty]))/_xlfn.STDEV.P(Table2[1M Return vs Nifty])</f>
        <v>-7.7760310109425773E-2</v>
      </c>
      <c r="K642">
        <v>-12.016374096461</v>
      </c>
      <c r="L642">
        <f>(Table2[[#This Row],[6M Return vs Nifty]]-AVERAGE(Table2[6M Return vs Nifty]))/_xlfn.STDEV.P(Table2[6M Return vs Nifty])</f>
        <v>-0.66755802230634542</v>
      </c>
      <c r="M642">
        <v>6.7871470809798904</v>
      </c>
      <c r="N642">
        <f>(Table2[[#This Row],[1W Return vs Nifty]]-AVERAGE(Table2[1W Return vs Nifty]))/_xlfn.STDEV.P(Table2[1W Return vs Nifty])</f>
        <v>0.75493407830375125</v>
      </c>
      <c r="O642">
        <v>1456.85</v>
      </c>
      <c r="P642">
        <v>1424.22710201884</v>
      </c>
      <c r="Q642">
        <v>1462.11455384749</v>
      </c>
      <c r="R642">
        <v>73.382162545673907</v>
      </c>
      <c r="S642" s="2">
        <f>(Table2[[#This Row],[Close Price]]-Table2[[#This Row],[20D EMA]])/Table2[[#This Row],[20D EMA]]</f>
        <v>4.5886673301987257E-2</v>
      </c>
      <c r="T642" s="2">
        <f>(Table2[[#This Row],[Close Price]]-Table2[[#This Row],[50D EMA]])/Table2[[#This Row],[50D EMA]]</f>
        <v>6.984342443712617E-2</v>
      </c>
      <c r="U642" s="2">
        <f>(Table2[[#This Row],[Close Price]]-Table2[[#This Row],[200D EMA]])/Table2[[#This Row],[200D EMA]]</f>
        <v>4.212080783304608E-2</v>
      </c>
      <c r="V642">
        <v>1.0830094561458601</v>
      </c>
      <c r="W642">
        <v>1512.7</v>
      </c>
      <c r="X642">
        <v>1530</v>
      </c>
      <c r="Y642">
        <v>1493.55</v>
      </c>
      <c r="Z642">
        <v>1537.25</v>
      </c>
      <c r="AA642">
        <v>1345</v>
      </c>
      <c r="AB642">
        <v>1537.25</v>
      </c>
      <c r="AC642" s="2">
        <f>(Table2[[#This Row],[Close Price]]/Table2[[#This Row],[Day Low]])-1</f>
        <v>7.2717657169298899E-3</v>
      </c>
      <c r="AD642" s="2">
        <f>(Table2[[#This Row],[Day High]]/Table2[[#This Row],[Close Price]])-1</f>
        <v>4.1346721795629815E-3</v>
      </c>
      <c r="AE642" s="2">
        <f>(Table2[[#This Row],[Close Price]]/Table2[[#This Row],[Current Week Low]])-1</f>
        <v>2.0186803253992247E-2</v>
      </c>
      <c r="AF642" s="2">
        <f>(Table2[[#This Row],[Current Week High]]/Table2[[#This Row],[Close Price]])-1</f>
        <v>8.8928266719170423E-3</v>
      </c>
      <c r="AG642" s="2">
        <f>(Table2[[#This Row],[Close Price]]/Table2[[#This Row],[Current Month Low]])-1</f>
        <v>0.13286245353159853</v>
      </c>
      <c r="AH642" s="2">
        <f>(Table2[[#This Row],[Current Month High]]/Table2[[#This Row],[Close Price]])-1</f>
        <v>8.8928266719170423E-3</v>
      </c>
      <c r="AI642">
        <v>23.085253002559501</v>
      </c>
      <c r="AJ642">
        <v>26.5321375186845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-0.02</v>
      </c>
      <c r="AM642" t="s">
        <v>10201</v>
      </c>
      <c r="AN642">
        <v>5.09</v>
      </c>
      <c r="AO642" t="s">
        <v>10202</v>
      </c>
      <c r="AP642">
        <v>-2.7399752707672E-2</v>
      </c>
      <c r="AQ642">
        <f>(Table2[[#This Row],[Sharpe Ratio]]-AVERAGE(Table2[Sharpe Ratio]))/_xlfn.STDEV.P(Table2[Sharpe Ratio])</f>
        <v>-0.95417070801983217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647</v>
      </c>
      <c r="AT642">
        <f>_xlfn.RANK.AVG(Table2[[#This Row],[6M Return vs Nifty Z-Score]],Table2[6M Return vs Nifty Z-Score])</f>
        <v>541</v>
      </c>
      <c r="AU642">
        <f>_xlfn.RANK.AVG(Table2[[#This Row],[Sharpe Ratio Z-Score]],Table2[Sharpe Ratio Z-Score])</f>
        <v>606</v>
      </c>
      <c r="AV642">
        <f>(Table2[[#This Row],[Rank 1Y]]+Table2[[#This Row],[Rank 6M]]+Table2[[#This Row],[Rank Sharpe]])/3</f>
        <v>598</v>
      </c>
    </row>
    <row r="643" spans="1:48" x14ac:dyDescent="0.3">
      <c r="A643" t="s">
        <v>1428</v>
      </c>
      <c r="B643" t="s">
        <v>1429</v>
      </c>
      <c r="C643" t="s">
        <v>10157</v>
      </c>
      <c r="D643" t="s">
        <v>24</v>
      </c>
      <c r="E643">
        <v>7251.7048359299997</v>
      </c>
      <c r="F643">
        <v>457.95</v>
      </c>
      <c r="G643">
        <v>-23.576997141815099</v>
      </c>
      <c r="H643">
        <f>(Table2[[#This Row],[1Y Return vs Nifty]]-AVERAGE(Table2[1Y Return vs Nifty]))/_xlfn.STDEV.P(Table2[1Y Return vs Nifty])</f>
        <v>-0.85650091260863492</v>
      </c>
      <c r="I643">
        <v>-6.3752016745518203</v>
      </c>
      <c r="J643">
        <f>(Table2[[#This Row],[1M Return vs Nifty]]-AVERAGE(Table2[1M Return vs Nifty]))/_xlfn.STDEV.P(Table2[1M Return vs Nifty])</f>
        <v>-0.76630719900468613</v>
      </c>
      <c r="K643">
        <v>-22.728171641178999</v>
      </c>
      <c r="L643">
        <f>(Table2[[#This Row],[6M Return vs Nifty]]-AVERAGE(Table2[6M Return vs Nifty]))/_xlfn.STDEV.P(Table2[6M Return vs Nifty])</f>
        <v>-1.0281005322672168</v>
      </c>
      <c r="M643">
        <v>-2.2610018420903302</v>
      </c>
      <c r="N643">
        <f>(Table2[[#This Row],[1W Return vs Nifty]]-AVERAGE(Table2[1W Return vs Nifty]))/_xlfn.STDEV.P(Table2[1W Return vs Nifty])</f>
        <v>-1.0621769900937721</v>
      </c>
      <c r="O643">
        <v>466.95</v>
      </c>
      <c r="P643">
        <v>471.60047274416303</v>
      </c>
      <c r="Q643">
        <v>483.721924314668</v>
      </c>
      <c r="R643">
        <v>32.2185097747874</v>
      </c>
      <c r="S643" s="2">
        <f>(Table2[[#This Row],[Close Price]]-Table2[[#This Row],[20D EMA]])/Table2[[#This Row],[20D EMA]]</f>
        <v>-1.92740122068744E-2</v>
      </c>
      <c r="T643" s="2">
        <f>(Table2[[#This Row],[Close Price]]-Table2[[#This Row],[50D EMA]])/Table2[[#This Row],[50D EMA]]</f>
        <v>-2.8944993767146283E-2</v>
      </c>
      <c r="U643" s="2">
        <f>(Table2[[#This Row],[Close Price]]-Table2[[#This Row],[200D EMA]])/Table2[[#This Row],[200D EMA]]</f>
        <v>-5.3278387890276828E-2</v>
      </c>
      <c r="V643">
        <v>1.2752427645325</v>
      </c>
      <c r="W643">
        <v>457.6</v>
      </c>
      <c r="X643">
        <v>461.9</v>
      </c>
      <c r="Y643">
        <v>457.05</v>
      </c>
      <c r="Z643">
        <v>467.95</v>
      </c>
      <c r="AA643">
        <v>454.75</v>
      </c>
      <c r="AB643">
        <v>489</v>
      </c>
      <c r="AC643" s="2">
        <f>(Table2[[#This Row],[Close Price]]/Table2[[#This Row],[Day Low]])-1</f>
        <v>7.648601398599908E-4</v>
      </c>
      <c r="AD643" s="2">
        <f>(Table2[[#This Row],[Day High]]/Table2[[#This Row],[Close Price]])-1</f>
        <v>8.6253957855659813E-3</v>
      </c>
      <c r="AE643" s="2">
        <f>(Table2[[#This Row],[Close Price]]/Table2[[#This Row],[Current Week Low]])-1</f>
        <v>1.9691499835903237E-3</v>
      </c>
      <c r="AF643" s="2">
        <f>(Table2[[#This Row],[Current Week High]]/Table2[[#This Row],[Close Price]])-1</f>
        <v>2.183644502674964E-2</v>
      </c>
      <c r="AG643" s="2">
        <f>(Table2[[#This Row],[Close Price]]/Table2[[#This Row],[Current Month Low]])-1</f>
        <v>7.0368334249586439E-3</v>
      </c>
      <c r="AH643" s="2">
        <f>(Table2[[#This Row],[Current Month High]]/Table2[[#This Row],[Close Price]])-1</f>
        <v>6.7802161808057759E-2</v>
      </c>
      <c r="AI643">
        <v>33.497106671033897</v>
      </c>
      <c r="AJ643">
        <v>4.84203296703296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</v>
      </c>
      <c r="AM643" t="s">
        <v>10201</v>
      </c>
      <c r="AN643">
        <v>-4.1500000000000004</v>
      </c>
      <c r="AO643" t="s">
        <v>10201</v>
      </c>
      <c r="AQ643">
        <f>(Table2[[#This Row],[Sharpe Ratio]]-AVERAGE(Table2[Sharpe Ratio]))/_xlfn.STDEV.P(Table2[Sharpe Ratio])</f>
        <v>-0.63970041368086605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625</v>
      </c>
      <c r="AT643">
        <f>_xlfn.RANK.AVG(Table2[[#This Row],[6M Return vs Nifty Z-Score]],Table2[6M Return vs Nifty Z-Score])</f>
        <v>642</v>
      </c>
      <c r="AU643">
        <f>_xlfn.RANK.AVG(Table2[[#This Row],[Sharpe Ratio Z-Score]],Table2[Sharpe Ratio Z-Score])</f>
        <v>530.5</v>
      </c>
      <c r="AV643">
        <f>(Table2[[#This Row],[Rank 1Y]]+Table2[[#This Row],[Rank 6M]]+Table2[[#This Row],[Rank Sharpe]])/3</f>
        <v>599.16666666666663</v>
      </c>
    </row>
    <row r="644" spans="1:48" x14ac:dyDescent="0.3">
      <c r="A644" t="s">
        <v>2127</v>
      </c>
      <c r="B644" t="s">
        <v>2128</v>
      </c>
      <c r="C644" t="s">
        <v>10160</v>
      </c>
      <c r="D644" t="s">
        <v>46</v>
      </c>
      <c r="E644">
        <v>2709.9128327599901</v>
      </c>
      <c r="F644">
        <v>683.6</v>
      </c>
      <c r="G644">
        <v>-40.565345356431301</v>
      </c>
      <c r="H644">
        <f>(Table2[[#This Row],[1Y Return vs Nifty]]-AVERAGE(Table2[1Y Return vs Nifty]))/_xlfn.STDEV.P(Table2[1Y Return vs Nifty])</f>
        <v>-1.0915897313992464</v>
      </c>
      <c r="I644">
        <v>-3.1380063066798098</v>
      </c>
      <c r="J644">
        <f>(Table2[[#This Row],[1M Return vs Nifty]]-AVERAGE(Table2[1M Return vs Nifty]))/_xlfn.STDEV.P(Table2[1M Return vs Nifty])</f>
        <v>-0.41149014515947552</v>
      </c>
      <c r="K644">
        <v>-24.941325856275199</v>
      </c>
      <c r="L644">
        <f>(Table2[[#This Row],[6M Return vs Nifty]]-AVERAGE(Table2[6M Return vs Nifty]))/_xlfn.STDEV.P(Table2[6M Return vs Nifty])</f>
        <v>-1.1025918743888505</v>
      </c>
      <c r="M644">
        <v>2.18632517709448</v>
      </c>
      <c r="N644">
        <f>(Table2[[#This Row],[1W Return vs Nifty]]-AVERAGE(Table2[1W Return vs Nifty]))/_xlfn.STDEV.P(Table2[1W Return vs Nifty])</f>
        <v>-0.16903440147665882</v>
      </c>
      <c r="O644">
        <v>680.87</v>
      </c>
      <c r="P644">
        <v>676.56221341484297</v>
      </c>
      <c r="Q644">
        <v>697.60202233837401</v>
      </c>
      <c r="R644">
        <v>51.921027838958501</v>
      </c>
      <c r="S644" s="2">
        <f>(Table2[[#This Row],[Close Price]]-Table2[[#This Row],[20D EMA]])/Table2[[#This Row],[20D EMA]]</f>
        <v>4.0095759836679809E-3</v>
      </c>
      <c r="T644" s="2">
        <f>(Table2[[#This Row],[Close Price]]-Table2[[#This Row],[50D EMA]])/Table2[[#This Row],[50D EMA]]</f>
        <v>1.0402275571428846E-2</v>
      </c>
      <c r="U644" s="2">
        <f>(Table2[[#This Row],[Close Price]]-Table2[[#This Row],[200D EMA]])/Table2[[#This Row],[200D EMA]]</f>
        <v>-2.0071648146086175E-2</v>
      </c>
      <c r="V644">
        <v>0.74985236908764097</v>
      </c>
      <c r="W644">
        <v>687</v>
      </c>
      <c r="X644">
        <v>693.85</v>
      </c>
      <c r="Y644">
        <v>681.75</v>
      </c>
      <c r="Z644">
        <v>699</v>
      </c>
      <c r="AA644">
        <v>652.54999999999995</v>
      </c>
      <c r="AB644">
        <v>709.65</v>
      </c>
      <c r="AC644" s="2">
        <f>(Table2[[#This Row],[Close Price]]/Table2[[#This Row],[Day Low]])-1</f>
        <v>-4.9490538573507825E-3</v>
      </c>
      <c r="AD644" s="2">
        <f>(Table2[[#This Row],[Day High]]/Table2[[#This Row],[Close Price]])-1</f>
        <v>1.4994148624926762E-2</v>
      </c>
      <c r="AE644" s="2">
        <f>(Table2[[#This Row],[Close Price]]/Table2[[#This Row],[Current Week Low]])-1</f>
        <v>2.7136046938027736E-3</v>
      </c>
      <c r="AF644" s="2">
        <f>(Table2[[#This Row],[Current Week High]]/Table2[[#This Row],[Close Price]])-1</f>
        <v>2.2527794031597326E-2</v>
      </c>
      <c r="AG644" s="2">
        <f>(Table2[[#This Row],[Close Price]]/Table2[[#This Row],[Current Month Low]])-1</f>
        <v>4.7582560723316236E-2</v>
      </c>
      <c r="AH644" s="2">
        <f>(Table2[[#This Row],[Current Month High]]/Table2[[#This Row],[Close Price]])-1</f>
        <v>3.8107080163838347E-2</v>
      </c>
      <c r="AI644">
        <v>23.756582796957201</v>
      </c>
      <c r="AJ644">
        <v>13.952325387564599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-0.08</v>
      </c>
      <c r="AM644" t="s">
        <v>10201</v>
      </c>
      <c r="AN644">
        <v>-1.44</v>
      </c>
      <c r="AO644" t="s">
        <v>10201</v>
      </c>
      <c r="AP644">
        <v>1.9189910185690998E-2</v>
      </c>
      <c r="AQ644">
        <f>(Table2[[#This Row],[Sharpe Ratio]]-AVERAGE(Table2[Sharpe Ratio]))/_xlfn.STDEV.P(Table2[Sharpe Ratio])</f>
        <v>-0.41945548049419329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697</v>
      </c>
      <c r="AT644">
        <f>_xlfn.RANK.AVG(Table2[[#This Row],[6M Return vs Nifty Z-Score]],Table2[6M Return vs Nifty Z-Score])</f>
        <v>655</v>
      </c>
      <c r="AU644">
        <f>_xlfn.RANK.AVG(Table2[[#This Row],[Sharpe Ratio Z-Score]],Table2[Sharpe Ratio Z-Score])</f>
        <v>449</v>
      </c>
      <c r="AV644">
        <f>(Table2[[#This Row],[Rank 1Y]]+Table2[[#This Row],[Rank 6M]]+Table2[[#This Row],[Rank Sharpe]])/3</f>
        <v>600.33333333333337</v>
      </c>
    </row>
    <row r="645" spans="1:48" x14ac:dyDescent="0.3">
      <c r="A645" t="s">
        <v>1949</v>
      </c>
      <c r="B645" t="s">
        <v>1950</v>
      </c>
      <c r="C645" t="s">
        <v>10166</v>
      </c>
      <c r="D645" t="s">
        <v>127</v>
      </c>
      <c r="E645">
        <v>3413.6356750349901</v>
      </c>
      <c r="F645">
        <v>518.45000000000005</v>
      </c>
      <c r="G645">
        <v>-39.872415145239998</v>
      </c>
      <c r="H645">
        <f>(Table2[[#This Row],[1Y Return vs Nifty]]-AVERAGE(Table2[1Y Return vs Nifty]))/_xlfn.STDEV.P(Table2[1Y Return vs Nifty])</f>
        <v>-1.0820007976903683</v>
      </c>
      <c r="I645">
        <v>-6.6788055954299201</v>
      </c>
      <c r="J645">
        <f>(Table2[[#This Row],[1M Return vs Nifty]]-AVERAGE(Table2[1M Return vs Nifty]))/_xlfn.STDEV.P(Table2[1M Return vs Nifty])</f>
        <v>-0.79958410586392048</v>
      </c>
      <c r="K645">
        <v>-15.1903794036653</v>
      </c>
      <c r="L645">
        <f>(Table2[[#This Row],[6M Return vs Nifty]]-AVERAGE(Table2[6M Return vs Nifty]))/_xlfn.STDEV.P(Table2[6M Return vs Nifty])</f>
        <v>-0.77439012357704695</v>
      </c>
      <c r="M645">
        <v>3.0099066339748002</v>
      </c>
      <c r="N645">
        <f>(Table2[[#This Row],[1W Return vs Nifty]]-AVERAGE(Table2[1W Return vs Nifty]))/_xlfn.STDEV.P(Table2[1W Return vs Nifty])</f>
        <v>-3.6371479888834108E-3</v>
      </c>
      <c r="O645">
        <v>525.85</v>
      </c>
      <c r="P645">
        <v>521.268325895864</v>
      </c>
      <c r="Q645">
        <v>513.87004938817404</v>
      </c>
      <c r="R645">
        <v>40.523184845759303</v>
      </c>
      <c r="S645" s="2">
        <f>(Table2[[#This Row],[Close Price]]-Table2[[#This Row],[20D EMA]])/Table2[[#This Row],[20D EMA]]</f>
        <v>-1.4072454121897835E-2</v>
      </c>
      <c r="T645" s="2">
        <f>(Table2[[#This Row],[Close Price]]-Table2[[#This Row],[50D EMA]])/Table2[[#This Row],[50D EMA]]</f>
        <v>-5.4066701463594755E-3</v>
      </c>
      <c r="U645" s="2">
        <f>(Table2[[#This Row],[Close Price]]-Table2[[#This Row],[200D EMA]])/Table2[[#This Row],[200D EMA]]</f>
        <v>8.9126630697371947E-3</v>
      </c>
      <c r="V645">
        <v>0.54672299444650796</v>
      </c>
      <c r="W645">
        <v>517.79999999999995</v>
      </c>
      <c r="X645">
        <v>532.9</v>
      </c>
      <c r="Y645">
        <v>514.1</v>
      </c>
      <c r="Z645">
        <v>527</v>
      </c>
      <c r="AA645">
        <v>484</v>
      </c>
      <c r="AB645">
        <v>560</v>
      </c>
      <c r="AC645" s="2">
        <f>(Table2[[#This Row],[Close Price]]/Table2[[#This Row],[Day Low]])-1</f>
        <v>1.2553109308615085E-3</v>
      </c>
      <c r="AD645" s="2">
        <f>(Table2[[#This Row],[Day High]]/Table2[[#This Row],[Close Price]])-1</f>
        <v>2.7871540167807796E-2</v>
      </c>
      <c r="AE645" s="2">
        <f>(Table2[[#This Row],[Close Price]]/Table2[[#This Row],[Current Week Low]])-1</f>
        <v>8.461388834857031E-3</v>
      </c>
      <c r="AF645" s="2">
        <f>(Table2[[#This Row],[Current Week High]]/Table2[[#This Row],[Close Price]])-1</f>
        <v>1.6491464943581668E-2</v>
      </c>
      <c r="AG645" s="2">
        <f>(Table2[[#This Row],[Close Price]]/Table2[[#This Row],[Current Month Low]])-1</f>
        <v>7.1177685950413405E-2</v>
      </c>
      <c r="AH645" s="2">
        <f>(Table2[[#This Row],[Current Month High]]/Table2[[#This Row],[Close Price]])-1</f>
        <v>8.014273314688003E-2</v>
      </c>
      <c r="AI645">
        <v>19.5872311698331</v>
      </c>
      <c r="AJ645">
        <v>15.403450194769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-0.12</v>
      </c>
      <c r="AM645" t="s">
        <v>10201</v>
      </c>
      <c r="AN645">
        <v>-3.44</v>
      </c>
      <c r="AO645" t="s">
        <v>10201</v>
      </c>
      <c r="AQ645">
        <f>(Table2[[#This Row],[Sharpe Ratio]]-AVERAGE(Table2[Sharpe Ratio]))/_xlfn.STDEV.P(Table2[Sharpe Ratio])</f>
        <v>-0.63970041368086605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-3.2993125888010852</v>
      </c>
      <c r="AS645">
        <f>_xlfn.RANK.AVG(Table2[[#This Row],[1Y Return vs Nifty Z-Score]],Table2[1Y Return vs Nifty Z-Score])</f>
        <v>695</v>
      </c>
      <c r="AT645">
        <f>_xlfn.RANK.AVG(Table2[[#This Row],[6M Return vs Nifty Z-Score]],Table2[6M Return vs Nifty Z-Score])</f>
        <v>577</v>
      </c>
      <c r="AU645">
        <f>_xlfn.RANK.AVG(Table2[[#This Row],[Sharpe Ratio Z-Score]],Table2[Sharpe Ratio Z-Score])</f>
        <v>530.5</v>
      </c>
      <c r="AV645">
        <f>(Table2[[#This Row],[Rank 1Y]]+Table2[[#This Row],[Rank 6M]]+Table2[[#This Row],[Rank Sharpe]])/3</f>
        <v>600.83333333333337</v>
      </c>
    </row>
    <row r="646" spans="1:48" x14ac:dyDescent="0.3">
      <c r="A646" t="s">
        <v>1894</v>
      </c>
      <c r="B646" t="s">
        <v>1895</v>
      </c>
      <c r="C646" t="s">
        <v>10162</v>
      </c>
      <c r="D646" t="s">
        <v>200</v>
      </c>
      <c r="E646">
        <v>3708.2399497500001</v>
      </c>
      <c r="F646">
        <v>236.3</v>
      </c>
      <c r="G646">
        <v>-32.0110666917708</v>
      </c>
      <c r="H646">
        <f>(Table2[[#This Row],[1Y Return vs Nifty]]-AVERAGE(Table2[1Y Return vs Nifty]))/_xlfn.STDEV.P(Table2[1Y Return vs Nifty])</f>
        <v>-0.97321358078852627</v>
      </c>
      <c r="I646">
        <v>5.4816027353385097</v>
      </c>
      <c r="J646">
        <f>(Table2[[#This Row],[1M Return vs Nifty]]-AVERAGE(Table2[1M Return vs Nifty]))/_xlfn.STDEV.P(Table2[1M Return vs Nifty])</f>
        <v>0.53327343504944025</v>
      </c>
      <c r="K646">
        <v>-29.0702534528365</v>
      </c>
      <c r="L646">
        <f>(Table2[[#This Row],[6M Return vs Nifty]]-AVERAGE(Table2[6M Return vs Nifty]))/_xlfn.STDEV.P(Table2[6M Return vs Nifty])</f>
        <v>-1.2415651804932939</v>
      </c>
      <c r="M646">
        <v>0.75209905715310399</v>
      </c>
      <c r="N646">
        <f>(Table2[[#This Row],[1W Return vs Nifty]]-AVERAGE(Table2[1W Return vs Nifty]))/_xlfn.STDEV.P(Table2[1W Return vs Nifty])</f>
        <v>-0.45706548709300715</v>
      </c>
      <c r="O646">
        <v>229.79</v>
      </c>
      <c r="P646">
        <v>226.63314925184599</v>
      </c>
      <c r="Q646">
        <v>232.89305119877599</v>
      </c>
      <c r="R646">
        <v>60.536484467187798</v>
      </c>
      <c r="S646" s="2">
        <f>(Table2[[#This Row],[Close Price]]-Table2[[#This Row],[20D EMA]])/Table2[[#This Row],[20D EMA]]</f>
        <v>2.833021454371391E-2</v>
      </c>
      <c r="T646" s="2">
        <f>(Table2[[#This Row],[Close Price]]-Table2[[#This Row],[50D EMA]])/Table2[[#This Row],[50D EMA]]</f>
        <v>4.2654178261502841E-2</v>
      </c>
      <c r="U646" s="2">
        <f>(Table2[[#This Row],[Close Price]]-Table2[[#This Row],[200D EMA]])/Table2[[#This Row],[200D EMA]]</f>
        <v>1.4628812597401893E-2</v>
      </c>
      <c r="V646">
        <v>1.32699904780671</v>
      </c>
      <c r="W646">
        <v>236.5</v>
      </c>
      <c r="X646">
        <v>239.75</v>
      </c>
      <c r="Y646">
        <v>234.42</v>
      </c>
      <c r="Z646">
        <v>241.09</v>
      </c>
      <c r="AA646">
        <v>216.5</v>
      </c>
      <c r="AB646">
        <v>248</v>
      </c>
      <c r="AC646" s="2">
        <f>(Table2[[#This Row],[Close Price]]/Table2[[#This Row],[Day Low]])-1</f>
        <v>-8.4566596194501908E-4</v>
      </c>
      <c r="AD646" s="2">
        <f>(Table2[[#This Row],[Day High]]/Table2[[#This Row],[Close Price]])-1</f>
        <v>1.4600084638171751E-2</v>
      </c>
      <c r="AE646" s="2">
        <f>(Table2[[#This Row],[Close Price]]/Table2[[#This Row],[Current Week Low]])-1</f>
        <v>8.0197935329751058E-3</v>
      </c>
      <c r="AF646" s="2">
        <f>(Table2[[#This Row],[Current Week High]]/Table2[[#This Row],[Close Price]])-1</f>
        <v>2.0270842149809454E-2</v>
      </c>
      <c r="AG646" s="2">
        <f>(Table2[[#This Row],[Close Price]]/Table2[[#This Row],[Current Month Low]])-1</f>
        <v>9.145496535796771E-2</v>
      </c>
      <c r="AH646" s="2">
        <f>(Table2[[#This Row],[Current Month High]]/Table2[[#This Row],[Close Price]])-1</f>
        <v>4.9513330512060971E-2</v>
      </c>
      <c r="AI646">
        <v>26.534066864155701</v>
      </c>
      <c r="AJ646">
        <v>24.009446339543398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-0.04</v>
      </c>
      <c r="AM646" t="s">
        <v>10201</v>
      </c>
      <c r="AN646">
        <v>2.98</v>
      </c>
      <c r="AO646" t="s">
        <v>10202</v>
      </c>
      <c r="AP646">
        <v>1.7727274883560001E-2</v>
      </c>
      <c r="AQ646">
        <f>(Table2[[#This Row],[Sharpe Ratio]]-AVERAGE(Table2[Sharpe Ratio]))/_xlfn.STDEV.P(Table2[Sharpe Ratio])</f>
        <v>-0.43624232375073524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665</v>
      </c>
      <c r="AT646">
        <f>_xlfn.RANK.AVG(Table2[[#This Row],[6M Return vs Nifty Z-Score]],Table2[6M Return vs Nifty Z-Score])</f>
        <v>683</v>
      </c>
      <c r="AU646">
        <f>_xlfn.RANK.AVG(Table2[[#This Row],[Sharpe Ratio Z-Score]],Table2[Sharpe Ratio Z-Score])</f>
        <v>455</v>
      </c>
      <c r="AV646">
        <f>(Table2[[#This Row],[Rank 1Y]]+Table2[[#This Row],[Rank 6M]]+Table2[[#This Row],[Rank Sharpe]])/3</f>
        <v>601</v>
      </c>
    </row>
    <row r="647" spans="1:48" x14ac:dyDescent="0.3">
      <c r="A647" t="s">
        <v>1533</v>
      </c>
      <c r="B647" t="s">
        <v>1534</v>
      </c>
      <c r="C647" t="s">
        <v>10168</v>
      </c>
      <c r="D647" t="s">
        <v>480</v>
      </c>
      <c r="E647">
        <v>6348.4860242799996</v>
      </c>
      <c r="F647">
        <v>1175.45</v>
      </c>
      <c r="G647">
        <v>-27.160864979002401</v>
      </c>
      <c r="H647">
        <f>(Table2[[#This Row],[1Y Return vs Nifty]]-AVERAGE(Table2[1Y Return vs Nifty]))/_xlfn.STDEV.P(Table2[1Y Return vs Nifty])</f>
        <v>-0.90609533143630783</v>
      </c>
      <c r="I647">
        <v>9.4430104350741395</v>
      </c>
      <c r="J647">
        <f>(Table2[[#This Row],[1M Return vs Nifty]]-AVERAGE(Table2[1M Return vs Nifty]))/_xlfn.STDEV.P(Table2[1M Return vs Nifty])</f>
        <v>0.96746873356300866</v>
      </c>
      <c r="K647">
        <v>-8.6336524151143905</v>
      </c>
      <c r="L647">
        <f>(Table2[[#This Row],[6M Return vs Nifty]]-AVERAGE(Table2[6M Return vs Nifty]))/_xlfn.STDEV.P(Table2[6M Return vs Nifty])</f>
        <v>-0.55370085123862312</v>
      </c>
      <c r="M647">
        <v>8.62372736398037</v>
      </c>
      <c r="N647">
        <f>(Table2[[#This Row],[1W Return vs Nifty]]-AVERAGE(Table2[1W Return vs Nifty]))/_xlfn.STDEV.P(Table2[1W Return vs Nifty])</f>
        <v>1.123768675149492</v>
      </c>
      <c r="O647">
        <v>1081.3</v>
      </c>
      <c r="P647">
        <v>1063.76312645644</v>
      </c>
      <c r="Q647">
        <v>1113.24825413095</v>
      </c>
      <c r="R647">
        <v>82.660386416814205</v>
      </c>
      <c r="S647" s="2">
        <f>(Table2[[#This Row],[Close Price]]-Table2[[#This Row],[20D EMA]])/Table2[[#This Row],[20D EMA]]</f>
        <v>8.7071118098585129E-2</v>
      </c>
      <c r="T647" s="2">
        <f>(Table2[[#This Row],[Close Price]]-Table2[[#This Row],[50D EMA]])/Table2[[#This Row],[50D EMA]]</f>
        <v>0.10499224006344944</v>
      </c>
      <c r="U647" s="2">
        <f>(Table2[[#This Row],[Close Price]]-Table2[[#This Row],[200D EMA]])/Table2[[#This Row],[200D EMA]]</f>
        <v>5.5874101430868524E-2</v>
      </c>
      <c r="V647">
        <v>1.69758556037455</v>
      </c>
      <c r="W647">
        <v>1151.7</v>
      </c>
      <c r="X647">
        <v>1188.7</v>
      </c>
      <c r="Y647">
        <v>1153.5999999999999</v>
      </c>
      <c r="Z647">
        <v>1178</v>
      </c>
      <c r="AA647">
        <v>1005.6</v>
      </c>
      <c r="AB647">
        <v>1179.9000000000001</v>
      </c>
      <c r="AC647" s="2">
        <f>(Table2[[#This Row],[Close Price]]/Table2[[#This Row],[Day Low]])-1</f>
        <v>2.0621689676130872E-2</v>
      </c>
      <c r="AD647" s="2">
        <f>(Table2[[#This Row],[Day High]]/Table2[[#This Row],[Close Price]])-1</f>
        <v>1.127227870177383E-2</v>
      </c>
      <c r="AE647" s="2">
        <f>(Table2[[#This Row],[Close Price]]/Table2[[#This Row],[Current Week Low]])-1</f>
        <v>1.8940707350901587E-2</v>
      </c>
      <c r="AF647" s="2">
        <f>(Table2[[#This Row],[Current Week High]]/Table2[[#This Row],[Close Price]])-1</f>
        <v>2.1693819388319824E-3</v>
      </c>
      <c r="AG647" s="2">
        <f>(Table2[[#This Row],[Close Price]]/Table2[[#This Row],[Current Month Low]])-1</f>
        <v>0.16890413683373118</v>
      </c>
      <c r="AH647" s="2">
        <f>(Table2[[#This Row],[Current Month High]]/Table2[[#This Row],[Close Price]])-1</f>
        <v>3.7857841677655379E-3</v>
      </c>
      <c r="AI647">
        <v>19.503168999106698</v>
      </c>
      <c r="AJ647">
        <v>25.9455694846244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0.04</v>
      </c>
      <c r="AM647" t="s">
        <v>10202</v>
      </c>
      <c r="AN647">
        <v>15.26</v>
      </c>
      <c r="AO647" t="s">
        <v>10202</v>
      </c>
      <c r="AP647">
        <v>-5.3513424674188001E-2</v>
      </c>
      <c r="AQ647">
        <f>(Table2[[#This Row],[Sharpe Ratio]]-AVERAGE(Table2[Sharpe Ratio]))/_xlfn.STDEV.P(Table2[Sharpe Ratio])</f>
        <v>-1.2538804972721316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639</v>
      </c>
      <c r="AT647">
        <f>_xlfn.RANK.AVG(Table2[[#This Row],[6M Return vs Nifty Z-Score]],Table2[6M Return vs Nifty Z-Score])</f>
        <v>509</v>
      </c>
      <c r="AU647">
        <f>_xlfn.RANK.AVG(Table2[[#This Row],[Sharpe Ratio Z-Score]],Table2[Sharpe Ratio Z-Score])</f>
        <v>656</v>
      </c>
      <c r="AV647">
        <f>(Table2[[#This Row],[Rank 1Y]]+Table2[[#This Row],[Rank 6M]]+Table2[[#This Row],[Rank Sharpe]])/3</f>
        <v>601.33333333333337</v>
      </c>
    </row>
    <row r="648" spans="1:48" x14ac:dyDescent="0.3">
      <c r="A648" t="s">
        <v>1169</v>
      </c>
      <c r="B648" t="s">
        <v>1170</v>
      </c>
      <c r="C648" t="s">
        <v>10166</v>
      </c>
      <c r="D648" t="s">
        <v>231</v>
      </c>
      <c r="E648">
        <v>10172.23030161</v>
      </c>
      <c r="F648">
        <v>520.65</v>
      </c>
      <c r="G648">
        <v>-6.1058202318900996</v>
      </c>
      <c r="H648">
        <f>(Table2[[#This Row],[1Y Return vs Nifty]]-AVERAGE(Table2[1Y Return vs Nifty]))/_xlfn.STDEV.P(Table2[1Y Return vs Nifty])</f>
        <v>-0.61473059505049188</v>
      </c>
      <c r="I648">
        <v>-10.4648505689748</v>
      </c>
      <c r="J648">
        <f>(Table2[[#This Row],[1M Return vs Nifty]]-AVERAGE(Table2[1M Return vs Nifty]))/_xlfn.STDEV.P(Table2[1M Return vs Nifty])</f>
        <v>-1.214558542245165</v>
      </c>
      <c r="K648">
        <v>-15.562036386241299</v>
      </c>
      <c r="L648">
        <f>(Table2[[#This Row],[6M Return vs Nifty]]-AVERAGE(Table2[6M Return vs Nifty]))/_xlfn.STDEV.P(Table2[6M Return vs Nifty])</f>
        <v>-0.78689952181604828</v>
      </c>
      <c r="M648">
        <v>-2.71628483457576</v>
      </c>
      <c r="N648">
        <f>(Table2[[#This Row],[1W Return vs Nifty]]-AVERAGE(Table2[1W Return vs Nifty]))/_xlfn.STDEV.P(Table2[1W Return vs Nifty])</f>
        <v>-1.1536100303688988</v>
      </c>
      <c r="O648">
        <v>544.29</v>
      </c>
      <c r="P648">
        <v>565.40704584945797</v>
      </c>
      <c r="Q648">
        <v>552.00904698043996</v>
      </c>
      <c r="R648">
        <v>25.629385029698</v>
      </c>
      <c r="S648" s="2">
        <f>(Table2[[#This Row],[Close Price]]-Table2[[#This Row],[20D EMA]])/Table2[[#This Row],[20D EMA]]</f>
        <v>-4.3432728876150559E-2</v>
      </c>
      <c r="T648" s="2">
        <f>(Table2[[#This Row],[Close Price]]-Table2[[#This Row],[50D EMA]])/Table2[[#This Row],[50D EMA]]</f>
        <v>-7.9158981441796089E-2</v>
      </c>
      <c r="U648" s="2">
        <f>(Table2[[#This Row],[Close Price]]-Table2[[#This Row],[200D EMA]])/Table2[[#This Row],[200D EMA]]</f>
        <v>-5.6808936650545816E-2</v>
      </c>
      <c r="V648">
        <v>0.81438835756977201</v>
      </c>
      <c r="W648">
        <v>520.75</v>
      </c>
      <c r="X648">
        <v>552</v>
      </c>
      <c r="Y648">
        <v>518.1</v>
      </c>
      <c r="Z648">
        <v>532.5</v>
      </c>
      <c r="AA648">
        <v>496.95</v>
      </c>
      <c r="AB648">
        <v>587.15</v>
      </c>
      <c r="AC648" s="2">
        <f>(Table2[[#This Row],[Close Price]]/Table2[[#This Row],[Day Low]])-1</f>
        <v>-1.920307249160258E-4</v>
      </c>
      <c r="AD648" s="2">
        <f>(Table2[[#This Row],[Day High]]/Table2[[#This Row],[Close Price]])-1</f>
        <v>6.0213195044655832E-2</v>
      </c>
      <c r="AE648" s="2">
        <f>(Table2[[#This Row],[Close Price]]/Table2[[#This Row],[Current Week Low]])-1</f>
        <v>4.9218297625939211E-3</v>
      </c>
      <c r="AF648" s="2">
        <f>(Table2[[#This Row],[Current Week High]]/Table2[[#This Row],[Close Price]])-1</f>
        <v>2.2760011524056489E-2</v>
      </c>
      <c r="AG648" s="2">
        <f>(Table2[[#This Row],[Close Price]]/Table2[[#This Row],[Current Month Low]])-1</f>
        <v>4.7690914578931487E-2</v>
      </c>
      <c r="AH648" s="2">
        <f>(Table2[[#This Row],[Current Month High]]/Table2[[#This Row],[Close Price]])-1</f>
        <v>0.12772495918563331</v>
      </c>
      <c r="AI648">
        <v>36.252760971862003</v>
      </c>
      <c r="AJ648">
        <v>26.294724075196999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-0.19</v>
      </c>
      <c r="AM648" t="s">
        <v>10201</v>
      </c>
      <c r="AN648">
        <v>-6.71</v>
      </c>
      <c r="AO648" t="s">
        <v>10201</v>
      </c>
      <c r="AP648">
        <v>-7.7627033932358994E-2</v>
      </c>
      <c r="AQ648">
        <f>(Table2[[#This Row],[Sharpe Ratio]]-AVERAGE(Table2[Sharpe Ratio]))/_xlfn.STDEV.P(Table2[Sharpe Ratio])</f>
        <v>-1.530635323561808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535</v>
      </c>
      <c r="AT648">
        <f>_xlfn.RANK.AVG(Table2[[#This Row],[6M Return vs Nifty Z-Score]],Table2[6M Return vs Nifty Z-Score])</f>
        <v>584</v>
      </c>
      <c r="AU648">
        <f>_xlfn.RANK.AVG(Table2[[#This Row],[Sharpe Ratio Z-Score]],Table2[Sharpe Ratio Z-Score])</f>
        <v>689</v>
      </c>
      <c r="AV648">
        <f>(Table2[[#This Row],[Rank 1Y]]+Table2[[#This Row],[Rank 6M]]+Table2[[#This Row],[Rank Sharpe]])/3</f>
        <v>602.66666666666663</v>
      </c>
    </row>
    <row r="649" spans="1:48" x14ac:dyDescent="0.3">
      <c r="A649" t="s">
        <v>552</v>
      </c>
      <c r="B649" t="s">
        <v>553</v>
      </c>
      <c r="C649" t="s">
        <v>10157</v>
      </c>
      <c r="D649" t="s">
        <v>37</v>
      </c>
      <c r="E649">
        <v>36062.316240729997</v>
      </c>
      <c r="F649">
        <v>615.95000000000005</v>
      </c>
      <c r="G649">
        <v>-29.631166443847</v>
      </c>
      <c r="H649">
        <f>(Table2[[#This Row],[1Y Return vs Nifty]]-AVERAGE(Table2[1Y Return vs Nifty]))/_xlfn.STDEV.P(Table2[1Y Return vs Nifty])</f>
        <v>-0.94027995292454547</v>
      </c>
      <c r="I649">
        <v>6.3239251238362399</v>
      </c>
      <c r="J649">
        <f>(Table2[[#This Row],[1M Return vs Nifty]]-AVERAGE(Table2[1M Return vs Nifty]))/_xlfn.STDEV.P(Table2[1M Return vs Nifty])</f>
        <v>0.62559728774020007</v>
      </c>
      <c r="K649">
        <v>-3.73014870690103</v>
      </c>
      <c r="L649">
        <f>(Table2[[#This Row],[6M Return vs Nifty]]-AVERAGE(Table2[6M Return vs Nifty]))/_xlfn.STDEV.P(Table2[6M Return vs Nifty])</f>
        <v>-0.38865651323827982</v>
      </c>
      <c r="M649">
        <v>4.2889464004831197</v>
      </c>
      <c r="N649">
        <f>(Table2[[#This Row],[1W Return vs Nifty]]-AVERAGE(Table2[1W Return vs Nifty]))/_xlfn.STDEV.P(Table2[1W Return vs Nifty])</f>
        <v>0.25322835416005973</v>
      </c>
      <c r="O649">
        <v>586.25</v>
      </c>
      <c r="P649">
        <v>565.31416624031306</v>
      </c>
      <c r="Q649">
        <v>562.69832717644795</v>
      </c>
      <c r="R649">
        <v>82.782608831514494</v>
      </c>
      <c r="S649" s="2">
        <f>(Table2[[#This Row],[Close Price]]-Table2[[#This Row],[20D EMA]])/Table2[[#This Row],[20D EMA]]</f>
        <v>5.0660980810234617E-2</v>
      </c>
      <c r="T649" s="2">
        <f>(Table2[[#This Row],[Close Price]]-Table2[[#This Row],[50D EMA]])/Table2[[#This Row],[50D EMA]]</f>
        <v>8.9571138994174571E-2</v>
      </c>
      <c r="U649" s="2">
        <f>(Table2[[#This Row],[Close Price]]-Table2[[#This Row],[200D EMA]])/Table2[[#This Row],[200D EMA]]</f>
        <v>9.4636273562003534E-2</v>
      </c>
      <c r="V649">
        <v>0.950989394576081</v>
      </c>
      <c r="W649">
        <v>608</v>
      </c>
      <c r="X649">
        <v>623</v>
      </c>
      <c r="Y649">
        <v>610</v>
      </c>
      <c r="Z649">
        <v>623</v>
      </c>
      <c r="AA649">
        <v>555.54999999999995</v>
      </c>
      <c r="AB649">
        <v>633.9</v>
      </c>
      <c r="AC649" s="2">
        <f>(Table2[[#This Row],[Close Price]]/Table2[[#This Row],[Day Low]])-1</f>
        <v>1.3075657894736858E-2</v>
      </c>
      <c r="AD649" s="2">
        <f>(Table2[[#This Row],[Day High]]/Table2[[#This Row],[Close Price]])-1</f>
        <v>1.1445734231674498E-2</v>
      </c>
      <c r="AE649" s="2">
        <f>(Table2[[#This Row],[Close Price]]/Table2[[#This Row],[Current Week Low]])-1</f>
        <v>9.7540983606558829E-3</v>
      </c>
      <c r="AF649" s="2">
        <f>(Table2[[#This Row],[Current Week High]]/Table2[[#This Row],[Close Price]])-1</f>
        <v>1.1445734231674498E-2</v>
      </c>
      <c r="AG649" s="2">
        <f>(Table2[[#This Row],[Close Price]]/Table2[[#This Row],[Current Month Low]])-1</f>
        <v>0.10872108721087237</v>
      </c>
      <c r="AH649" s="2">
        <f>(Table2[[#This Row],[Current Month High]]/Table2[[#This Row],[Close Price]])-1</f>
        <v>2.9141975809724663E-2</v>
      </c>
      <c r="AI649">
        <v>9.5868171117785508</v>
      </c>
      <c r="AJ649">
        <v>35.433157431838097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0.04</v>
      </c>
      <c r="AM649" t="s">
        <v>10202</v>
      </c>
      <c r="AN649">
        <v>7.06</v>
      </c>
      <c r="AO649" t="s">
        <v>10202</v>
      </c>
      <c r="AP649">
        <v>-8.6258212737853002E-2</v>
      </c>
      <c r="AQ649">
        <f>(Table2[[#This Row],[Sharpe Ratio]]-AVERAGE(Table2[Sharpe Ratio]))/_xlfn.STDEV.P(Table2[Sharpe Ratio])</f>
        <v>-1.629696412485284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-2.0798072367478495</v>
      </c>
      <c r="AS649">
        <f>_xlfn.RANK.AVG(Table2[[#This Row],[1Y Return vs Nifty Z-Score]],Table2[1Y Return vs Nifty Z-Score])</f>
        <v>652</v>
      </c>
      <c r="AT649">
        <f>_xlfn.RANK.AVG(Table2[[#This Row],[6M Return vs Nifty Z-Score]],Table2[6M Return vs Nifty Z-Score])</f>
        <v>462</v>
      </c>
      <c r="AU649">
        <f>_xlfn.RANK.AVG(Table2[[#This Row],[Sharpe Ratio Z-Score]],Table2[Sharpe Ratio Z-Score])</f>
        <v>698</v>
      </c>
      <c r="AV649">
        <f>(Table2[[#This Row],[Rank 1Y]]+Table2[[#This Row],[Rank 6M]]+Table2[[#This Row],[Rank Sharpe]])/3</f>
        <v>604</v>
      </c>
    </row>
    <row r="650" spans="1:48" x14ac:dyDescent="0.3">
      <c r="A650" t="s">
        <v>1369</v>
      </c>
      <c r="B650" t="s">
        <v>1370</v>
      </c>
      <c r="C650" t="s">
        <v>10171</v>
      </c>
      <c r="D650" t="s">
        <v>551</v>
      </c>
      <c r="E650">
        <v>7806.6969399999998</v>
      </c>
      <c r="F650">
        <v>2409.4</v>
      </c>
      <c r="G650">
        <v>-16.301465024858601</v>
      </c>
      <c r="H650">
        <f>(Table2[[#This Row],[1Y Return vs Nifty]]-AVERAGE(Table2[1Y Return vs Nifty]))/_xlfn.STDEV.P(Table2[1Y Return vs Nifty])</f>
        <v>-0.75582036204298941</v>
      </c>
      <c r="I650">
        <v>-0.10953019517691</v>
      </c>
      <c r="J650">
        <f>(Table2[[#This Row],[1M Return vs Nifty]]-AVERAGE(Table2[1M Return vs Nifty]))/_xlfn.STDEV.P(Table2[1M Return vs Nifty])</f>
        <v>-7.955003978658795E-2</v>
      </c>
      <c r="K650">
        <v>-11.719899177972099</v>
      </c>
      <c r="L650">
        <f>(Table2[[#This Row],[6M Return vs Nifty]]-AVERAGE(Table2[6M Return vs Nifty]))/_xlfn.STDEV.P(Table2[6M Return vs Nifty])</f>
        <v>-0.65757913586770644</v>
      </c>
      <c r="M650">
        <v>5.3673250753152004</v>
      </c>
      <c r="N650">
        <f>(Table2[[#This Row],[1W Return vs Nifty]]-AVERAGE(Table2[1W Return vs Nifty]))/_xlfn.STDEV.P(Table2[1W Return vs Nifty])</f>
        <v>0.46979572530101993</v>
      </c>
      <c r="O650">
        <v>2324.39</v>
      </c>
      <c r="P650">
        <v>2287.9967838492398</v>
      </c>
      <c r="Q650">
        <v>2264.3455547767799</v>
      </c>
      <c r="R650">
        <v>68.519099558029694</v>
      </c>
      <c r="S650" s="2">
        <f>(Table2[[#This Row],[Close Price]]-Table2[[#This Row],[20D EMA]])/Table2[[#This Row],[20D EMA]]</f>
        <v>3.657303636653067E-2</v>
      </c>
      <c r="T650" s="2">
        <f>(Table2[[#This Row],[Close Price]]-Table2[[#This Row],[50D EMA]])/Table2[[#This Row],[50D EMA]]</f>
        <v>5.3060920805367597E-2</v>
      </c>
      <c r="U650" s="2">
        <f>(Table2[[#This Row],[Close Price]]-Table2[[#This Row],[200D EMA]])/Table2[[#This Row],[200D EMA]]</f>
        <v>6.4060207116894641E-2</v>
      </c>
      <c r="V650">
        <v>1.0194949843581</v>
      </c>
      <c r="W650">
        <v>2384</v>
      </c>
      <c r="X650">
        <v>2438</v>
      </c>
      <c r="Y650">
        <v>2393.9499999999998</v>
      </c>
      <c r="Z650">
        <v>2488</v>
      </c>
      <c r="AA650">
        <v>2173.4</v>
      </c>
      <c r="AB650">
        <v>2488</v>
      </c>
      <c r="AC650" s="2">
        <f>(Table2[[#This Row],[Close Price]]/Table2[[#This Row],[Day Low]])-1</f>
        <v>1.065436241610751E-2</v>
      </c>
      <c r="AD650" s="2">
        <f>(Table2[[#This Row],[Day High]]/Table2[[#This Row],[Close Price]])-1</f>
        <v>1.1870175147339568E-2</v>
      </c>
      <c r="AE650" s="2">
        <f>(Table2[[#This Row],[Close Price]]/Table2[[#This Row],[Current Week Low]])-1</f>
        <v>6.4537688757075884E-3</v>
      </c>
      <c r="AF650" s="2">
        <f>(Table2[[#This Row],[Current Week High]]/Table2[[#This Row],[Close Price]])-1</f>
        <v>3.2622229600730357E-2</v>
      </c>
      <c r="AG650" s="2">
        <f>(Table2[[#This Row],[Close Price]]/Table2[[#This Row],[Current Month Low]])-1</f>
        <v>0.10858562620778511</v>
      </c>
      <c r="AH650" s="2">
        <f>(Table2[[#This Row],[Current Month High]]/Table2[[#This Row],[Close Price]])-1</f>
        <v>3.2622229600730357E-2</v>
      </c>
      <c r="AI650">
        <v>13.513737860048099</v>
      </c>
      <c r="AJ650">
        <v>22.928571428571399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-0.02</v>
      </c>
      <c r="AM650" t="s">
        <v>10201</v>
      </c>
      <c r="AN650">
        <v>3.68</v>
      </c>
      <c r="AO650" t="s">
        <v>10202</v>
      </c>
      <c r="AP650">
        <v>-7.1304145810853994E-2</v>
      </c>
      <c r="AQ650">
        <f>(Table2[[#This Row],[Sharpe Ratio]]-AVERAGE(Table2[Sharpe Ratio]))/_xlfn.STDEV.P(Table2[Sharpe Ratio])</f>
        <v>-1.4580667675658523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-2.4812205799621161</v>
      </c>
      <c r="AS650">
        <f>_xlfn.RANK.AVG(Table2[[#This Row],[1Y Return vs Nifty Z-Score]],Table2[1Y Return vs Nifty Z-Score])</f>
        <v>592</v>
      </c>
      <c r="AT650">
        <f>_xlfn.RANK.AVG(Table2[[#This Row],[6M Return vs Nifty Z-Score]],Table2[6M Return vs Nifty Z-Score])</f>
        <v>537</v>
      </c>
      <c r="AU650">
        <f>_xlfn.RANK.AVG(Table2[[#This Row],[Sharpe Ratio Z-Score]],Table2[Sharpe Ratio Z-Score])</f>
        <v>683</v>
      </c>
      <c r="AV650">
        <f>(Table2[[#This Row],[Rank 1Y]]+Table2[[#This Row],[Rank 6M]]+Table2[[#This Row],[Rank Sharpe]])/3</f>
        <v>604</v>
      </c>
    </row>
    <row r="651" spans="1:48" x14ac:dyDescent="0.3">
      <c r="A651" t="s">
        <v>22</v>
      </c>
      <c r="B651" t="s">
        <v>23</v>
      </c>
      <c r="C651" t="s">
        <v>10157</v>
      </c>
      <c r="D651" t="s">
        <v>24</v>
      </c>
      <c r="E651">
        <v>1222102.5101522901</v>
      </c>
      <c r="F651">
        <v>1605.05</v>
      </c>
      <c r="G651">
        <v>-29.212715652939899</v>
      </c>
      <c r="H651">
        <f>(Table2[[#This Row],[1Y Return vs Nifty]]-AVERAGE(Table2[1Y Return vs Nifty]))/_xlfn.STDEV.P(Table2[1Y Return vs Nifty])</f>
        <v>-0.93448933096921571</v>
      </c>
      <c r="I651">
        <v>-7.2341409545702602</v>
      </c>
      <c r="J651">
        <f>(Table2[[#This Row],[1M Return vs Nifty]]-AVERAGE(Table2[1M Return vs Nifty]))/_xlfn.STDEV.P(Table2[1M Return vs Nifty])</f>
        <v>-0.86045236793479274</v>
      </c>
      <c r="K651">
        <v>-3.9148466229728598</v>
      </c>
      <c r="L651">
        <f>(Table2[[#This Row],[6M Return vs Nifty]]-AVERAGE(Table2[6M Return vs Nifty]))/_xlfn.STDEV.P(Table2[6M Return vs Nifty])</f>
        <v>-0.39487315894756286</v>
      </c>
      <c r="M651">
        <v>-1.44469267943816</v>
      </c>
      <c r="N651">
        <f>(Table2[[#This Row],[1W Return vs Nifty]]-AVERAGE(Table2[1W Return vs Nifty]))/_xlfn.STDEV.P(Table2[1W Return vs Nifty])</f>
        <v>-0.89824020840492158</v>
      </c>
      <c r="O651">
        <v>1627.14</v>
      </c>
      <c r="P651">
        <v>1604.02622161259</v>
      </c>
      <c r="Q651">
        <v>1557.3631429329801</v>
      </c>
      <c r="R651">
        <v>39.036309085475402</v>
      </c>
      <c r="S651" s="2">
        <f>(Table2[[#This Row],[Close Price]]-Table2[[#This Row],[20D EMA]])/Table2[[#This Row],[20D EMA]]</f>
        <v>-1.3575967648758031E-2</v>
      </c>
      <c r="T651" s="2">
        <f>(Table2[[#This Row],[Close Price]]-Table2[[#This Row],[50D EMA]])/Table2[[#This Row],[50D EMA]]</f>
        <v>6.3825539359369291E-4</v>
      </c>
      <c r="U651" s="2">
        <f>(Table2[[#This Row],[Close Price]]-Table2[[#This Row],[200D EMA]])/Table2[[#This Row],[200D EMA]]</f>
        <v>3.0620255322860217E-2</v>
      </c>
      <c r="V651">
        <v>0.95376574621703403</v>
      </c>
      <c r="W651">
        <v>1599</v>
      </c>
      <c r="X651">
        <v>1621.7</v>
      </c>
      <c r="Y651">
        <v>1598.3</v>
      </c>
      <c r="Z651">
        <v>1631.85</v>
      </c>
      <c r="AA651">
        <v>1588.05</v>
      </c>
      <c r="AB651">
        <v>1794</v>
      </c>
      <c r="AC651" s="2">
        <f>(Table2[[#This Row],[Close Price]]/Table2[[#This Row],[Day Low]])-1</f>
        <v>3.7836147592245073E-3</v>
      </c>
      <c r="AD651" s="2">
        <f>(Table2[[#This Row],[Day High]]/Table2[[#This Row],[Close Price]])-1</f>
        <v>1.0373508613438887E-2</v>
      </c>
      <c r="AE651" s="2">
        <f>(Table2[[#This Row],[Close Price]]/Table2[[#This Row],[Current Week Low]])-1</f>
        <v>4.2232371895138954E-3</v>
      </c>
      <c r="AF651" s="2">
        <f>(Table2[[#This Row],[Current Week High]]/Table2[[#This Row],[Close Price]])-1</f>
        <v>1.6697299149559086E-2</v>
      </c>
      <c r="AG651" s="2">
        <f>(Table2[[#This Row],[Close Price]]/Table2[[#This Row],[Current Month Low]])-1</f>
        <v>1.0704952614842167E-2</v>
      </c>
      <c r="AH651" s="2">
        <f>(Table2[[#This Row],[Current Month High]]/Table2[[#This Row],[Close Price]])-1</f>
        <v>0.11772218933989609</v>
      </c>
      <c r="AI651">
        <v>11.772218933989601</v>
      </c>
      <c r="AJ651">
        <v>17.711121704374602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0.02</v>
      </c>
      <c r="AM651" t="s">
        <v>10202</v>
      </c>
      <c r="AN651">
        <v>-1.29</v>
      </c>
      <c r="AO651" t="s">
        <v>10201</v>
      </c>
      <c r="AP651">
        <v>-9.4604858748139994E-2</v>
      </c>
      <c r="AQ651">
        <f>(Table2[[#This Row],[Sharpe Ratio]]-AVERAGE(Table2[Sharpe Ratio]))/_xlfn.STDEV.P(Table2[Sharpe Ratio])</f>
        <v>-1.72549188391168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-4.8135469501681722</v>
      </c>
      <c r="AS651">
        <f>_xlfn.RANK.AVG(Table2[[#This Row],[1Y Return vs Nifty Z-Score]],Table2[1Y Return vs Nifty Z-Score])</f>
        <v>649</v>
      </c>
      <c r="AT651">
        <f>_xlfn.RANK.AVG(Table2[[#This Row],[6M Return vs Nifty Z-Score]],Table2[6M Return vs Nifty Z-Score])</f>
        <v>464</v>
      </c>
      <c r="AU651">
        <f>_xlfn.RANK.AVG(Table2[[#This Row],[Sharpe Ratio Z-Score]],Table2[Sharpe Ratio Z-Score])</f>
        <v>702</v>
      </c>
      <c r="AV651">
        <f>(Table2[[#This Row],[Rank 1Y]]+Table2[[#This Row],[Rank 6M]]+Table2[[#This Row],[Rank Sharpe]])/3</f>
        <v>605</v>
      </c>
    </row>
    <row r="652" spans="1:48" x14ac:dyDescent="0.3">
      <c r="A652" t="s">
        <v>1173</v>
      </c>
      <c r="B652" t="s">
        <v>1174</v>
      </c>
      <c r="C652" t="s">
        <v>10158</v>
      </c>
      <c r="D652" t="s">
        <v>21</v>
      </c>
      <c r="E652">
        <v>10162.3239042</v>
      </c>
      <c r="F652">
        <v>1618.5</v>
      </c>
      <c r="G652">
        <v>-18.524971491245701</v>
      </c>
      <c r="H652">
        <f>(Table2[[#This Row],[1Y Return vs Nifty]]-AVERAGE(Table2[1Y Return vs Nifty]))/_xlfn.STDEV.P(Table2[1Y Return vs Nifty])</f>
        <v>-0.78658977541694519</v>
      </c>
      <c r="I652">
        <v>-12.700751669242001</v>
      </c>
      <c r="J652">
        <f>(Table2[[#This Row],[1M Return vs Nifty]]-AVERAGE(Table2[1M Return vs Nifty]))/_xlfn.STDEV.P(Table2[1M Return vs Nifty])</f>
        <v>-1.4596274216089635</v>
      </c>
      <c r="K652">
        <v>-11.174779857385399</v>
      </c>
      <c r="L652">
        <f>(Table2[[#This Row],[6M Return vs Nifty]]-AVERAGE(Table2[6M Return vs Nifty]))/_xlfn.STDEV.P(Table2[6M Return vs Nifty])</f>
        <v>-0.63923126407009134</v>
      </c>
      <c r="M652">
        <v>-4.6139079386303603</v>
      </c>
      <c r="N652">
        <f>(Table2[[#This Row],[1W Return vs Nifty]]-AVERAGE(Table2[1W Return vs Nifty]))/_xlfn.STDEV.P(Table2[1W Return vs Nifty])</f>
        <v>-1.5347036634801492</v>
      </c>
      <c r="O652">
        <v>1724.39</v>
      </c>
      <c r="P652">
        <v>1665.43363277413</v>
      </c>
      <c r="Q652">
        <v>1581.95879987577</v>
      </c>
      <c r="R652">
        <v>28.494492989924399</v>
      </c>
      <c r="S652" s="2">
        <f>(Table2[[#This Row],[Close Price]]-Table2[[#This Row],[20D EMA]])/Table2[[#This Row],[20D EMA]]</f>
        <v>-6.1407222264105041E-2</v>
      </c>
      <c r="T652" s="2">
        <f>(Table2[[#This Row],[Close Price]]-Table2[[#This Row],[50D EMA]])/Table2[[#This Row],[50D EMA]]</f>
        <v>-2.8181028562484479E-2</v>
      </c>
      <c r="U652" s="2">
        <f>(Table2[[#This Row],[Close Price]]-Table2[[#This Row],[200D EMA]])/Table2[[#This Row],[200D EMA]]</f>
        <v>2.3098705305788999E-2</v>
      </c>
      <c r="V652">
        <v>1.4628613706721001</v>
      </c>
      <c r="W652">
        <v>1616.25</v>
      </c>
      <c r="X652">
        <v>1672</v>
      </c>
      <c r="Y652">
        <v>1611</v>
      </c>
      <c r="Z652">
        <v>1676.8</v>
      </c>
      <c r="AA652">
        <v>1611</v>
      </c>
      <c r="AB652">
        <v>1942.45</v>
      </c>
      <c r="AC652" s="2">
        <f>(Table2[[#This Row],[Close Price]]/Table2[[#This Row],[Day Low]])-1</f>
        <v>1.3921113689094877E-3</v>
      </c>
      <c r="AD652" s="2">
        <f>(Table2[[#This Row],[Day High]]/Table2[[#This Row],[Close Price]])-1</f>
        <v>3.3055298115538978E-2</v>
      </c>
      <c r="AE652" s="2">
        <f>(Table2[[#This Row],[Close Price]]/Table2[[#This Row],[Current Week Low]])-1</f>
        <v>4.6554934823090921E-3</v>
      </c>
      <c r="AF652" s="2">
        <f>(Table2[[#This Row],[Current Week High]]/Table2[[#This Row],[Close Price]])-1</f>
        <v>3.6021007105344394E-2</v>
      </c>
      <c r="AG652" s="2">
        <f>(Table2[[#This Row],[Close Price]]/Table2[[#This Row],[Current Month Low]])-1</f>
        <v>4.6554934823090921E-3</v>
      </c>
      <c r="AH652" s="2">
        <f>(Table2[[#This Row],[Current Month High]]/Table2[[#This Row],[Close Price]])-1</f>
        <v>0.20015446400988579</v>
      </c>
      <c r="AI652">
        <v>20.015446400988498</v>
      </c>
      <c r="AJ652">
        <v>16.770679268424601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-0.06</v>
      </c>
      <c r="AM652" t="s">
        <v>10201</v>
      </c>
      <c r="AN652">
        <v>-8.68</v>
      </c>
      <c r="AO652" t="s">
        <v>10201</v>
      </c>
      <c r="AP652">
        <v>-7.0414048468269999E-2</v>
      </c>
      <c r="AQ652">
        <f>(Table2[[#This Row],[Sharpe Ratio]]-AVERAGE(Table2[Sharpe Ratio]))/_xlfn.STDEV.P(Table2[Sharpe Ratio])</f>
        <v>-1.4478510121063388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-5.8680031366824883</v>
      </c>
      <c r="AS652">
        <f>_xlfn.RANK.AVG(Table2[[#This Row],[1Y Return vs Nifty Z-Score]],Table2[1Y Return vs Nifty Z-Score])</f>
        <v>602</v>
      </c>
      <c r="AT652">
        <f>_xlfn.RANK.AVG(Table2[[#This Row],[6M Return vs Nifty Z-Score]],Table2[6M Return vs Nifty Z-Score])</f>
        <v>533</v>
      </c>
      <c r="AU652">
        <f>_xlfn.RANK.AVG(Table2[[#This Row],[Sharpe Ratio Z-Score]],Table2[Sharpe Ratio Z-Score])</f>
        <v>680</v>
      </c>
      <c r="AV652">
        <f>(Table2[[#This Row],[Rank 1Y]]+Table2[[#This Row],[Rank 6M]]+Table2[[#This Row],[Rank Sharpe]])/3</f>
        <v>605</v>
      </c>
    </row>
    <row r="653" spans="1:48" x14ac:dyDescent="0.3">
      <c r="A653" t="s">
        <v>774</v>
      </c>
      <c r="B653" t="s">
        <v>775</v>
      </c>
      <c r="C653" t="s">
        <v>10169</v>
      </c>
      <c r="D653" t="s">
        <v>546</v>
      </c>
      <c r="E653">
        <v>20837.527422499999</v>
      </c>
      <c r="F653">
        <v>1621.25</v>
      </c>
      <c r="G653">
        <v>-33.049315149760297</v>
      </c>
      <c r="H653">
        <f>(Table2[[#This Row],[1Y Return vs Nifty]]-AVERAGE(Table2[1Y Return vs Nifty]))/_xlfn.STDEV.P(Table2[1Y Return vs Nifty])</f>
        <v>-0.987581110845976</v>
      </c>
      <c r="I653">
        <v>2.4197032698377501</v>
      </c>
      <c r="J653">
        <f>(Table2[[#This Row],[1M Return vs Nifty]]-AVERAGE(Table2[1M Return vs Nifty]))/_xlfn.STDEV.P(Table2[1M Return vs Nifty])</f>
        <v>0.19766991902397235</v>
      </c>
      <c r="K653">
        <v>-3.0763219013663301</v>
      </c>
      <c r="L653">
        <f>(Table2[[#This Row],[6M Return vs Nifty]]-AVERAGE(Table2[6M Return vs Nifty]))/_xlfn.STDEV.P(Table2[6M Return vs Nifty])</f>
        <v>-0.36664971591382717</v>
      </c>
      <c r="M653">
        <v>5.0387763584885503</v>
      </c>
      <c r="N653">
        <f>(Table2[[#This Row],[1W Return vs Nifty]]-AVERAGE(Table2[1W Return vs Nifty]))/_xlfn.STDEV.P(Table2[1W Return vs Nifty])</f>
        <v>0.40381432789814298</v>
      </c>
      <c r="O653">
        <v>1543.31</v>
      </c>
      <c r="P653">
        <v>1486.8874682673099</v>
      </c>
      <c r="Q653">
        <v>1486.11462088093</v>
      </c>
      <c r="R653">
        <v>82.659416511827899</v>
      </c>
      <c r="S653" s="2">
        <f>(Table2[[#This Row],[Close Price]]-Table2[[#This Row],[20D EMA]])/Table2[[#This Row],[20D EMA]]</f>
        <v>5.0501843440397626E-2</v>
      </c>
      <c r="T653" s="2">
        <f>(Table2[[#This Row],[Close Price]]-Table2[[#This Row],[50D EMA]])/Table2[[#This Row],[50D EMA]]</f>
        <v>9.0364963455684066E-2</v>
      </c>
      <c r="U653" s="2">
        <f>(Table2[[#This Row],[Close Price]]-Table2[[#This Row],[200D EMA]])/Table2[[#This Row],[200D EMA]]</f>
        <v>9.0932002969572587E-2</v>
      </c>
      <c r="V653">
        <v>0.93564056585178101</v>
      </c>
      <c r="W653">
        <v>1585</v>
      </c>
      <c r="X653">
        <v>1633</v>
      </c>
      <c r="Y653">
        <v>1603.15</v>
      </c>
      <c r="Z653">
        <v>1633</v>
      </c>
      <c r="AA653">
        <v>1482.75</v>
      </c>
      <c r="AB653">
        <v>1633</v>
      </c>
      <c r="AC653" s="2">
        <f>(Table2[[#This Row],[Close Price]]/Table2[[#This Row],[Day Low]])-1</f>
        <v>2.2870662460567903E-2</v>
      </c>
      <c r="AD653" s="2">
        <f>(Table2[[#This Row],[Day High]]/Table2[[#This Row],[Close Price]])-1</f>
        <v>7.2474942174247658E-3</v>
      </c>
      <c r="AE653" s="2">
        <f>(Table2[[#This Row],[Close Price]]/Table2[[#This Row],[Current Week Low]])-1</f>
        <v>1.1290272276455626E-2</v>
      </c>
      <c r="AF653" s="2">
        <f>(Table2[[#This Row],[Current Week High]]/Table2[[#This Row],[Close Price]])-1</f>
        <v>7.2474942174247658E-3</v>
      </c>
      <c r="AG653" s="2">
        <f>(Table2[[#This Row],[Close Price]]/Table2[[#This Row],[Current Month Low]])-1</f>
        <v>9.3407519811161688E-2</v>
      </c>
      <c r="AH653" s="2">
        <f>(Table2[[#This Row],[Current Month High]]/Table2[[#This Row],[Close Price]])-1</f>
        <v>7.2474942174247658E-3</v>
      </c>
      <c r="AI653">
        <v>9.2644564379336902</v>
      </c>
      <c r="AJ653">
        <v>27.7580772261623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0.09</v>
      </c>
      <c r="AM653" t="s">
        <v>10202</v>
      </c>
      <c r="AN653">
        <v>5.23</v>
      </c>
      <c r="AO653" t="s">
        <v>10202</v>
      </c>
      <c r="AP653">
        <v>-8.5922665588133995E-2</v>
      </c>
      <c r="AQ653">
        <f>(Table2[[#This Row],[Sharpe Ratio]]-AVERAGE(Table2[Sharpe Ratio]))/_xlfn.STDEV.P(Table2[Sharpe Ratio])</f>
        <v>-1.6258452970368154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-2.3785918768745029</v>
      </c>
      <c r="AS653">
        <f>_xlfn.RANK.AVG(Table2[[#This Row],[1Y Return vs Nifty Z-Score]],Table2[1Y Return vs Nifty Z-Score])</f>
        <v>671</v>
      </c>
      <c r="AT653">
        <f>_xlfn.RANK.AVG(Table2[[#This Row],[6M Return vs Nifty Z-Score]],Table2[6M Return vs Nifty Z-Score])</f>
        <v>452</v>
      </c>
      <c r="AU653">
        <f>_xlfn.RANK.AVG(Table2[[#This Row],[Sharpe Ratio Z-Score]],Table2[Sharpe Ratio Z-Score])</f>
        <v>697</v>
      </c>
      <c r="AV653">
        <f>(Table2[[#This Row],[Rank 1Y]]+Table2[[#This Row],[Rank 6M]]+Table2[[#This Row],[Rank Sharpe]])/3</f>
        <v>606.66666666666663</v>
      </c>
    </row>
    <row r="654" spans="1:48" x14ac:dyDescent="0.3">
      <c r="A654" t="s">
        <v>1167</v>
      </c>
      <c r="B654" t="s">
        <v>1168</v>
      </c>
      <c r="C654" t="s">
        <v>10171</v>
      </c>
      <c r="D654" t="s">
        <v>551</v>
      </c>
      <c r="E654">
        <v>10174.09563392</v>
      </c>
      <c r="F654">
        <v>2869.6</v>
      </c>
      <c r="G654">
        <v>-20.840148026692798</v>
      </c>
      <c r="H654">
        <f>(Table2[[#This Row],[1Y Return vs Nifty]]-AVERAGE(Table2[1Y Return vs Nifty]))/_xlfn.STDEV.P(Table2[1Y Return vs Nifty])</f>
        <v>-0.81862774109401593</v>
      </c>
      <c r="I654">
        <v>0.23054632687536999</v>
      </c>
      <c r="J654">
        <f>(Table2[[#This Row],[1M Return vs Nifty]]-AVERAGE(Table2[1M Return vs Nifty]))/_xlfn.STDEV.P(Table2[1M Return vs Nifty])</f>
        <v>-4.2275505529535802E-2</v>
      </c>
      <c r="K654">
        <v>-8.9940345284278305</v>
      </c>
      <c r="L654">
        <f>(Table2[[#This Row],[6M Return vs Nifty]]-AVERAGE(Table2[6M Return vs Nifty]))/_xlfn.STDEV.P(Table2[6M Return vs Nifty])</f>
        <v>-0.56583075484598733</v>
      </c>
      <c r="M654">
        <v>2.6704204071173399</v>
      </c>
      <c r="N654">
        <f>(Table2[[#This Row],[1W Return vs Nifty]]-AVERAGE(Table2[1W Return vs Nifty]))/_xlfn.STDEV.P(Table2[1W Return vs Nifty])</f>
        <v>-7.1815090862737269E-2</v>
      </c>
      <c r="O654">
        <v>2841.05</v>
      </c>
      <c r="P654">
        <v>2752.2297038726902</v>
      </c>
      <c r="Q654">
        <v>2654.4641419475902</v>
      </c>
      <c r="R654">
        <v>53.934747941670302</v>
      </c>
      <c r="S654" s="2">
        <f>(Table2[[#This Row],[Close Price]]-Table2[[#This Row],[20D EMA]])/Table2[[#This Row],[20D EMA]]</f>
        <v>1.0049101564562301E-2</v>
      </c>
      <c r="T654" s="2">
        <f>(Table2[[#This Row],[Close Price]]-Table2[[#This Row],[50D EMA]])/Table2[[#This Row],[50D EMA]]</f>
        <v>4.2645530626370623E-2</v>
      </c>
      <c r="U654" s="2">
        <f>(Table2[[#This Row],[Close Price]]-Table2[[#This Row],[200D EMA]])/Table2[[#This Row],[200D EMA]]</f>
        <v>8.1046812670282964E-2</v>
      </c>
      <c r="V654">
        <v>0.42430236031088298</v>
      </c>
      <c r="W654">
        <v>2851</v>
      </c>
      <c r="X654">
        <v>2898.75</v>
      </c>
      <c r="Y654">
        <v>2851.55</v>
      </c>
      <c r="Z654">
        <v>2896.95</v>
      </c>
      <c r="AA654">
        <v>2655</v>
      </c>
      <c r="AB654">
        <v>3208.05</v>
      </c>
      <c r="AC654" s="2">
        <f>(Table2[[#This Row],[Close Price]]/Table2[[#This Row],[Day Low]])-1</f>
        <v>6.52402665731322E-3</v>
      </c>
      <c r="AD654" s="2">
        <f>(Table2[[#This Row],[Day High]]/Table2[[#This Row],[Close Price]])-1</f>
        <v>1.0158210203512708E-2</v>
      </c>
      <c r="AE654" s="2">
        <f>(Table2[[#This Row],[Close Price]]/Table2[[#This Row],[Current Week Low]])-1</f>
        <v>6.329890761164858E-3</v>
      </c>
      <c r="AF654" s="2">
        <f>(Table2[[#This Row],[Current Week High]]/Table2[[#This Row],[Close Price]])-1</f>
        <v>9.5309450794536232E-3</v>
      </c>
      <c r="AG654" s="2">
        <f>(Table2[[#This Row],[Close Price]]/Table2[[#This Row],[Current Month Low]])-1</f>
        <v>8.0828625235404905E-2</v>
      </c>
      <c r="AH654" s="2">
        <f>(Table2[[#This Row],[Current Month High]]/Table2[[#This Row],[Close Price]])-1</f>
        <v>0.11794326735433525</v>
      </c>
      <c r="AI654">
        <v>11.794326735433501</v>
      </c>
      <c r="AJ654">
        <v>27.7080551846907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0.02</v>
      </c>
      <c r="AM654" t="s">
        <v>10202</v>
      </c>
      <c r="AN654">
        <v>-1.31</v>
      </c>
      <c r="AO654" t="s">
        <v>10201</v>
      </c>
      <c r="AP654">
        <v>-8.2624586123141996E-2</v>
      </c>
      <c r="AQ654">
        <f>(Table2[[#This Row],[Sharpe Ratio]]-AVERAGE(Table2[Sharpe Ratio]))/_xlfn.STDEV.P(Table2[Sharpe Ratio])</f>
        <v>-1.5879928378860095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-3.0865419302182855</v>
      </c>
      <c r="AS654">
        <f>_xlfn.RANK.AVG(Table2[[#This Row],[1Y Return vs Nifty Z-Score]],Table2[1Y Return vs Nifty Z-Score])</f>
        <v>614</v>
      </c>
      <c r="AT654">
        <f>_xlfn.RANK.AVG(Table2[[#This Row],[6M Return vs Nifty Z-Score]],Table2[6M Return vs Nifty Z-Score])</f>
        <v>512</v>
      </c>
      <c r="AU654">
        <f>_xlfn.RANK.AVG(Table2[[#This Row],[Sharpe Ratio Z-Score]],Table2[Sharpe Ratio Z-Score])</f>
        <v>694</v>
      </c>
      <c r="AV654">
        <f>(Table2[[#This Row],[Rank 1Y]]+Table2[[#This Row],[Rank 6M]]+Table2[[#This Row],[Rank Sharpe]])/3</f>
        <v>606.66666666666663</v>
      </c>
    </row>
    <row r="655" spans="1:48" x14ac:dyDescent="0.3">
      <c r="A655" t="s">
        <v>1436</v>
      </c>
      <c r="B655" t="s">
        <v>1437</v>
      </c>
      <c r="C655" t="s">
        <v>10158</v>
      </c>
      <c r="D655" t="s">
        <v>637</v>
      </c>
      <c r="E655">
        <v>7205.1374496750004</v>
      </c>
      <c r="F655">
        <v>147.75</v>
      </c>
      <c r="G655">
        <v>-28.048937092828801</v>
      </c>
      <c r="H655">
        <f>(Table2[[#This Row],[1Y Return vs Nifty]]-AVERAGE(Table2[1Y Return vs Nifty]))/_xlfn.STDEV.P(Table2[1Y Return vs Nifty])</f>
        <v>-0.91838468538660589</v>
      </c>
      <c r="I655">
        <v>4.2188694518801704</v>
      </c>
      <c r="J655">
        <f>(Table2[[#This Row],[1M Return vs Nifty]]-AVERAGE(Table2[1M Return vs Nifty]))/_xlfn.STDEV.P(Table2[1M Return vs Nifty])</f>
        <v>0.39486989355311763</v>
      </c>
      <c r="K655">
        <v>-4.0340363497584297</v>
      </c>
      <c r="L655">
        <f>(Table2[[#This Row],[6M Return vs Nifty]]-AVERAGE(Table2[6M Return vs Nifty]))/_xlfn.STDEV.P(Table2[6M Return vs Nifty])</f>
        <v>-0.39888490049490105</v>
      </c>
      <c r="M655">
        <v>6.2448317809006699</v>
      </c>
      <c r="N655">
        <f>(Table2[[#This Row],[1W Return vs Nifty]]-AVERAGE(Table2[1W Return vs Nifty]))/_xlfn.STDEV.P(Table2[1W Return vs Nifty])</f>
        <v>0.64602261555995577</v>
      </c>
      <c r="O655">
        <v>142.61000000000001</v>
      </c>
      <c r="P655">
        <v>138.17828591085001</v>
      </c>
      <c r="Q655">
        <v>139.755781980477</v>
      </c>
      <c r="R655">
        <v>61.038133112984397</v>
      </c>
      <c r="S655" s="2">
        <f>(Table2[[#This Row],[Close Price]]-Table2[[#This Row],[20D EMA]])/Table2[[#This Row],[20D EMA]]</f>
        <v>3.6042353271159004E-2</v>
      </c>
      <c r="T655" s="2">
        <f>(Table2[[#This Row],[Close Price]]-Table2[[#This Row],[50D EMA]])/Table2[[#This Row],[50D EMA]]</f>
        <v>6.9270754272675511E-2</v>
      </c>
      <c r="U655" s="2">
        <f>(Table2[[#This Row],[Close Price]]-Table2[[#This Row],[200D EMA]])/Table2[[#This Row],[200D EMA]]</f>
        <v>5.7201340125160226E-2</v>
      </c>
      <c r="V655">
        <v>1.1692885268345099</v>
      </c>
      <c r="W655">
        <v>149</v>
      </c>
      <c r="X655">
        <v>155.05000000000001</v>
      </c>
      <c r="Y655">
        <v>147.01</v>
      </c>
      <c r="Z655">
        <v>152.44999999999999</v>
      </c>
      <c r="AA655">
        <v>132.63</v>
      </c>
      <c r="AB655">
        <v>154.5</v>
      </c>
      <c r="AC655" s="2">
        <f>(Table2[[#This Row],[Close Price]]/Table2[[#This Row],[Day Low]])-1</f>
        <v>-8.3892617449664586E-3</v>
      </c>
      <c r="AD655" s="2">
        <f>(Table2[[#This Row],[Day High]]/Table2[[#This Row],[Close Price]])-1</f>
        <v>4.9407783417935836E-2</v>
      </c>
      <c r="AE655" s="2">
        <f>(Table2[[#This Row],[Close Price]]/Table2[[#This Row],[Current Week Low]])-1</f>
        <v>5.033671178831467E-3</v>
      </c>
      <c r="AF655" s="2">
        <f>(Table2[[#This Row],[Current Week High]]/Table2[[#This Row],[Close Price]])-1</f>
        <v>3.1810490693739313E-2</v>
      </c>
      <c r="AG655" s="2">
        <f>(Table2[[#This Row],[Close Price]]/Table2[[#This Row],[Current Month Low]])-1</f>
        <v>0.11400135715901394</v>
      </c>
      <c r="AH655" s="2">
        <f>(Table2[[#This Row],[Current Month High]]/Table2[[#This Row],[Close Price]])-1</f>
        <v>4.5685279187817285E-2</v>
      </c>
      <c r="AI655">
        <v>21.184433164128599</v>
      </c>
      <c r="AJ655">
        <v>34.931506849314999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0.11</v>
      </c>
      <c r="AM655" t="s">
        <v>10202</v>
      </c>
      <c r="AN655">
        <v>6.94</v>
      </c>
      <c r="AO655" t="s">
        <v>10202</v>
      </c>
      <c r="AP655">
        <v>-0.101035000463347</v>
      </c>
      <c r="AQ655">
        <f>(Table2[[#This Row],[Sharpe Ratio]]-AVERAGE(Table2[Sharpe Ratio]))/_xlfn.STDEV.P(Table2[Sharpe Ratio])</f>
        <v>-1.7992914024473425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642</v>
      </c>
      <c r="AT655">
        <f>_xlfn.RANK.AVG(Table2[[#This Row],[6M Return vs Nifty Z-Score]],Table2[6M Return vs Nifty Z-Score])</f>
        <v>468</v>
      </c>
      <c r="AU655">
        <f>_xlfn.RANK.AVG(Table2[[#This Row],[Sharpe Ratio Z-Score]],Table2[Sharpe Ratio Z-Score])</f>
        <v>710</v>
      </c>
      <c r="AV655">
        <f>(Table2[[#This Row],[Rank 1Y]]+Table2[[#This Row],[Rank 6M]]+Table2[[#This Row],[Rank Sharpe]])/3</f>
        <v>606.66666666666663</v>
      </c>
    </row>
    <row r="656" spans="1:48" x14ac:dyDescent="0.3">
      <c r="A656" t="s">
        <v>834</v>
      </c>
      <c r="B656" t="s">
        <v>835</v>
      </c>
      <c r="C656" t="s">
        <v>10157</v>
      </c>
      <c r="D656" t="s">
        <v>531</v>
      </c>
      <c r="E656">
        <v>18891.344893484998</v>
      </c>
      <c r="F656">
        <v>445.35</v>
      </c>
      <c r="G656">
        <v>-48.929408198635699</v>
      </c>
      <c r="H656">
        <f>(Table2[[#This Row],[1Y Return vs Nifty]]-AVERAGE(Table2[1Y Return vs Nifty]))/_xlfn.STDEV.P(Table2[1Y Return vs Nifty])</f>
        <v>-1.2073336300422315</v>
      </c>
      <c r="I656">
        <v>-15.322830479689101</v>
      </c>
      <c r="J656">
        <f>(Table2[[#This Row],[1M Return vs Nifty]]-AVERAGE(Table2[1M Return vs Nifty]))/_xlfn.STDEV.P(Table2[1M Return vs Nifty])</f>
        <v>-1.7470238165582035</v>
      </c>
      <c r="K656">
        <v>-40.191812105845599</v>
      </c>
      <c r="L656">
        <f>(Table2[[#This Row],[6M Return vs Nifty]]-AVERAGE(Table2[6M Return vs Nifty]))/_xlfn.STDEV.P(Table2[6M Return vs Nifty])</f>
        <v>-1.6158996145314151</v>
      </c>
      <c r="M656">
        <v>-2.7969395017577101</v>
      </c>
      <c r="N656">
        <f>(Table2[[#This Row],[1W Return vs Nifty]]-AVERAGE(Table2[1W Return vs Nifty]))/_xlfn.STDEV.P(Table2[1W Return vs Nifty])</f>
        <v>-1.1698076515287978</v>
      </c>
      <c r="O656">
        <v>471.19</v>
      </c>
      <c r="P656">
        <v>463.25291771311697</v>
      </c>
      <c r="Q656">
        <v>482.436024607739</v>
      </c>
      <c r="R656">
        <v>29.3133431390997</v>
      </c>
      <c r="S656" s="2">
        <f>(Table2[[#This Row],[Close Price]]-Table2[[#This Row],[20D EMA]])/Table2[[#This Row],[20D EMA]]</f>
        <v>-5.4839873511746802E-2</v>
      </c>
      <c r="T656" s="2">
        <f>(Table2[[#This Row],[Close Price]]-Table2[[#This Row],[50D EMA]])/Table2[[#This Row],[50D EMA]]</f>
        <v>-3.8646098121725939E-2</v>
      </c>
      <c r="U656" s="2">
        <f>(Table2[[#This Row],[Close Price]]-Table2[[#This Row],[200D EMA]])/Table2[[#This Row],[200D EMA]]</f>
        <v>-7.6872419794713778E-2</v>
      </c>
      <c r="V656">
        <v>0.42555696575813401</v>
      </c>
      <c r="W656">
        <v>436.6</v>
      </c>
      <c r="X656">
        <v>449.9</v>
      </c>
      <c r="Y656">
        <v>443.2</v>
      </c>
      <c r="Z656">
        <v>462.4</v>
      </c>
      <c r="AA656">
        <v>406.05</v>
      </c>
      <c r="AB656">
        <v>535.6</v>
      </c>
      <c r="AC656" s="2">
        <f>(Table2[[#This Row],[Close Price]]/Table2[[#This Row],[Day Low]])-1</f>
        <v>2.0041227668346373E-2</v>
      </c>
      <c r="AD656" s="2">
        <f>(Table2[[#This Row],[Day High]]/Table2[[#This Row],[Close Price]])-1</f>
        <v>1.0216683507353608E-2</v>
      </c>
      <c r="AE656" s="2">
        <f>(Table2[[#This Row],[Close Price]]/Table2[[#This Row],[Current Week Low]])-1</f>
        <v>4.8510830324910437E-3</v>
      </c>
      <c r="AF656" s="2">
        <f>(Table2[[#This Row],[Current Week High]]/Table2[[#This Row],[Close Price]])-1</f>
        <v>3.8284495340743074E-2</v>
      </c>
      <c r="AG656" s="2">
        <f>(Table2[[#This Row],[Close Price]]/Table2[[#This Row],[Current Month Low]])-1</f>
        <v>9.678611008496496E-2</v>
      </c>
      <c r="AH656" s="2">
        <f>(Table2[[#This Row],[Current Month High]]/Table2[[#This Row],[Close Price]])-1</f>
        <v>0.202649601437072</v>
      </c>
      <c r="AI656">
        <v>53.816676949673401</v>
      </c>
      <c r="AJ656">
        <v>46.361903509925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7.0000000000000007E-2</v>
      </c>
      <c r="AM656" t="s">
        <v>10202</v>
      </c>
      <c r="AN656">
        <v>-7.83</v>
      </c>
      <c r="AO656" t="s">
        <v>10201</v>
      </c>
      <c r="AP656">
        <v>3.8243708536082999E-2</v>
      </c>
      <c r="AQ656">
        <f>(Table2[[#This Row],[Sharpe Ratio]]-AVERAGE(Table2[Sharpe Ratio]))/_xlfn.STDEV.P(Table2[Sharpe Ratio])</f>
        <v>-0.2007727193959391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715</v>
      </c>
      <c r="AT656">
        <f>_xlfn.RANK.AVG(Table2[[#This Row],[6M Return vs Nifty Z-Score]],Table2[6M Return vs Nifty Z-Score])</f>
        <v>717</v>
      </c>
      <c r="AU656">
        <f>_xlfn.RANK.AVG(Table2[[#This Row],[Sharpe Ratio Z-Score]],Table2[Sharpe Ratio Z-Score])</f>
        <v>390</v>
      </c>
      <c r="AV656">
        <f>(Table2[[#This Row],[Rank 1Y]]+Table2[[#This Row],[Rank 6M]]+Table2[[#This Row],[Rank Sharpe]])/3</f>
        <v>607.33333333333337</v>
      </c>
    </row>
    <row r="657" spans="1:48" x14ac:dyDescent="0.3">
      <c r="A657" t="s">
        <v>1990</v>
      </c>
      <c r="B657" t="s">
        <v>1991</v>
      </c>
      <c r="C657" t="s">
        <v>10164</v>
      </c>
      <c r="D657" t="s">
        <v>133</v>
      </c>
      <c r="E657">
        <v>3213.3328889999998</v>
      </c>
      <c r="F657">
        <v>1103.8</v>
      </c>
      <c r="G657">
        <v>-32.421355236260801</v>
      </c>
      <c r="H657">
        <f>(Table2[[#This Row],[1Y Return vs Nifty]]-AVERAGE(Table2[1Y Return vs Nifty]))/_xlfn.STDEV.P(Table2[1Y Return vs Nifty])</f>
        <v>-0.97889125162909008</v>
      </c>
      <c r="I657">
        <v>-6.4849005102205002</v>
      </c>
      <c r="J657">
        <f>(Table2[[#This Row],[1M Return vs Nifty]]-AVERAGE(Table2[1M Return vs Nifty]))/_xlfn.STDEV.P(Table2[1M Return vs Nifty])</f>
        <v>-0.77833088409595608</v>
      </c>
      <c r="K657">
        <v>-13.062317643634399</v>
      </c>
      <c r="L657">
        <f>(Table2[[#This Row],[6M Return vs Nifty]]-AVERAGE(Table2[6M Return vs Nifty]))/_xlfn.STDEV.P(Table2[6M Return vs Nifty])</f>
        <v>-0.70276286166229707</v>
      </c>
      <c r="M657">
        <v>-1.75599193196938</v>
      </c>
      <c r="N657">
        <f>(Table2[[#This Row],[1W Return vs Nifty]]-AVERAGE(Table2[1W Return vs Nifty]))/_xlfn.STDEV.P(Table2[1W Return vs Nifty])</f>
        <v>-0.96075745056879325</v>
      </c>
      <c r="O657">
        <v>1182.3699999999999</v>
      </c>
      <c r="P657">
        <v>1193.2900046503701</v>
      </c>
      <c r="Q657">
        <v>1138.8790712591899</v>
      </c>
      <c r="R657">
        <v>25.6815065767966</v>
      </c>
      <c r="S657" s="2">
        <f>(Table2[[#This Row],[Close Price]]-Table2[[#This Row],[20D EMA]])/Table2[[#This Row],[20D EMA]]</f>
        <v>-6.6451280056158343E-2</v>
      </c>
      <c r="T657" s="2">
        <f>(Table2[[#This Row],[Close Price]]-Table2[[#This Row],[50D EMA]])/Table2[[#This Row],[50D EMA]]</f>
        <v>-7.4994346974849913E-2</v>
      </c>
      <c r="U657" s="2">
        <f>(Table2[[#This Row],[Close Price]]-Table2[[#This Row],[200D EMA]])/Table2[[#This Row],[200D EMA]]</f>
        <v>-3.0801401258875663E-2</v>
      </c>
      <c r="V657">
        <v>0.66957916284135199</v>
      </c>
      <c r="W657">
        <v>1084.7</v>
      </c>
      <c r="X657">
        <v>1108.2</v>
      </c>
      <c r="Y657">
        <v>1098.1500000000001</v>
      </c>
      <c r="Z657">
        <v>1154</v>
      </c>
      <c r="AA657">
        <v>1098.1500000000001</v>
      </c>
      <c r="AB657">
        <v>1288.8</v>
      </c>
      <c r="AC657" s="2">
        <f>(Table2[[#This Row],[Close Price]]/Table2[[#This Row],[Day Low]])-1</f>
        <v>1.7608555360929312E-2</v>
      </c>
      <c r="AD657" s="2">
        <f>(Table2[[#This Row],[Day High]]/Table2[[#This Row],[Close Price]])-1</f>
        <v>3.9862293893822009E-3</v>
      </c>
      <c r="AE657" s="2">
        <f>(Table2[[#This Row],[Close Price]]/Table2[[#This Row],[Current Week Low]])-1</f>
        <v>5.1450166188589108E-3</v>
      </c>
      <c r="AF657" s="2">
        <f>(Table2[[#This Row],[Current Week High]]/Table2[[#This Row],[Close Price]])-1</f>
        <v>4.5479253487950677E-2</v>
      </c>
      <c r="AG657" s="2">
        <f>(Table2[[#This Row],[Close Price]]/Table2[[#This Row],[Current Month Low]])-1</f>
        <v>5.1450166188589108E-3</v>
      </c>
      <c r="AH657" s="2">
        <f>(Table2[[#This Row],[Current Month High]]/Table2[[#This Row],[Close Price]])-1</f>
        <v>0.16760282659902148</v>
      </c>
      <c r="AI657">
        <v>23.120130458416298</v>
      </c>
      <c r="AJ657">
        <v>15.5811518324607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-0.11</v>
      </c>
      <c r="AM657" t="s">
        <v>10201</v>
      </c>
      <c r="AN657">
        <v>-10.039999999999999</v>
      </c>
      <c r="AO657" t="s">
        <v>10201</v>
      </c>
      <c r="AP657">
        <v>-2.7755718718098E-2</v>
      </c>
      <c r="AQ657">
        <f>(Table2[[#This Row],[Sharpe Ratio]]-AVERAGE(Table2[Sharpe Ratio]))/_xlfn.STDEV.P(Table2[Sharpe Ratio])</f>
        <v>-0.95825617321609247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668</v>
      </c>
      <c r="AT657">
        <f>_xlfn.RANK.AVG(Table2[[#This Row],[6M Return vs Nifty Z-Score]],Table2[6M Return vs Nifty Z-Score])</f>
        <v>550</v>
      </c>
      <c r="AU657">
        <f>_xlfn.RANK.AVG(Table2[[#This Row],[Sharpe Ratio Z-Score]],Table2[Sharpe Ratio Z-Score])</f>
        <v>607</v>
      </c>
      <c r="AV657">
        <f>(Table2[[#This Row],[Rank 1Y]]+Table2[[#This Row],[Rank 6M]]+Table2[[#This Row],[Rank Sharpe]])/3</f>
        <v>608.33333333333337</v>
      </c>
    </row>
    <row r="658" spans="1:48" x14ac:dyDescent="0.3">
      <c r="A658" t="s">
        <v>1800</v>
      </c>
      <c r="B658" t="s">
        <v>1801</v>
      </c>
      <c r="C658" t="s">
        <v>10169</v>
      </c>
      <c r="D658" t="s">
        <v>942</v>
      </c>
      <c r="E658">
        <v>4090.2367602250001</v>
      </c>
      <c r="F658">
        <v>333.55</v>
      </c>
      <c r="G658">
        <v>-27.412138981751799</v>
      </c>
      <c r="H658">
        <f>(Table2[[#This Row],[1Y Return vs Nifty]]-AVERAGE(Table2[1Y Return vs Nifty]))/_xlfn.STDEV.P(Table2[1Y Return vs Nifty])</f>
        <v>-0.90957252108140363</v>
      </c>
      <c r="I658">
        <v>-5.9075770498111302</v>
      </c>
      <c r="J658">
        <f>(Table2[[#This Row],[1M Return vs Nifty]]-AVERAGE(Table2[1M Return vs Nifty]))/_xlfn.STDEV.P(Table2[1M Return vs Nifty])</f>
        <v>-0.71505258728039178</v>
      </c>
      <c r="K658">
        <v>-30.384352420240901</v>
      </c>
      <c r="L658">
        <f>(Table2[[#This Row],[6M Return vs Nifty]]-AVERAGE(Table2[6M Return vs Nifty]))/_xlfn.STDEV.P(Table2[6M Return vs Nifty])</f>
        <v>-1.2857957158508817</v>
      </c>
      <c r="M658">
        <v>-1.6762572665917901</v>
      </c>
      <c r="N658">
        <f>(Table2[[#This Row],[1W Return vs Nifty]]-AVERAGE(Table2[1W Return vs Nifty]))/_xlfn.STDEV.P(Table2[1W Return vs Nifty])</f>
        <v>-0.9447445904551437</v>
      </c>
      <c r="O658">
        <v>320.81</v>
      </c>
      <c r="P658">
        <v>318.43576250037103</v>
      </c>
      <c r="Q658">
        <v>334.48092864635498</v>
      </c>
      <c r="R658">
        <v>72.355512133146803</v>
      </c>
      <c r="S658" s="2">
        <f>(Table2[[#This Row],[Close Price]]-Table2[[#This Row],[20D EMA]])/Table2[[#This Row],[20D EMA]]</f>
        <v>3.9711979053022067E-2</v>
      </c>
      <c r="T658" s="2">
        <f>(Table2[[#This Row],[Close Price]]-Table2[[#This Row],[50D EMA]])/Table2[[#This Row],[50D EMA]]</f>
        <v>4.7464007751363585E-2</v>
      </c>
      <c r="U658" s="2">
        <f>(Table2[[#This Row],[Close Price]]-Table2[[#This Row],[200D EMA]])/Table2[[#This Row],[200D EMA]]</f>
        <v>-2.7832039635935038E-3</v>
      </c>
      <c r="V658">
        <v>0.590437583524134</v>
      </c>
      <c r="W658">
        <v>329.8</v>
      </c>
      <c r="X658">
        <v>338.4</v>
      </c>
      <c r="Y658">
        <v>320</v>
      </c>
      <c r="Z658">
        <v>339</v>
      </c>
      <c r="AA658">
        <v>312</v>
      </c>
      <c r="AB658">
        <v>339</v>
      </c>
      <c r="AC658" s="2">
        <f>(Table2[[#This Row],[Close Price]]/Table2[[#This Row],[Day Low]])-1</f>
        <v>1.1370527592480251E-2</v>
      </c>
      <c r="AD658" s="2">
        <f>(Table2[[#This Row],[Day High]]/Table2[[#This Row],[Close Price]])-1</f>
        <v>1.4540548643381612E-2</v>
      </c>
      <c r="AE658" s="2">
        <f>(Table2[[#This Row],[Close Price]]/Table2[[#This Row],[Current Week Low]])-1</f>
        <v>4.2343750000000124E-2</v>
      </c>
      <c r="AF658" s="2">
        <f>(Table2[[#This Row],[Current Week High]]/Table2[[#This Row],[Close Price]])-1</f>
        <v>1.6339379403387699E-2</v>
      </c>
      <c r="AG658" s="2">
        <f>(Table2[[#This Row],[Close Price]]/Table2[[#This Row],[Current Month Low]])-1</f>
        <v>6.9070512820512908E-2</v>
      </c>
      <c r="AH658" s="2">
        <f>(Table2[[#This Row],[Current Month High]]/Table2[[#This Row],[Close Price]])-1</f>
        <v>1.6339379403387699E-2</v>
      </c>
      <c r="AI658">
        <v>34.882326487782898</v>
      </c>
      <c r="AJ658">
        <v>24.4821795111028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-0.01</v>
      </c>
      <c r="AM658" t="s">
        <v>10201</v>
      </c>
      <c r="AN658">
        <v>4.22</v>
      </c>
      <c r="AO658" t="s">
        <v>10202</v>
      </c>
      <c r="AP658">
        <v>3.6650389156950001E-3</v>
      </c>
      <c r="AQ658">
        <f>(Table2[[#This Row],[Sharpe Ratio]]-AVERAGE(Table2[Sharpe Ratio]))/_xlfn.STDEV.P(Table2[Sharpe Ratio])</f>
        <v>-0.59763631628265645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640</v>
      </c>
      <c r="AT658">
        <f>_xlfn.RANK.AVG(Table2[[#This Row],[6M Return vs Nifty Z-Score]],Table2[6M Return vs Nifty Z-Score])</f>
        <v>691</v>
      </c>
      <c r="AU658">
        <f>_xlfn.RANK.AVG(Table2[[#This Row],[Sharpe Ratio Z-Score]],Table2[Sharpe Ratio Z-Score])</f>
        <v>497</v>
      </c>
      <c r="AV658">
        <f>(Table2[[#This Row],[Rank 1Y]]+Table2[[#This Row],[Rank 6M]]+Table2[[#This Row],[Rank Sharpe]])/3</f>
        <v>609.33333333333337</v>
      </c>
    </row>
    <row r="659" spans="1:48" x14ac:dyDescent="0.3">
      <c r="A659" t="s">
        <v>2209</v>
      </c>
      <c r="B659" t="s">
        <v>2210</v>
      </c>
      <c r="C659" t="s">
        <v>10169</v>
      </c>
      <c r="D659" t="s">
        <v>231</v>
      </c>
      <c r="E659">
        <v>2517.03243157</v>
      </c>
      <c r="F659">
        <v>325.7</v>
      </c>
      <c r="G659">
        <v>-48.452488392073903</v>
      </c>
      <c r="H659">
        <f>(Table2[[#This Row],[1Y Return vs Nifty]]-AVERAGE(Table2[1Y Return vs Nifty]))/_xlfn.STDEV.P(Table2[1Y Return vs Nifty])</f>
        <v>-1.2007338998880075</v>
      </c>
      <c r="I659">
        <v>-1.1386269395128801</v>
      </c>
      <c r="J659">
        <f>(Table2[[#This Row],[1M Return vs Nifty]]-AVERAGE(Table2[1M Return vs Nifty]))/_xlfn.STDEV.P(Table2[1M Return vs Nifty])</f>
        <v>-0.19234554127867567</v>
      </c>
      <c r="K659">
        <v>-15.5720856128062</v>
      </c>
      <c r="L659">
        <f>(Table2[[#This Row],[6M Return vs Nifty]]-AVERAGE(Table2[6M Return vs Nifty]))/_xlfn.STDEV.P(Table2[6M Return vs Nifty])</f>
        <v>-0.7872377632133255</v>
      </c>
      <c r="M659">
        <v>-0.99946520869553401</v>
      </c>
      <c r="N659">
        <f>(Table2[[#This Row],[1W Return vs Nifty]]-AVERAGE(Table2[1W Return vs Nifty]))/_xlfn.STDEV.P(Table2[1W Return vs Nifty])</f>
        <v>-0.8088265866885207</v>
      </c>
      <c r="O659">
        <v>305.25</v>
      </c>
      <c r="P659">
        <v>299.46330203603799</v>
      </c>
      <c r="Q659">
        <v>320.53988174826702</v>
      </c>
      <c r="R659">
        <v>70.225360715116693</v>
      </c>
      <c r="S659" s="2">
        <f>(Table2[[#This Row],[Close Price]]-Table2[[#This Row],[20D EMA]])/Table2[[#This Row],[20D EMA]]</f>
        <v>6.6994266994266957E-2</v>
      </c>
      <c r="T659" s="2">
        <f>(Table2[[#This Row],[Close Price]]-Table2[[#This Row],[50D EMA]])/Table2[[#This Row],[50D EMA]]</f>
        <v>8.7612397865046668E-2</v>
      </c>
      <c r="U659" s="2">
        <f>(Table2[[#This Row],[Close Price]]-Table2[[#This Row],[200D EMA]])/Table2[[#This Row],[200D EMA]]</f>
        <v>1.6098209756580051E-2</v>
      </c>
      <c r="V659">
        <v>1.1446809967737901</v>
      </c>
      <c r="W659">
        <v>324.85000000000002</v>
      </c>
      <c r="X659">
        <v>342.95</v>
      </c>
      <c r="Y659">
        <v>298.64999999999998</v>
      </c>
      <c r="Z659">
        <v>330</v>
      </c>
      <c r="AA659">
        <v>288</v>
      </c>
      <c r="AB659">
        <v>330</v>
      </c>
      <c r="AC659" s="2">
        <f>(Table2[[#This Row],[Close Price]]/Table2[[#This Row],[Day Low]])-1</f>
        <v>2.6165922733567548E-3</v>
      </c>
      <c r="AD659" s="2">
        <f>(Table2[[#This Row],[Day High]]/Table2[[#This Row],[Close Price]])-1</f>
        <v>5.2962849247774058E-2</v>
      </c>
      <c r="AE659" s="2">
        <f>(Table2[[#This Row],[Close Price]]/Table2[[#This Row],[Current Week Low]])-1</f>
        <v>9.0574250795245392E-2</v>
      </c>
      <c r="AF659" s="2">
        <f>(Table2[[#This Row],[Current Week High]]/Table2[[#This Row],[Close Price]])-1</f>
        <v>1.3202333435677005E-2</v>
      </c>
      <c r="AG659" s="2">
        <f>(Table2[[#This Row],[Close Price]]/Table2[[#This Row],[Current Month Low]])-1</f>
        <v>0.13090277777777781</v>
      </c>
      <c r="AH659" s="2">
        <f>(Table2[[#This Row],[Current Month High]]/Table2[[#This Row],[Close Price]])-1</f>
        <v>1.3202333435677005E-2</v>
      </c>
      <c r="AI659">
        <v>34.387473134786603</v>
      </c>
      <c r="AJ659">
        <v>32.695049908331598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</v>
      </c>
      <c r="AM659" t="s">
        <v>10203</v>
      </c>
      <c r="AN659">
        <v>8.1</v>
      </c>
      <c r="AO659" t="s">
        <v>10202</v>
      </c>
      <c r="AQ659">
        <f>(Table2[[#This Row],[Sharpe Ratio]]-AVERAGE(Table2[Sharpe Ratio]))/_xlfn.STDEV.P(Table2[Sharpe Ratio])</f>
        <v>-0.63970041368086605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713</v>
      </c>
      <c r="AT659">
        <f>_xlfn.RANK.AVG(Table2[[#This Row],[6M Return vs Nifty Z-Score]],Table2[6M Return vs Nifty Z-Score])</f>
        <v>585</v>
      </c>
      <c r="AU659">
        <f>_xlfn.RANK.AVG(Table2[[#This Row],[Sharpe Ratio Z-Score]],Table2[Sharpe Ratio Z-Score])</f>
        <v>530.5</v>
      </c>
      <c r="AV659">
        <f>(Table2[[#This Row],[Rank 1Y]]+Table2[[#This Row],[Rank 6M]]+Table2[[#This Row],[Rank Sharpe]])/3</f>
        <v>609.5</v>
      </c>
    </row>
    <row r="660" spans="1:48" x14ac:dyDescent="0.3">
      <c r="A660" t="s">
        <v>1636</v>
      </c>
      <c r="B660" t="s">
        <v>1637</v>
      </c>
      <c r="C660" t="s">
        <v>10157</v>
      </c>
      <c r="D660" t="s">
        <v>420</v>
      </c>
      <c r="E660">
        <v>5253.9825310349997</v>
      </c>
      <c r="F660">
        <v>289.55</v>
      </c>
      <c r="G660">
        <v>-16.1340231622884</v>
      </c>
      <c r="H660">
        <f>(Table2[[#This Row],[1Y Return vs Nifty]]-AVERAGE(Table2[1Y Return vs Nifty]))/_xlfn.STDEV.P(Table2[1Y Return vs Nifty])</f>
        <v>-0.75350326156974501</v>
      </c>
      <c r="I660">
        <v>-5.2685733292654398</v>
      </c>
      <c r="J660">
        <f>(Table2[[#This Row],[1M Return vs Nifty]]-AVERAGE(Table2[1M Return vs Nifty]))/_xlfn.STDEV.P(Table2[1M Return vs Nifty])</f>
        <v>-0.64501374446900095</v>
      </c>
      <c r="K660">
        <v>-26.480648226924298</v>
      </c>
      <c r="L660">
        <f>(Table2[[#This Row],[6M Return vs Nifty]]-AVERAGE(Table2[6M Return vs Nifty]))/_xlfn.STDEV.P(Table2[6M Return vs Nifty])</f>
        <v>-1.154403080569312</v>
      </c>
      <c r="M660">
        <v>-0.28682307954981201</v>
      </c>
      <c r="N660">
        <f>(Table2[[#This Row],[1W Return vs Nifty]]-AVERAGE(Table2[1W Return vs Nifty]))/_xlfn.STDEV.P(Table2[1W Return vs Nifty])</f>
        <v>-0.66570892674646198</v>
      </c>
      <c r="O660">
        <v>292.2</v>
      </c>
      <c r="P660">
        <v>294.89409904682901</v>
      </c>
      <c r="Q660">
        <v>294.49518857768498</v>
      </c>
      <c r="R660">
        <v>45.614279466695798</v>
      </c>
      <c r="S660" s="2">
        <f>(Table2[[#This Row],[Close Price]]-Table2[[#This Row],[20D EMA]])/Table2[[#This Row],[20D EMA]]</f>
        <v>-9.0691307323750078E-3</v>
      </c>
      <c r="T660" s="2">
        <f>(Table2[[#This Row],[Close Price]]-Table2[[#This Row],[50D EMA]])/Table2[[#This Row],[50D EMA]]</f>
        <v>-1.8122095572961468E-2</v>
      </c>
      <c r="U660" s="2">
        <f>(Table2[[#This Row],[Close Price]]-Table2[[#This Row],[200D EMA]])/Table2[[#This Row],[200D EMA]]</f>
        <v>-1.6792086151113741E-2</v>
      </c>
      <c r="V660">
        <v>0.971248470191304</v>
      </c>
      <c r="W660">
        <v>288.8</v>
      </c>
      <c r="X660">
        <v>291.64999999999998</v>
      </c>
      <c r="Y660">
        <v>288.95</v>
      </c>
      <c r="Z660">
        <v>294</v>
      </c>
      <c r="AA660">
        <v>279.39999999999998</v>
      </c>
      <c r="AB660">
        <v>304.7</v>
      </c>
      <c r="AC660" s="2">
        <f>(Table2[[#This Row],[Close Price]]/Table2[[#This Row],[Day Low]])-1</f>
        <v>2.5969529085871912E-3</v>
      </c>
      <c r="AD660" s="2">
        <f>(Table2[[#This Row],[Day High]]/Table2[[#This Row],[Close Price]])-1</f>
        <v>7.2526333966498324E-3</v>
      </c>
      <c r="AE660" s="2">
        <f>(Table2[[#This Row],[Close Price]]/Table2[[#This Row],[Current Week Low]])-1</f>
        <v>2.0764838207303349E-3</v>
      </c>
      <c r="AF660" s="2">
        <f>(Table2[[#This Row],[Current Week High]]/Table2[[#This Row],[Close Price]])-1</f>
        <v>1.5368675530996301E-2</v>
      </c>
      <c r="AG660" s="2">
        <f>(Table2[[#This Row],[Close Price]]/Table2[[#This Row],[Current Month Low]])-1</f>
        <v>3.6327845382963631E-2</v>
      </c>
      <c r="AH660" s="2">
        <f>(Table2[[#This Row],[Current Month High]]/Table2[[#This Row],[Close Price]])-1</f>
        <v>5.2322569504403393E-2</v>
      </c>
      <c r="AI660">
        <v>33.983767915731299</v>
      </c>
      <c r="AJ660">
        <v>17.385135135135101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</v>
      </c>
      <c r="AM660" t="s">
        <v>10201</v>
      </c>
      <c r="AN660">
        <v>-1.33</v>
      </c>
      <c r="AO660" t="s">
        <v>10201</v>
      </c>
      <c r="AP660">
        <v>-1.4694922284540999E-2</v>
      </c>
      <c r="AQ660">
        <f>(Table2[[#This Row],[Sharpe Ratio]]-AVERAGE(Table2[Sharpe Ratio]))/_xlfn.STDEV.P(Table2[Sharpe Ratio])</f>
        <v>-0.8083558240201687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591</v>
      </c>
      <c r="AT660">
        <f>_xlfn.RANK.AVG(Table2[[#This Row],[6M Return vs Nifty Z-Score]],Table2[6M Return vs Nifty Z-Score])</f>
        <v>664</v>
      </c>
      <c r="AU660">
        <f>_xlfn.RANK.AVG(Table2[[#This Row],[Sharpe Ratio Z-Score]],Table2[Sharpe Ratio Z-Score])</f>
        <v>577</v>
      </c>
      <c r="AV660">
        <f>(Table2[[#This Row],[Rank 1Y]]+Table2[[#This Row],[Rank 6M]]+Table2[[#This Row],[Rank Sharpe]])/3</f>
        <v>610.66666666666663</v>
      </c>
    </row>
    <row r="661" spans="1:48" x14ac:dyDescent="0.3">
      <c r="A661" t="s">
        <v>2081</v>
      </c>
      <c r="B661" t="s">
        <v>2082</v>
      </c>
      <c r="C661" t="s">
        <v>10173</v>
      </c>
      <c r="D661" t="s">
        <v>1773</v>
      </c>
      <c r="E661">
        <v>2914.7084917819998</v>
      </c>
      <c r="F661">
        <v>15.83</v>
      </c>
      <c r="G661">
        <v>-36.982750388848402</v>
      </c>
      <c r="H661">
        <f>(Table2[[#This Row],[1Y Return vs Nifty]]-AVERAGE(Table2[1Y Return vs Nifty]))/_xlfn.STDEV.P(Table2[1Y Return vs Nifty])</f>
        <v>-1.0420129268450737</v>
      </c>
      <c r="I661">
        <v>-2.2216756101309101</v>
      </c>
      <c r="J661">
        <f>(Table2[[#This Row],[1M Return vs Nifty]]-AVERAGE(Table2[1M Return vs Nifty]))/_xlfn.STDEV.P(Table2[1M Return vs Nifty])</f>
        <v>-0.31105451457498706</v>
      </c>
      <c r="K661">
        <v>-32.865928681687599</v>
      </c>
      <c r="L661">
        <f>(Table2[[#This Row],[6M Return vs Nifty]]-AVERAGE(Table2[6M Return vs Nifty]))/_xlfn.STDEV.P(Table2[6M Return vs Nifty])</f>
        <v>-1.3693217281962602</v>
      </c>
      <c r="M661">
        <v>4.7738044114696301</v>
      </c>
      <c r="N661">
        <f>(Table2[[#This Row],[1W Return vs Nifty]]-AVERAGE(Table2[1W Return vs Nifty]))/_xlfn.STDEV.P(Table2[1W Return vs Nifty])</f>
        <v>0.35060085165713245</v>
      </c>
      <c r="O661">
        <v>15.48</v>
      </c>
      <c r="P661">
        <v>15.868661872754</v>
      </c>
      <c r="Q661">
        <v>17.374168177483401</v>
      </c>
      <c r="R661">
        <v>64.269836917930604</v>
      </c>
      <c r="S661" s="2">
        <f>(Table2[[#This Row],[Close Price]]-Table2[[#This Row],[20D EMA]])/Table2[[#This Row],[20D EMA]]</f>
        <v>2.2609819121447005E-2</v>
      </c>
      <c r="T661" s="2">
        <f>(Table2[[#This Row],[Close Price]]-Table2[[#This Row],[50D EMA]])/Table2[[#This Row],[50D EMA]]</f>
        <v>-2.436366283686544E-3</v>
      </c>
      <c r="U661" s="2">
        <f>(Table2[[#This Row],[Close Price]]-Table2[[#This Row],[200D EMA]])/Table2[[#This Row],[200D EMA]]</f>
        <v>-8.8877243601487327E-2</v>
      </c>
      <c r="V661">
        <v>0.86832522624797603</v>
      </c>
      <c r="W661">
        <v>15.8</v>
      </c>
      <c r="X661">
        <v>16.100000000000001</v>
      </c>
      <c r="Y661">
        <v>15.74</v>
      </c>
      <c r="Z661">
        <v>16.149999999999999</v>
      </c>
      <c r="AA661">
        <v>14.59</v>
      </c>
      <c r="AB661">
        <v>16.48</v>
      </c>
      <c r="AC661" s="2">
        <f>(Table2[[#This Row],[Close Price]]/Table2[[#This Row],[Day Low]])-1</f>
        <v>1.8987341772152E-3</v>
      </c>
      <c r="AD661" s="2">
        <f>(Table2[[#This Row],[Day High]]/Table2[[#This Row],[Close Price]])-1</f>
        <v>1.7056222362602735E-2</v>
      </c>
      <c r="AE661" s="2">
        <f>(Table2[[#This Row],[Close Price]]/Table2[[#This Row],[Current Week Low]])-1</f>
        <v>5.7179161372300502E-3</v>
      </c>
      <c r="AF661" s="2">
        <f>(Table2[[#This Row],[Current Week High]]/Table2[[#This Row],[Close Price]])-1</f>
        <v>2.0214782059380765E-2</v>
      </c>
      <c r="AG661" s="2">
        <f>(Table2[[#This Row],[Close Price]]/Table2[[#This Row],[Current Month Low]])-1</f>
        <v>8.4989718985606588E-2</v>
      </c>
      <c r="AH661" s="2">
        <f>(Table2[[#This Row],[Current Month High]]/Table2[[#This Row],[Close Price]])-1</f>
        <v>4.1061276058117491E-2</v>
      </c>
      <c r="AI661">
        <v>64.560960202147797</v>
      </c>
      <c r="AJ661">
        <v>23.1906614785992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-0.16</v>
      </c>
      <c r="AM661" t="s">
        <v>10201</v>
      </c>
      <c r="AN661">
        <v>2.99</v>
      </c>
      <c r="AO661" t="s">
        <v>10202</v>
      </c>
      <c r="AP661">
        <v>1.8245119127548001E-2</v>
      </c>
      <c r="AQ661">
        <f>(Table2[[#This Row],[Sharpe Ratio]]-AVERAGE(Table2[Sharpe Ratio]))/_xlfn.STDEV.P(Table2[Sharpe Ratio])</f>
        <v>-0.43029896237933685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684</v>
      </c>
      <c r="AT661">
        <f>_xlfn.RANK.AVG(Table2[[#This Row],[6M Return vs Nifty Z-Score]],Table2[6M Return vs Nifty Z-Score])</f>
        <v>698</v>
      </c>
      <c r="AU661">
        <f>_xlfn.RANK.AVG(Table2[[#This Row],[Sharpe Ratio Z-Score]],Table2[Sharpe Ratio Z-Score])</f>
        <v>451</v>
      </c>
      <c r="AV661">
        <f>(Table2[[#This Row],[Rank 1Y]]+Table2[[#This Row],[Rank 6M]]+Table2[[#This Row],[Rank Sharpe]])/3</f>
        <v>611</v>
      </c>
    </row>
    <row r="662" spans="1:48" x14ac:dyDescent="0.3">
      <c r="A662" t="s">
        <v>1273</v>
      </c>
      <c r="B662" t="s">
        <v>1274</v>
      </c>
      <c r="C662" t="s">
        <v>10157</v>
      </c>
      <c r="D662" t="s">
        <v>116</v>
      </c>
      <c r="E662">
        <v>8989.8198331259991</v>
      </c>
      <c r="F662">
        <v>83.82</v>
      </c>
      <c r="G662">
        <v>-35.506715730711498</v>
      </c>
      <c r="H662">
        <f>(Table2[[#This Row],[1Y Return vs Nifty]]-AVERAGE(Table2[1Y Return vs Nifty]))/_xlfn.STDEV.P(Table2[1Y Return vs Nifty])</f>
        <v>-1.0215872068226373</v>
      </c>
      <c r="I662">
        <v>-3.9697869090698399</v>
      </c>
      <c r="J662">
        <f>(Table2[[#This Row],[1M Return vs Nifty]]-AVERAGE(Table2[1M Return vs Nifty]))/_xlfn.STDEV.P(Table2[1M Return vs Nifty])</f>
        <v>-0.50265855152588834</v>
      </c>
      <c r="K662">
        <v>-20.757170973548199</v>
      </c>
      <c r="L662">
        <f>(Table2[[#This Row],[6M Return vs Nifty]]-AVERAGE(Table2[6M Return vs Nifty]))/_xlfn.STDEV.P(Table2[6M Return vs Nifty])</f>
        <v>-0.961759703393675</v>
      </c>
      <c r="M662">
        <v>2.1359378887896301</v>
      </c>
      <c r="N662">
        <f>(Table2[[#This Row],[1W Return vs Nifty]]-AVERAGE(Table2[1W Return vs Nifty]))/_xlfn.STDEV.P(Table2[1W Return vs Nifty])</f>
        <v>-0.179153520874863</v>
      </c>
      <c r="O662">
        <v>82.37</v>
      </c>
      <c r="P662">
        <v>83.108161351504506</v>
      </c>
      <c r="Q662">
        <v>85.187607424853695</v>
      </c>
      <c r="R662">
        <v>63.883726878424604</v>
      </c>
      <c r="S662" s="2">
        <f>(Table2[[#This Row],[Close Price]]-Table2[[#This Row],[20D EMA]])/Table2[[#This Row],[20D EMA]]</f>
        <v>1.7603496418598867E-2</v>
      </c>
      <c r="T662" s="2">
        <f>(Table2[[#This Row],[Close Price]]-Table2[[#This Row],[50D EMA]])/Table2[[#This Row],[50D EMA]]</f>
        <v>8.5652075189676952E-3</v>
      </c>
      <c r="U662" s="2">
        <f>(Table2[[#This Row],[Close Price]]-Table2[[#This Row],[200D EMA]])/Table2[[#This Row],[200D EMA]]</f>
        <v>-1.6054065446785858E-2</v>
      </c>
      <c r="V662">
        <v>0.46014633517964898</v>
      </c>
      <c r="W662">
        <v>82.7</v>
      </c>
      <c r="X662">
        <v>84.95</v>
      </c>
      <c r="Y662">
        <v>83.01</v>
      </c>
      <c r="Z662">
        <v>84.95</v>
      </c>
      <c r="AA662">
        <v>78.3</v>
      </c>
      <c r="AB662">
        <v>84.95</v>
      </c>
      <c r="AC662" s="2">
        <f>(Table2[[#This Row],[Close Price]]/Table2[[#This Row],[Day Low]])-1</f>
        <v>1.354292623941955E-2</v>
      </c>
      <c r="AD662" s="2">
        <f>(Table2[[#This Row],[Day High]]/Table2[[#This Row],[Close Price]])-1</f>
        <v>1.3481269386781403E-2</v>
      </c>
      <c r="AE662" s="2">
        <f>(Table2[[#This Row],[Close Price]]/Table2[[#This Row],[Current Week Low]])-1</f>
        <v>9.7578604987349493E-3</v>
      </c>
      <c r="AF662" s="2">
        <f>(Table2[[#This Row],[Current Week High]]/Table2[[#This Row],[Close Price]])-1</f>
        <v>1.3481269386781403E-2</v>
      </c>
      <c r="AG662" s="2">
        <f>(Table2[[#This Row],[Close Price]]/Table2[[#This Row],[Current Month Low]])-1</f>
        <v>7.0498084291187757E-2</v>
      </c>
      <c r="AH662" s="2">
        <f>(Table2[[#This Row],[Current Month High]]/Table2[[#This Row],[Close Price]])-1</f>
        <v>1.3481269386781403E-2</v>
      </c>
      <c r="AI662">
        <v>16.9172035313767</v>
      </c>
      <c r="AJ662">
        <v>15.773480662983401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-7.0000000000000007E-2</v>
      </c>
      <c r="AM662" t="s">
        <v>10201</v>
      </c>
      <c r="AN662">
        <v>1.76</v>
      </c>
      <c r="AO662" t="s">
        <v>10202</v>
      </c>
      <c r="AQ662">
        <f>(Table2[[#This Row],[Sharpe Ratio]]-AVERAGE(Table2[Sharpe Ratio]))/_xlfn.STDEV.P(Table2[Sharpe Ratio])</f>
        <v>-0.63970041368086605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679</v>
      </c>
      <c r="AT662">
        <f>_xlfn.RANK.AVG(Table2[[#This Row],[6M Return vs Nifty Z-Score]],Table2[6M Return vs Nifty Z-Score])</f>
        <v>626</v>
      </c>
      <c r="AU662">
        <f>_xlfn.RANK.AVG(Table2[[#This Row],[Sharpe Ratio Z-Score]],Table2[Sharpe Ratio Z-Score])</f>
        <v>530.5</v>
      </c>
      <c r="AV662">
        <f>(Table2[[#This Row],[Rank 1Y]]+Table2[[#This Row],[Rank 6M]]+Table2[[#This Row],[Rank Sharpe]])/3</f>
        <v>611.83333333333337</v>
      </c>
    </row>
    <row r="663" spans="1:48" x14ac:dyDescent="0.3">
      <c r="A663" t="s">
        <v>832</v>
      </c>
      <c r="B663" t="s">
        <v>833</v>
      </c>
      <c r="C663" t="s">
        <v>10155</v>
      </c>
      <c r="D663" t="s">
        <v>173</v>
      </c>
      <c r="E663">
        <v>18923.649551039998</v>
      </c>
      <c r="F663">
        <v>335.4</v>
      </c>
      <c r="G663">
        <v>-10.100802740089</v>
      </c>
      <c r="H663">
        <f>(Table2[[#This Row],[1Y Return vs Nifty]]-AVERAGE(Table2[1Y Return vs Nifty]))/_xlfn.STDEV.P(Table2[1Y Return vs Nifty])</f>
        <v>-0.67001411685478351</v>
      </c>
      <c r="I663">
        <v>8.4326204458664709</v>
      </c>
      <c r="J663">
        <f>(Table2[[#This Row],[1M Return vs Nifty]]-AVERAGE(Table2[1M Return vs Nifty]))/_xlfn.STDEV.P(Table2[1M Return vs Nifty])</f>
        <v>0.85672361055826918</v>
      </c>
      <c r="K663">
        <v>-21.997192472519199</v>
      </c>
      <c r="L663">
        <f>(Table2[[#This Row],[6M Return vs Nifty]]-AVERAGE(Table2[6M Return vs Nifty]))/_xlfn.STDEV.P(Table2[6M Return vs Nifty])</f>
        <v>-1.0034969059292944</v>
      </c>
      <c r="M663">
        <v>5.2261652452559497</v>
      </c>
      <c r="N663">
        <f>(Table2[[#This Row],[1W Return vs Nifty]]-AVERAGE(Table2[1W Return vs Nifty]))/_xlfn.STDEV.P(Table2[1W Return vs Nifty])</f>
        <v>0.4414470440630523</v>
      </c>
      <c r="O663">
        <v>318.51</v>
      </c>
      <c r="P663">
        <v>312.93872864072603</v>
      </c>
      <c r="Q663">
        <v>312.84566738669599</v>
      </c>
      <c r="R663">
        <v>80.7025868143362</v>
      </c>
      <c r="S663" s="2">
        <f>(Table2[[#This Row],[Close Price]]-Table2[[#This Row],[20D EMA]])/Table2[[#This Row],[20D EMA]]</f>
        <v>5.3028162381086895E-2</v>
      </c>
      <c r="T663" s="2">
        <f>(Table2[[#This Row],[Close Price]]-Table2[[#This Row],[50D EMA]])/Table2[[#This Row],[50D EMA]]</f>
        <v>7.177530073326574E-2</v>
      </c>
      <c r="U663" s="2">
        <f>(Table2[[#This Row],[Close Price]]-Table2[[#This Row],[200D EMA]])/Table2[[#This Row],[200D EMA]]</f>
        <v>7.2094118488863324E-2</v>
      </c>
      <c r="V663">
        <v>0.89437074614430701</v>
      </c>
      <c r="W663">
        <v>335.65</v>
      </c>
      <c r="X663">
        <v>348.8</v>
      </c>
      <c r="Y663">
        <v>332.35</v>
      </c>
      <c r="Z663">
        <v>343.6</v>
      </c>
      <c r="AA663">
        <v>295.10000000000002</v>
      </c>
      <c r="AB663">
        <v>343.6</v>
      </c>
      <c r="AC663" s="2">
        <f>(Table2[[#This Row],[Close Price]]/Table2[[#This Row],[Day Low]])-1</f>
        <v>-7.4482347683602068E-4</v>
      </c>
      <c r="AD663" s="2">
        <f>(Table2[[#This Row],[Day High]]/Table2[[#This Row],[Close Price]])-1</f>
        <v>3.9952295766249257E-2</v>
      </c>
      <c r="AE663" s="2">
        <f>(Table2[[#This Row],[Close Price]]/Table2[[#This Row],[Current Week Low]])-1</f>
        <v>9.1770723634720941E-3</v>
      </c>
      <c r="AF663" s="2">
        <f>(Table2[[#This Row],[Current Week High]]/Table2[[#This Row],[Close Price]])-1</f>
        <v>2.4448419797257204E-2</v>
      </c>
      <c r="AG663" s="2">
        <f>(Table2[[#This Row],[Close Price]]/Table2[[#This Row],[Current Month Low]])-1</f>
        <v>0.13656387665198211</v>
      </c>
      <c r="AH663" s="2">
        <f>(Table2[[#This Row],[Current Month High]]/Table2[[#This Row],[Close Price]])-1</f>
        <v>2.4448419797257204E-2</v>
      </c>
      <c r="AI663">
        <v>21.273106738222999</v>
      </c>
      <c r="AJ663">
        <v>31.787819253437998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0.02</v>
      </c>
      <c r="AM663" t="s">
        <v>10202</v>
      </c>
      <c r="AN663">
        <v>5.59</v>
      </c>
      <c r="AO663" t="s">
        <v>10202</v>
      </c>
      <c r="AP663">
        <v>-4.487103011258E-2</v>
      </c>
      <c r="AQ663">
        <f>(Table2[[#This Row],[Sharpe Ratio]]-AVERAGE(Table2[Sharpe Ratio]))/_xlfn.STDEV.P(Table2[Sharpe Ratio])</f>
        <v>-1.1546906837516118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-1.5300310519143683</v>
      </c>
      <c r="AS663">
        <f>_xlfn.RANK.AVG(Table2[[#This Row],[1Y Return vs Nifty Z-Score]],Table2[1Y Return vs Nifty Z-Score])</f>
        <v>565</v>
      </c>
      <c r="AT663">
        <f>_xlfn.RANK.AVG(Table2[[#This Row],[6M Return vs Nifty Z-Score]],Table2[6M Return vs Nifty Z-Score])</f>
        <v>635</v>
      </c>
      <c r="AU663">
        <f>_xlfn.RANK.AVG(Table2[[#This Row],[Sharpe Ratio Z-Score]],Table2[Sharpe Ratio Z-Score])</f>
        <v>636</v>
      </c>
      <c r="AV663">
        <f>(Table2[[#This Row],[Rank 1Y]]+Table2[[#This Row],[Rank 6M]]+Table2[[#This Row],[Rank Sharpe]])/3</f>
        <v>612</v>
      </c>
    </row>
    <row r="664" spans="1:48" x14ac:dyDescent="0.3">
      <c r="A664" t="s">
        <v>1579</v>
      </c>
      <c r="B664" t="s">
        <v>1580</v>
      </c>
      <c r="C664" t="s">
        <v>10157</v>
      </c>
      <c r="D664" t="s">
        <v>24</v>
      </c>
      <c r="E664">
        <v>5825.8114434749996</v>
      </c>
      <c r="F664">
        <v>344.55</v>
      </c>
      <c r="G664">
        <v>-10.7775705488305</v>
      </c>
      <c r="H664">
        <f>(Table2[[#This Row],[1Y Return vs Nifty]]-AVERAGE(Table2[1Y Return vs Nifty]))/_xlfn.STDEV.P(Table2[1Y Return vs Nifty])</f>
        <v>-0.67937939137957004</v>
      </c>
      <c r="I664">
        <v>-8.6761600927844196</v>
      </c>
      <c r="J664">
        <f>(Table2[[#This Row],[1M Return vs Nifty]]-AVERAGE(Table2[1M Return vs Nifty]))/_xlfn.STDEV.P(Table2[1M Return vs Nifty])</f>
        <v>-1.0185067712270772</v>
      </c>
      <c r="K664">
        <v>-22.275993504902701</v>
      </c>
      <c r="L664">
        <f>(Table2[[#This Row],[6M Return vs Nifty]]-AVERAGE(Table2[6M Return vs Nifty]))/_xlfn.STDEV.P(Table2[6M Return vs Nifty])</f>
        <v>-1.0128809167431281</v>
      </c>
      <c r="M664">
        <v>-0.57408446797985901</v>
      </c>
      <c r="N664">
        <f>(Table2[[#This Row],[1W Return vs Nifty]]-AVERAGE(Table2[1W Return vs Nifty]))/_xlfn.STDEV.P(Table2[1W Return vs Nifty])</f>
        <v>-0.72339872085546053</v>
      </c>
      <c r="O664">
        <v>359.41</v>
      </c>
      <c r="P664">
        <v>358.98456830734398</v>
      </c>
      <c r="Q664">
        <v>353.50691494462302</v>
      </c>
      <c r="R664">
        <v>24.665919198416901</v>
      </c>
      <c r="S664" s="2">
        <f>(Table2[[#This Row],[Close Price]]-Table2[[#This Row],[20D EMA]])/Table2[[#This Row],[20D EMA]]</f>
        <v>-4.1345538521465768E-2</v>
      </c>
      <c r="T664" s="2">
        <f>(Table2[[#This Row],[Close Price]]-Table2[[#This Row],[50D EMA]])/Table2[[#This Row],[50D EMA]]</f>
        <v>-4.0209439573975887E-2</v>
      </c>
      <c r="U664" s="2">
        <f>(Table2[[#This Row],[Close Price]]-Table2[[#This Row],[200D EMA]])/Table2[[#This Row],[200D EMA]]</f>
        <v>-2.5337311848697818E-2</v>
      </c>
      <c r="V664">
        <v>0.93176907434669598</v>
      </c>
      <c r="W664">
        <v>337.15</v>
      </c>
      <c r="X664">
        <v>352</v>
      </c>
      <c r="Y664">
        <v>338.75</v>
      </c>
      <c r="Z664">
        <v>368.15</v>
      </c>
      <c r="AA664">
        <v>338.75</v>
      </c>
      <c r="AB664">
        <v>403.2</v>
      </c>
      <c r="AC664" s="2">
        <f>(Table2[[#This Row],[Close Price]]/Table2[[#This Row],[Day Low]])-1</f>
        <v>2.1948687527806765E-2</v>
      </c>
      <c r="AD664" s="2">
        <f>(Table2[[#This Row],[Day High]]/Table2[[#This Row],[Close Price]])-1</f>
        <v>2.162240603685972E-2</v>
      </c>
      <c r="AE664" s="2">
        <f>(Table2[[#This Row],[Close Price]]/Table2[[#This Row],[Current Week Low]])-1</f>
        <v>1.71217712177123E-2</v>
      </c>
      <c r="AF664" s="2">
        <f>(Table2[[#This Row],[Current Week High]]/Table2[[#This Row],[Close Price]])-1</f>
        <v>6.8495138586561977E-2</v>
      </c>
      <c r="AG664" s="2">
        <f>(Table2[[#This Row],[Close Price]]/Table2[[#This Row],[Current Month Low]])-1</f>
        <v>1.71217712177123E-2</v>
      </c>
      <c r="AH664" s="2">
        <f>(Table2[[#This Row],[Current Month High]]/Table2[[#This Row],[Close Price]])-1</f>
        <v>0.17022202873313019</v>
      </c>
      <c r="AI664">
        <v>22.551153678711302</v>
      </c>
      <c r="AJ664">
        <v>21.555829952372498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-0.1</v>
      </c>
      <c r="AM664" t="s">
        <v>10201</v>
      </c>
      <c r="AN664">
        <v>-6.47</v>
      </c>
      <c r="AO664" t="s">
        <v>10201</v>
      </c>
      <c r="AP664">
        <v>-3.9435977475754003E-2</v>
      </c>
      <c r="AQ664">
        <f>(Table2[[#This Row],[Sharpe Ratio]]-AVERAGE(Table2[Sharpe Ratio]))/_xlfn.STDEV.P(Table2[Sharpe Ratio])</f>
        <v>-1.0923119235968941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-4.5264777238021301</v>
      </c>
      <c r="AS664">
        <f>_xlfn.RANK.AVG(Table2[[#This Row],[1Y Return vs Nifty Z-Score]],Table2[1Y Return vs Nifty Z-Score])</f>
        <v>567</v>
      </c>
      <c r="AT664">
        <f>_xlfn.RANK.AVG(Table2[[#This Row],[6M Return vs Nifty Z-Score]],Table2[6M Return vs Nifty Z-Score])</f>
        <v>637</v>
      </c>
      <c r="AU664">
        <f>_xlfn.RANK.AVG(Table2[[#This Row],[Sharpe Ratio Z-Score]],Table2[Sharpe Ratio Z-Score])</f>
        <v>632</v>
      </c>
      <c r="AV664">
        <f>(Table2[[#This Row],[Rank 1Y]]+Table2[[#This Row],[Rank 6M]]+Table2[[#This Row],[Rank Sharpe]])/3</f>
        <v>612</v>
      </c>
    </row>
    <row r="665" spans="1:48" x14ac:dyDescent="0.3">
      <c r="A665" t="s">
        <v>459</v>
      </c>
      <c r="B665" t="s">
        <v>460</v>
      </c>
      <c r="C665" t="s">
        <v>10157</v>
      </c>
      <c r="D665" t="s">
        <v>51</v>
      </c>
      <c r="E665">
        <v>48309.060870775</v>
      </c>
      <c r="F665">
        <v>650.04999999999995</v>
      </c>
      <c r="G665">
        <v>-37.351532148431403</v>
      </c>
      <c r="H665">
        <f>(Table2[[#This Row],[1Y Return vs Nifty]]-AVERAGE(Table2[1Y Return vs Nifty]))/_xlfn.STDEV.P(Table2[1Y Return vs Nifty])</f>
        <v>-1.0471162168857913</v>
      </c>
      <c r="I665">
        <v>-6.6595513512296103</v>
      </c>
      <c r="J665">
        <f>(Table2[[#This Row],[1M Return vs Nifty]]-AVERAGE(Table2[1M Return vs Nifty]))/_xlfn.STDEV.P(Table2[1M Return vs Nifty])</f>
        <v>-0.79747371911711717</v>
      </c>
      <c r="K665">
        <v>-10.4702765550626</v>
      </c>
      <c r="L665">
        <f>(Table2[[#This Row],[6M Return vs Nifty]]-AVERAGE(Table2[6M Return vs Nifty]))/_xlfn.STDEV.P(Table2[6M Return vs Nifty])</f>
        <v>-0.6155187743749857</v>
      </c>
      <c r="M665">
        <v>1.9209066999973701</v>
      </c>
      <c r="N665">
        <f>(Table2[[#This Row],[1W Return vs Nifty]]-AVERAGE(Table2[1W Return vs Nifty]))/_xlfn.STDEV.P(Table2[1W Return vs Nifty])</f>
        <v>-0.22233755293791049</v>
      </c>
      <c r="O665">
        <v>649.4</v>
      </c>
      <c r="P665">
        <v>648.00905715805504</v>
      </c>
      <c r="Q665">
        <v>657.05210651444202</v>
      </c>
      <c r="R665">
        <v>51.682333341932299</v>
      </c>
      <c r="S665" s="2">
        <f>(Table2[[#This Row],[Close Price]]-Table2[[#This Row],[20D EMA]])/Table2[[#This Row],[20D EMA]]</f>
        <v>1.0009239297813016E-3</v>
      </c>
      <c r="T665" s="2">
        <f>(Table2[[#This Row],[Close Price]]-Table2[[#This Row],[50D EMA]])/Table2[[#This Row],[50D EMA]]</f>
        <v>3.149559129459988E-3</v>
      </c>
      <c r="U665" s="2">
        <f>(Table2[[#This Row],[Close Price]]-Table2[[#This Row],[200D EMA]])/Table2[[#This Row],[200D EMA]]</f>
        <v>-1.0656851176670194E-2</v>
      </c>
      <c r="V665">
        <v>0.832498147915258</v>
      </c>
      <c r="W665">
        <v>650.5</v>
      </c>
      <c r="X665">
        <v>661.5</v>
      </c>
      <c r="Y665">
        <v>644.35</v>
      </c>
      <c r="Z665">
        <v>658.1</v>
      </c>
      <c r="AA665">
        <v>620.54999999999995</v>
      </c>
      <c r="AB665">
        <v>682.2</v>
      </c>
      <c r="AC665" s="2">
        <f>(Table2[[#This Row],[Close Price]]/Table2[[#This Row],[Day Low]])-1</f>
        <v>-6.9177555726374074E-4</v>
      </c>
      <c r="AD665" s="2">
        <f>(Table2[[#This Row],[Day High]]/Table2[[#This Row],[Close Price]])-1</f>
        <v>1.7614029690024013E-2</v>
      </c>
      <c r="AE665" s="2">
        <f>(Table2[[#This Row],[Close Price]]/Table2[[#This Row],[Current Week Low]])-1</f>
        <v>8.8461240009309883E-3</v>
      </c>
      <c r="AF665" s="2">
        <f>(Table2[[#This Row],[Current Week High]]/Table2[[#This Row],[Close Price]])-1</f>
        <v>1.238366279516967E-2</v>
      </c>
      <c r="AG665" s="2">
        <f>(Table2[[#This Row],[Close Price]]/Table2[[#This Row],[Current Month Low]])-1</f>
        <v>4.7538473934413128E-2</v>
      </c>
      <c r="AH665" s="2">
        <f>(Table2[[#This Row],[Current Month High]]/Table2[[#This Row],[Close Price]])-1</f>
        <v>4.9457734020460054E-2</v>
      </c>
      <c r="AI665">
        <v>25.1288362433659</v>
      </c>
      <c r="AJ665">
        <v>17.4011197399313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-0.04</v>
      </c>
      <c r="AM665" t="s">
        <v>10201</v>
      </c>
      <c r="AN665">
        <v>3.19</v>
      </c>
      <c r="AO665" t="s">
        <v>10202</v>
      </c>
      <c r="AP665">
        <v>-3.7505896819094997E-2</v>
      </c>
      <c r="AQ665">
        <f>(Table2[[#This Row],[Sharpe Ratio]]-AVERAGE(Table2[Sharpe Ratio]))/_xlfn.STDEV.P(Table2[Sharpe Ratio])</f>
        <v>-1.0701601531530844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685</v>
      </c>
      <c r="AT665">
        <f>_xlfn.RANK.AVG(Table2[[#This Row],[6M Return vs Nifty Z-Score]],Table2[6M Return vs Nifty Z-Score])</f>
        <v>526</v>
      </c>
      <c r="AU665">
        <f>_xlfn.RANK.AVG(Table2[[#This Row],[Sharpe Ratio Z-Score]],Table2[Sharpe Ratio Z-Score])</f>
        <v>628</v>
      </c>
      <c r="AV665">
        <f>(Table2[[#This Row],[Rank 1Y]]+Table2[[#This Row],[Rank 6M]]+Table2[[#This Row],[Rank Sharpe]])/3</f>
        <v>613</v>
      </c>
    </row>
    <row r="666" spans="1:48" x14ac:dyDescent="0.3">
      <c r="A666" t="s">
        <v>1720</v>
      </c>
      <c r="B666" t="s">
        <v>1721</v>
      </c>
      <c r="C666" t="s">
        <v>10171</v>
      </c>
      <c r="D666" t="s">
        <v>551</v>
      </c>
      <c r="E666">
        <v>4623.2884229199999</v>
      </c>
      <c r="F666">
        <v>836.2</v>
      </c>
      <c r="G666">
        <v>-27.0239833206643</v>
      </c>
      <c r="H666">
        <f>(Table2[[#This Row],[1Y Return vs Nifty]]-AVERAGE(Table2[1Y Return vs Nifty]))/_xlfn.STDEV.P(Table2[1Y Return vs Nifty])</f>
        <v>-0.90420113036588723</v>
      </c>
      <c r="I666">
        <v>-5.2011113991179503</v>
      </c>
      <c r="J666">
        <f>(Table2[[#This Row],[1M Return vs Nifty]]-AVERAGE(Table2[1M Return vs Nifty]))/_xlfn.STDEV.P(Table2[1M Return vs Nifty])</f>
        <v>-0.63761949093113734</v>
      </c>
      <c r="K666">
        <v>-4.5093695824613098</v>
      </c>
      <c r="L666">
        <f>(Table2[[#This Row],[6M Return vs Nifty]]-AVERAGE(Table2[6M Return vs Nifty]))/_xlfn.STDEV.P(Table2[6M Return vs Nifty])</f>
        <v>-0.41488388069136845</v>
      </c>
      <c r="M666">
        <v>-0.63478295814304597</v>
      </c>
      <c r="N666">
        <f>(Table2[[#This Row],[1W Return vs Nifty]]-AVERAGE(Table2[1W Return vs Nifty]))/_xlfn.STDEV.P(Table2[1W Return vs Nifty])</f>
        <v>-0.73558860623956623</v>
      </c>
      <c r="O666">
        <v>813.22</v>
      </c>
      <c r="P666">
        <v>785.068973987356</v>
      </c>
      <c r="Q666">
        <v>765.47883002668505</v>
      </c>
      <c r="R666">
        <v>63.052214383589501</v>
      </c>
      <c r="S666" s="2">
        <f>(Table2[[#This Row],[Close Price]]-Table2[[#This Row],[20D EMA]])/Table2[[#This Row],[20D EMA]]</f>
        <v>2.8258035955829933E-2</v>
      </c>
      <c r="T666" s="2">
        <f>(Table2[[#This Row],[Close Price]]-Table2[[#This Row],[50D EMA]])/Table2[[#This Row],[50D EMA]]</f>
        <v>6.5129342397713369E-2</v>
      </c>
      <c r="U666" s="2">
        <f>(Table2[[#This Row],[Close Price]]-Table2[[#This Row],[200D EMA]])/Table2[[#This Row],[200D EMA]]</f>
        <v>9.2388146084784101E-2</v>
      </c>
      <c r="V666">
        <v>0.90102052979770597</v>
      </c>
      <c r="W666">
        <v>829.8</v>
      </c>
      <c r="X666">
        <v>840</v>
      </c>
      <c r="Y666">
        <v>819.75</v>
      </c>
      <c r="Z666">
        <v>848.35</v>
      </c>
      <c r="AA666">
        <v>775.1</v>
      </c>
      <c r="AB666">
        <v>868.9</v>
      </c>
      <c r="AC666" s="2">
        <f>(Table2[[#This Row],[Close Price]]/Table2[[#This Row],[Day Low]])-1</f>
        <v>7.7127018558689198E-3</v>
      </c>
      <c r="AD666" s="2">
        <f>(Table2[[#This Row],[Day High]]/Table2[[#This Row],[Close Price]])-1</f>
        <v>4.5443673762257664E-3</v>
      </c>
      <c r="AE666" s="2">
        <f>(Table2[[#This Row],[Close Price]]/Table2[[#This Row],[Current Week Low]])-1</f>
        <v>2.0067093626105592E-2</v>
      </c>
      <c r="AF666" s="2">
        <f>(Table2[[#This Row],[Current Week High]]/Table2[[#This Row],[Close Price]])-1</f>
        <v>1.453001674240606E-2</v>
      </c>
      <c r="AG666" s="2">
        <f>(Table2[[#This Row],[Close Price]]/Table2[[#This Row],[Current Month Low]])-1</f>
        <v>7.8828538253128633E-2</v>
      </c>
      <c r="AH666" s="2">
        <f>(Table2[[#This Row],[Current Month High]]/Table2[[#This Row],[Close Price]])-1</f>
        <v>3.9105477158574375E-2</v>
      </c>
      <c r="AI666">
        <v>6.9122219564697396</v>
      </c>
      <c r="AJ666">
        <v>27.285181520663599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0.04</v>
      </c>
      <c r="AM666" t="s">
        <v>10202</v>
      </c>
      <c r="AN666">
        <v>2.52</v>
      </c>
      <c r="AO666" t="s">
        <v>10202</v>
      </c>
      <c r="AP666">
        <v>-0.15487934321958799</v>
      </c>
      <c r="AQ666">
        <f>(Table2[[#This Row],[Sharpe Ratio]]-AVERAGE(Table2[Sharpe Ratio]))/_xlfn.STDEV.P(Table2[Sharpe Ratio])</f>
        <v>-2.4172694731144606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-5.1095625813424199</v>
      </c>
      <c r="AS666">
        <f>_xlfn.RANK.AVG(Table2[[#This Row],[1Y Return vs Nifty Z-Score]],Table2[1Y Return vs Nifty Z-Score])</f>
        <v>638</v>
      </c>
      <c r="AT666">
        <f>_xlfn.RANK.AVG(Table2[[#This Row],[6M Return vs Nifty Z-Score]],Table2[6M Return vs Nifty Z-Score])</f>
        <v>473</v>
      </c>
      <c r="AU666">
        <f>_xlfn.RANK.AVG(Table2[[#This Row],[Sharpe Ratio Z-Score]],Table2[Sharpe Ratio Z-Score])</f>
        <v>728</v>
      </c>
      <c r="AV666">
        <f>(Table2[[#This Row],[Rank 1Y]]+Table2[[#This Row],[Rank 6M]]+Table2[[#This Row],[Rank Sharpe]])/3</f>
        <v>613</v>
      </c>
    </row>
    <row r="667" spans="1:48" x14ac:dyDescent="0.3">
      <c r="A667" t="s">
        <v>666</v>
      </c>
      <c r="B667" t="s">
        <v>667</v>
      </c>
      <c r="C667" t="s">
        <v>10168</v>
      </c>
      <c r="D667" t="s">
        <v>628</v>
      </c>
      <c r="E667">
        <v>26573.045216760001</v>
      </c>
      <c r="F667">
        <v>1094.0999999999999</v>
      </c>
      <c r="G667">
        <v>-39.978908402397501</v>
      </c>
      <c r="H667">
        <f>(Table2[[#This Row],[1Y Return vs Nifty]]-AVERAGE(Table2[1Y Return vs Nifty]))/_xlfn.STDEV.P(Table2[1Y Return vs Nifty])</f>
        <v>-1.0834744768096118</v>
      </c>
      <c r="I667">
        <v>-0.58852078174084999</v>
      </c>
      <c r="J667">
        <f>(Table2[[#This Row],[1M Return vs Nifty]]-AVERAGE(Table2[1M Return vs Nifty]))/_xlfn.STDEV.P(Table2[1M Return vs Nifty])</f>
        <v>-0.13205043269797617</v>
      </c>
      <c r="K667">
        <v>-15.3166345735716</v>
      </c>
      <c r="L667">
        <f>(Table2[[#This Row],[6M Return vs Nifty]]-AVERAGE(Table2[6M Return vs Nifty]))/_xlfn.STDEV.P(Table2[6M Return vs Nifty])</f>
        <v>-0.77863967699359748</v>
      </c>
      <c r="M667">
        <v>3.4873318320924298</v>
      </c>
      <c r="N667">
        <f>(Table2[[#This Row],[1W Return vs Nifty]]-AVERAGE(Table2[1W Return vs Nifty]))/_xlfn.STDEV.P(Table2[1W Return vs Nifty])</f>
        <v>9.22426412594409E-2</v>
      </c>
      <c r="O667">
        <v>1070.05</v>
      </c>
      <c r="P667">
        <v>1060.93129477091</v>
      </c>
      <c r="Q667">
        <v>1093.6293110112999</v>
      </c>
      <c r="R667">
        <v>63.220282134791198</v>
      </c>
      <c r="S667" s="2">
        <f>(Table2[[#This Row],[Close Price]]-Table2[[#This Row],[20D EMA]])/Table2[[#This Row],[20D EMA]]</f>
        <v>2.2475585253025517E-2</v>
      </c>
      <c r="T667" s="2">
        <f>(Table2[[#This Row],[Close Price]]-Table2[[#This Row],[50D EMA]])/Table2[[#This Row],[50D EMA]]</f>
        <v>3.1263763631604581E-2</v>
      </c>
      <c r="U667" s="2">
        <f>(Table2[[#This Row],[Close Price]]-Table2[[#This Row],[200D EMA]])/Table2[[#This Row],[200D EMA]]</f>
        <v>4.3039170947669736E-4</v>
      </c>
      <c r="V667">
        <v>0.55675170591088696</v>
      </c>
      <c r="W667">
        <v>1055</v>
      </c>
      <c r="X667">
        <v>1083</v>
      </c>
      <c r="Y667">
        <v>1069.6500000000001</v>
      </c>
      <c r="Z667">
        <v>1112.95</v>
      </c>
      <c r="AA667">
        <v>1016.1</v>
      </c>
      <c r="AB667">
        <v>1145</v>
      </c>
      <c r="AC667" s="2">
        <f>(Table2[[#This Row],[Close Price]]/Table2[[#This Row],[Day Low]])-1</f>
        <v>3.7061611374407555E-2</v>
      </c>
      <c r="AD667" s="2">
        <f>(Table2[[#This Row],[Day High]]/Table2[[#This Row],[Close Price]])-1</f>
        <v>-1.0145324924595522E-2</v>
      </c>
      <c r="AE667" s="2">
        <f>(Table2[[#This Row],[Close Price]]/Table2[[#This Row],[Current Week Low]])-1</f>
        <v>2.2857944187350876E-2</v>
      </c>
      <c r="AF667" s="2">
        <f>(Table2[[#This Row],[Current Week High]]/Table2[[#This Row],[Close Price]])-1</f>
        <v>1.7228772507083656E-2</v>
      </c>
      <c r="AG667" s="2">
        <f>(Table2[[#This Row],[Close Price]]/Table2[[#This Row],[Current Month Low]])-1</f>
        <v>7.6764098021848026E-2</v>
      </c>
      <c r="AH667" s="2">
        <f>(Table2[[#This Row],[Current Month High]]/Table2[[#This Row],[Close Price]])-1</f>
        <v>4.6522255735307549E-2</v>
      </c>
      <c r="AI667">
        <v>35.993053651402903</v>
      </c>
      <c r="AJ667">
        <v>23.480616218046301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</v>
      </c>
      <c r="AM667" t="s">
        <v>10203</v>
      </c>
      <c r="AN667">
        <v>4.1900000000000004</v>
      </c>
      <c r="AO667" t="s">
        <v>10202</v>
      </c>
      <c r="AP667">
        <v>-1.2775179170605999E-2</v>
      </c>
      <c r="AQ667">
        <f>(Table2[[#This Row],[Sharpe Ratio]]-AVERAGE(Table2[Sharpe Ratio]))/_xlfn.STDEV.P(Table2[Sharpe Ratio])</f>
        <v>-0.78632269881151307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696</v>
      </c>
      <c r="AT667">
        <f>_xlfn.RANK.AVG(Table2[[#This Row],[6M Return vs Nifty Z-Score]],Table2[6M Return vs Nifty Z-Score])</f>
        <v>579</v>
      </c>
      <c r="AU667">
        <f>_xlfn.RANK.AVG(Table2[[#This Row],[Sharpe Ratio Z-Score]],Table2[Sharpe Ratio Z-Score])</f>
        <v>573</v>
      </c>
      <c r="AV667">
        <f>(Table2[[#This Row],[Rank 1Y]]+Table2[[#This Row],[Rank 6M]]+Table2[[#This Row],[Rank Sharpe]])/3</f>
        <v>616</v>
      </c>
    </row>
    <row r="668" spans="1:48" x14ac:dyDescent="0.3">
      <c r="A668" t="s">
        <v>2448</v>
      </c>
      <c r="B668" t="s">
        <v>2449</v>
      </c>
      <c r="C668" t="s">
        <v>10160</v>
      </c>
      <c r="D668" t="s">
        <v>121</v>
      </c>
      <c r="E668">
        <v>2005.4046378799901</v>
      </c>
      <c r="F668">
        <v>8.17</v>
      </c>
      <c r="G668">
        <v>-20.9984237987263</v>
      </c>
      <c r="H668">
        <f>(Table2[[#This Row],[1Y Return vs Nifty]]-AVERAGE(Table2[1Y Return vs Nifty]))/_xlfn.STDEV.P(Table2[1Y Return vs Nifty])</f>
        <v>-0.82081799901788599</v>
      </c>
      <c r="I668">
        <v>-21.312460989954801</v>
      </c>
      <c r="J668">
        <f>(Table2[[#This Row],[1M Return vs Nifty]]-AVERAGE(Table2[1M Return vs Nifty]))/_xlfn.STDEV.P(Table2[1M Return vs Nifty])</f>
        <v>-2.4035251424793782</v>
      </c>
      <c r="K668">
        <v>-79.339573574355697</v>
      </c>
      <c r="L668">
        <f>(Table2[[#This Row],[6M Return vs Nifty]]-AVERAGE(Table2[6M Return vs Nifty]))/_xlfn.STDEV.P(Table2[6M Return vs Nifty])</f>
        <v>-2.933552615373086</v>
      </c>
      <c r="M668">
        <v>20.6176413733291</v>
      </c>
      <c r="N668">
        <f>(Table2[[#This Row],[1W Return vs Nifty]]-AVERAGE(Table2[1W Return vs Nifty]))/_xlfn.STDEV.P(Table2[1W Return vs Nifty])</f>
        <v>3.5324684086636542</v>
      </c>
      <c r="O668">
        <v>8.31</v>
      </c>
      <c r="P668">
        <v>10.695468503694901</v>
      </c>
      <c r="Q668">
        <v>14.642851379077101</v>
      </c>
      <c r="R668">
        <v>54.128811471764699</v>
      </c>
      <c r="S668" s="2">
        <f>(Table2[[#This Row],[Close Price]]-Table2[[#This Row],[20D EMA]])/Table2[[#This Row],[20D EMA]]</f>
        <v>-1.684717208182919E-2</v>
      </c>
      <c r="T668" s="2">
        <f>(Table2[[#This Row],[Close Price]]-Table2[[#This Row],[50D EMA]])/Table2[[#This Row],[50D EMA]]</f>
        <v>-0.23612509380233715</v>
      </c>
      <c r="U668" s="2">
        <f>(Table2[[#This Row],[Close Price]]-Table2[[#This Row],[200D EMA]])/Table2[[#This Row],[200D EMA]]</f>
        <v>-0.44204856086472599</v>
      </c>
      <c r="V668">
        <v>0.67545917126567501</v>
      </c>
      <c r="W668">
        <v>7.85</v>
      </c>
      <c r="X668">
        <v>8.15</v>
      </c>
      <c r="Y668">
        <v>8.07</v>
      </c>
      <c r="Z668">
        <v>8.8800000000000008</v>
      </c>
      <c r="AA668">
        <v>6.71</v>
      </c>
      <c r="AB668">
        <v>10.48</v>
      </c>
      <c r="AC668" s="2">
        <f>(Table2[[#This Row],[Close Price]]/Table2[[#This Row],[Day Low]])-1</f>
        <v>4.0764331210191074E-2</v>
      </c>
      <c r="AD668" s="2">
        <f>(Table2[[#This Row],[Day High]]/Table2[[#This Row],[Close Price]])-1</f>
        <v>-2.4479804161565699E-3</v>
      </c>
      <c r="AE668" s="2">
        <f>(Table2[[#This Row],[Close Price]]/Table2[[#This Row],[Current Week Low]])-1</f>
        <v>1.2391573729863659E-2</v>
      </c>
      <c r="AF668" s="2">
        <f>(Table2[[#This Row],[Current Week High]]/Table2[[#This Row],[Close Price]])-1</f>
        <v>8.6903304773561896E-2</v>
      </c>
      <c r="AG668" s="2">
        <f>(Table2[[#This Row],[Close Price]]/Table2[[#This Row],[Current Month Low]])-1</f>
        <v>0.2175856929955291</v>
      </c>
      <c r="AH668" s="2">
        <f>(Table2[[#This Row],[Current Month High]]/Table2[[#This Row],[Close Price]])-1</f>
        <v>0.28274173806609548</v>
      </c>
      <c r="AI668">
        <v>232.31334149326801</v>
      </c>
      <c r="AJ668">
        <v>21.758569299552899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-0.56999999999999995</v>
      </c>
      <c r="AM668" t="s">
        <v>10201</v>
      </c>
      <c r="AN668">
        <v>6.1</v>
      </c>
      <c r="AO668" t="s">
        <v>10202</v>
      </c>
      <c r="AP668">
        <v>2.3967275008090001E-3</v>
      </c>
      <c r="AQ668">
        <f>(Table2[[#This Row],[Sharpe Ratio]]-AVERAGE(Table2[Sharpe Ratio]))/_xlfn.STDEV.P(Table2[Sharpe Ratio])</f>
        <v>-0.61219288065051636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616</v>
      </c>
      <c r="AT668">
        <f>_xlfn.RANK.AVG(Table2[[#This Row],[6M Return vs Nifty Z-Score]],Table2[6M Return vs Nifty Z-Score])</f>
        <v>730</v>
      </c>
      <c r="AU668">
        <f>_xlfn.RANK.AVG(Table2[[#This Row],[Sharpe Ratio Z-Score]],Table2[Sharpe Ratio Z-Score])</f>
        <v>502</v>
      </c>
      <c r="AV668">
        <f>(Table2[[#This Row],[Rank 1Y]]+Table2[[#This Row],[Rank 6M]]+Table2[[#This Row],[Rank Sharpe]])/3</f>
        <v>616</v>
      </c>
    </row>
    <row r="669" spans="1:48" x14ac:dyDescent="0.3">
      <c r="A669" t="s">
        <v>112</v>
      </c>
      <c r="B669" t="s">
        <v>113</v>
      </c>
      <c r="C669" t="s">
        <v>10157</v>
      </c>
      <c r="D669" t="s">
        <v>37</v>
      </c>
      <c r="E669">
        <v>257719.32961180399</v>
      </c>
      <c r="F669">
        <v>1617.15</v>
      </c>
      <c r="G669">
        <v>-25.238400548216202</v>
      </c>
      <c r="H669">
        <f>(Table2[[#This Row],[1Y Return vs Nifty]]-AVERAGE(Table2[1Y Return vs Nifty]))/_xlfn.STDEV.P(Table2[1Y Return vs Nifty])</f>
        <v>-0.87949180962883455</v>
      </c>
      <c r="I669">
        <v>-3.6613352949407401</v>
      </c>
      <c r="J669">
        <f>(Table2[[#This Row],[1M Return vs Nifty]]-AVERAGE(Table2[1M Return vs Nifty]))/_xlfn.STDEV.P(Table2[1M Return vs Nifty])</f>
        <v>-0.46885030687520163</v>
      </c>
      <c r="K669">
        <v>-15.463670060863899</v>
      </c>
      <c r="L669">
        <f>(Table2[[#This Row],[6M Return vs Nifty]]-AVERAGE(Table2[6M Return vs Nifty]))/_xlfn.STDEV.P(Table2[6M Return vs Nifty])</f>
        <v>-0.78358866369917857</v>
      </c>
      <c r="M669">
        <v>-3.94262077369204</v>
      </c>
      <c r="N669">
        <f>(Table2[[#This Row],[1W Return vs Nifty]]-AVERAGE(Table2[1W Return vs Nifty]))/_xlfn.STDEV.P(Table2[1W Return vs Nifty])</f>
        <v>-1.3998911899174669</v>
      </c>
      <c r="O669">
        <v>1599.13</v>
      </c>
      <c r="P669">
        <v>1594.35862276744</v>
      </c>
      <c r="Q669">
        <v>1590.2552267097101</v>
      </c>
      <c r="R669">
        <v>57.332117688888601</v>
      </c>
      <c r="S669" s="2">
        <f>(Table2[[#This Row],[Close Price]]-Table2[[#This Row],[20D EMA]])/Table2[[#This Row],[20D EMA]]</f>
        <v>1.1268627316103119E-2</v>
      </c>
      <c r="T669" s="2">
        <f>(Table2[[#This Row],[Close Price]]-Table2[[#This Row],[50D EMA]])/Table2[[#This Row],[50D EMA]]</f>
        <v>1.429501299588388E-2</v>
      </c>
      <c r="U669" s="2">
        <f>(Table2[[#This Row],[Close Price]]-Table2[[#This Row],[200D EMA]])/Table2[[#This Row],[200D EMA]]</f>
        <v>1.6912237003575938E-2</v>
      </c>
      <c r="V669">
        <v>1.29801230975644</v>
      </c>
      <c r="W669">
        <v>1595.2</v>
      </c>
      <c r="X669">
        <v>1652.9</v>
      </c>
      <c r="Y669">
        <v>1582.5</v>
      </c>
      <c r="Z669">
        <v>1625</v>
      </c>
      <c r="AA669">
        <v>1558</v>
      </c>
      <c r="AB669">
        <v>1660</v>
      </c>
      <c r="AC669" s="2">
        <f>(Table2[[#This Row],[Close Price]]/Table2[[#This Row],[Day Low]])-1</f>
        <v>1.3760030090270936E-2</v>
      </c>
      <c r="AD669" s="2">
        <f>(Table2[[#This Row],[Day High]]/Table2[[#This Row],[Close Price]])-1</f>
        <v>2.2106792814519327E-2</v>
      </c>
      <c r="AE669" s="2">
        <f>(Table2[[#This Row],[Close Price]]/Table2[[#This Row],[Current Week Low]])-1</f>
        <v>2.1895734597156435E-2</v>
      </c>
      <c r="AF669" s="2">
        <f>(Table2[[#This Row],[Current Week High]]/Table2[[#This Row],[Close Price]])-1</f>
        <v>4.8542188417894927E-3</v>
      </c>
      <c r="AG669" s="2">
        <f>(Table2[[#This Row],[Close Price]]/Table2[[#This Row],[Current Month Low]])-1</f>
        <v>3.7965340179717755E-2</v>
      </c>
      <c r="AH669" s="2">
        <f>(Table2[[#This Row],[Current Month High]]/Table2[[#This Row],[Close Price]])-1</f>
        <v>2.6497232786074187E-2</v>
      </c>
      <c r="AI669">
        <v>7.6585350771418703</v>
      </c>
      <c r="AJ669">
        <v>13.9600436912018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-0.06</v>
      </c>
      <c r="AM669" t="s">
        <v>10201</v>
      </c>
      <c r="AN669">
        <v>2.19</v>
      </c>
      <c r="AO669" t="s">
        <v>10202</v>
      </c>
      <c r="AP669">
        <v>-4.0978969824787E-2</v>
      </c>
      <c r="AQ669">
        <f>(Table2[[#This Row],[Sharpe Ratio]]-AVERAGE(Table2[Sharpe Ratio]))/_xlfn.STDEV.P(Table2[Sharpe Ratio])</f>
        <v>-1.110021034454209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-4.6418430045748904</v>
      </c>
      <c r="AS669">
        <f>_xlfn.RANK.AVG(Table2[[#This Row],[1Y Return vs Nifty Z-Score]],Table2[1Y Return vs Nifty Z-Score])</f>
        <v>633</v>
      </c>
      <c r="AT669">
        <f>_xlfn.RANK.AVG(Table2[[#This Row],[6M Return vs Nifty Z-Score]],Table2[6M Return vs Nifty Z-Score])</f>
        <v>582</v>
      </c>
      <c r="AU669">
        <f>_xlfn.RANK.AVG(Table2[[#This Row],[Sharpe Ratio Z-Score]],Table2[Sharpe Ratio Z-Score])</f>
        <v>634</v>
      </c>
      <c r="AV669">
        <f>(Table2[[#This Row],[Rank 1Y]]+Table2[[#This Row],[Rank 6M]]+Table2[[#This Row],[Rank Sharpe]])/3</f>
        <v>616.33333333333337</v>
      </c>
    </row>
    <row r="670" spans="1:48" x14ac:dyDescent="0.3">
      <c r="A670" t="s">
        <v>1953</v>
      </c>
      <c r="B670" t="s">
        <v>1954</v>
      </c>
      <c r="C670" t="s">
        <v>10166</v>
      </c>
      <c r="D670" t="s">
        <v>279</v>
      </c>
      <c r="E670">
        <v>3384.7352528400002</v>
      </c>
      <c r="F670">
        <v>1078.2</v>
      </c>
      <c r="G670">
        <v>-38.336739506645998</v>
      </c>
      <c r="H670">
        <f>(Table2[[#This Row],[1Y Return vs Nifty]]-AVERAGE(Table2[1Y Return vs Nifty]))/_xlfn.STDEV.P(Table2[1Y Return vs Nifty])</f>
        <v>-1.0607497515402797</v>
      </c>
      <c r="I670">
        <v>0.803128228598744</v>
      </c>
      <c r="J670">
        <f>(Table2[[#This Row],[1M Return vs Nifty]]-AVERAGE(Table2[1M Return vs Nifty]))/_xlfn.STDEV.P(Table2[1M Return vs Nifty])</f>
        <v>2.0483086513095571E-2</v>
      </c>
      <c r="K670">
        <v>-6.5364352736900502</v>
      </c>
      <c r="L670">
        <f>(Table2[[#This Row],[6M Return vs Nifty]]-AVERAGE(Table2[6M Return vs Nifty]))/_xlfn.STDEV.P(Table2[6M Return vs Nifty])</f>
        <v>-0.48311177139973588</v>
      </c>
      <c r="M670">
        <v>3.2340162945336699</v>
      </c>
      <c r="N670">
        <f>(Table2[[#This Row],[1W Return vs Nifty]]-AVERAGE(Table2[1W Return vs Nifty]))/_xlfn.STDEV.P(Table2[1W Return vs Nifty])</f>
        <v>4.1370084783115657E-2</v>
      </c>
      <c r="O670">
        <v>1032.6099999999999</v>
      </c>
      <c r="P670">
        <v>979.00385142030098</v>
      </c>
      <c r="Q670">
        <v>1006.73870308771</v>
      </c>
      <c r="R670">
        <v>64.055646054087205</v>
      </c>
      <c r="S670" s="2">
        <f>(Table2[[#This Row],[Close Price]]-Table2[[#This Row],[20D EMA]])/Table2[[#This Row],[20D EMA]]</f>
        <v>4.4150260020724329E-2</v>
      </c>
      <c r="T670" s="2">
        <f>(Table2[[#This Row],[Close Price]]-Table2[[#This Row],[50D EMA]])/Table2[[#This Row],[50D EMA]]</f>
        <v>0.10132355295210446</v>
      </c>
      <c r="U670" s="2">
        <f>(Table2[[#This Row],[Close Price]]-Table2[[#This Row],[200D EMA]])/Table2[[#This Row],[200D EMA]]</f>
        <v>7.0982963794989987E-2</v>
      </c>
      <c r="V670">
        <v>0.72538889469110202</v>
      </c>
      <c r="W670">
        <v>1080</v>
      </c>
      <c r="X670">
        <v>1181</v>
      </c>
      <c r="Y670">
        <v>1054.25</v>
      </c>
      <c r="Z670">
        <v>1095</v>
      </c>
      <c r="AA670">
        <v>991.6</v>
      </c>
      <c r="AB670">
        <v>1132.4000000000001</v>
      </c>
      <c r="AC670" s="2">
        <f>(Table2[[#This Row],[Close Price]]/Table2[[#This Row],[Day Low]])-1</f>
        <v>-1.6666666666665941E-3</v>
      </c>
      <c r="AD670" s="2">
        <f>(Table2[[#This Row],[Day High]]/Table2[[#This Row],[Close Price]])-1</f>
        <v>9.5344092005193781E-2</v>
      </c>
      <c r="AE670" s="2">
        <f>(Table2[[#This Row],[Close Price]]/Table2[[#This Row],[Current Week Low]])-1</f>
        <v>2.2717571733459785E-2</v>
      </c>
      <c r="AF670" s="2">
        <f>(Table2[[#This Row],[Current Week High]]/Table2[[#This Row],[Close Price]])-1</f>
        <v>1.5581524763494725E-2</v>
      </c>
      <c r="AG670" s="2">
        <f>(Table2[[#This Row],[Close Price]]/Table2[[#This Row],[Current Month Low]])-1</f>
        <v>8.7333602258975462E-2</v>
      </c>
      <c r="AH670" s="2">
        <f>(Table2[[#This Row],[Current Month High]]/Table2[[#This Row],[Close Price]])-1</f>
        <v>5.0268966796512826E-2</v>
      </c>
      <c r="AI670">
        <v>22.704507512520799</v>
      </c>
      <c r="AJ670">
        <v>43.444422271003802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0.11</v>
      </c>
      <c r="AM670" t="s">
        <v>10202</v>
      </c>
      <c r="AN670">
        <v>4.07</v>
      </c>
      <c r="AO670" t="s">
        <v>10202</v>
      </c>
      <c r="AP670">
        <v>-6.3156872080462001E-2</v>
      </c>
      <c r="AQ670">
        <f>(Table2[[#This Row],[Sharpe Ratio]]-AVERAGE(Table2[Sharpe Ratio]))/_xlfn.STDEV.P(Table2[Sharpe Ratio])</f>
        <v>-1.3645595160445967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689</v>
      </c>
      <c r="AT670">
        <f>_xlfn.RANK.AVG(Table2[[#This Row],[6M Return vs Nifty Z-Score]],Table2[6M Return vs Nifty Z-Score])</f>
        <v>495</v>
      </c>
      <c r="AU670">
        <f>_xlfn.RANK.AVG(Table2[[#This Row],[Sharpe Ratio Z-Score]],Table2[Sharpe Ratio Z-Score])</f>
        <v>667</v>
      </c>
      <c r="AV670">
        <f>(Table2[[#This Row],[Rank 1Y]]+Table2[[#This Row],[Rank 6M]]+Table2[[#This Row],[Rank Sharpe]])/3</f>
        <v>617</v>
      </c>
    </row>
    <row r="671" spans="1:48" x14ac:dyDescent="0.3">
      <c r="A671" t="s">
        <v>280</v>
      </c>
      <c r="B671" t="s">
        <v>281</v>
      </c>
      <c r="C671" t="s">
        <v>10165</v>
      </c>
      <c r="D671" t="s">
        <v>77</v>
      </c>
      <c r="E671">
        <v>98276.380594919901</v>
      </c>
      <c r="F671">
        <v>27237.9</v>
      </c>
      <c r="G671">
        <v>-13.436825940450699</v>
      </c>
      <c r="H671">
        <f>(Table2[[#This Row],[1Y Return vs Nifty]]-AVERAGE(Table2[1Y Return vs Nifty]))/_xlfn.STDEV.P(Table2[1Y Return vs Nifty])</f>
        <v>-0.71617880242182141</v>
      </c>
      <c r="I671">
        <v>-4.9642847589543697</v>
      </c>
      <c r="J671">
        <f>(Table2[[#This Row],[1M Return vs Nifty]]-AVERAGE(Table2[1M Return vs Nifty]))/_xlfn.STDEV.P(Table2[1M Return vs Nifty])</f>
        <v>-0.6116617957086401</v>
      </c>
      <c r="K671">
        <v>-18.384993919009901</v>
      </c>
      <c r="L671">
        <f>(Table2[[#This Row],[6M Return vs Nifty]]-AVERAGE(Table2[6M Return vs Nifty]))/_xlfn.STDEV.P(Table2[6M Return vs Nifty])</f>
        <v>-0.88191589886466204</v>
      </c>
      <c r="M671">
        <v>-7.58805262507498E-2</v>
      </c>
      <c r="N671">
        <f>(Table2[[#This Row],[1W Return vs Nifty]]-AVERAGE(Table2[1W Return vs Nifty]))/_xlfn.STDEV.P(Table2[1W Return vs Nifty])</f>
        <v>-0.62334600238980842</v>
      </c>
      <c r="O671">
        <v>27560.49</v>
      </c>
      <c r="P671">
        <v>27082.580723882598</v>
      </c>
      <c r="Q671">
        <v>26305.1396053852</v>
      </c>
      <c r="R671">
        <v>40.395736944711999</v>
      </c>
      <c r="S671" s="2">
        <f>(Table2[[#This Row],[Close Price]]-Table2[[#This Row],[20D EMA]])/Table2[[#This Row],[20D EMA]]</f>
        <v>-1.170479915270012E-2</v>
      </c>
      <c r="T671" s="2">
        <f>(Table2[[#This Row],[Close Price]]-Table2[[#This Row],[50D EMA]])/Table2[[#This Row],[50D EMA]]</f>
        <v>5.7350249483586295E-3</v>
      </c>
      <c r="U671" s="2">
        <f>(Table2[[#This Row],[Close Price]]-Table2[[#This Row],[200D EMA]])/Table2[[#This Row],[200D EMA]]</f>
        <v>3.5459245174423858E-2</v>
      </c>
      <c r="V671">
        <v>1.03563145111469</v>
      </c>
      <c r="W671">
        <v>26960.1</v>
      </c>
      <c r="X671">
        <v>27414.55</v>
      </c>
      <c r="Y671">
        <v>27155</v>
      </c>
      <c r="Z671">
        <v>27800</v>
      </c>
      <c r="AA671">
        <v>26811.05</v>
      </c>
      <c r="AB671">
        <v>28683.200000000001</v>
      </c>
      <c r="AC671" s="2">
        <f>(Table2[[#This Row],[Close Price]]/Table2[[#This Row],[Day Low]])-1</f>
        <v>1.0304116082655579E-2</v>
      </c>
      <c r="AD671" s="2">
        <f>(Table2[[#This Row],[Day High]]/Table2[[#This Row],[Close Price]])-1</f>
        <v>6.485448584508946E-3</v>
      </c>
      <c r="AE671" s="2">
        <f>(Table2[[#This Row],[Close Price]]/Table2[[#This Row],[Current Week Low]])-1</f>
        <v>3.0528447799669234E-3</v>
      </c>
      <c r="AF671" s="2">
        <f>(Table2[[#This Row],[Current Week High]]/Table2[[#This Row],[Close Price]])-1</f>
        <v>2.0636686381842795E-2</v>
      </c>
      <c r="AG671" s="2">
        <f>(Table2[[#This Row],[Close Price]]/Table2[[#This Row],[Current Month Low]])-1</f>
        <v>1.5920674498014931E-2</v>
      </c>
      <c r="AH671" s="2">
        <f>(Table2[[#This Row],[Current Month High]]/Table2[[#This Row],[Close Price]])-1</f>
        <v>5.3062093626894846E-2</v>
      </c>
      <c r="AI671">
        <v>12.8491917511996</v>
      </c>
      <c r="AJ671">
        <v>16.148138672124801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-7.0000000000000007E-2</v>
      </c>
      <c r="AM671" t="s">
        <v>10201</v>
      </c>
      <c r="AN671">
        <v>-2.39</v>
      </c>
      <c r="AO671" t="s">
        <v>10201</v>
      </c>
      <c r="AP671">
        <v>-6.6102988580419006E-2</v>
      </c>
      <c r="AQ671">
        <f>(Table2[[#This Row],[Sharpe Ratio]]-AVERAGE(Table2[Sharpe Ratio]))/_xlfn.STDEV.P(Table2[Sharpe Ratio])</f>
        <v>-1.3983724534379676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-4.2314749528228992</v>
      </c>
      <c r="AS671">
        <f>_xlfn.RANK.AVG(Table2[[#This Row],[1Y Return vs Nifty Z-Score]],Table2[1Y Return vs Nifty Z-Score])</f>
        <v>581</v>
      </c>
      <c r="AT671">
        <f>_xlfn.RANK.AVG(Table2[[#This Row],[6M Return vs Nifty Z-Score]],Table2[6M Return vs Nifty Z-Score])</f>
        <v>606</v>
      </c>
      <c r="AU671">
        <f>_xlfn.RANK.AVG(Table2[[#This Row],[Sharpe Ratio Z-Score]],Table2[Sharpe Ratio Z-Score])</f>
        <v>670</v>
      </c>
      <c r="AV671">
        <f>(Table2[[#This Row],[Rank 1Y]]+Table2[[#This Row],[Rank 6M]]+Table2[[#This Row],[Rank Sharpe]])/3</f>
        <v>619</v>
      </c>
    </row>
    <row r="672" spans="1:48" x14ac:dyDescent="0.3">
      <c r="A672" t="s">
        <v>1452</v>
      </c>
      <c r="B672" t="s">
        <v>1453</v>
      </c>
      <c r="C672" t="s">
        <v>10171</v>
      </c>
      <c r="D672" t="s">
        <v>551</v>
      </c>
      <c r="E672">
        <v>7120.1402572349998</v>
      </c>
      <c r="F672">
        <v>257.45</v>
      </c>
      <c r="G672">
        <v>-30.906741724061799</v>
      </c>
      <c r="H672">
        <f>(Table2[[#This Row],[1Y Return vs Nifty]]-AVERAGE(Table2[1Y Return vs Nifty]))/_xlfn.STDEV.P(Table2[1Y Return vs Nifty])</f>
        <v>-0.95793166821292186</v>
      </c>
      <c r="I672">
        <v>4.3580073532060597</v>
      </c>
      <c r="J672">
        <f>(Table2[[#This Row],[1M Return vs Nifty]]-AVERAGE(Table2[1M Return vs Nifty]))/_xlfn.STDEV.P(Table2[1M Return vs Nifty])</f>
        <v>0.41012028613572854</v>
      </c>
      <c r="K672">
        <v>-16.937906172688301</v>
      </c>
      <c r="L672">
        <f>(Table2[[#This Row],[6M Return vs Nifty]]-AVERAGE(Table2[6M Return vs Nifty]))/_xlfn.STDEV.P(Table2[6M Return vs Nifty])</f>
        <v>-0.83320916724334981</v>
      </c>
      <c r="M672">
        <v>6.7412030862732797</v>
      </c>
      <c r="N672">
        <f>(Table2[[#This Row],[1W Return vs Nifty]]-AVERAGE(Table2[1W Return vs Nifty]))/_xlfn.STDEV.P(Table2[1W Return vs Nifty])</f>
        <v>0.74570729147502035</v>
      </c>
      <c r="O672">
        <v>262.12</v>
      </c>
      <c r="P672">
        <v>257.60790865886099</v>
      </c>
      <c r="Q672">
        <v>260.43163483048897</v>
      </c>
      <c r="R672">
        <v>42.488874394660499</v>
      </c>
      <c r="S672" s="2">
        <f>(Table2[[#This Row],[Close Price]]-Table2[[#This Row],[20D EMA]])/Table2[[#This Row],[20D EMA]]</f>
        <v>-1.7816267358461833E-2</v>
      </c>
      <c r="T672" s="2">
        <f>(Table2[[#This Row],[Close Price]]-Table2[[#This Row],[50D EMA]])/Table2[[#This Row],[50D EMA]]</f>
        <v>-6.1298063278839596E-4</v>
      </c>
      <c r="U672" s="2">
        <f>(Table2[[#This Row],[Close Price]]-Table2[[#This Row],[200D EMA]])/Table2[[#This Row],[200D EMA]]</f>
        <v>-1.1448819696691943E-2</v>
      </c>
      <c r="V672">
        <v>1.02198539437323</v>
      </c>
      <c r="W672">
        <v>255.95</v>
      </c>
      <c r="X672">
        <v>261</v>
      </c>
      <c r="Y672">
        <v>257</v>
      </c>
      <c r="Z672">
        <v>265.05</v>
      </c>
      <c r="AA672">
        <v>242.95</v>
      </c>
      <c r="AB672">
        <v>279.7</v>
      </c>
      <c r="AC672" s="2">
        <f>(Table2[[#This Row],[Close Price]]/Table2[[#This Row],[Day Low]])-1</f>
        <v>5.8605196327408127E-3</v>
      </c>
      <c r="AD672" s="2">
        <f>(Table2[[#This Row],[Day High]]/Table2[[#This Row],[Close Price]])-1</f>
        <v>1.3789085259273692E-2</v>
      </c>
      <c r="AE672" s="2">
        <f>(Table2[[#This Row],[Close Price]]/Table2[[#This Row],[Current Week Low]])-1</f>
        <v>1.7509727626459082E-3</v>
      </c>
      <c r="AF672" s="2">
        <f>(Table2[[#This Row],[Current Week High]]/Table2[[#This Row],[Close Price]])-1</f>
        <v>2.9520295202952074E-2</v>
      </c>
      <c r="AG672" s="2">
        <f>(Table2[[#This Row],[Close Price]]/Table2[[#This Row],[Current Month Low]])-1</f>
        <v>5.9683062358510064E-2</v>
      </c>
      <c r="AH672" s="2">
        <f>(Table2[[#This Row],[Current Month High]]/Table2[[#This Row],[Close Price]])-1</f>
        <v>8.6424548456010886E-2</v>
      </c>
      <c r="AI672">
        <v>24.664983491940099</v>
      </c>
      <c r="AJ672">
        <v>17.022727272727199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-0.02</v>
      </c>
      <c r="AM672" t="s">
        <v>10201</v>
      </c>
      <c r="AN672">
        <v>-3.61</v>
      </c>
      <c r="AO672" t="s">
        <v>10201</v>
      </c>
      <c r="AP672">
        <v>-2.6592016473416E-2</v>
      </c>
      <c r="AQ672">
        <f>(Table2[[#This Row],[Sharpe Ratio]]-AVERAGE(Table2[Sharpe Ratio]))/_xlfn.STDEV.P(Table2[Sharpe Ratio])</f>
        <v>-0.94490022101782334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658</v>
      </c>
      <c r="AT672">
        <f>_xlfn.RANK.AVG(Table2[[#This Row],[6M Return vs Nifty Z-Score]],Table2[6M Return vs Nifty Z-Score])</f>
        <v>599</v>
      </c>
      <c r="AU672">
        <f>_xlfn.RANK.AVG(Table2[[#This Row],[Sharpe Ratio Z-Score]],Table2[Sharpe Ratio Z-Score])</f>
        <v>602</v>
      </c>
      <c r="AV672">
        <f>(Table2[[#This Row],[Rank 1Y]]+Table2[[#This Row],[Rank 6M]]+Table2[[#This Row],[Rank Sharpe]])/3</f>
        <v>619.66666666666663</v>
      </c>
    </row>
    <row r="673" spans="1:48" x14ac:dyDescent="0.3">
      <c r="A673" t="s">
        <v>875</v>
      </c>
      <c r="B673" t="s">
        <v>876</v>
      </c>
      <c r="C673" t="s">
        <v>10171</v>
      </c>
      <c r="D673" t="s">
        <v>551</v>
      </c>
      <c r="E673">
        <v>17705.240472000001</v>
      </c>
      <c r="F673">
        <v>3570.8</v>
      </c>
      <c r="G673">
        <v>-42.689541343339002</v>
      </c>
      <c r="H673">
        <f>(Table2[[#This Row],[1Y Return vs Nifty]]-AVERAGE(Table2[1Y Return vs Nifty]))/_xlfn.STDEV.P(Table2[1Y Return vs Nifty])</f>
        <v>-1.1209848626464527</v>
      </c>
      <c r="I673">
        <v>-5.0680226429618402</v>
      </c>
      <c r="J673">
        <f>(Table2[[#This Row],[1M Return vs Nifty]]-AVERAGE(Table2[1M Return vs Nifty]))/_xlfn.STDEV.P(Table2[1M Return vs Nifty])</f>
        <v>-0.62303212285694032</v>
      </c>
      <c r="K673">
        <v>-6.8325457740154096</v>
      </c>
      <c r="L673">
        <f>(Table2[[#This Row],[6M Return vs Nifty]]-AVERAGE(Table2[6M Return vs Nifty]))/_xlfn.STDEV.P(Table2[6M Return vs Nifty])</f>
        <v>-0.49307839208756976</v>
      </c>
      <c r="M673">
        <v>-0.74810805339584097</v>
      </c>
      <c r="N673">
        <f>(Table2[[#This Row],[1W Return vs Nifty]]-AVERAGE(Table2[1W Return vs Nifty]))/_xlfn.STDEV.P(Table2[1W Return vs Nifty])</f>
        <v>-0.75834732591382015</v>
      </c>
      <c r="O673">
        <v>3584.15</v>
      </c>
      <c r="P673">
        <v>3521.7031389334302</v>
      </c>
      <c r="Q673">
        <v>3556.33652183912</v>
      </c>
      <c r="R673">
        <v>47.062419335408201</v>
      </c>
      <c r="S673" s="2">
        <f>(Table2[[#This Row],[Close Price]]-Table2[[#This Row],[20D EMA]])/Table2[[#This Row],[20D EMA]]</f>
        <v>-3.724732502824912E-3</v>
      </c>
      <c r="T673" s="2">
        <f>(Table2[[#This Row],[Close Price]]-Table2[[#This Row],[50D EMA]])/Table2[[#This Row],[50D EMA]]</f>
        <v>1.3941226483229161E-2</v>
      </c>
      <c r="U673" s="2">
        <f>(Table2[[#This Row],[Close Price]]-Table2[[#This Row],[200D EMA]])/Table2[[#This Row],[200D EMA]]</f>
        <v>4.0669599381445935E-3</v>
      </c>
      <c r="V673">
        <v>0.72950680297386705</v>
      </c>
      <c r="W673">
        <v>3588.8</v>
      </c>
      <c r="X673">
        <v>3747</v>
      </c>
      <c r="Y673">
        <v>3515</v>
      </c>
      <c r="Z673">
        <v>3605.95</v>
      </c>
      <c r="AA673">
        <v>3424.9</v>
      </c>
      <c r="AB673">
        <v>3742.95</v>
      </c>
      <c r="AC673" s="2">
        <f>(Table2[[#This Row],[Close Price]]/Table2[[#This Row],[Day Low]])-1</f>
        <v>-5.0156041016495845E-3</v>
      </c>
      <c r="AD673" s="2">
        <f>(Table2[[#This Row],[Day High]]/Table2[[#This Row],[Close Price]])-1</f>
        <v>4.9344684664500926E-2</v>
      </c>
      <c r="AE673" s="2">
        <f>(Table2[[#This Row],[Close Price]]/Table2[[#This Row],[Current Week Low]])-1</f>
        <v>1.5874822190611759E-2</v>
      </c>
      <c r="AF673" s="2">
        <f>(Table2[[#This Row],[Current Week High]]/Table2[[#This Row],[Close Price]])-1</f>
        <v>9.8437324969193885E-3</v>
      </c>
      <c r="AG673" s="2">
        <f>(Table2[[#This Row],[Close Price]]/Table2[[#This Row],[Current Month Low]])-1</f>
        <v>4.2599783935297397E-2</v>
      </c>
      <c r="AH673" s="2">
        <f>(Table2[[#This Row],[Current Month High]]/Table2[[#This Row],[Close Price]])-1</f>
        <v>4.8210485045367957E-2</v>
      </c>
      <c r="AI673">
        <v>32.302285202195499</v>
      </c>
      <c r="AJ673">
        <v>24.160712112519299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-0.02</v>
      </c>
      <c r="AM673" t="s">
        <v>10201</v>
      </c>
      <c r="AN673">
        <v>-2.82</v>
      </c>
      <c r="AO673" t="s">
        <v>10201</v>
      </c>
      <c r="AP673">
        <v>-5.9108345516251999E-2</v>
      </c>
      <c r="AQ673">
        <f>(Table2[[#This Row],[Sharpe Ratio]]-AVERAGE(Table2[Sharpe Ratio]))/_xlfn.STDEV.P(Table2[Sharpe Ratio])</f>
        <v>-1.3180940842624418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703</v>
      </c>
      <c r="AT673">
        <f>_xlfn.RANK.AVG(Table2[[#This Row],[6M Return vs Nifty Z-Score]],Table2[6M Return vs Nifty Z-Score])</f>
        <v>496</v>
      </c>
      <c r="AU673">
        <f>_xlfn.RANK.AVG(Table2[[#This Row],[Sharpe Ratio Z-Score]],Table2[Sharpe Ratio Z-Score])</f>
        <v>664</v>
      </c>
      <c r="AV673">
        <f>(Table2[[#This Row],[Rank 1Y]]+Table2[[#This Row],[Rank 6M]]+Table2[[#This Row],[Rank Sharpe]])/3</f>
        <v>621</v>
      </c>
    </row>
    <row r="674" spans="1:48" x14ac:dyDescent="0.3">
      <c r="A674" t="s">
        <v>2219</v>
      </c>
      <c r="B674" t="s">
        <v>2220</v>
      </c>
      <c r="C674" t="s">
        <v>10161</v>
      </c>
      <c r="D674" t="s">
        <v>279</v>
      </c>
      <c r="E674">
        <v>2505.2572978500002</v>
      </c>
      <c r="F674">
        <v>426.75</v>
      </c>
      <c r="G674">
        <v>-18.338761289075801</v>
      </c>
      <c r="H674">
        <f>(Table2[[#This Row],[1Y Return vs Nifty]]-AVERAGE(Table2[1Y Return vs Nifty]))/_xlfn.STDEV.P(Table2[1Y Return vs Nifty])</f>
        <v>-0.78401295417912653</v>
      </c>
      <c r="I674">
        <v>-1.0894863627237901</v>
      </c>
      <c r="J674">
        <f>(Table2[[#This Row],[1M Return vs Nifty]]-AVERAGE(Table2[1M Return vs Nifty]))/_xlfn.STDEV.P(Table2[1M Return vs Nifty])</f>
        <v>-0.18695942376052885</v>
      </c>
      <c r="K674">
        <v>-15.4693812666633</v>
      </c>
      <c r="L674">
        <f>(Table2[[#This Row],[6M Return vs Nifty]]-AVERAGE(Table2[6M Return vs Nifty]))/_xlfn.STDEV.P(Table2[6M Return vs Nifty])</f>
        <v>-0.78378089403822515</v>
      </c>
      <c r="M674">
        <v>2.9485377301517</v>
      </c>
      <c r="N674">
        <f>(Table2[[#This Row],[1W Return vs Nifty]]-AVERAGE(Table2[1W Return vs Nifty]))/_xlfn.STDEV.P(Table2[1W Return vs Nifty])</f>
        <v>-1.5961670423306332E-2</v>
      </c>
      <c r="O674">
        <v>413.62</v>
      </c>
      <c r="P674">
        <v>405.00972112181603</v>
      </c>
      <c r="Q674">
        <v>406.42405193227899</v>
      </c>
      <c r="R674">
        <v>62.7930801749499</v>
      </c>
      <c r="S674" s="2">
        <f>(Table2[[#This Row],[Close Price]]-Table2[[#This Row],[20D EMA]])/Table2[[#This Row],[20D EMA]]</f>
        <v>3.1744112953919046E-2</v>
      </c>
      <c r="T674" s="2">
        <f>(Table2[[#This Row],[Close Price]]-Table2[[#This Row],[50D EMA]])/Table2[[#This Row],[50D EMA]]</f>
        <v>5.3678412503202808E-2</v>
      </c>
      <c r="U674" s="2">
        <f>(Table2[[#This Row],[Close Price]]-Table2[[#This Row],[200D EMA]])/Table2[[#This Row],[200D EMA]]</f>
        <v>5.0011676157167631E-2</v>
      </c>
      <c r="V674">
        <v>0.75843273920992305</v>
      </c>
      <c r="W674">
        <v>424.1</v>
      </c>
      <c r="X674">
        <v>432.65</v>
      </c>
      <c r="Y674">
        <v>416.05</v>
      </c>
      <c r="Z674">
        <v>444.5</v>
      </c>
      <c r="AA674">
        <v>385</v>
      </c>
      <c r="AB674">
        <v>448.9</v>
      </c>
      <c r="AC674" s="2">
        <f>(Table2[[#This Row],[Close Price]]/Table2[[#This Row],[Day Low]])-1</f>
        <v>6.2485262909690586E-3</v>
      </c>
      <c r="AD674" s="2">
        <f>(Table2[[#This Row],[Day High]]/Table2[[#This Row],[Close Price]])-1</f>
        <v>1.3825424721733981E-2</v>
      </c>
      <c r="AE674" s="2">
        <f>(Table2[[#This Row],[Close Price]]/Table2[[#This Row],[Current Week Low]])-1</f>
        <v>2.5718062732844604E-2</v>
      </c>
      <c r="AF674" s="2">
        <f>(Table2[[#This Row],[Current Week High]]/Table2[[#This Row],[Close Price]])-1</f>
        <v>4.1593438781488024E-2</v>
      </c>
      <c r="AG674" s="2">
        <f>(Table2[[#This Row],[Close Price]]/Table2[[#This Row],[Current Month Low]])-1</f>
        <v>0.10844155844155834</v>
      </c>
      <c r="AH674" s="2">
        <f>(Table2[[#This Row],[Current Month High]]/Table2[[#This Row],[Close Price]])-1</f>
        <v>5.190392501464558E-2</v>
      </c>
      <c r="AI674">
        <v>25.5770357352079</v>
      </c>
      <c r="AJ674">
        <v>28.9859452924285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-0.02</v>
      </c>
      <c r="AM674" t="s">
        <v>10201</v>
      </c>
      <c r="AN674">
        <v>1.43</v>
      </c>
      <c r="AO674" t="s">
        <v>10202</v>
      </c>
      <c r="AP674">
        <v>-7.0636573795175003E-2</v>
      </c>
      <c r="AQ674">
        <f>(Table2[[#This Row],[Sharpe Ratio]]-AVERAGE(Table2[Sharpe Ratio]))/_xlfn.STDEV.P(Table2[Sharpe Ratio])</f>
        <v>-1.4504049623480173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599</v>
      </c>
      <c r="AT674">
        <f>_xlfn.RANK.AVG(Table2[[#This Row],[6M Return vs Nifty Z-Score]],Table2[6M Return vs Nifty Z-Score])</f>
        <v>583</v>
      </c>
      <c r="AU674">
        <f>_xlfn.RANK.AVG(Table2[[#This Row],[Sharpe Ratio Z-Score]],Table2[Sharpe Ratio Z-Score])</f>
        <v>681</v>
      </c>
      <c r="AV674">
        <f>(Table2[[#This Row],[Rank 1Y]]+Table2[[#This Row],[Rank 6M]]+Table2[[#This Row],[Rank Sharpe]])/3</f>
        <v>621</v>
      </c>
    </row>
    <row r="675" spans="1:48" x14ac:dyDescent="0.3">
      <c r="A675" t="s">
        <v>1620</v>
      </c>
      <c r="B675" t="s">
        <v>1621</v>
      </c>
      <c r="C675" t="s">
        <v>10157</v>
      </c>
      <c r="D675" t="s">
        <v>420</v>
      </c>
      <c r="E675">
        <v>5475.8975336479998</v>
      </c>
      <c r="F675">
        <v>49.76</v>
      </c>
      <c r="G675">
        <v>-29.702521105851901</v>
      </c>
      <c r="H675">
        <f>(Table2[[#This Row],[1Y Return vs Nifty]]-AVERAGE(Table2[1Y Return vs Nifty]))/_xlfn.STDEV.P(Table2[1Y Return vs Nifty])</f>
        <v>-0.94126737577425512</v>
      </c>
      <c r="I675">
        <v>-5.9721779151180199</v>
      </c>
      <c r="J675">
        <f>(Table2[[#This Row],[1M Return vs Nifty]]-AVERAGE(Table2[1M Return vs Nifty]))/_xlfn.STDEV.P(Table2[1M Return vs Nifty])</f>
        <v>-0.72213325004530537</v>
      </c>
      <c r="K675">
        <v>-29.194274429056499</v>
      </c>
      <c r="L675">
        <f>(Table2[[#This Row],[6M Return vs Nifty]]-AVERAGE(Table2[6M Return vs Nifty]))/_xlfn.STDEV.P(Table2[6M Return vs Nifty])</f>
        <v>-1.2457395344117179</v>
      </c>
      <c r="M675">
        <v>-0.89163358281932903</v>
      </c>
      <c r="N675">
        <f>(Table2[[#This Row],[1W Return vs Nifty]]-AVERAGE(Table2[1W Return vs Nifty]))/_xlfn.STDEV.P(Table2[1W Return vs Nifty])</f>
        <v>-0.78717110305657512</v>
      </c>
      <c r="O675">
        <v>50.54</v>
      </c>
      <c r="P675">
        <v>51.484335333082001</v>
      </c>
      <c r="Q675">
        <v>52.255748297431403</v>
      </c>
      <c r="R675">
        <v>40.717984610939602</v>
      </c>
      <c r="S675" s="2">
        <f>(Table2[[#This Row],[Close Price]]-Table2[[#This Row],[20D EMA]])/Table2[[#This Row],[20D EMA]]</f>
        <v>-1.5433320142461439E-2</v>
      </c>
      <c r="T675" s="2">
        <f>(Table2[[#This Row],[Close Price]]-Table2[[#This Row],[50D EMA]])/Table2[[#This Row],[50D EMA]]</f>
        <v>-3.3492426811500588E-2</v>
      </c>
      <c r="U675" s="2">
        <f>(Table2[[#This Row],[Close Price]]-Table2[[#This Row],[200D EMA]])/Table2[[#This Row],[200D EMA]]</f>
        <v>-4.7760263296317232E-2</v>
      </c>
      <c r="V675">
        <v>0.84307075357816796</v>
      </c>
      <c r="W675">
        <v>49.52</v>
      </c>
      <c r="X675">
        <v>50.16</v>
      </c>
      <c r="Y675">
        <v>49.4</v>
      </c>
      <c r="Z675">
        <v>50.76</v>
      </c>
      <c r="AA675">
        <v>48.75</v>
      </c>
      <c r="AB675">
        <v>53.05</v>
      </c>
      <c r="AC675" s="2">
        <f>(Table2[[#This Row],[Close Price]]/Table2[[#This Row],[Day Low]])-1</f>
        <v>4.8465266558965769E-3</v>
      </c>
      <c r="AD675" s="2">
        <f>(Table2[[#This Row],[Day High]]/Table2[[#This Row],[Close Price]])-1</f>
        <v>8.0385852090032461E-3</v>
      </c>
      <c r="AE675" s="2">
        <f>(Table2[[#This Row],[Close Price]]/Table2[[#This Row],[Current Week Low]])-1</f>
        <v>7.2874493927126416E-3</v>
      </c>
      <c r="AF675" s="2">
        <f>(Table2[[#This Row],[Current Week High]]/Table2[[#This Row],[Close Price]])-1</f>
        <v>2.0096463022508004E-2</v>
      </c>
      <c r="AG675" s="2">
        <f>(Table2[[#This Row],[Close Price]]/Table2[[#This Row],[Current Month Low]])-1</f>
        <v>2.0717948717948742E-2</v>
      </c>
      <c r="AH675" s="2">
        <f>(Table2[[#This Row],[Current Month High]]/Table2[[#This Row],[Close Price]])-1</f>
        <v>6.6117363344051494E-2</v>
      </c>
      <c r="AI675">
        <v>37.258842443729897</v>
      </c>
      <c r="AJ675">
        <v>10.947603121516099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-0.13</v>
      </c>
      <c r="AM675" t="s">
        <v>10201</v>
      </c>
      <c r="AN675">
        <v>-0.96</v>
      </c>
      <c r="AO675" t="s">
        <v>10201</v>
      </c>
      <c r="AQ675">
        <f>(Table2[[#This Row],[Sharpe Ratio]]-AVERAGE(Table2[Sharpe Ratio]))/_xlfn.STDEV.P(Table2[Sharpe Ratio])</f>
        <v>-0.63970041368086605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653</v>
      </c>
      <c r="AT675">
        <f>_xlfn.RANK.AVG(Table2[[#This Row],[6M Return vs Nifty Z-Score]],Table2[6M Return vs Nifty Z-Score])</f>
        <v>684</v>
      </c>
      <c r="AU675">
        <f>_xlfn.RANK.AVG(Table2[[#This Row],[Sharpe Ratio Z-Score]],Table2[Sharpe Ratio Z-Score])</f>
        <v>530.5</v>
      </c>
      <c r="AV675">
        <f>(Table2[[#This Row],[Rank 1Y]]+Table2[[#This Row],[Rank 6M]]+Table2[[#This Row],[Rank Sharpe]])/3</f>
        <v>622.5</v>
      </c>
    </row>
    <row r="676" spans="1:48" x14ac:dyDescent="0.3">
      <c r="A676" t="s">
        <v>1026</v>
      </c>
      <c r="B676" t="s">
        <v>1027</v>
      </c>
      <c r="C676" t="s">
        <v>10156</v>
      </c>
      <c r="D676" t="s">
        <v>286</v>
      </c>
      <c r="E676">
        <v>12918.9033488</v>
      </c>
      <c r="F676">
        <v>960.8</v>
      </c>
      <c r="G676">
        <v>-46.1940070848121</v>
      </c>
      <c r="H676">
        <f>(Table2[[#This Row],[1Y Return vs Nifty]]-AVERAGE(Table2[1Y Return vs Nifty]))/_xlfn.STDEV.P(Table2[1Y Return vs Nifty])</f>
        <v>-1.1694804963153136</v>
      </c>
      <c r="I676">
        <v>-1.8577265883043901</v>
      </c>
      <c r="J676">
        <f>(Table2[[#This Row],[1M Return vs Nifty]]-AVERAGE(Table2[1M Return vs Nifty]))/_xlfn.STDEV.P(Table2[1M Return vs Nifty])</f>
        <v>-0.27116340359788843</v>
      </c>
      <c r="K676">
        <v>-18.106800376707</v>
      </c>
      <c r="L676">
        <f>(Table2[[#This Row],[6M Return vs Nifty]]-AVERAGE(Table2[6M Return vs Nifty]))/_xlfn.STDEV.P(Table2[6M Return vs Nifty])</f>
        <v>-0.87255233522577935</v>
      </c>
      <c r="M676">
        <v>-0.88934274637089705</v>
      </c>
      <c r="N676">
        <f>(Table2[[#This Row],[1W Return vs Nifty]]-AVERAGE(Table2[1W Return vs Nifty]))/_xlfn.STDEV.P(Table2[1W Return vs Nifty])</f>
        <v>-0.78671104163387684</v>
      </c>
      <c r="O676">
        <v>957.21</v>
      </c>
      <c r="P676">
        <v>944.841393562593</v>
      </c>
      <c r="Q676">
        <v>948.50431805042001</v>
      </c>
      <c r="R676">
        <v>51.136558306278303</v>
      </c>
      <c r="S676" s="2">
        <f>(Table2[[#This Row],[Close Price]]-Table2[[#This Row],[20D EMA]])/Table2[[#This Row],[20D EMA]]</f>
        <v>3.7504831750607682E-3</v>
      </c>
      <c r="T676" s="2">
        <f>(Table2[[#This Row],[Close Price]]-Table2[[#This Row],[50D EMA]])/Table2[[#This Row],[50D EMA]]</f>
        <v>1.6890249036649287E-2</v>
      </c>
      <c r="U676" s="2">
        <f>(Table2[[#This Row],[Close Price]]-Table2[[#This Row],[200D EMA]])/Table2[[#This Row],[200D EMA]]</f>
        <v>1.2963232444584756E-2</v>
      </c>
      <c r="V676">
        <v>2.9817514691331901</v>
      </c>
      <c r="W676">
        <v>954.7</v>
      </c>
      <c r="X676">
        <v>975</v>
      </c>
      <c r="Y676">
        <v>957</v>
      </c>
      <c r="Z676">
        <v>978.35</v>
      </c>
      <c r="AA676">
        <v>920.1</v>
      </c>
      <c r="AB676">
        <v>1086.45</v>
      </c>
      <c r="AC676" s="2">
        <f>(Table2[[#This Row],[Close Price]]/Table2[[#This Row],[Day Low]])-1</f>
        <v>6.3894417094374489E-3</v>
      </c>
      <c r="AD676" s="2">
        <f>(Table2[[#This Row],[Day High]]/Table2[[#This Row],[Close Price]])-1</f>
        <v>1.4779350541215708E-2</v>
      </c>
      <c r="AE676" s="2">
        <f>(Table2[[#This Row],[Close Price]]/Table2[[#This Row],[Current Week Low]])-1</f>
        <v>3.9707419017762646E-3</v>
      </c>
      <c r="AF676" s="2">
        <f>(Table2[[#This Row],[Current Week High]]/Table2[[#This Row],[Close Price]])-1</f>
        <v>1.8266028309742E-2</v>
      </c>
      <c r="AG676" s="2">
        <f>(Table2[[#This Row],[Close Price]]/Table2[[#This Row],[Current Month Low]])-1</f>
        <v>4.4234322356265565E-2</v>
      </c>
      <c r="AH676" s="2">
        <f>(Table2[[#This Row],[Current Month High]]/Table2[[#This Row],[Close Price]])-1</f>
        <v>0.13077643630308078</v>
      </c>
      <c r="AI676">
        <v>29.8917568692756</v>
      </c>
      <c r="AJ676">
        <v>22.856594846876799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-0.09</v>
      </c>
      <c r="AM676" t="s">
        <v>10201</v>
      </c>
      <c r="AN676">
        <v>2.77</v>
      </c>
      <c r="AO676" t="s">
        <v>10202</v>
      </c>
      <c r="AP676">
        <v>-1.893020599287E-3</v>
      </c>
      <c r="AQ676">
        <f>(Table2[[#This Row],[Sharpe Ratio]]-AVERAGE(Table2[Sharpe Ratio]))/_xlfn.STDEV.P(Table2[Sharpe Ratio])</f>
        <v>-0.66142684133876317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709</v>
      </c>
      <c r="AT676">
        <f>_xlfn.RANK.AVG(Table2[[#This Row],[6M Return vs Nifty Z-Score]],Table2[6M Return vs Nifty Z-Score])</f>
        <v>605</v>
      </c>
      <c r="AU676">
        <f>_xlfn.RANK.AVG(Table2[[#This Row],[Sharpe Ratio Z-Score]],Table2[Sharpe Ratio Z-Score])</f>
        <v>558</v>
      </c>
      <c r="AV676">
        <f>(Table2[[#This Row],[Rank 1Y]]+Table2[[#This Row],[Rank 6M]]+Table2[[#This Row],[Rank Sharpe]])/3</f>
        <v>624</v>
      </c>
    </row>
    <row r="677" spans="1:48" x14ac:dyDescent="0.3">
      <c r="A677" t="s">
        <v>1242</v>
      </c>
      <c r="B677" t="s">
        <v>1243</v>
      </c>
      <c r="C677" t="s">
        <v>10157</v>
      </c>
      <c r="D677" t="s">
        <v>24</v>
      </c>
      <c r="E677">
        <v>9370.5198383160005</v>
      </c>
      <c r="F677">
        <v>82.44</v>
      </c>
      <c r="G677">
        <v>-39.409863070153698</v>
      </c>
      <c r="H677">
        <f>(Table2[[#This Row],[1Y Return vs Nifty]]-AVERAGE(Table2[1Y Return vs Nifty]))/_xlfn.STDEV.P(Table2[1Y Return vs Nifty])</f>
        <v>-1.0755998916347913</v>
      </c>
      <c r="I677">
        <v>-14.2391726606179</v>
      </c>
      <c r="J677">
        <f>(Table2[[#This Row],[1M Return vs Nifty]]-AVERAGE(Table2[1M Return vs Nifty]))/_xlfn.STDEV.P(Table2[1M Return vs Nifty])</f>
        <v>-1.6282480767449083</v>
      </c>
      <c r="K677">
        <v>-36.333498573951701</v>
      </c>
      <c r="L677">
        <f>(Table2[[#This Row],[6M Return vs Nifty]]-AVERAGE(Table2[6M Return vs Nifty]))/_xlfn.STDEV.P(Table2[6M Return vs Nifty])</f>
        <v>-1.4860347585912494</v>
      </c>
      <c r="M677">
        <v>-3.07369113321622</v>
      </c>
      <c r="N677">
        <f>(Table2[[#This Row],[1W Return vs Nifty]]-AVERAGE(Table2[1W Return vs Nifty]))/_xlfn.STDEV.P(Table2[1W Return vs Nifty])</f>
        <v>-1.2253868044578689</v>
      </c>
      <c r="O677">
        <v>90.87</v>
      </c>
      <c r="P677">
        <v>93.947323167410701</v>
      </c>
      <c r="Q677">
        <v>94.729757325345005</v>
      </c>
      <c r="R677">
        <v>12.537101049177</v>
      </c>
      <c r="S677" s="2">
        <f>(Table2[[#This Row],[Close Price]]-Table2[[#This Row],[20D EMA]])/Table2[[#This Row],[20D EMA]]</f>
        <v>-9.276989105315292E-2</v>
      </c>
      <c r="T677" s="2">
        <f>(Table2[[#This Row],[Close Price]]-Table2[[#This Row],[50D EMA]])/Table2[[#This Row],[50D EMA]]</f>
        <v>-0.12248697226748093</v>
      </c>
      <c r="U677" s="2">
        <f>(Table2[[#This Row],[Close Price]]-Table2[[#This Row],[200D EMA]])/Table2[[#This Row],[200D EMA]]</f>
        <v>-0.12973491828060321</v>
      </c>
      <c r="V677">
        <v>1.6221253278037799</v>
      </c>
      <c r="W677">
        <v>82.04</v>
      </c>
      <c r="X677">
        <v>83.44</v>
      </c>
      <c r="Y677">
        <v>82.29</v>
      </c>
      <c r="Z677">
        <v>85.9</v>
      </c>
      <c r="AA677">
        <v>82.29</v>
      </c>
      <c r="AB677">
        <v>98.89</v>
      </c>
      <c r="AC677" s="2">
        <f>(Table2[[#This Row],[Close Price]]/Table2[[#This Row],[Day Low]])-1</f>
        <v>4.875670404680621E-3</v>
      </c>
      <c r="AD677" s="2">
        <f>(Table2[[#This Row],[Day High]]/Table2[[#This Row],[Close Price]])-1</f>
        <v>1.2130033964095066E-2</v>
      </c>
      <c r="AE677" s="2">
        <f>(Table2[[#This Row],[Close Price]]/Table2[[#This Row],[Current Week Low]])-1</f>
        <v>1.8228217280349401E-3</v>
      </c>
      <c r="AF677" s="2">
        <f>(Table2[[#This Row],[Current Week High]]/Table2[[#This Row],[Close Price]])-1</f>
        <v>4.1969917515769062E-2</v>
      </c>
      <c r="AG677" s="2">
        <f>(Table2[[#This Row],[Close Price]]/Table2[[#This Row],[Current Month Low]])-1</f>
        <v>1.8228217280349401E-3</v>
      </c>
      <c r="AH677" s="2">
        <f>(Table2[[#This Row],[Current Month High]]/Table2[[#This Row],[Close Price]])-1</f>
        <v>0.19953905870936439</v>
      </c>
      <c r="AI677">
        <v>41.314895681707902</v>
      </c>
      <c r="AJ677">
        <v>0.41412911084044401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-0.18</v>
      </c>
      <c r="AM677" t="s">
        <v>10201</v>
      </c>
      <c r="AN677">
        <v>-11.11</v>
      </c>
      <c r="AO677" t="s">
        <v>10201</v>
      </c>
      <c r="AP677">
        <v>1.3274944699313999E-2</v>
      </c>
      <c r="AQ677">
        <f>(Table2[[#This Row],[Sharpe Ratio]]-AVERAGE(Table2[Sharpe Ratio]))/_xlfn.STDEV.P(Table2[Sharpe Ratio])</f>
        <v>-0.48734225879292498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694</v>
      </c>
      <c r="AT677">
        <f>_xlfn.RANK.AVG(Table2[[#This Row],[6M Return vs Nifty Z-Score]],Table2[6M Return vs Nifty Z-Score])</f>
        <v>710</v>
      </c>
      <c r="AU677">
        <f>_xlfn.RANK.AVG(Table2[[#This Row],[Sharpe Ratio Z-Score]],Table2[Sharpe Ratio Z-Score])</f>
        <v>470</v>
      </c>
      <c r="AV677">
        <f>(Table2[[#This Row],[Rank 1Y]]+Table2[[#This Row],[Rank 6M]]+Table2[[#This Row],[Rank Sharpe]])/3</f>
        <v>624.66666666666663</v>
      </c>
    </row>
    <row r="678" spans="1:48" x14ac:dyDescent="0.3">
      <c r="A678" t="s">
        <v>1986</v>
      </c>
      <c r="B678" t="s">
        <v>1987</v>
      </c>
      <c r="C678" t="s">
        <v>10169</v>
      </c>
      <c r="D678" t="s">
        <v>1118</v>
      </c>
      <c r="E678">
        <v>3260.5674144999998</v>
      </c>
      <c r="F678">
        <v>451</v>
      </c>
      <c r="G678">
        <v>-56.080910265633101</v>
      </c>
      <c r="H678">
        <f>(Table2[[#This Row],[1Y Return vs Nifty]]-AVERAGE(Table2[1Y Return vs Nifty]))/_xlfn.STDEV.P(Table2[1Y Return vs Nifty])</f>
        <v>-1.3062978231626994</v>
      </c>
      <c r="I678">
        <v>-7.4356901038602194E-2</v>
      </c>
      <c r="J678">
        <f>(Table2[[#This Row],[1M Return vs Nifty]]-AVERAGE(Table2[1M Return vs Nifty]))/_xlfn.STDEV.P(Table2[1M Return vs Nifty])</f>
        <v>-7.5694824644478922E-2</v>
      </c>
      <c r="K678">
        <v>-16.666740078737298</v>
      </c>
      <c r="L678">
        <f>(Table2[[#This Row],[6M Return vs Nifty]]-AVERAGE(Table2[6M Return vs Nifty]))/_xlfn.STDEV.P(Table2[6M Return vs Nifty])</f>
        <v>-0.82408213662862462</v>
      </c>
      <c r="M678">
        <v>10.701539529711001</v>
      </c>
      <c r="N678">
        <f>(Table2[[#This Row],[1W Return vs Nifty]]-AVERAGE(Table2[1W Return vs Nifty]))/_xlfn.STDEV.P(Table2[1W Return vs Nifty])</f>
        <v>1.5410491063737624</v>
      </c>
      <c r="O678">
        <v>441.59</v>
      </c>
      <c r="P678">
        <v>423.88389362282101</v>
      </c>
      <c r="Q678">
        <v>432.28588904656101</v>
      </c>
      <c r="R678">
        <v>55.279060308208102</v>
      </c>
      <c r="S678" s="2">
        <f>(Table2[[#This Row],[Close Price]]-Table2[[#This Row],[20D EMA]])/Table2[[#This Row],[20D EMA]]</f>
        <v>2.1309359360492823E-2</v>
      </c>
      <c r="T678" s="2">
        <f>(Table2[[#This Row],[Close Price]]-Table2[[#This Row],[50D EMA]])/Table2[[#This Row],[50D EMA]]</f>
        <v>6.3970598517969074E-2</v>
      </c>
      <c r="U678" s="2">
        <f>(Table2[[#This Row],[Close Price]]-Table2[[#This Row],[200D EMA]])/Table2[[#This Row],[200D EMA]]</f>
        <v>4.3291052119962481E-2</v>
      </c>
      <c r="V678">
        <v>0.77100852089632799</v>
      </c>
      <c r="W678">
        <v>447.2</v>
      </c>
      <c r="X678">
        <v>456.55</v>
      </c>
      <c r="Y678">
        <v>441</v>
      </c>
      <c r="Z678">
        <v>462</v>
      </c>
      <c r="AA678">
        <v>408</v>
      </c>
      <c r="AB678">
        <v>477</v>
      </c>
      <c r="AC678" s="2">
        <f>(Table2[[#This Row],[Close Price]]/Table2[[#This Row],[Day Low]])-1</f>
        <v>8.497316636851604E-3</v>
      </c>
      <c r="AD678" s="2">
        <f>(Table2[[#This Row],[Day High]]/Table2[[#This Row],[Close Price]])-1</f>
        <v>1.2305986696230731E-2</v>
      </c>
      <c r="AE678" s="2">
        <f>(Table2[[#This Row],[Close Price]]/Table2[[#This Row],[Current Week Low]])-1</f>
        <v>2.2675736961451198E-2</v>
      </c>
      <c r="AF678" s="2">
        <f>(Table2[[#This Row],[Current Week High]]/Table2[[#This Row],[Close Price]])-1</f>
        <v>2.4390243902439046E-2</v>
      </c>
      <c r="AG678" s="2">
        <f>(Table2[[#This Row],[Close Price]]/Table2[[#This Row],[Current Month Low]])-1</f>
        <v>0.10539215686274517</v>
      </c>
      <c r="AH678" s="2">
        <f>(Table2[[#This Row],[Current Month High]]/Table2[[#This Row],[Close Price]])-1</f>
        <v>5.7649667405764937E-2</v>
      </c>
      <c r="AI678">
        <v>47.250554323724998</v>
      </c>
      <c r="AJ678">
        <v>43.174603174603099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0.14000000000000001</v>
      </c>
      <c r="AM678" t="s">
        <v>10202</v>
      </c>
      <c r="AN678">
        <v>0.14000000000000001</v>
      </c>
      <c r="AO678" t="s">
        <v>10202</v>
      </c>
      <c r="AP678">
        <v>-3.538024875328E-3</v>
      </c>
      <c r="AQ678">
        <f>(Table2[[#This Row],[Sharpe Ratio]]-AVERAGE(Table2[Sharpe Ratio]))/_xlfn.STDEV.P(Table2[Sharpe Ratio])</f>
        <v>-0.68030675548961705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721</v>
      </c>
      <c r="AT678">
        <f>_xlfn.RANK.AVG(Table2[[#This Row],[6M Return vs Nifty Z-Score]],Table2[6M Return vs Nifty Z-Score])</f>
        <v>596</v>
      </c>
      <c r="AU678">
        <f>_xlfn.RANK.AVG(Table2[[#This Row],[Sharpe Ratio Z-Score]],Table2[Sharpe Ratio Z-Score])</f>
        <v>561</v>
      </c>
      <c r="AV678">
        <f>(Table2[[#This Row],[Rank 1Y]]+Table2[[#This Row],[Rank 6M]]+Table2[[#This Row],[Rank Sharpe]])/3</f>
        <v>626</v>
      </c>
    </row>
    <row r="679" spans="1:48" x14ac:dyDescent="0.3">
      <c r="A679" t="s">
        <v>1994</v>
      </c>
      <c r="B679" t="s">
        <v>1995</v>
      </c>
      <c r="C679" t="s">
        <v>10165</v>
      </c>
      <c r="D679" t="s">
        <v>77</v>
      </c>
      <c r="E679">
        <v>3201.0278505199999</v>
      </c>
      <c r="F679">
        <v>244.9</v>
      </c>
      <c r="G679">
        <v>-10.0480946269822</v>
      </c>
      <c r="H679">
        <f>(Table2[[#This Row],[1Y Return vs Nifty]]-AVERAGE(Table2[1Y Return vs Nifty]))/_xlfn.STDEV.P(Table2[1Y Return vs Nifty])</f>
        <v>-0.66928472940084027</v>
      </c>
      <c r="I679">
        <v>-8.8370326990718695</v>
      </c>
      <c r="J679">
        <f>(Table2[[#This Row],[1M Return vs Nifty]]-AVERAGE(Table2[1M Return vs Nifty]))/_xlfn.STDEV.P(Table2[1M Return vs Nifty])</f>
        <v>-1.0361394247189903</v>
      </c>
      <c r="K679">
        <v>-21.5065178043561</v>
      </c>
      <c r="L679">
        <f>(Table2[[#This Row],[6M Return vs Nifty]]-AVERAGE(Table2[6M Return vs Nifty]))/_xlfn.STDEV.P(Table2[6M Return vs Nifty])</f>
        <v>-0.98698155678315835</v>
      </c>
      <c r="M679">
        <v>-1.2075277186978599</v>
      </c>
      <c r="N679">
        <f>(Table2[[#This Row],[1W Return vs Nifty]]-AVERAGE(Table2[1W Return vs Nifty]))/_xlfn.STDEV.P(Table2[1W Return vs Nifty])</f>
        <v>-0.85061112107873371</v>
      </c>
      <c r="O679">
        <v>241.1</v>
      </c>
      <c r="P679">
        <v>238.55447119579799</v>
      </c>
      <c r="Q679">
        <v>236.38993512261101</v>
      </c>
      <c r="R679">
        <v>59.408674039044101</v>
      </c>
      <c r="S679" s="2">
        <f>(Table2[[#This Row],[Close Price]]-Table2[[#This Row],[20D EMA]])/Table2[[#This Row],[20D EMA]]</f>
        <v>1.5761094981335592E-2</v>
      </c>
      <c r="T679" s="2">
        <f>(Table2[[#This Row],[Close Price]]-Table2[[#This Row],[50D EMA]])/Table2[[#This Row],[50D EMA]]</f>
        <v>2.6599915618407372E-2</v>
      </c>
      <c r="U679" s="2">
        <f>(Table2[[#This Row],[Close Price]]-Table2[[#This Row],[200D EMA]])/Table2[[#This Row],[200D EMA]]</f>
        <v>3.6000115119008719E-2</v>
      </c>
      <c r="V679">
        <v>0.76754317501109204</v>
      </c>
      <c r="W679">
        <v>241.8</v>
      </c>
      <c r="X679">
        <v>247.95</v>
      </c>
      <c r="Y679">
        <v>241.05</v>
      </c>
      <c r="Z679">
        <v>251.95</v>
      </c>
      <c r="AA679">
        <v>233</v>
      </c>
      <c r="AB679">
        <v>267</v>
      </c>
      <c r="AC679" s="2">
        <f>(Table2[[#This Row],[Close Price]]/Table2[[#This Row],[Day Low]])-1</f>
        <v>1.2820512820512775E-2</v>
      </c>
      <c r="AD679" s="2">
        <f>(Table2[[#This Row],[Day High]]/Table2[[#This Row],[Close Price]])-1</f>
        <v>1.2454062882809147E-2</v>
      </c>
      <c r="AE679" s="2">
        <f>(Table2[[#This Row],[Close Price]]/Table2[[#This Row],[Current Week Low]])-1</f>
        <v>1.5971790085044679E-2</v>
      </c>
      <c r="AF679" s="2">
        <f>(Table2[[#This Row],[Current Week High]]/Table2[[#This Row],[Close Price]])-1</f>
        <v>2.8787260106165613E-2</v>
      </c>
      <c r="AG679" s="2">
        <f>(Table2[[#This Row],[Close Price]]/Table2[[#This Row],[Current Month Low]])-1</f>
        <v>5.107296137339068E-2</v>
      </c>
      <c r="AH679" s="2">
        <f>(Table2[[#This Row],[Current Month High]]/Table2[[#This Row],[Close Price]])-1</f>
        <v>9.024091465904438E-2</v>
      </c>
      <c r="AI679">
        <v>24.540628828092999</v>
      </c>
      <c r="AJ679">
        <v>26.237113402061802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0.01</v>
      </c>
      <c r="AM679" t="s">
        <v>10202</v>
      </c>
      <c r="AN679">
        <v>0.08</v>
      </c>
      <c r="AO679" t="s">
        <v>10202</v>
      </c>
      <c r="AP679">
        <v>-7.9323735019764002E-2</v>
      </c>
      <c r="AQ679">
        <f>(Table2[[#This Row],[Sharpe Ratio]]-AVERAGE(Table2[Sharpe Ratio]))/_xlfn.STDEV.P(Table2[Sharpe Ratio])</f>
        <v>-1.5501085683043454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-5.093125400286068</v>
      </c>
      <c r="AS679">
        <f>_xlfn.RANK.AVG(Table2[[#This Row],[1Y Return vs Nifty Z-Score]],Table2[1Y Return vs Nifty Z-Score])</f>
        <v>564</v>
      </c>
      <c r="AT679">
        <f>_xlfn.RANK.AVG(Table2[[#This Row],[6M Return vs Nifty Z-Score]],Table2[6M Return vs Nifty Z-Score])</f>
        <v>629</v>
      </c>
      <c r="AU679">
        <f>_xlfn.RANK.AVG(Table2[[#This Row],[Sharpe Ratio Z-Score]],Table2[Sharpe Ratio Z-Score])</f>
        <v>692</v>
      </c>
      <c r="AV679">
        <f>(Table2[[#This Row],[Rank 1Y]]+Table2[[#This Row],[Rank 6M]]+Table2[[#This Row],[Rank Sharpe]])/3</f>
        <v>628.33333333333337</v>
      </c>
    </row>
    <row r="680" spans="1:48" x14ac:dyDescent="0.3">
      <c r="A680" t="s">
        <v>1416</v>
      </c>
      <c r="B680" t="s">
        <v>1417</v>
      </c>
      <c r="C680" t="s">
        <v>10166</v>
      </c>
      <c r="D680" t="s">
        <v>411</v>
      </c>
      <c r="E680">
        <v>7402.6170444449999</v>
      </c>
      <c r="F680">
        <v>669.55</v>
      </c>
      <c r="G680">
        <v>-24.227607697265</v>
      </c>
      <c r="H680">
        <f>(Table2[[#This Row],[1Y Return vs Nifty]]-AVERAGE(Table2[1Y Return vs Nifty]))/_xlfn.STDEV.P(Table2[1Y Return vs Nifty])</f>
        <v>-0.8655042168169762</v>
      </c>
      <c r="I680">
        <v>-5.1567805717958803</v>
      </c>
      <c r="J680">
        <f>(Table2[[#This Row],[1M Return vs Nifty]]-AVERAGE(Table2[1M Return vs Nifty]))/_xlfn.STDEV.P(Table2[1M Return vs Nifty])</f>
        <v>-0.63276055232611961</v>
      </c>
      <c r="K680">
        <v>-19.383398565045699</v>
      </c>
      <c r="L680">
        <f>(Table2[[#This Row],[6M Return vs Nifty]]-AVERAGE(Table2[6M Return vs Nifty]))/_xlfn.STDEV.P(Table2[6M Return vs Nifty])</f>
        <v>-0.91552065245859471</v>
      </c>
      <c r="M680">
        <v>-1.13972189072994</v>
      </c>
      <c r="N680">
        <f>(Table2[[#This Row],[1W Return vs Nifty]]-AVERAGE(Table2[1W Return vs Nifty]))/_xlfn.STDEV.P(Table2[1W Return vs Nifty])</f>
        <v>-0.83699389157135751</v>
      </c>
      <c r="O680">
        <v>676.98</v>
      </c>
      <c r="P680">
        <v>665.569456924159</v>
      </c>
      <c r="Q680">
        <v>649.91537014086998</v>
      </c>
      <c r="R680">
        <v>40.654794400132197</v>
      </c>
      <c r="S680" s="2">
        <f>(Table2[[#This Row],[Close Price]]-Table2[[#This Row],[20D EMA]])/Table2[[#This Row],[20D EMA]]</f>
        <v>-1.0975213447960151E-2</v>
      </c>
      <c r="T680" s="2">
        <f>(Table2[[#This Row],[Close Price]]-Table2[[#This Row],[50D EMA]])/Table2[[#This Row],[50D EMA]]</f>
        <v>5.9806576675505933E-3</v>
      </c>
      <c r="U680" s="2">
        <f>(Table2[[#This Row],[Close Price]]-Table2[[#This Row],[200D EMA]])/Table2[[#This Row],[200D EMA]]</f>
        <v>3.0211056333187106E-2</v>
      </c>
      <c r="V680">
        <v>0.69979170900152599</v>
      </c>
      <c r="W680">
        <v>664.95</v>
      </c>
      <c r="X680">
        <v>675</v>
      </c>
      <c r="Y680">
        <v>667.2</v>
      </c>
      <c r="Z680">
        <v>679.9</v>
      </c>
      <c r="AA680">
        <v>655.29999999999995</v>
      </c>
      <c r="AB680">
        <v>710.8</v>
      </c>
      <c r="AC680" s="2">
        <f>(Table2[[#This Row],[Close Price]]/Table2[[#This Row],[Day Low]])-1</f>
        <v>6.9178133694260957E-3</v>
      </c>
      <c r="AD680" s="2">
        <f>(Table2[[#This Row],[Day High]]/Table2[[#This Row],[Close Price]])-1</f>
        <v>8.1397953849600135E-3</v>
      </c>
      <c r="AE680" s="2">
        <f>(Table2[[#This Row],[Close Price]]/Table2[[#This Row],[Current Week Low]])-1</f>
        <v>3.5221822541964265E-3</v>
      </c>
      <c r="AF680" s="2">
        <f>(Table2[[#This Row],[Current Week High]]/Table2[[#This Row],[Close Price]])-1</f>
        <v>1.5458143529236024E-2</v>
      </c>
      <c r="AG680" s="2">
        <f>(Table2[[#This Row],[Close Price]]/Table2[[#This Row],[Current Month Low]])-1</f>
        <v>2.1745765298336606E-2</v>
      </c>
      <c r="AH680" s="2">
        <f>(Table2[[#This Row],[Current Month High]]/Table2[[#This Row],[Close Price]])-1</f>
        <v>6.1608543051303144E-2</v>
      </c>
      <c r="AI680">
        <v>15.8987379583302</v>
      </c>
      <c r="AJ680">
        <v>28.426201208401199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-7.0000000000000007E-2</v>
      </c>
      <c r="AM680" t="s">
        <v>10201</v>
      </c>
      <c r="AN680">
        <v>-1.06</v>
      </c>
      <c r="AO680" t="s">
        <v>10201</v>
      </c>
      <c r="AP680">
        <v>-4.9541785501128997E-2</v>
      </c>
      <c r="AQ680">
        <f>(Table2[[#This Row],[Sharpe Ratio]]-AVERAGE(Table2[Sharpe Ratio]))/_xlfn.STDEV.P(Table2[Sharpe Ratio])</f>
        <v>-1.2082975114296968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-4.4590768246027448</v>
      </c>
      <c r="AS680">
        <f>_xlfn.RANK.AVG(Table2[[#This Row],[1Y Return vs Nifty Z-Score]],Table2[1Y Return vs Nifty Z-Score])</f>
        <v>629</v>
      </c>
      <c r="AT680">
        <f>_xlfn.RANK.AVG(Table2[[#This Row],[6M Return vs Nifty Z-Score]],Table2[6M Return vs Nifty Z-Score])</f>
        <v>613</v>
      </c>
      <c r="AU680">
        <f>_xlfn.RANK.AVG(Table2[[#This Row],[Sharpe Ratio Z-Score]],Table2[Sharpe Ratio Z-Score])</f>
        <v>644</v>
      </c>
      <c r="AV680">
        <f>(Table2[[#This Row],[Rank 1Y]]+Table2[[#This Row],[Rank 6M]]+Table2[[#This Row],[Rank Sharpe]])/3</f>
        <v>628.66666666666663</v>
      </c>
    </row>
    <row r="681" spans="1:48" x14ac:dyDescent="0.3">
      <c r="A681" t="s">
        <v>1315</v>
      </c>
      <c r="B681" t="s">
        <v>1316</v>
      </c>
      <c r="C681" t="s">
        <v>10166</v>
      </c>
      <c r="D681" t="s">
        <v>127</v>
      </c>
      <c r="E681">
        <v>8541.8423961000008</v>
      </c>
      <c r="F681">
        <v>481</v>
      </c>
      <c r="G681">
        <v>-30.063611970769301</v>
      </c>
      <c r="H681">
        <f>(Table2[[#This Row],[1Y Return vs Nifty]]-AVERAGE(Table2[1Y Return vs Nifty]))/_xlfn.STDEV.P(Table2[1Y Return vs Nifty])</f>
        <v>-0.94626423737828547</v>
      </c>
      <c r="I681">
        <v>-7.8112426972547704</v>
      </c>
      <c r="J681">
        <f>(Table2[[#This Row],[1M Return vs Nifty]]-AVERAGE(Table2[1M Return vs Nifty]))/_xlfn.STDEV.P(Table2[1M Return vs Nifty])</f>
        <v>-0.92370636308765819</v>
      </c>
      <c r="K681">
        <v>-34.220825618669302</v>
      </c>
      <c r="L681">
        <f>(Table2[[#This Row],[6M Return vs Nifty]]-AVERAGE(Table2[6M Return vs Nifty]))/_xlfn.STDEV.P(Table2[6M Return vs Nifty])</f>
        <v>-1.4149254600030248</v>
      </c>
      <c r="M681">
        <v>6.0253383396893696</v>
      </c>
      <c r="N681">
        <f>(Table2[[#This Row],[1W Return vs Nifty]]-AVERAGE(Table2[1W Return vs Nifty]))/_xlfn.STDEV.P(Table2[1W Return vs Nifty])</f>
        <v>0.601942443487547</v>
      </c>
      <c r="O681">
        <v>477.51</v>
      </c>
      <c r="P681">
        <v>478.04161701511902</v>
      </c>
      <c r="Q681">
        <v>491.69569337030299</v>
      </c>
      <c r="R681">
        <v>54.628447769127199</v>
      </c>
      <c r="S681" s="2">
        <f>(Table2[[#This Row],[Close Price]]-Table2[[#This Row],[20D EMA]])/Table2[[#This Row],[20D EMA]]</f>
        <v>7.3087474607861809E-3</v>
      </c>
      <c r="T681" s="2">
        <f>(Table2[[#This Row],[Close Price]]-Table2[[#This Row],[50D EMA]])/Table2[[#This Row],[50D EMA]]</f>
        <v>6.1885469373002717E-3</v>
      </c>
      <c r="U681" s="2">
        <f>(Table2[[#This Row],[Close Price]]-Table2[[#This Row],[200D EMA]])/Table2[[#This Row],[200D EMA]]</f>
        <v>-2.1752668397377873E-2</v>
      </c>
      <c r="V681">
        <v>0.46875843111583199</v>
      </c>
      <c r="W681">
        <v>478</v>
      </c>
      <c r="X681">
        <v>484.95</v>
      </c>
      <c r="Y681">
        <v>479.2</v>
      </c>
      <c r="Z681">
        <v>489.5</v>
      </c>
      <c r="AA681">
        <v>440.05</v>
      </c>
      <c r="AB681">
        <v>512.9</v>
      </c>
      <c r="AC681" s="2">
        <f>(Table2[[#This Row],[Close Price]]/Table2[[#This Row],[Day Low]])-1</f>
        <v>6.2761506276149959E-3</v>
      </c>
      <c r="AD681" s="2">
        <f>(Table2[[#This Row],[Day High]]/Table2[[#This Row],[Close Price]])-1</f>
        <v>8.2120582120581709E-3</v>
      </c>
      <c r="AE681" s="2">
        <f>(Table2[[#This Row],[Close Price]]/Table2[[#This Row],[Current Week Low]])-1</f>
        <v>3.7562604340568573E-3</v>
      </c>
      <c r="AF681" s="2">
        <f>(Table2[[#This Row],[Current Week High]]/Table2[[#This Row],[Close Price]])-1</f>
        <v>1.7671517671517645E-2</v>
      </c>
      <c r="AG681" s="2">
        <f>(Table2[[#This Row],[Close Price]]/Table2[[#This Row],[Current Month Low]])-1</f>
        <v>9.3057607090103467E-2</v>
      </c>
      <c r="AH681" s="2">
        <f>(Table2[[#This Row],[Current Month High]]/Table2[[#This Row],[Close Price]])-1</f>
        <v>6.6320166320166241E-2</v>
      </c>
      <c r="AI681">
        <v>46.611226611226598</v>
      </c>
      <c r="AJ681">
        <v>24.5791245791245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-0.09</v>
      </c>
      <c r="AM681" t="s">
        <v>10201</v>
      </c>
      <c r="AN681">
        <v>-2.08</v>
      </c>
      <c r="AO681" t="s">
        <v>10201</v>
      </c>
      <c r="AQ681">
        <f>(Table2[[#This Row],[Sharpe Ratio]]-AVERAGE(Table2[Sharpe Ratio]))/_xlfn.STDEV.P(Table2[Sharpe Ratio])</f>
        <v>-0.63970041368086605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656</v>
      </c>
      <c r="AT681">
        <f>_xlfn.RANK.AVG(Table2[[#This Row],[6M Return vs Nifty Z-Score]],Table2[6M Return vs Nifty Z-Score])</f>
        <v>706</v>
      </c>
      <c r="AU681">
        <f>_xlfn.RANK.AVG(Table2[[#This Row],[Sharpe Ratio Z-Score]],Table2[Sharpe Ratio Z-Score])</f>
        <v>530.5</v>
      </c>
      <c r="AV681">
        <f>(Table2[[#This Row],[Rank 1Y]]+Table2[[#This Row],[Rank 6M]]+Table2[[#This Row],[Rank Sharpe]])/3</f>
        <v>630.83333333333337</v>
      </c>
    </row>
    <row r="682" spans="1:48" x14ac:dyDescent="0.3">
      <c r="A682" t="s">
        <v>2151</v>
      </c>
      <c r="B682" t="s">
        <v>2152</v>
      </c>
      <c r="C682" t="s">
        <v>10161</v>
      </c>
      <c r="D682" t="s">
        <v>205</v>
      </c>
      <c r="E682">
        <v>2649.6343055000002</v>
      </c>
      <c r="F682">
        <v>169</v>
      </c>
      <c r="G682">
        <v>-19.994604833909499</v>
      </c>
      <c r="H682">
        <f>(Table2[[#This Row],[1Y Return vs Nifty]]-AVERAGE(Table2[1Y Return vs Nifty]))/_xlfn.STDEV.P(Table2[1Y Return vs Nifty])</f>
        <v>-0.80692691250746462</v>
      </c>
      <c r="I682">
        <v>-9.1475526800460294</v>
      </c>
      <c r="J682">
        <f>(Table2[[#This Row],[1M Return vs Nifty]]-AVERAGE(Table2[1M Return vs Nifty]))/_xlfn.STDEV.P(Table2[1M Return vs Nifty])</f>
        <v>-1.0701743754367619</v>
      </c>
      <c r="K682">
        <v>-26.802615778665601</v>
      </c>
      <c r="L682">
        <f>(Table2[[#This Row],[6M Return vs Nifty]]-AVERAGE(Table2[6M Return vs Nifty]))/_xlfn.STDEV.P(Table2[6M Return vs Nifty])</f>
        <v>-1.165240009548427</v>
      </c>
      <c r="M682">
        <v>4.6031553999052104</v>
      </c>
      <c r="N682">
        <f>(Table2[[#This Row],[1W Return vs Nifty]]-AVERAGE(Table2[1W Return vs Nifty]))/_xlfn.STDEV.P(Table2[1W Return vs Nifty])</f>
        <v>0.31632995156903082</v>
      </c>
      <c r="O682">
        <v>167.83</v>
      </c>
      <c r="P682">
        <v>176.19557326868099</v>
      </c>
      <c r="Q682">
        <v>183.38838143867301</v>
      </c>
      <c r="R682">
        <v>57.103088641658701</v>
      </c>
      <c r="S682" s="2">
        <f>(Table2[[#This Row],[Close Price]]-Table2[[#This Row],[20D EMA]])/Table2[[#This Row],[20D EMA]]</f>
        <v>6.9713400464755252E-3</v>
      </c>
      <c r="T682" s="2">
        <f>(Table2[[#This Row],[Close Price]]-Table2[[#This Row],[50D EMA]])/Table2[[#This Row],[50D EMA]]</f>
        <v>-4.0838558740113433E-2</v>
      </c>
      <c r="U682" s="2">
        <f>(Table2[[#This Row],[Close Price]]-Table2[[#This Row],[200D EMA]])/Table2[[#This Row],[200D EMA]]</f>
        <v>-7.8458522430902386E-2</v>
      </c>
      <c r="V682">
        <v>0.46612386266796602</v>
      </c>
      <c r="W682">
        <v>169</v>
      </c>
      <c r="X682">
        <v>172.99</v>
      </c>
      <c r="Y682">
        <v>168.5</v>
      </c>
      <c r="Z682">
        <v>172.03</v>
      </c>
      <c r="AA682">
        <v>155.05000000000001</v>
      </c>
      <c r="AB682">
        <v>181.01</v>
      </c>
      <c r="AC682" s="2">
        <f>(Table2[[#This Row],[Close Price]]/Table2[[#This Row],[Day Low]])-1</f>
        <v>0</v>
      </c>
      <c r="AD682" s="2">
        <f>(Table2[[#This Row],[Day High]]/Table2[[#This Row],[Close Price]])-1</f>
        <v>2.3609467455621314E-2</v>
      </c>
      <c r="AE682" s="2">
        <f>(Table2[[#This Row],[Close Price]]/Table2[[#This Row],[Current Week Low]])-1</f>
        <v>2.9673590504450953E-3</v>
      </c>
      <c r="AF682" s="2">
        <f>(Table2[[#This Row],[Current Week High]]/Table2[[#This Row],[Close Price]])-1</f>
        <v>1.7928994082840211E-2</v>
      </c>
      <c r="AG682" s="2">
        <f>(Table2[[#This Row],[Close Price]]/Table2[[#This Row],[Current Month Low]])-1</f>
        <v>8.997097710415991E-2</v>
      </c>
      <c r="AH682" s="2">
        <f>(Table2[[#This Row],[Current Month High]]/Table2[[#This Row],[Close Price]])-1</f>
        <v>7.1065088757396477E-2</v>
      </c>
      <c r="AI682">
        <v>67.455621301775096</v>
      </c>
      <c r="AJ682">
        <v>27.067669172932298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-0.27</v>
      </c>
      <c r="AM682" t="s">
        <v>10201</v>
      </c>
      <c r="AN682">
        <v>0.86</v>
      </c>
      <c r="AO682" t="s">
        <v>10202</v>
      </c>
      <c r="AP682">
        <v>-3.1288143291605001E-2</v>
      </c>
      <c r="AQ682">
        <f>(Table2[[#This Row],[Sharpe Ratio]]-AVERAGE(Table2[Sharpe Ratio]))/_xlfn.STDEV.P(Table2[Sharpe Ratio])</f>
        <v>-0.99879823967970349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610</v>
      </c>
      <c r="AT682">
        <f>_xlfn.RANK.AVG(Table2[[#This Row],[6M Return vs Nifty Z-Score]],Table2[6M Return vs Nifty Z-Score])</f>
        <v>668</v>
      </c>
      <c r="AU682">
        <f>_xlfn.RANK.AVG(Table2[[#This Row],[Sharpe Ratio Z-Score]],Table2[Sharpe Ratio Z-Score])</f>
        <v>618</v>
      </c>
      <c r="AV682">
        <f>(Table2[[#This Row],[Rank 1Y]]+Table2[[#This Row],[Rank 6M]]+Table2[[#This Row],[Rank Sharpe]])/3</f>
        <v>632</v>
      </c>
    </row>
    <row r="683" spans="1:48" x14ac:dyDescent="0.3">
      <c r="A683" t="s">
        <v>2097</v>
      </c>
      <c r="B683" t="s">
        <v>2098</v>
      </c>
      <c r="C683" t="s">
        <v>10161</v>
      </c>
      <c r="D683" t="s">
        <v>838</v>
      </c>
      <c r="E683">
        <v>2838.821122755</v>
      </c>
      <c r="F683">
        <v>533.54999999999995</v>
      </c>
      <c r="G683">
        <v>-37.426034829580097</v>
      </c>
      <c r="H683">
        <f>(Table2[[#This Row],[1Y Return vs Nifty]]-AVERAGE(Table2[1Y Return vs Nifty]))/_xlfn.STDEV.P(Table2[1Y Return vs Nifty])</f>
        <v>-1.0481472027760448</v>
      </c>
      <c r="I683">
        <v>-4.3383617611157499</v>
      </c>
      <c r="J683">
        <f>(Table2[[#This Row],[1M Return vs Nifty]]-AVERAGE(Table2[1M Return vs Nifty]))/_xlfn.STDEV.P(Table2[1M Return vs Nifty])</f>
        <v>-0.54305668270520335</v>
      </c>
      <c r="K683">
        <v>-8.3279569731024203</v>
      </c>
      <c r="L683">
        <f>(Table2[[#This Row],[6M Return vs Nifty]]-AVERAGE(Table2[6M Return vs Nifty]))/_xlfn.STDEV.P(Table2[6M Return vs Nifty])</f>
        <v>-0.54341161626321588</v>
      </c>
      <c r="M683">
        <v>7.5822113348182798</v>
      </c>
      <c r="N683">
        <f>(Table2[[#This Row],[1W Return vs Nifty]]-AVERAGE(Table2[1W Return vs Nifty]))/_xlfn.STDEV.P(Table2[1W Return vs Nifty])</f>
        <v>0.91460431229529482</v>
      </c>
      <c r="O683">
        <v>498.17</v>
      </c>
      <c r="P683">
        <v>481.44246459572702</v>
      </c>
      <c r="Q683">
        <v>486.64873967758302</v>
      </c>
      <c r="R683">
        <v>75.942564941404598</v>
      </c>
      <c r="S683" s="2">
        <f>(Table2[[#This Row],[Close Price]]-Table2[[#This Row],[20D EMA]])/Table2[[#This Row],[20D EMA]]</f>
        <v>7.1019932954613757E-2</v>
      </c>
      <c r="T683" s="2">
        <f>(Table2[[#This Row],[Close Price]]-Table2[[#This Row],[50D EMA]])/Table2[[#This Row],[50D EMA]]</f>
        <v>0.10823211335964777</v>
      </c>
      <c r="U683" s="2">
        <f>(Table2[[#This Row],[Close Price]]-Table2[[#This Row],[200D EMA]])/Table2[[#This Row],[200D EMA]]</f>
        <v>9.6376002850619091E-2</v>
      </c>
      <c r="V683">
        <v>1.0945589931786199</v>
      </c>
      <c r="W683">
        <v>527.75</v>
      </c>
      <c r="X683">
        <v>543.9</v>
      </c>
      <c r="Y683">
        <v>512.6</v>
      </c>
      <c r="Z683">
        <v>538.6</v>
      </c>
      <c r="AA683">
        <v>460.35</v>
      </c>
      <c r="AB683">
        <v>538.6</v>
      </c>
      <c r="AC683" s="2">
        <f>(Table2[[#This Row],[Close Price]]/Table2[[#This Row],[Day Low]])-1</f>
        <v>1.0990052108005521E-2</v>
      </c>
      <c r="AD683" s="2">
        <f>(Table2[[#This Row],[Day High]]/Table2[[#This Row],[Close Price]])-1</f>
        <v>1.9398369412426231E-2</v>
      </c>
      <c r="AE683" s="2">
        <f>(Table2[[#This Row],[Close Price]]/Table2[[#This Row],[Current Week Low]])-1</f>
        <v>4.0870074131876599E-2</v>
      </c>
      <c r="AF683" s="2">
        <f>(Table2[[#This Row],[Current Week High]]/Table2[[#This Row],[Close Price]])-1</f>
        <v>9.4649048823916004E-3</v>
      </c>
      <c r="AG683" s="2">
        <f>(Table2[[#This Row],[Close Price]]/Table2[[#This Row],[Current Month Low]])-1</f>
        <v>0.15900944933202976</v>
      </c>
      <c r="AH683" s="2">
        <f>(Table2[[#This Row],[Current Month High]]/Table2[[#This Row],[Close Price]])-1</f>
        <v>9.4649048823916004E-3</v>
      </c>
      <c r="AI683">
        <v>15.3593852497422</v>
      </c>
      <c r="AJ683">
        <v>37.124132613723901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0.08</v>
      </c>
      <c r="AM683" t="s">
        <v>10202</v>
      </c>
      <c r="AN683">
        <v>7.2</v>
      </c>
      <c r="AO683" t="s">
        <v>10202</v>
      </c>
      <c r="AP683">
        <v>-9.4808450455789006E-2</v>
      </c>
      <c r="AQ683">
        <f>(Table2[[#This Row],[Sharpe Ratio]]-AVERAGE(Table2[Sharpe Ratio]))/_xlfn.STDEV.P(Table2[Sharpe Ratio])</f>
        <v>-1.7278285307023435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686</v>
      </c>
      <c r="AT683">
        <f>_xlfn.RANK.AVG(Table2[[#This Row],[6M Return vs Nifty Z-Score]],Table2[6M Return vs Nifty Z-Score])</f>
        <v>508</v>
      </c>
      <c r="AU683">
        <f>_xlfn.RANK.AVG(Table2[[#This Row],[Sharpe Ratio Z-Score]],Table2[Sharpe Ratio Z-Score])</f>
        <v>703</v>
      </c>
      <c r="AV683">
        <f>(Table2[[#This Row],[Rank 1Y]]+Table2[[#This Row],[Rank 6M]]+Table2[[#This Row],[Rank Sharpe]])/3</f>
        <v>632.33333333333337</v>
      </c>
    </row>
    <row r="684" spans="1:48" x14ac:dyDescent="0.3">
      <c r="A684" t="s">
        <v>484</v>
      </c>
      <c r="B684" t="s">
        <v>485</v>
      </c>
      <c r="C684" t="s">
        <v>10159</v>
      </c>
      <c r="D684" t="s">
        <v>124</v>
      </c>
      <c r="E684">
        <v>44786.9247283</v>
      </c>
      <c r="F684">
        <v>344.6</v>
      </c>
      <c r="G684">
        <v>-42.756695850351697</v>
      </c>
      <c r="H684">
        <f>(Table2[[#This Row],[1Y Return vs Nifty]]-AVERAGE(Table2[1Y Return vs Nifty]))/_xlfn.STDEV.P(Table2[1Y Return vs Nifty])</f>
        <v>-1.1219141627485367</v>
      </c>
      <c r="I684">
        <v>-5.8833093791416298</v>
      </c>
      <c r="J684">
        <f>(Table2[[#This Row],[1M Return vs Nifty]]-AVERAGE(Table2[1M Return vs Nifty]))/_xlfn.STDEV.P(Table2[1M Return vs Nifty])</f>
        <v>-0.71239269733488686</v>
      </c>
      <c r="K684">
        <v>-18.704401561809401</v>
      </c>
      <c r="L684">
        <f>(Table2[[#This Row],[6M Return vs Nifty]]-AVERAGE(Table2[6M Return vs Nifty]))/_xlfn.STDEV.P(Table2[6M Return vs Nifty])</f>
        <v>-0.89266666527476868</v>
      </c>
      <c r="M684">
        <v>0.64227257463569898</v>
      </c>
      <c r="N684">
        <f>(Table2[[#This Row],[1W Return vs Nifty]]-AVERAGE(Table2[1W Return vs Nifty]))/_xlfn.STDEV.P(Table2[1W Return vs Nifty])</f>
        <v>-0.47912159146112882</v>
      </c>
      <c r="O684">
        <v>331.16</v>
      </c>
      <c r="P684">
        <v>335.62583510275198</v>
      </c>
      <c r="Q684">
        <v>354.345338566387</v>
      </c>
      <c r="R684">
        <v>72.870747556745002</v>
      </c>
      <c r="S684" s="2">
        <f>(Table2[[#This Row],[Close Price]]-Table2[[#This Row],[20D EMA]])/Table2[[#This Row],[20D EMA]]</f>
        <v>4.0584611668075844E-2</v>
      </c>
      <c r="T684" s="2">
        <f>(Table2[[#This Row],[Close Price]]-Table2[[#This Row],[50D EMA]])/Table2[[#This Row],[50D EMA]]</f>
        <v>2.6738599829481544E-2</v>
      </c>
      <c r="U684" s="2">
        <f>(Table2[[#This Row],[Close Price]]-Table2[[#This Row],[200D EMA]])/Table2[[#This Row],[200D EMA]]</f>
        <v>-2.7502375523873801E-2</v>
      </c>
      <c r="V684">
        <v>1.3906331956429401</v>
      </c>
      <c r="W684">
        <v>347.15</v>
      </c>
      <c r="X684">
        <v>354.6</v>
      </c>
      <c r="Y684">
        <v>327.10000000000002</v>
      </c>
      <c r="Z684">
        <v>349.7</v>
      </c>
      <c r="AA684">
        <v>315.5</v>
      </c>
      <c r="AB684">
        <v>349.7</v>
      </c>
      <c r="AC684" s="2">
        <f>(Table2[[#This Row],[Close Price]]/Table2[[#This Row],[Day Low]])-1</f>
        <v>-7.3455278697968085E-3</v>
      </c>
      <c r="AD684" s="2">
        <f>(Table2[[#This Row],[Day High]]/Table2[[#This Row],[Close Price]])-1</f>
        <v>2.901915264074284E-2</v>
      </c>
      <c r="AE684" s="2">
        <f>(Table2[[#This Row],[Close Price]]/Table2[[#This Row],[Current Week Low]])-1</f>
        <v>5.3500458575359122E-2</v>
      </c>
      <c r="AF684" s="2">
        <f>(Table2[[#This Row],[Current Week High]]/Table2[[#This Row],[Close Price]])-1</f>
        <v>1.4799767846778833E-2</v>
      </c>
      <c r="AG684" s="2">
        <f>(Table2[[#This Row],[Close Price]]/Table2[[#This Row],[Current Month Low]])-1</f>
        <v>9.2234548335974775E-2</v>
      </c>
      <c r="AH684" s="2">
        <f>(Table2[[#This Row],[Current Month High]]/Table2[[#This Row],[Close Price]])-1</f>
        <v>1.4799767846778833E-2</v>
      </c>
      <c r="AI684">
        <v>20.850261172373699</v>
      </c>
      <c r="AJ684">
        <v>20.573827851644499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-0.09</v>
      </c>
      <c r="AM684" t="s">
        <v>10201</v>
      </c>
      <c r="AN684">
        <v>2.87</v>
      </c>
      <c r="AO684" t="s">
        <v>10202</v>
      </c>
      <c r="AP684">
        <v>-1.8843836829378999E-2</v>
      </c>
      <c r="AQ684">
        <f>(Table2[[#This Row],[Sharpe Ratio]]-AVERAGE(Table2[Sharpe Ratio]))/_xlfn.STDEV.P(Table2[Sharpe Ratio])</f>
        <v>-0.85597342086574535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704</v>
      </c>
      <c r="AT684">
        <f>_xlfn.RANK.AVG(Table2[[#This Row],[6M Return vs Nifty Z-Score]],Table2[6M Return vs Nifty Z-Score])</f>
        <v>609</v>
      </c>
      <c r="AU684">
        <f>_xlfn.RANK.AVG(Table2[[#This Row],[Sharpe Ratio Z-Score]],Table2[Sharpe Ratio Z-Score])</f>
        <v>587</v>
      </c>
      <c r="AV684">
        <f>(Table2[[#This Row],[Rank 1Y]]+Table2[[#This Row],[Rank 6M]]+Table2[[#This Row],[Rank Sharpe]])/3</f>
        <v>633.33333333333337</v>
      </c>
    </row>
    <row r="685" spans="1:48" x14ac:dyDescent="0.3">
      <c r="A685" t="s">
        <v>934</v>
      </c>
      <c r="B685" t="s">
        <v>935</v>
      </c>
      <c r="C685" t="s">
        <v>10157</v>
      </c>
      <c r="D685" t="s">
        <v>493</v>
      </c>
      <c r="E685">
        <v>15912.280891889999</v>
      </c>
      <c r="F685">
        <v>318.89999999999998</v>
      </c>
      <c r="G685">
        <v>-13.7322662699448</v>
      </c>
      <c r="H685">
        <f>(Table2[[#This Row],[1Y Return vs Nifty]]-AVERAGE(Table2[1Y Return vs Nifty]))/_xlfn.STDEV.P(Table2[1Y Return vs Nifty])</f>
        <v>-0.72026717624171521</v>
      </c>
      <c r="I685">
        <v>-9.7503085570910404</v>
      </c>
      <c r="J685">
        <f>(Table2[[#This Row],[1M Return vs Nifty]]-AVERAGE(Table2[1M Return vs Nifty]))/_xlfn.STDEV.P(Table2[1M Return vs Nifty])</f>
        <v>-1.1362402257106008</v>
      </c>
      <c r="K685">
        <v>-28.146367563409701</v>
      </c>
      <c r="L685">
        <f>(Table2[[#This Row],[6M Return vs Nifty]]-AVERAGE(Table2[6M Return vs Nifty]))/_xlfn.STDEV.P(Table2[6M Return vs Nifty])</f>
        <v>-1.2104686127976487</v>
      </c>
      <c r="M685">
        <v>-0.75181713257661698</v>
      </c>
      <c r="N685">
        <f>(Table2[[#This Row],[1W Return vs Nifty]]-AVERAGE(Table2[1W Return vs Nifty]))/_xlfn.STDEV.P(Table2[1W Return vs Nifty])</f>
        <v>-0.759092208529066</v>
      </c>
      <c r="O685">
        <v>325.37</v>
      </c>
      <c r="P685">
        <v>326.27536573779599</v>
      </c>
      <c r="Q685">
        <v>319.20604230450499</v>
      </c>
      <c r="R685">
        <v>35.703636456187901</v>
      </c>
      <c r="S685" s="2">
        <f>(Table2[[#This Row],[Close Price]]-Table2[[#This Row],[20D EMA]])/Table2[[#This Row],[20D EMA]]</f>
        <v>-1.9885053938593071E-2</v>
      </c>
      <c r="T685" s="2">
        <f>(Table2[[#This Row],[Close Price]]-Table2[[#This Row],[50D EMA]])/Table2[[#This Row],[50D EMA]]</f>
        <v>-2.2604727516336819E-2</v>
      </c>
      <c r="U685" s="2">
        <f>(Table2[[#This Row],[Close Price]]-Table2[[#This Row],[200D EMA]])/Table2[[#This Row],[200D EMA]]</f>
        <v>-9.5876100056109027E-4</v>
      </c>
      <c r="V685">
        <v>0.41630423871319999</v>
      </c>
      <c r="W685">
        <v>318.14999999999998</v>
      </c>
      <c r="X685">
        <v>321</v>
      </c>
      <c r="Y685">
        <v>317.25</v>
      </c>
      <c r="Z685">
        <v>323.5</v>
      </c>
      <c r="AA685">
        <v>311</v>
      </c>
      <c r="AB685">
        <v>359.45</v>
      </c>
      <c r="AC685" s="2">
        <f>(Table2[[#This Row],[Close Price]]/Table2[[#This Row],[Day Low]])-1</f>
        <v>2.3573785950024018E-3</v>
      </c>
      <c r="AD685" s="2">
        <f>(Table2[[#This Row],[Day High]]/Table2[[#This Row],[Close Price]])-1</f>
        <v>6.5851364063971296E-3</v>
      </c>
      <c r="AE685" s="2">
        <f>(Table2[[#This Row],[Close Price]]/Table2[[#This Row],[Current Week Low]])-1</f>
        <v>5.2009456264774379E-3</v>
      </c>
      <c r="AF685" s="2">
        <f>(Table2[[#This Row],[Current Week High]]/Table2[[#This Row],[Close Price]])-1</f>
        <v>1.4424584509250549E-2</v>
      </c>
      <c r="AG685" s="2">
        <f>(Table2[[#This Row],[Close Price]]/Table2[[#This Row],[Current Month Low]])-1</f>
        <v>2.5401929260450151E-2</v>
      </c>
      <c r="AH685" s="2">
        <f>(Table2[[#This Row],[Current Month High]]/Table2[[#This Row],[Close Price]])-1</f>
        <v>0.12715584822828485</v>
      </c>
      <c r="AI685">
        <v>22.9225462527438</v>
      </c>
      <c r="AJ685">
        <v>24.085603112840399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10201</v>
      </c>
      <c r="AN685">
        <v>-1.59</v>
      </c>
      <c r="AO685" t="s">
        <v>10201</v>
      </c>
      <c r="AP685">
        <v>-4.9800406132662997E-2</v>
      </c>
      <c r="AQ685">
        <f>(Table2[[#This Row],[Sharpe Ratio]]-AVERAGE(Table2[Sharpe Ratio]))/_xlfn.STDEV.P(Table2[Sharpe Ratio])</f>
        <v>-1.2112657318727174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582</v>
      </c>
      <c r="AT685">
        <f>_xlfn.RANK.AVG(Table2[[#This Row],[6M Return vs Nifty Z-Score]],Table2[6M Return vs Nifty Z-Score])</f>
        <v>675</v>
      </c>
      <c r="AU685">
        <f>_xlfn.RANK.AVG(Table2[[#This Row],[Sharpe Ratio Z-Score]],Table2[Sharpe Ratio Z-Score])</f>
        <v>645</v>
      </c>
      <c r="AV685">
        <f>(Table2[[#This Row],[Rank 1Y]]+Table2[[#This Row],[Rank 6M]]+Table2[[#This Row],[Rank Sharpe]])/3</f>
        <v>634</v>
      </c>
    </row>
    <row r="686" spans="1:48" x14ac:dyDescent="0.3">
      <c r="A686" t="s">
        <v>1780</v>
      </c>
      <c r="B686" t="s">
        <v>1781</v>
      </c>
      <c r="C686" t="s">
        <v>10159</v>
      </c>
      <c r="D686" t="s">
        <v>272</v>
      </c>
      <c r="E686">
        <v>4201.8355297649996</v>
      </c>
      <c r="F686">
        <v>497.85</v>
      </c>
      <c r="G686">
        <v>-30.998516538729699</v>
      </c>
      <c r="H686">
        <f>(Table2[[#This Row],[1Y Return vs Nifty]]-AVERAGE(Table2[1Y Return vs Nifty]))/_xlfn.STDEV.P(Table2[1Y Return vs Nifty])</f>
        <v>-0.95920167001076828</v>
      </c>
      <c r="I686">
        <v>-4.0793474198194302</v>
      </c>
      <c r="J686">
        <f>(Table2[[#This Row],[1M Return vs Nifty]]-AVERAGE(Table2[1M Return vs Nifty]))/_xlfn.STDEV.P(Table2[1M Return vs Nifty])</f>
        <v>-0.51466707533256251</v>
      </c>
      <c r="K686">
        <v>-38.327612715666099</v>
      </c>
      <c r="L686">
        <f>(Table2[[#This Row],[6M Return vs Nifty]]-AVERAGE(Table2[6M Return vs Nifty]))/_xlfn.STDEV.P(Table2[6M Return vs Nifty])</f>
        <v>-1.5531535511935894</v>
      </c>
      <c r="M686">
        <v>0.14001989633668399</v>
      </c>
      <c r="N686">
        <f>(Table2[[#This Row],[1W Return vs Nifty]]-AVERAGE(Table2[1W Return vs Nifty]))/_xlfn.STDEV.P(Table2[1W Return vs Nifty])</f>
        <v>-0.57998740485887734</v>
      </c>
      <c r="O686">
        <v>496.57</v>
      </c>
      <c r="P686">
        <v>504.79416809753002</v>
      </c>
      <c r="Q686">
        <v>509.42029714062397</v>
      </c>
      <c r="R686">
        <v>56.714964175273501</v>
      </c>
      <c r="S686" s="2">
        <f>(Table2[[#This Row],[Close Price]]-Table2[[#This Row],[20D EMA]])/Table2[[#This Row],[20D EMA]]</f>
        <v>2.5776829047264829E-3</v>
      </c>
      <c r="T686" s="2">
        <f>(Table2[[#This Row],[Close Price]]-Table2[[#This Row],[50D EMA]])/Table2[[#This Row],[50D EMA]]</f>
        <v>-1.3756434872655522E-2</v>
      </c>
      <c r="U686" s="2">
        <f>(Table2[[#This Row],[Close Price]]-Table2[[#This Row],[200D EMA]])/Table2[[#This Row],[200D EMA]]</f>
        <v>-2.2712674005272316E-2</v>
      </c>
      <c r="V686">
        <v>0.56096103606899295</v>
      </c>
      <c r="W686">
        <v>493.9</v>
      </c>
      <c r="X686">
        <v>498.8</v>
      </c>
      <c r="Y686">
        <v>495.8</v>
      </c>
      <c r="Z686">
        <v>500.95</v>
      </c>
      <c r="AA686">
        <v>481</v>
      </c>
      <c r="AB686">
        <v>514</v>
      </c>
      <c r="AC686" s="2">
        <f>(Table2[[#This Row],[Close Price]]/Table2[[#This Row],[Day Low]])-1</f>
        <v>7.9975703583723412E-3</v>
      </c>
      <c r="AD686" s="2">
        <f>(Table2[[#This Row],[Day High]]/Table2[[#This Row],[Close Price]])-1</f>
        <v>1.9082052827157359E-3</v>
      </c>
      <c r="AE686" s="2">
        <f>(Table2[[#This Row],[Close Price]]/Table2[[#This Row],[Current Week Low]])-1</f>
        <v>4.1347317466720046E-3</v>
      </c>
      <c r="AF686" s="2">
        <f>(Table2[[#This Row],[Current Week High]]/Table2[[#This Row],[Close Price]])-1</f>
        <v>6.2267751330722376E-3</v>
      </c>
      <c r="AG686" s="2">
        <f>(Table2[[#This Row],[Close Price]]/Table2[[#This Row],[Current Month Low]])-1</f>
        <v>3.5031185031185075E-2</v>
      </c>
      <c r="AH686" s="2">
        <f>(Table2[[#This Row],[Current Month High]]/Table2[[#This Row],[Close Price]])-1</f>
        <v>3.2439489806166399E-2</v>
      </c>
      <c r="AI686">
        <v>40.403736065079798</v>
      </c>
      <c r="AJ686">
        <v>11.375838926174501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-0.12</v>
      </c>
      <c r="AM686" t="s">
        <v>10201</v>
      </c>
      <c r="AN686">
        <v>-0.78</v>
      </c>
      <c r="AO686" t="s">
        <v>10201</v>
      </c>
      <c r="AQ686">
        <f>(Table2[[#This Row],[Sharpe Ratio]]-AVERAGE(Table2[Sharpe Ratio]))/_xlfn.STDEV.P(Table2[Sharpe Ratio])</f>
        <v>-0.63970041368086605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660</v>
      </c>
      <c r="AT686">
        <f>_xlfn.RANK.AVG(Table2[[#This Row],[6M Return vs Nifty Z-Score]],Table2[6M Return vs Nifty Z-Score])</f>
        <v>714</v>
      </c>
      <c r="AU686">
        <f>_xlfn.RANK.AVG(Table2[[#This Row],[Sharpe Ratio Z-Score]],Table2[Sharpe Ratio Z-Score])</f>
        <v>530.5</v>
      </c>
      <c r="AV686">
        <f>(Table2[[#This Row],[Rank 1Y]]+Table2[[#This Row],[Rank 6M]]+Table2[[#This Row],[Rank Sharpe]])/3</f>
        <v>634.83333333333337</v>
      </c>
    </row>
    <row r="687" spans="1:48" x14ac:dyDescent="0.3">
      <c r="A687" t="s">
        <v>1509</v>
      </c>
      <c r="B687" t="s">
        <v>1510</v>
      </c>
      <c r="C687" t="s">
        <v>10166</v>
      </c>
      <c r="D687" t="s">
        <v>265</v>
      </c>
      <c r="E687">
        <v>6586.9076743599999</v>
      </c>
      <c r="F687">
        <v>1465.15</v>
      </c>
      <c r="G687">
        <v>-26.9608326373681</v>
      </c>
      <c r="H687">
        <f>(Table2[[#This Row],[1Y Return vs Nifty]]-AVERAGE(Table2[1Y Return vs Nifty]))/_xlfn.STDEV.P(Table2[1Y Return vs Nifty])</f>
        <v>-0.90332723613235899</v>
      </c>
      <c r="I687">
        <v>7.0625225112587504</v>
      </c>
      <c r="J687">
        <f>(Table2[[#This Row],[1M Return vs Nifty]]-AVERAGE(Table2[1M Return vs Nifty]))/_xlfn.STDEV.P(Table2[1M Return vs Nifty])</f>
        <v>0.70655222533338469</v>
      </c>
      <c r="K687">
        <v>-19.416249906129401</v>
      </c>
      <c r="L687">
        <f>(Table2[[#This Row],[6M Return vs Nifty]]-AVERAGE(Table2[6M Return vs Nifty]))/_xlfn.STDEV.P(Table2[6M Return vs Nifty])</f>
        <v>-0.91662637770409661</v>
      </c>
      <c r="M687">
        <v>3.9637894269449099</v>
      </c>
      <c r="N687">
        <f>(Table2[[#This Row],[1W Return vs Nifty]]-AVERAGE(Table2[1W Return vs Nifty]))/_xlfn.STDEV.P(Table2[1W Return vs Nifty])</f>
        <v>0.18792810981102714</v>
      </c>
      <c r="O687">
        <v>1417.36</v>
      </c>
      <c r="P687">
        <v>1383.4241796562101</v>
      </c>
      <c r="Q687">
        <v>1429.7442752863401</v>
      </c>
      <c r="R687">
        <v>72.085379085036607</v>
      </c>
      <c r="S687" s="2">
        <f>(Table2[[#This Row],[Close Price]]-Table2[[#This Row],[20D EMA]])/Table2[[#This Row],[20D EMA]]</f>
        <v>3.3717615849184535E-2</v>
      </c>
      <c r="T687" s="2">
        <f>(Table2[[#This Row],[Close Price]]-Table2[[#This Row],[50D EMA]])/Table2[[#This Row],[50D EMA]]</f>
        <v>5.907502669506573E-2</v>
      </c>
      <c r="U687" s="2">
        <f>(Table2[[#This Row],[Close Price]]-Table2[[#This Row],[200D EMA]])/Table2[[#This Row],[200D EMA]]</f>
        <v>2.4763676501917912E-2</v>
      </c>
      <c r="V687">
        <v>0.96699910319066196</v>
      </c>
      <c r="W687">
        <v>1446.05</v>
      </c>
      <c r="X687">
        <v>1469.5</v>
      </c>
      <c r="Y687">
        <v>1450.15</v>
      </c>
      <c r="Z687">
        <v>1483.3</v>
      </c>
      <c r="AA687">
        <v>1317</v>
      </c>
      <c r="AB687">
        <v>1487.75</v>
      </c>
      <c r="AC687" s="2">
        <f>(Table2[[#This Row],[Close Price]]/Table2[[#This Row],[Day Low]])-1</f>
        <v>1.3208395283703878E-2</v>
      </c>
      <c r="AD687" s="2">
        <f>(Table2[[#This Row],[Day High]]/Table2[[#This Row],[Close Price]])-1</f>
        <v>2.9689792853972996E-3</v>
      </c>
      <c r="AE687" s="2">
        <f>(Table2[[#This Row],[Close Price]]/Table2[[#This Row],[Current Week Low]])-1</f>
        <v>1.0343757542323306E-2</v>
      </c>
      <c r="AF687" s="2">
        <f>(Table2[[#This Row],[Current Week High]]/Table2[[#This Row],[Close Price]])-1</f>
        <v>1.2387810121830434E-2</v>
      </c>
      <c r="AG687" s="2">
        <f>(Table2[[#This Row],[Close Price]]/Table2[[#This Row],[Current Month Low]])-1</f>
        <v>0.11249050873196675</v>
      </c>
      <c r="AH687" s="2">
        <f>(Table2[[#This Row],[Current Month High]]/Table2[[#This Row],[Close Price]])-1</f>
        <v>1.5425041804593365E-2</v>
      </c>
      <c r="AI687">
        <v>29.539637579769899</v>
      </c>
      <c r="AJ687">
        <v>28.173388155017001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-0.05</v>
      </c>
      <c r="AM687" t="s">
        <v>10201</v>
      </c>
      <c r="AN687">
        <v>3.88</v>
      </c>
      <c r="AO687" t="s">
        <v>10202</v>
      </c>
      <c r="AP687">
        <v>-5.9307694011928001E-2</v>
      </c>
      <c r="AQ687">
        <f>(Table2[[#This Row],[Sharpe Ratio]]-AVERAGE(Table2[Sharpe Ratio]))/_xlfn.STDEV.P(Table2[Sharpe Ratio])</f>
        <v>-1.3203820311932077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637</v>
      </c>
      <c r="AT687">
        <f>_xlfn.RANK.AVG(Table2[[#This Row],[6M Return vs Nifty Z-Score]],Table2[6M Return vs Nifty Z-Score])</f>
        <v>614</v>
      </c>
      <c r="AU687">
        <f>_xlfn.RANK.AVG(Table2[[#This Row],[Sharpe Ratio Z-Score]],Table2[Sharpe Ratio Z-Score])</f>
        <v>665</v>
      </c>
      <c r="AV687">
        <f>(Table2[[#This Row],[Rank 1Y]]+Table2[[#This Row],[Rank 6M]]+Table2[[#This Row],[Rank Sharpe]])/3</f>
        <v>638.66666666666663</v>
      </c>
    </row>
    <row r="688" spans="1:48" x14ac:dyDescent="0.3">
      <c r="A688" t="s">
        <v>616</v>
      </c>
      <c r="B688" t="s">
        <v>617</v>
      </c>
      <c r="C688" t="s">
        <v>10167</v>
      </c>
      <c r="D688" t="s">
        <v>391</v>
      </c>
      <c r="E688">
        <v>30484.589318279999</v>
      </c>
      <c r="F688">
        <v>412.4</v>
      </c>
      <c r="G688">
        <v>-23.0982245850747</v>
      </c>
      <c r="H688">
        <f>(Table2[[#This Row],[1Y Return vs Nifty]]-AVERAGE(Table2[1Y Return vs Nifty]))/_xlfn.STDEV.P(Table2[1Y Return vs Nifty])</f>
        <v>-0.84987554365507045</v>
      </c>
      <c r="I688">
        <v>-4.3119724701698203</v>
      </c>
      <c r="J688">
        <f>(Table2[[#This Row],[1M Return vs Nifty]]-AVERAGE(Table2[1M Return vs Nifty]))/_xlfn.STDEV.P(Table2[1M Return vs Nifty])</f>
        <v>-0.54016424978026256</v>
      </c>
      <c r="K688">
        <v>-17.865182137944799</v>
      </c>
      <c r="L688">
        <f>(Table2[[#This Row],[6M Return vs Nifty]]-AVERAGE(Table2[6M Return vs Nifty]))/_xlfn.STDEV.P(Table2[6M Return vs Nifty])</f>
        <v>-0.86441983963930291</v>
      </c>
      <c r="M688">
        <v>4.88715764708724</v>
      </c>
      <c r="N688">
        <f>(Table2[[#This Row],[1W Return vs Nifty]]-AVERAGE(Table2[1W Return vs Nifty]))/_xlfn.STDEV.P(Table2[1W Return vs Nifty])</f>
        <v>0.37336522267165589</v>
      </c>
      <c r="O688">
        <v>389.4</v>
      </c>
      <c r="P688">
        <v>399.11575349919298</v>
      </c>
      <c r="Q688">
        <v>415.63993113676798</v>
      </c>
      <c r="R688">
        <v>78.034055149580993</v>
      </c>
      <c r="S688" s="2">
        <f>(Table2[[#This Row],[Close Price]]-Table2[[#This Row],[20D EMA]])/Table2[[#This Row],[20D EMA]]</f>
        <v>5.9065228556753981E-2</v>
      </c>
      <c r="T688" s="2">
        <f>(Table2[[#This Row],[Close Price]]-Table2[[#This Row],[50D EMA]])/Table2[[#This Row],[50D EMA]]</f>
        <v>3.3284194834052976E-2</v>
      </c>
      <c r="U688" s="2">
        <f>(Table2[[#This Row],[Close Price]]-Table2[[#This Row],[200D EMA]])/Table2[[#This Row],[200D EMA]]</f>
        <v>-7.7950430025018327E-3</v>
      </c>
      <c r="V688">
        <v>0.96975343539471204</v>
      </c>
      <c r="W688">
        <v>409.4</v>
      </c>
      <c r="X688">
        <v>413.5</v>
      </c>
      <c r="Y688">
        <v>400</v>
      </c>
      <c r="Z688">
        <v>415.9</v>
      </c>
      <c r="AA688">
        <v>367.2</v>
      </c>
      <c r="AB688">
        <v>415.9</v>
      </c>
      <c r="AC688" s="2">
        <f>(Table2[[#This Row],[Close Price]]/Table2[[#This Row],[Day Low]])-1</f>
        <v>7.3277967757694462E-3</v>
      </c>
      <c r="AD688" s="2">
        <f>(Table2[[#This Row],[Day High]]/Table2[[#This Row],[Close Price]])-1</f>
        <v>2.6673132880699058E-3</v>
      </c>
      <c r="AE688" s="2">
        <f>(Table2[[#This Row],[Close Price]]/Table2[[#This Row],[Current Week Low]])-1</f>
        <v>3.0999999999999917E-2</v>
      </c>
      <c r="AF688" s="2">
        <f>(Table2[[#This Row],[Current Week High]]/Table2[[#This Row],[Close Price]])-1</f>
        <v>8.4869059165857408E-3</v>
      </c>
      <c r="AG688" s="2">
        <f>(Table2[[#This Row],[Close Price]]/Table2[[#This Row],[Current Month Low]])-1</f>
        <v>0.12309368191721126</v>
      </c>
      <c r="AH688" s="2">
        <f>(Table2[[#This Row],[Current Month High]]/Table2[[#This Row],[Close Price]])-1</f>
        <v>8.4869059165857408E-3</v>
      </c>
      <c r="AI688">
        <v>18.331716779825399</v>
      </c>
      <c r="AJ688">
        <v>16.431394692264199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-0.19</v>
      </c>
      <c r="AM688" t="s">
        <v>10201</v>
      </c>
      <c r="AN688">
        <v>6.33</v>
      </c>
      <c r="AO688" t="s">
        <v>10202</v>
      </c>
      <c r="AP688">
        <v>-7.9444431673034999E-2</v>
      </c>
      <c r="AQ688">
        <f>(Table2[[#This Row],[Sharpe Ratio]]-AVERAGE(Table2[Sharpe Ratio]))/_xlfn.STDEV.P(Table2[Sharpe Ratio])</f>
        <v>-1.5514938184737468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623</v>
      </c>
      <c r="AT688">
        <f>_xlfn.RANK.AVG(Table2[[#This Row],[6M Return vs Nifty Z-Score]],Table2[6M Return vs Nifty Z-Score])</f>
        <v>601</v>
      </c>
      <c r="AU688">
        <f>_xlfn.RANK.AVG(Table2[[#This Row],[Sharpe Ratio Z-Score]],Table2[Sharpe Ratio Z-Score])</f>
        <v>693</v>
      </c>
      <c r="AV688">
        <f>(Table2[[#This Row],[Rank 1Y]]+Table2[[#This Row],[Rank 6M]]+Table2[[#This Row],[Rank Sharpe]])/3</f>
        <v>639</v>
      </c>
    </row>
    <row r="689" spans="1:48" x14ac:dyDescent="0.3">
      <c r="A689" t="s">
        <v>2321</v>
      </c>
      <c r="B689" t="s">
        <v>2322</v>
      </c>
      <c r="C689" t="s">
        <v>10162</v>
      </c>
      <c r="D689" t="s">
        <v>265</v>
      </c>
      <c r="E689">
        <v>2236.4559841800001</v>
      </c>
      <c r="F689">
        <v>499.65</v>
      </c>
      <c r="G689">
        <v>-53.004613782895902</v>
      </c>
      <c r="H689">
        <f>(Table2[[#This Row],[1Y Return vs Nifty]]-AVERAGE(Table2[1Y Return vs Nifty]))/_xlfn.STDEV.P(Table2[1Y Return vs Nifty])</f>
        <v>-1.2637272979273984</v>
      </c>
      <c r="I689">
        <v>-10.1533518408608</v>
      </c>
      <c r="J689">
        <f>(Table2[[#This Row],[1M Return vs Nifty]]-AVERAGE(Table2[1M Return vs Nifty]))/_xlfn.STDEV.P(Table2[1M Return vs Nifty])</f>
        <v>-1.1804163146604907</v>
      </c>
      <c r="K689">
        <v>-27.884181276266698</v>
      </c>
      <c r="L689">
        <f>(Table2[[#This Row],[6M Return vs Nifty]]-AVERAGE(Table2[6M Return vs Nifty]))/_xlfn.STDEV.P(Table2[6M Return vs Nifty])</f>
        <v>-1.201643828567996</v>
      </c>
      <c r="M689">
        <v>-3.16752611055934</v>
      </c>
      <c r="N689">
        <f>(Table2[[#This Row],[1W Return vs Nifty]]-AVERAGE(Table2[1W Return vs Nifty]))/_xlfn.STDEV.P(Table2[1W Return vs Nifty])</f>
        <v>-1.2442313855299449</v>
      </c>
      <c r="O689">
        <v>505.72</v>
      </c>
      <c r="P689">
        <v>515.44556393930998</v>
      </c>
      <c r="Q689">
        <v>540.92473915878702</v>
      </c>
      <c r="R689">
        <v>43.864019500104398</v>
      </c>
      <c r="S689" s="2">
        <f>(Table2[[#This Row],[Close Price]]-Table2[[#This Row],[20D EMA]])/Table2[[#This Row],[20D EMA]]</f>
        <v>-1.2002689235149983E-2</v>
      </c>
      <c r="T689" s="2">
        <f>(Table2[[#This Row],[Close Price]]-Table2[[#This Row],[50D EMA]])/Table2[[#This Row],[50D EMA]]</f>
        <v>-3.0644485168505233E-2</v>
      </c>
      <c r="U689" s="2">
        <f>(Table2[[#This Row],[Close Price]]-Table2[[#This Row],[200D EMA]])/Table2[[#This Row],[200D EMA]]</f>
        <v>-7.6304033021257239E-2</v>
      </c>
      <c r="V689">
        <v>1.2177141436507399</v>
      </c>
      <c r="W689">
        <v>494.95</v>
      </c>
      <c r="X689">
        <v>505.95</v>
      </c>
      <c r="Y689">
        <v>494.1</v>
      </c>
      <c r="Z689">
        <v>504</v>
      </c>
      <c r="AA689">
        <v>489</v>
      </c>
      <c r="AB689">
        <v>533.95000000000005</v>
      </c>
      <c r="AC689" s="2">
        <f>(Table2[[#This Row],[Close Price]]/Table2[[#This Row],[Day Low]])-1</f>
        <v>9.4959086776442714E-3</v>
      </c>
      <c r="AD689" s="2">
        <f>(Table2[[#This Row],[Day High]]/Table2[[#This Row],[Close Price]])-1</f>
        <v>1.2608826178324817E-2</v>
      </c>
      <c r="AE689" s="2">
        <f>(Table2[[#This Row],[Close Price]]/Table2[[#This Row],[Current Week Low]])-1</f>
        <v>1.1232544019429191E-2</v>
      </c>
      <c r="AF689" s="2">
        <f>(Table2[[#This Row],[Current Week High]]/Table2[[#This Row],[Close Price]])-1</f>
        <v>8.7060942659862306E-3</v>
      </c>
      <c r="AG689" s="2">
        <f>(Table2[[#This Row],[Close Price]]/Table2[[#This Row],[Current Month Low]])-1</f>
        <v>2.1779141104294464E-2</v>
      </c>
      <c r="AH689" s="2">
        <f>(Table2[[#This Row],[Current Month High]]/Table2[[#This Row],[Close Price]])-1</f>
        <v>6.8648053637546447E-2</v>
      </c>
      <c r="AI689">
        <v>44.631241869308496</v>
      </c>
      <c r="AJ689">
        <v>10.0550660792951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-0.16</v>
      </c>
      <c r="AM689" t="s">
        <v>10201</v>
      </c>
      <c r="AN689">
        <v>-1.62</v>
      </c>
      <c r="AO689" t="s">
        <v>10201</v>
      </c>
      <c r="AQ689">
        <f>(Table2[[#This Row],[Sharpe Ratio]]-AVERAGE(Table2[Sharpe Ratio]))/_xlfn.STDEV.P(Table2[Sharpe Ratio])</f>
        <v>-0.63970041368086605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718</v>
      </c>
      <c r="AT689">
        <f>_xlfn.RANK.AVG(Table2[[#This Row],[6M Return vs Nifty Z-Score]],Table2[6M Return vs Nifty Z-Score])</f>
        <v>672</v>
      </c>
      <c r="AU689">
        <f>_xlfn.RANK.AVG(Table2[[#This Row],[Sharpe Ratio Z-Score]],Table2[Sharpe Ratio Z-Score])</f>
        <v>530.5</v>
      </c>
      <c r="AV689">
        <f>(Table2[[#This Row],[Rank 1Y]]+Table2[[#This Row],[Rank 6M]]+Table2[[#This Row],[Rank Sharpe]])/3</f>
        <v>640.16666666666663</v>
      </c>
    </row>
    <row r="690" spans="1:48" x14ac:dyDescent="0.3">
      <c r="A690" t="s">
        <v>2137</v>
      </c>
      <c r="B690" t="s">
        <v>2138</v>
      </c>
      <c r="C690" t="s">
        <v>10159</v>
      </c>
      <c r="D690" t="s">
        <v>398</v>
      </c>
      <c r="E690">
        <v>2674.6113415700001</v>
      </c>
      <c r="F690">
        <v>53.41</v>
      </c>
      <c r="G690">
        <v>-38.049148591109002</v>
      </c>
      <c r="H690">
        <f>(Table2[[#This Row],[1Y Return vs Nifty]]-AVERAGE(Table2[1Y Return vs Nifty]))/_xlfn.STDEV.P(Table2[1Y Return vs Nifty])</f>
        <v>-1.0567699997848776</v>
      </c>
      <c r="I690">
        <v>-4.9638001488068202</v>
      </c>
      <c r="J690">
        <f>(Table2[[#This Row],[1M Return vs Nifty]]-AVERAGE(Table2[1M Return vs Nifty]))/_xlfn.STDEV.P(Table2[1M Return vs Nifty])</f>
        <v>-0.61160867937635943</v>
      </c>
      <c r="K690">
        <v>-34.179140970144999</v>
      </c>
      <c r="L690">
        <f>(Table2[[#This Row],[6M Return vs Nifty]]-AVERAGE(Table2[6M Return vs Nifty]))/_xlfn.STDEV.P(Table2[6M Return vs Nifty])</f>
        <v>-1.4135224193141909</v>
      </c>
      <c r="M690">
        <v>0.76285791983427997</v>
      </c>
      <c r="N690">
        <f>(Table2[[#This Row],[1W Return vs Nifty]]-AVERAGE(Table2[1W Return vs Nifty]))/_xlfn.STDEV.P(Table2[1W Return vs Nifty])</f>
        <v>-0.45490481880300071</v>
      </c>
      <c r="O690">
        <v>53.31</v>
      </c>
      <c r="P690">
        <v>54.493280114568996</v>
      </c>
      <c r="Q690">
        <v>61.309514600630102</v>
      </c>
      <c r="R690">
        <v>52.782879748247701</v>
      </c>
      <c r="S690" s="2">
        <f>(Table2[[#This Row],[Close Price]]-Table2[[#This Row],[20D EMA]])/Table2[[#This Row],[20D EMA]]</f>
        <v>1.8758206715436937E-3</v>
      </c>
      <c r="T690" s="2">
        <f>(Table2[[#This Row],[Close Price]]-Table2[[#This Row],[50D EMA]])/Table2[[#This Row],[50D EMA]]</f>
        <v>-1.9879150462065516E-2</v>
      </c>
      <c r="U690" s="2">
        <f>(Table2[[#This Row],[Close Price]]-Table2[[#This Row],[200D EMA]])/Table2[[#This Row],[200D EMA]]</f>
        <v>-0.12884647109159986</v>
      </c>
      <c r="V690">
        <v>0.92980981607791502</v>
      </c>
      <c r="W690">
        <v>53.41</v>
      </c>
      <c r="X690">
        <v>54</v>
      </c>
      <c r="Y690">
        <v>53.1</v>
      </c>
      <c r="Z690">
        <v>54.49</v>
      </c>
      <c r="AA690">
        <v>51.4</v>
      </c>
      <c r="AB690">
        <v>56.9</v>
      </c>
      <c r="AC690" s="2">
        <f>(Table2[[#This Row],[Close Price]]/Table2[[#This Row],[Day Low]])-1</f>
        <v>0</v>
      </c>
      <c r="AD690" s="2">
        <f>(Table2[[#This Row],[Day High]]/Table2[[#This Row],[Close Price]])-1</f>
        <v>1.1046620483055714E-2</v>
      </c>
      <c r="AE690" s="2">
        <f>(Table2[[#This Row],[Close Price]]/Table2[[#This Row],[Current Week Low]])-1</f>
        <v>5.8380414312617646E-3</v>
      </c>
      <c r="AF690" s="2">
        <f>(Table2[[#This Row],[Current Week High]]/Table2[[#This Row],[Close Price]])-1</f>
        <v>2.0220932409661163E-2</v>
      </c>
      <c r="AG690" s="2">
        <f>(Table2[[#This Row],[Close Price]]/Table2[[#This Row],[Current Month Low]])-1</f>
        <v>3.9105058365758616E-2</v>
      </c>
      <c r="AH690" s="2">
        <f>(Table2[[#This Row],[Current Month High]]/Table2[[#This Row],[Close Price]])-1</f>
        <v>6.5343568620108705E-2</v>
      </c>
      <c r="AI690">
        <v>57.367534169631099</v>
      </c>
      <c r="AJ690">
        <v>11.039501039500999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-0.17</v>
      </c>
      <c r="AM690" t="s">
        <v>10201</v>
      </c>
      <c r="AN690">
        <v>0.91</v>
      </c>
      <c r="AO690" t="s">
        <v>10202</v>
      </c>
      <c r="AQ690">
        <f>(Table2[[#This Row],[Sharpe Ratio]]-AVERAGE(Table2[Sharpe Ratio]))/_xlfn.STDEV.P(Table2[Sharpe Ratio])</f>
        <v>-0.63970041368086605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688</v>
      </c>
      <c r="AT690">
        <f>_xlfn.RANK.AVG(Table2[[#This Row],[6M Return vs Nifty Z-Score]],Table2[6M Return vs Nifty Z-Score])</f>
        <v>705</v>
      </c>
      <c r="AU690">
        <f>_xlfn.RANK.AVG(Table2[[#This Row],[Sharpe Ratio Z-Score]],Table2[Sharpe Ratio Z-Score])</f>
        <v>530.5</v>
      </c>
      <c r="AV690">
        <f>(Table2[[#This Row],[Rank 1Y]]+Table2[[#This Row],[Rank 6M]]+Table2[[#This Row],[Rank Sharpe]])/3</f>
        <v>641.16666666666663</v>
      </c>
    </row>
    <row r="691" spans="1:48" x14ac:dyDescent="0.3">
      <c r="A691" t="s">
        <v>49</v>
      </c>
      <c r="B691" t="s">
        <v>50</v>
      </c>
      <c r="C691" t="s">
        <v>10157</v>
      </c>
      <c r="D691" t="s">
        <v>51</v>
      </c>
      <c r="E691">
        <v>421342.910083525</v>
      </c>
      <c r="F691">
        <v>6812.45</v>
      </c>
      <c r="G691">
        <v>-33.100380722281798</v>
      </c>
      <c r="H691">
        <f>(Table2[[#This Row],[1Y Return vs Nifty]]-AVERAGE(Table2[1Y Return vs Nifty]))/_xlfn.STDEV.P(Table2[1Y Return vs Nifty])</f>
        <v>-0.98828776843112132</v>
      </c>
      <c r="I691">
        <v>-7.7949858511605399</v>
      </c>
      <c r="J691">
        <f>(Table2[[#This Row],[1M Return vs Nifty]]-AVERAGE(Table2[1M Return vs Nifty]))/_xlfn.STDEV.P(Table2[1M Return vs Nifty])</f>
        <v>-0.92192451010058896</v>
      </c>
      <c r="K691">
        <v>-19.526885117580001</v>
      </c>
      <c r="L691">
        <f>(Table2[[#This Row],[6M Return vs Nifty]]-AVERAGE(Table2[6M Return vs Nifty]))/_xlfn.STDEV.P(Table2[6M Return vs Nifty])</f>
        <v>-0.92035018751845588</v>
      </c>
      <c r="M691">
        <v>-2.4426825534364802</v>
      </c>
      <c r="N691">
        <f>(Table2[[#This Row],[1W Return vs Nifty]]-AVERAGE(Table2[1W Return vs Nifty]))/_xlfn.STDEV.P(Table2[1W Return vs Nifty])</f>
        <v>-1.0986633514819757</v>
      </c>
      <c r="O691">
        <v>6923.54</v>
      </c>
      <c r="P691">
        <v>6970.3470052734401</v>
      </c>
      <c r="Q691">
        <v>7003.1662634159202</v>
      </c>
      <c r="R691">
        <v>43.439260965691098</v>
      </c>
      <c r="S691" s="2">
        <f>(Table2[[#This Row],[Close Price]]-Table2[[#This Row],[20D EMA]])/Table2[[#This Row],[20D EMA]]</f>
        <v>-1.6045260083714423E-2</v>
      </c>
      <c r="T691" s="2">
        <f>(Table2[[#This Row],[Close Price]]-Table2[[#This Row],[50D EMA]])/Table2[[#This Row],[50D EMA]]</f>
        <v>-2.2652674989348847E-2</v>
      </c>
      <c r="U691" s="2">
        <f>(Table2[[#This Row],[Close Price]]-Table2[[#This Row],[200D EMA]])/Table2[[#This Row],[200D EMA]]</f>
        <v>-2.7232862428557433E-2</v>
      </c>
      <c r="V691">
        <v>0.94304793399794196</v>
      </c>
      <c r="W691">
        <v>6783</v>
      </c>
      <c r="X691">
        <v>6869.95</v>
      </c>
      <c r="Y691">
        <v>6765.75</v>
      </c>
      <c r="Z691">
        <v>6855</v>
      </c>
      <c r="AA691">
        <v>6541.05</v>
      </c>
      <c r="AB691">
        <v>7325</v>
      </c>
      <c r="AC691" s="2">
        <f>(Table2[[#This Row],[Close Price]]/Table2[[#This Row],[Day Low]])-1</f>
        <v>4.3417366946778557E-3</v>
      </c>
      <c r="AD691" s="2">
        <f>(Table2[[#This Row],[Day High]]/Table2[[#This Row],[Close Price]])-1</f>
        <v>8.4404289205792793E-3</v>
      </c>
      <c r="AE691" s="2">
        <f>(Table2[[#This Row],[Close Price]]/Table2[[#This Row],[Current Week Low]])-1</f>
        <v>6.9024128884453972E-3</v>
      </c>
      <c r="AF691" s="2">
        <f>(Table2[[#This Row],[Current Week High]]/Table2[[#This Row],[Close Price]])-1</f>
        <v>6.2459174012285956E-3</v>
      </c>
      <c r="AG691" s="2">
        <f>(Table2[[#This Row],[Close Price]]/Table2[[#This Row],[Current Month Low]])-1</f>
        <v>4.1491809418977121E-2</v>
      </c>
      <c r="AH691" s="2">
        <f>(Table2[[#This Row],[Current Month High]]/Table2[[#This Row],[Close Price]])-1</f>
        <v>7.5237249447702492E-2</v>
      </c>
      <c r="AI691">
        <v>20.250423856321799</v>
      </c>
      <c r="AJ691">
        <v>10.094864087397699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10201</v>
      </c>
      <c r="AN691">
        <v>-3.44</v>
      </c>
      <c r="AO691" t="s">
        <v>10201</v>
      </c>
      <c r="AP691">
        <v>-5.0515251968793001E-2</v>
      </c>
      <c r="AQ691">
        <f>(Table2[[#This Row],[Sharpe Ratio]]-AVERAGE(Table2[Sharpe Ratio]))/_xlfn.STDEV.P(Table2[Sharpe Ratio])</f>
        <v>-1.2194701044775784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672</v>
      </c>
      <c r="AT691">
        <f>_xlfn.RANK.AVG(Table2[[#This Row],[6M Return vs Nifty Z-Score]],Table2[6M Return vs Nifty Z-Score])</f>
        <v>615</v>
      </c>
      <c r="AU691">
        <f>_xlfn.RANK.AVG(Table2[[#This Row],[Sharpe Ratio Z-Score]],Table2[Sharpe Ratio Z-Score])</f>
        <v>648</v>
      </c>
      <c r="AV691">
        <f>(Table2[[#This Row],[Rank 1Y]]+Table2[[#This Row],[Rank 6M]]+Table2[[#This Row],[Rank Sharpe]])/3</f>
        <v>645</v>
      </c>
    </row>
    <row r="692" spans="1:48" x14ac:dyDescent="0.3">
      <c r="A692" t="s">
        <v>1037</v>
      </c>
      <c r="B692" t="s">
        <v>1038</v>
      </c>
      <c r="C692" t="s">
        <v>10165</v>
      </c>
      <c r="D692" t="s">
        <v>77</v>
      </c>
      <c r="E692">
        <v>12689.758116089901</v>
      </c>
      <c r="F692">
        <v>355.3</v>
      </c>
      <c r="G692">
        <v>-30.958348223679899</v>
      </c>
      <c r="H692">
        <f>(Table2[[#This Row],[1Y Return vs Nifty]]-AVERAGE(Table2[1Y Return vs Nifty]))/_xlfn.STDEV.P(Table2[1Y Return vs Nifty])</f>
        <v>-0.95864581127638326</v>
      </c>
      <c r="I692">
        <v>-6.9584168898926997</v>
      </c>
      <c r="J692">
        <f>(Table2[[#This Row],[1M Return vs Nifty]]-AVERAGE(Table2[1M Return vs Nifty]))/_xlfn.STDEV.P(Table2[1M Return vs Nifty])</f>
        <v>-0.83023126936469671</v>
      </c>
      <c r="K692">
        <v>-13.6737779404072</v>
      </c>
      <c r="L692">
        <f>(Table2[[#This Row],[6M Return vs Nifty]]-AVERAGE(Table2[6M Return vs Nifty]))/_xlfn.STDEV.P(Table2[6M Return vs Nifty])</f>
        <v>-0.72334366793869964</v>
      </c>
      <c r="M692">
        <v>3.3984714207698401</v>
      </c>
      <c r="N692">
        <f>(Table2[[#This Row],[1W Return vs Nifty]]-AVERAGE(Table2[1W Return vs Nifty]))/_xlfn.STDEV.P(Table2[1W Return vs Nifty])</f>
        <v>7.4397086513438265E-2</v>
      </c>
      <c r="O692">
        <v>350.36</v>
      </c>
      <c r="P692">
        <v>345.293295507582</v>
      </c>
      <c r="Q692">
        <v>342.95229823065802</v>
      </c>
      <c r="R692">
        <v>58.463661574132502</v>
      </c>
      <c r="S692" s="2">
        <f>(Table2[[#This Row],[Close Price]]-Table2[[#This Row],[20D EMA]])/Table2[[#This Row],[20D EMA]]</f>
        <v>1.4099783080260296E-2</v>
      </c>
      <c r="T692" s="2">
        <f>(Table2[[#This Row],[Close Price]]-Table2[[#This Row],[50D EMA]])/Table2[[#This Row],[50D EMA]]</f>
        <v>2.8980303477100906E-2</v>
      </c>
      <c r="U692" s="2">
        <f>(Table2[[#This Row],[Close Price]]-Table2[[#This Row],[200D EMA]])/Table2[[#This Row],[200D EMA]]</f>
        <v>3.6004137697999483E-2</v>
      </c>
      <c r="V692">
        <v>1.2624516743479901</v>
      </c>
      <c r="W692">
        <v>350.5</v>
      </c>
      <c r="X692">
        <v>356.95</v>
      </c>
      <c r="Y692">
        <v>348.75</v>
      </c>
      <c r="Z692">
        <v>361</v>
      </c>
      <c r="AA692">
        <v>329.95</v>
      </c>
      <c r="AB692">
        <v>376.5</v>
      </c>
      <c r="AC692" s="2">
        <f>(Table2[[#This Row],[Close Price]]/Table2[[#This Row],[Day Low]])-1</f>
        <v>1.3694721825962874E-2</v>
      </c>
      <c r="AD692" s="2">
        <f>(Table2[[#This Row],[Day High]]/Table2[[#This Row],[Close Price]])-1</f>
        <v>4.6439628482970452E-3</v>
      </c>
      <c r="AE692" s="2">
        <f>(Table2[[#This Row],[Close Price]]/Table2[[#This Row],[Current Week Low]])-1</f>
        <v>1.8781362007168401E-2</v>
      </c>
      <c r="AF692" s="2">
        <f>(Table2[[#This Row],[Current Week High]]/Table2[[#This Row],[Close Price]])-1</f>
        <v>1.6042780748663166E-2</v>
      </c>
      <c r="AG692" s="2">
        <f>(Table2[[#This Row],[Close Price]]/Table2[[#This Row],[Current Month Low]])-1</f>
        <v>7.6829822700409167E-2</v>
      </c>
      <c r="AH692" s="2">
        <f>(Table2[[#This Row],[Current Month High]]/Table2[[#This Row],[Close Price]])-1</f>
        <v>5.9667886293273353E-2</v>
      </c>
      <c r="AI692">
        <v>12.0180129468055</v>
      </c>
      <c r="AJ692">
        <v>21.970477171300999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-0.01</v>
      </c>
      <c r="AM692" t="s">
        <v>10201</v>
      </c>
      <c r="AN692">
        <v>0.38</v>
      </c>
      <c r="AO692" t="s">
        <v>10202</v>
      </c>
      <c r="AP692">
        <v>-0.110103571054632</v>
      </c>
      <c r="AQ692">
        <f>(Table2[[#This Row],[Sharpe Ratio]]-AVERAGE(Table2[Sharpe Ratio]))/_xlfn.STDEV.P(Table2[Sharpe Ratio])</f>
        <v>-1.9033724900944067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-4.3411961521607481</v>
      </c>
      <c r="AS692">
        <f>_xlfn.RANK.AVG(Table2[[#This Row],[1Y Return vs Nifty Z-Score]],Table2[1Y Return vs Nifty Z-Score])</f>
        <v>659</v>
      </c>
      <c r="AT692">
        <f>_xlfn.RANK.AVG(Table2[[#This Row],[6M Return vs Nifty Z-Score]],Table2[6M Return vs Nifty Z-Score])</f>
        <v>559</v>
      </c>
      <c r="AU692">
        <f>_xlfn.RANK.AVG(Table2[[#This Row],[Sharpe Ratio Z-Score]],Table2[Sharpe Ratio Z-Score])</f>
        <v>717</v>
      </c>
      <c r="AV692">
        <f>(Table2[[#This Row],[Rank 1Y]]+Table2[[#This Row],[Rank 6M]]+Table2[[#This Row],[Rank Sharpe]])/3</f>
        <v>645</v>
      </c>
    </row>
    <row r="693" spans="1:48" x14ac:dyDescent="0.3">
      <c r="A693" t="s">
        <v>2223</v>
      </c>
      <c r="B693" t="s">
        <v>2224</v>
      </c>
      <c r="C693" t="s">
        <v>10167</v>
      </c>
      <c r="D693" t="s">
        <v>391</v>
      </c>
      <c r="E693">
        <v>2503.6184350799999</v>
      </c>
      <c r="F693">
        <v>472.15</v>
      </c>
      <c r="G693">
        <v>-66.140745572199194</v>
      </c>
      <c r="H693">
        <f>(Table2[[#This Row],[1Y Return vs Nifty]]-AVERAGE(Table2[1Y Return vs Nifty]))/_xlfn.STDEV.P(Table2[1Y Return vs Nifty])</f>
        <v>-1.4455082260560179</v>
      </c>
      <c r="I693">
        <v>-4.8550267217448004</v>
      </c>
      <c r="J693">
        <f>(Table2[[#This Row],[1M Return vs Nifty]]-AVERAGE(Table2[1M Return vs Nifty]))/_xlfn.STDEV.P(Table2[1M Return vs Nifty])</f>
        <v>-0.59968642491194535</v>
      </c>
      <c r="K693">
        <v>-28.236613964381998</v>
      </c>
      <c r="L693">
        <f>(Table2[[#This Row],[6M Return vs Nifty]]-AVERAGE(Table2[6M Return vs Nifty]))/_xlfn.STDEV.P(Table2[6M Return vs Nifty])</f>
        <v>-1.2135061668389433</v>
      </c>
      <c r="M693">
        <v>0.211817868861057</v>
      </c>
      <c r="N693">
        <f>(Table2[[#This Row],[1W Return vs Nifty]]-AVERAGE(Table2[1W Return vs Nifty]))/_xlfn.STDEV.P(Table2[1W Return vs Nifty])</f>
        <v>-0.56556844561408748</v>
      </c>
      <c r="O693">
        <v>474.91</v>
      </c>
      <c r="P693">
        <v>483.56737926816299</v>
      </c>
      <c r="Q693">
        <v>502.78922261572399</v>
      </c>
      <c r="R693">
        <v>47.995887688078</v>
      </c>
      <c r="S693" s="2">
        <f>(Table2[[#This Row],[Close Price]]-Table2[[#This Row],[20D EMA]])/Table2[[#This Row],[20D EMA]]</f>
        <v>-5.8116274662568645E-3</v>
      </c>
      <c r="T693" s="2">
        <f>(Table2[[#This Row],[Close Price]]-Table2[[#This Row],[50D EMA]])/Table2[[#This Row],[50D EMA]]</f>
        <v>-2.3610730908776818E-2</v>
      </c>
      <c r="U693" s="2">
        <f>(Table2[[#This Row],[Close Price]]-Table2[[#This Row],[200D EMA]])/Table2[[#This Row],[200D EMA]]</f>
        <v>-6.0938503129255049E-2</v>
      </c>
      <c r="V693">
        <v>0.55536011848486</v>
      </c>
      <c r="W693">
        <v>470.55</v>
      </c>
      <c r="X693">
        <v>474.85</v>
      </c>
      <c r="Y693">
        <v>470.2</v>
      </c>
      <c r="Z693">
        <v>478.3</v>
      </c>
      <c r="AA693">
        <v>460.5</v>
      </c>
      <c r="AB693">
        <v>494</v>
      </c>
      <c r="AC693" s="2">
        <f>(Table2[[#This Row],[Close Price]]/Table2[[#This Row],[Day Low]])-1</f>
        <v>3.4002762724469893E-3</v>
      </c>
      <c r="AD693" s="2">
        <f>(Table2[[#This Row],[Day High]]/Table2[[#This Row],[Close Price]])-1</f>
        <v>5.7185216562534169E-3</v>
      </c>
      <c r="AE693" s="2">
        <f>(Table2[[#This Row],[Close Price]]/Table2[[#This Row],[Current Week Low]])-1</f>
        <v>4.1471714164185158E-3</v>
      </c>
      <c r="AF693" s="2">
        <f>(Table2[[#This Row],[Current Week High]]/Table2[[#This Row],[Close Price]])-1</f>
        <v>1.3025521550354746E-2</v>
      </c>
      <c r="AG693" s="2">
        <f>(Table2[[#This Row],[Close Price]]/Table2[[#This Row],[Current Month Low]])-1</f>
        <v>2.5298588490770824E-2</v>
      </c>
      <c r="AH693" s="2">
        <f>(Table2[[#This Row],[Current Month High]]/Table2[[#This Row],[Close Price]])-1</f>
        <v>4.6277665995975825E-2</v>
      </c>
      <c r="AI693">
        <v>79.392142327650106</v>
      </c>
      <c r="AJ693">
        <v>7.3068181818181701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</v>
      </c>
      <c r="AM693" t="s">
        <v>10201</v>
      </c>
      <c r="AN693">
        <v>-1.08</v>
      </c>
      <c r="AO693" t="s">
        <v>10201</v>
      </c>
      <c r="AQ693">
        <f>(Table2[[#This Row],[Sharpe Ratio]]-AVERAGE(Table2[Sharpe Ratio]))/_xlfn.STDEV.P(Table2[Sharpe Ratio])</f>
        <v>-0.63970041368086605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729</v>
      </c>
      <c r="AT693">
        <f>_xlfn.RANK.AVG(Table2[[#This Row],[6M Return vs Nifty Z-Score]],Table2[6M Return vs Nifty Z-Score])</f>
        <v>676</v>
      </c>
      <c r="AU693">
        <f>_xlfn.RANK.AVG(Table2[[#This Row],[Sharpe Ratio Z-Score]],Table2[Sharpe Ratio Z-Score])</f>
        <v>530.5</v>
      </c>
      <c r="AV693">
        <f>(Table2[[#This Row],[Rank 1Y]]+Table2[[#This Row],[Rank 6M]]+Table2[[#This Row],[Rank Sharpe]])/3</f>
        <v>645.16666666666663</v>
      </c>
    </row>
    <row r="694" spans="1:48" x14ac:dyDescent="0.3">
      <c r="A694" t="s">
        <v>1694</v>
      </c>
      <c r="B694" t="s">
        <v>1695</v>
      </c>
      <c r="C694" t="s">
        <v>10157</v>
      </c>
      <c r="D694" t="s">
        <v>51</v>
      </c>
      <c r="E694">
        <v>4758.19225912</v>
      </c>
      <c r="F694">
        <v>667.3</v>
      </c>
      <c r="G694">
        <v>-45.034767478219003</v>
      </c>
      <c r="H694">
        <f>(Table2[[#This Row],[1Y Return vs Nifty]]-AVERAGE(Table2[1Y Return vs Nifty]))/_xlfn.STDEV.P(Table2[1Y Return vs Nifty])</f>
        <v>-1.1534386618552219</v>
      </c>
      <c r="I694">
        <v>-5.0509680804956298</v>
      </c>
      <c r="J694">
        <f>(Table2[[#This Row],[1M Return vs Nifty]]-AVERAGE(Table2[1M Return vs Nifty]))/_xlfn.STDEV.P(Table2[1M Return vs Nifty])</f>
        <v>-0.62116283511825876</v>
      </c>
      <c r="K694">
        <v>-48.8966108346251</v>
      </c>
      <c r="L694">
        <f>(Table2[[#This Row],[6M Return vs Nifty]]-AVERAGE(Table2[6M Return vs Nifty]))/_xlfn.STDEV.P(Table2[6M Return vs Nifty])</f>
        <v>-1.9088896537173161</v>
      </c>
      <c r="M694">
        <v>-2.8359651088181899</v>
      </c>
      <c r="N694">
        <f>(Table2[[#This Row],[1W Return vs Nifty]]-AVERAGE(Table2[1W Return vs Nifty]))/_xlfn.STDEV.P(Table2[1W Return vs Nifty])</f>
        <v>-1.1776450404956966</v>
      </c>
      <c r="O694">
        <v>717.31</v>
      </c>
      <c r="P694">
        <v>750.78669027784997</v>
      </c>
      <c r="Q694">
        <v>824.41325381725005</v>
      </c>
      <c r="R694">
        <v>22.692470610811299</v>
      </c>
      <c r="S694" s="2">
        <f>(Table2[[#This Row],[Close Price]]-Table2[[#This Row],[20D EMA]])/Table2[[#This Row],[20D EMA]]</f>
        <v>-6.9718810556105446E-2</v>
      </c>
      <c r="T694" s="2">
        <f>(Table2[[#This Row],[Close Price]]-Table2[[#This Row],[50D EMA]])/Table2[[#This Row],[50D EMA]]</f>
        <v>-0.11119894819519695</v>
      </c>
      <c r="U694" s="2">
        <f>(Table2[[#This Row],[Close Price]]-Table2[[#This Row],[200D EMA]])/Table2[[#This Row],[200D EMA]]</f>
        <v>-0.19057584662761598</v>
      </c>
      <c r="V694">
        <v>1.0913103748855999</v>
      </c>
      <c r="W694">
        <v>671</v>
      </c>
      <c r="X694">
        <v>685.5</v>
      </c>
      <c r="Y694">
        <v>642</v>
      </c>
      <c r="Z694">
        <v>690</v>
      </c>
      <c r="AA694">
        <v>642</v>
      </c>
      <c r="AB694">
        <v>750</v>
      </c>
      <c r="AC694" s="2">
        <f>(Table2[[#This Row],[Close Price]]/Table2[[#This Row],[Day Low]])-1</f>
        <v>-5.5141579731744494E-3</v>
      </c>
      <c r="AD694" s="2">
        <f>(Table2[[#This Row],[Day High]]/Table2[[#This Row],[Close Price]])-1</f>
        <v>2.7274089614865993E-2</v>
      </c>
      <c r="AE694" s="2">
        <f>(Table2[[#This Row],[Close Price]]/Table2[[#This Row],[Current Week Low]])-1</f>
        <v>3.9408099688473364E-2</v>
      </c>
      <c r="AF694" s="2">
        <f>(Table2[[#This Row],[Current Week High]]/Table2[[#This Row],[Close Price]])-1</f>
        <v>3.4017683200959103E-2</v>
      </c>
      <c r="AG694" s="2">
        <f>(Table2[[#This Row],[Close Price]]/Table2[[#This Row],[Current Month Low]])-1</f>
        <v>3.9408099688473364E-2</v>
      </c>
      <c r="AH694" s="2">
        <f>(Table2[[#This Row],[Current Month High]]/Table2[[#This Row],[Close Price]])-1</f>
        <v>0.12393226434886873</v>
      </c>
      <c r="AI694">
        <v>86.303012138468404</v>
      </c>
      <c r="AJ694">
        <v>3.9408099688473301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-0.23</v>
      </c>
      <c r="AM694" t="s">
        <v>10201</v>
      </c>
      <c r="AN694">
        <v>-9.39</v>
      </c>
      <c r="AO694" t="s">
        <v>10201</v>
      </c>
      <c r="AP694">
        <v>1.25334878309E-4</v>
      </c>
      <c r="AQ694">
        <f>(Table2[[#This Row],[Sharpe Ratio]]-AVERAGE(Table2[Sharpe Ratio]))/_xlfn.STDEV.P(Table2[Sharpe Ratio])</f>
        <v>-0.63826193003857634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707</v>
      </c>
      <c r="AT694">
        <f>_xlfn.RANK.AVG(Table2[[#This Row],[6M Return vs Nifty Z-Score]],Table2[6M Return vs Nifty Z-Score])</f>
        <v>724</v>
      </c>
      <c r="AU694">
        <f>_xlfn.RANK.AVG(Table2[[#This Row],[Sharpe Ratio Z-Score]],Table2[Sharpe Ratio Z-Score])</f>
        <v>507</v>
      </c>
      <c r="AV694">
        <f>(Table2[[#This Row],[Rank 1Y]]+Table2[[#This Row],[Rank 6M]]+Table2[[#This Row],[Rank Sharpe]])/3</f>
        <v>646</v>
      </c>
    </row>
    <row r="695" spans="1:48" x14ac:dyDescent="0.3">
      <c r="A695" t="s">
        <v>2169</v>
      </c>
      <c r="B695" t="s">
        <v>2170</v>
      </c>
      <c r="C695" t="s">
        <v>10162</v>
      </c>
      <c r="D695" t="s">
        <v>1553</v>
      </c>
      <c r="E695">
        <v>2624.5127849999999</v>
      </c>
      <c r="F695">
        <v>635</v>
      </c>
      <c r="G695">
        <v>-39.216460318292903</v>
      </c>
      <c r="H695">
        <f>(Table2[[#This Row],[1Y Return vs Nifty]]-AVERAGE(Table2[1Y Return vs Nifty]))/_xlfn.STDEV.P(Table2[1Y Return vs Nifty])</f>
        <v>-1.0729235381770319</v>
      </c>
      <c r="I695">
        <v>-14.369767479397099</v>
      </c>
      <c r="J695">
        <f>(Table2[[#This Row],[1M Return vs Nifty]]-AVERAGE(Table2[1M Return vs Nifty]))/_xlfn.STDEV.P(Table2[1M Return vs Nifty])</f>
        <v>-1.6425620935344309</v>
      </c>
      <c r="K695">
        <v>-38.730792356630602</v>
      </c>
      <c r="L695">
        <f>(Table2[[#This Row],[6M Return vs Nifty]]-AVERAGE(Table2[6M Return vs Nifty]))/_xlfn.STDEV.P(Table2[6M Return vs Nifty])</f>
        <v>-1.5667239532770512</v>
      </c>
      <c r="M695">
        <v>0.41681432581224298</v>
      </c>
      <c r="N695">
        <f>(Table2[[#This Row],[1W Return vs Nifty]]-AVERAGE(Table2[1W Return vs Nifty]))/_xlfn.STDEV.P(Table2[1W Return vs Nifty])</f>
        <v>-0.52439965693969859</v>
      </c>
      <c r="O695">
        <v>659.89</v>
      </c>
      <c r="P695">
        <v>688.56893075791095</v>
      </c>
      <c r="Q695">
        <v>719.96704730364002</v>
      </c>
      <c r="R695">
        <v>35.200373296636997</v>
      </c>
      <c r="S695" s="2">
        <f>(Table2[[#This Row],[Close Price]]-Table2[[#This Row],[20D EMA]])/Table2[[#This Row],[20D EMA]]</f>
        <v>-3.7718407613390091E-2</v>
      </c>
      <c r="T695" s="2">
        <f>(Table2[[#This Row],[Close Price]]-Table2[[#This Row],[50D EMA]])/Table2[[#This Row],[50D EMA]]</f>
        <v>-7.7797484558223357E-2</v>
      </c>
      <c r="U695" s="2">
        <f>(Table2[[#This Row],[Close Price]]-Table2[[#This Row],[200D EMA]])/Table2[[#This Row],[200D EMA]]</f>
        <v>-0.11801518919768821</v>
      </c>
      <c r="V695">
        <v>1.51362941837431</v>
      </c>
      <c r="W695">
        <v>630</v>
      </c>
      <c r="X695">
        <v>641.5</v>
      </c>
      <c r="Y695">
        <v>633.1</v>
      </c>
      <c r="Z695">
        <v>658.15</v>
      </c>
      <c r="AA695">
        <v>621.35</v>
      </c>
      <c r="AB695">
        <v>731.4</v>
      </c>
      <c r="AC695" s="2">
        <f>(Table2[[#This Row],[Close Price]]/Table2[[#This Row],[Day Low]])-1</f>
        <v>7.9365079365079083E-3</v>
      </c>
      <c r="AD695" s="2">
        <f>(Table2[[#This Row],[Day High]]/Table2[[#This Row],[Close Price]])-1</f>
        <v>1.0236220472440882E-2</v>
      </c>
      <c r="AE695" s="2">
        <f>(Table2[[#This Row],[Close Price]]/Table2[[#This Row],[Current Week Low]])-1</f>
        <v>3.0011056705101513E-3</v>
      </c>
      <c r="AF695" s="2">
        <f>(Table2[[#This Row],[Current Week High]]/Table2[[#This Row],[Close Price]])-1</f>
        <v>3.6456692913385824E-2</v>
      </c>
      <c r="AG695" s="2">
        <f>(Table2[[#This Row],[Close Price]]/Table2[[#This Row],[Current Month Low]])-1</f>
        <v>2.1968294841876457E-2</v>
      </c>
      <c r="AH695" s="2">
        <f>(Table2[[#This Row],[Current Month High]]/Table2[[#This Row],[Close Price]])-1</f>
        <v>0.15181102362204713</v>
      </c>
      <c r="AI695">
        <v>42.519685039370003</v>
      </c>
      <c r="AJ695">
        <v>2.1968294841876399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-0.27</v>
      </c>
      <c r="AM695" t="s">
        <v>10201</v>
      </c>
      <c r="AN695">
        <v>-5.96</v>
      </c>
      <c r="AO695" t="s">
        <v>10201</v>
      </c>
      <c r="AQ695">
        <f>(Table2[[#This Row],[Sharpe Ratio]]-AVERAGE(Table2[Sharpe Ratio]))/_xlfn.STDEV.P(Table2[Sharpe Ratio])</f>
        <v>-0.63970041368086605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693</v>
      </c>
      <c r="AT695">
        <f>_xlfn.RANK.AVG(Table2[[#This Row],[6M Return vs Nifty Z-Score]],Table2[6M Return vs Nifty Z-Score])</f>
        <v>715</v>
      </c>
      <c r="AU695">
        <f>_xlfn.RANK.AVG(Table2[[#This Row],[Sharpe Ratio Z-Score]],Table2[Sharpe Ratio Z-Score])</f>
        <v>530.5</v>
      </c>
      <c r="AV695">
        <f>(Table2[[#This Row],[Rank 1Y]]+Table2[[#This Row],[Rank 6M]]+Table2[[#This Row],[Rank Sharpe]])/3</f>
        <v>646.16666666666663</v>
      </c>
    </row>
    <row r="696" spans="1:48" x14ac:dyDescent="0.3">
      <c r="A696" t="s">
        <v>68</v>
      </c>
      <c r="B696" t="s">
        <v>69</v>
      </c>
      <c r="C696" t="s">
        <v>10157</v>
      </c>
      <c r="D696" t="s">
        <v>24</v>
      </c>
      <c r="E696">
        <v>356648.84895267902</v>
      </c>
      <c r="F696">
        <v>1793.9</v>
      </c>
      <c r="G696">
        <v>-29.792317432512899</v>
      </c>
      <c r="H696">
        <f>(Table2[[#This Row],[1Y Return vs Nifty]]-AVERAGE(Table2[1Y Return vs Nifty]))/_xlfn.STDEV.P(Table2[1Y Return vs Nifty])</f>
        <v>-0.9425099987826715</v>
      </c>
      <c r="I696">
        <v>-3.3138652521279002</v>
      </c>
      <c r="J696">
        <f>(Table2[[#This Row],[1M Return vs Nifty]]-AVERAGE(Table2[1M Return vs Nifty]))/_xlfn.STDEV.P(Table2[1M Return vs Nifty])</f>
        <v>-0.43076539605581993</v>
      </c>
      <c r="K696">
        <v>-15.8449751768553</v>
      </c>
      <c r="L696">
        <f>(Table2[[#This Row],[6M Return vs Nifty]]-AVERAGE(Table2[6M Return vs Nifty]))/_xlfn.STDEV.P(Table2[6M Return vs Nifty])</f>
        <v>-0.79642280316144376</v>
      </c>
      <c r="M696">
        <v>1.2046507539800899</v>
      </c>
      <c r="N696">
        <f>(Table2[[#This Row],[1W Return vs Nifty]]-AVERAGE(Table2[1W Return vs Nifty]))/_xlfn.STDEV.P(Table2[1W Return vs Nifty])</f>
        <v>-0.36618096426760688</v>
      </c>
      <c r="O696">
        <v>1795.96</v>
      </c>
      <c r="P696">
        <v>1773.81002792349</v>
      </c>
      <c r="Q696">
        <v>1767.70566852197</v>
      </c>
      <c r="R696">
        <v>48.993132519643403</v>
      </c>
      <c r="S696" s="2">
        <f>(Table2[[#This Row],[Close Price]]-Table2[[#This Row],[20D EMA]])/Table2[[#This Row],[20D EMA]]</f>
        <v>-1.1470188645626546E-3</v>
      </c>
      <c r="T696" s="2">
        <f>(Table2[[#This Row],[Close Price]]-Table2[[#This Row],[50D EMA]])/Table2[[#This Row],[50D EMA]]</f>
        <v>1.1325887079366898E-2</v>
      </c>
      <c r="U696" s="2">
        <f>(Table2[[#This Row],[Close Price]]-Table2[[#This Row],[200D EMA]])/Table2[[#This Row],[200D EMA]]</f>
        <v>1.4818265248836334E-2</v>
      </c>
      <c r="V696">
        <v>0.84232814924606803</v>
      </c>
      <c r="W696">
        <v>1783.75</v>
      </c>
      <c r="X696">
        <v>1803.65</v>
      </c>
      <c r="Y696">
        <v>1783.5</v>
      </c>
      <c r="Z696">
        <v>1827</v>
      </c>
      <c r="AA696">
        <v>1729.05</v>
      </c>
      <c r="AB696">
        <v>1870</v>
      </c>
      <c r="AC696" s="2">
        <f>(Table2[[#This Row],[Close Price]]/Table2[[#This Row],[Day Low]])-1</f>
        <v>5.6902592852137168E-3</v>
      </c>
      <c r="AD696" s="2">
        <f>(Table2[[#This Row],[Day High]]/Table2[[#This Row],[Close Price]])-1</f>
        <v>5.4350855677574028E-3</v>
      </c>
      <c r="AE696" s="2">
        <f>(Table2[[#This Row],[Close Price]]/Table2[[#This Row],[Current Week Low]])-1</f>
        <v>5.8312307261003671E-3</v>
      </c>
      <c r="AF696" s="2">
        <f>(Table2[[#This Row],[Current Week High]]/Table2[[#This Row],[Close Price]])-1</f>
        <v>1.84514186966942E-2</v>
      </c>
      <c r="AG696" s="2">
        <f>(Table2[[#This Row],[Close Price]]/Table2[[#This Row],[Current Month Low]])-1</f>
        <v>3.7506144992915269E-2</v>
      </c>
      <c r="AH696" s="2">
        <f>(Table2[[#This Row],[Current Month High]]/Table2[[#This Row],[Close Price]])-1</f>
        <v>4.2421539662188534E-2</v>
      </c>
      <c r="AI696">
        <v>7.3917163721500501</v>
      </c>
      <c r="AJ696">
        <v>16.196521682805901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0.01</v>
      </c>
      <c r="AM696" t="s">
        <v>10202</v>
      </c>
      <c r="AN696">
        <v>-1.96</v>
      </c>
      <c r="AO696" t="s">
        <v>10201</v>
      </c>
      <c r="AP696">
        <v>-8.8496794993860997E-2</v>
      </c>
      <c r="AQ696">
        <f>(Table2[[#This Row],[Sharpe Ratio]]-AVERAGE(Table2[Sharpe Ratio]))/_xlfn.STDEV.P(Table2[Sharpe Ratio])</f>
        <v>-1.6553888933065326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-4.1912680555740742</v>
      </c>
      <c r="AS696">
        <f>_xlfn.RANK.AVG(Table2[[#This Row],[1Y Return vs Nifty Z-Score]],Table2[1Y Return vs Nifty Z-Score])</f>
        <v>654</v>
      </c>
      <c r="AT696">
        <f>_xlfn.RANK.AVG(Table2[[#This Row],[6M Return vs Nifty Z-Score]],Table2[6M Return vs Nifty Z-Score])</f>
        <v>588</v>
      </c>
      <c r="AU696">
        <f>_xlfn.RANK.AVG(Table2[[#This Row],[Sharpe Ratio Z-Score]],Table2[Sharpe Ratio Z-Score])</f>
        <v>699</v>
      </c>
      <c r="AV696">
        <f>(Table2[[#This Row],[Rank 1Y]]+Table2[[#This Row],[Rank 6M]]+Table2[[#This Row],[Rank Sharpe]])/3</f>
        <v>647</v>
      </c>
    </row>
    <row r="697" spans="1:48" x14ac:dyDescent="0.3">
      <c r="A697" t="s">
        <v>1718</v>
      </c>
      <c r="B697" t="s">
        <v>1719</v>
      </c>
      <c r="C697" t="s">
        <v>10161</v>
      </c>
      <c r="D697" t="s">
        <v>57</v>
      </c>
      <c r="E697">
        <v>4626.6288750000003</v>
      </c>
      <c r="F697">
        <v>503.25</v>
      </c>
      <c r="G697">
        <v>-41.781048062259401</v>
      </c>
      <c r="H697">
        <f>(Table2[[#This Row],[1Y Return vs Nifty]]-AVERAGE(Table2[1Y Return vs Nifty]))/_xlfn.STDEV.P(Table2[1Y Return vs Nifty])</f>
        <v>-1.1084129157078766</v>
      </c>
      <c r="I697">
        <v>0.43729260512741303</v>
      </c>
      <c r="J697">
        <f>(Table2[[#This Row],[1M Return vs Nifty]]-AVERAGE(Table2[1M Return vs Nifty]))/_xlfn.STDEV.P(Table2[1M Return vs Nifty])</f>
        <v>-1.9614807917369817E-2</v>
      </c>
      <c r="K697">
        <v>-14.817233305127401</v>
      </c>
      <c r="L697">
        <f>(Table2[[#This Row],[6M Return vs Nifty]]-AVERAGE(Table2[6M Return vs Nifty]))/_xlfn.STDEV.P(Table2[6M Return vs Nifty])</f>
        <v>-0.76183060400180058</v>
      </c>
      <c r="M697">
        <v>2.05242637580676</v>
      </c>
      <c r="N697">
        <f>(Table2[[#This Row],[1W Return vs Nifty]]-AVERAGE(Table2[1W Return vs Nifty]))/_xlfn.STDEV.P(Table2[1W Return vs Nifty])</f>
        <v>-0.19592487332164665</v>
      </c>
      <c r="O697">
        <v>524.64</v>
      </c>
      <c r="P697">
        <v>516.30704739637599</v>
      </c>
      <c r="Q697">
        <v>502.503647064159</v>
      </c>
      <c r="R697">
        <v>30.1716405396302</v>
      </c>
      <c r="S697" s="2">
        <f>(Table2[[#This Row],[Close Price]]-Table2[[#This Row],[20D EMA]])/Table2[[#This Row],[20D EMA]]</f>
        <v>-4.0770814272644076E-2</v>
      </c>
      <c r="T697" s="2">
        <f>(Table2[[#This Row],[Close Price]]-Table2[[#This Row],[50D EMA]])/Table2[[#This Row],[50D EMA]]</f>
        <v>-2.5289306939000424E-2</v>
      </c>
      <c r="U697" s="2">
        <f>(Table2[[#This Row],[Close Price]]-Table2[[#This Row],[200D EMA]])/Table2[[#This Row],[200D EMA]]</f>
        <v>1.4852686944692153E-3</v>
      </c>
      <c r="V697">
        <v>0.80566383895265803</v>
      </c>
      <c r="W697">
        <v>509.15</v>
      </c>
      <c r="X697">
        <v>520</v>
      </c>
      <c r="Y697">
        <v>500</v>
      </c>
      <c r="Z697">
        <v>520</v>
      </c>
      <c r="AA697">
        <v>500</v>
      </c>
      <c r="AB697">
        <v>563.20000000000005</v>
      </c>
      <c r="AC697" s="2">
        <f>(Table2[[#This Row],[Close Price]]/Table2[[#This Row],[Day Low]])-1</f>
        <v>-1.15879406854561E-2</v>
      </c>
      <c r="AD697" s="2">
        <f>(Table2[[#This Row],[Day High]]/Table2[[#This Row],[Close Price]])-1</f>
        <v>3.3283656234475822E-2</v>
      </c>
      <c r="AE697" s="2">
        <f>(Table2[[#This Row],[Close Price]]/Table2[[#This Row],[Current Week Low]])-1</f>
        <v>6.4999999999999503E-3</v>
      </c>
      <c r="AF697" s="2">
        <f>(Table2[[#This Row],[Current Week High]]/Table2[[#This Row],[Close Price]])-1</f>
        <v>3.3283656234475822E-2</v>
      </c>
      <c r="AG697" s="2">
        <f>(Table2[[#This Row],[Close Price]]/Table2[[#This Row],[Current Month Low]])-1</f>
        <v>6.4999999999999503E-3</v>
      </c>
      <c r="AH697" s="2">
        <f>(Table2[[#This Row],[Current Month High]]/Table2[[#This Row],[Close Price]])-1</f>
        <v>0.11912568306010929</v>
      </c>
      <c r="AI697">
        <v>24.192747143566798</v>
      </c>
      <c r="AJ697">
        <v>16.749797007307698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-0.06</v>
      </c>
      <c r="AM697" t="s">
        <v>10201</v>
      </c>
      <c r="AN697">
        <v>-5.58</v>
      </c>
      <c r="AO697" t="s">
        <v>10201</v>
      </c>
      <c r="AP697">
        <v>-6.5509101145261997E-2</v>
      </c>
      <c r="AQ697">
        <f>(Table2[[#This Row],[Sharpe Ratio]]-AVERAGE(Table2[Sharpe Ratio]))/_xlfn.STDEV.P(Table2[Sharpe Ratio])</f>
        <v>-1.3915563351127191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-3.4773395360614128</v>
      </c>
      <c r="AS697">
        <f>_xlfn.RANK.AVG(Table2[[#This Row],[1Y Return vs Nifty Z-Score]],Table2[1Y Return vs Nifty Z-Score])</f>
        <v>700</v>
      </c>
      <c r="AT697">
        <f>_xlfn.RANK.AVG(Table2[[#This Row],[6M Return vs Nifty Z-Score]],Table2[6M Return vs Nifty Z-Score])</f>
        <v>574</v>
      </c>
      <c r="AU697">
        <f>_xlfn.RANK.AVG(Table2[[#This Row],[Sharpe Ratio Z-Score]],Table2[Sharpe Ratio Z-Score])</f>
        <v>669</v>
      </c>
      <c r="AV697">
        <f>(Table2[[#This Row],[Rank 1Y]]+Table2[[#This Row],[Rank 6M]]+Table2[[#This Row],[Rank Sharpe]])/3</f>
        <v>647.66666666666663</v>
      </c>
    </row>
    <row r="698" spans="1:48" x14ac:dyDescent="0.3">
      <c r="A698" t="s">
        <v>558</v>
      </c>
      <c r="B698" t="s">
        <v>559</v>
      </c>
      <c r="C698" t="s">
        <v>10157</v>
      </c>
      <c r="D698" t="s">
        <v>24</v>
      </c>
      <c r="E698">
        <v>35259.304088903002</v>
      </c>
      <c r="F698">
        <v>218.87</v>
      </c>
      <c r="G698">
        <v>-28.4455315470152</v>
      </c>
      <c r="H698">
        <f>(Table2[[#This Row],[1Y Return vs Nifty]]-AVERAGE(Table2[1Y Return vs Nifty]))/_xlfn.STDEV.P(Table2[1Y Return vs Nifty])</f>
        <v>-0.92387285413590003</v>
      </c>
      <c r="I698">
        <v>-9.2046597244757393</v>
      </c>
      <c r="J698">
        <f>(Table2[[#This Row],[1M Return vs Nifty]]-AVERAGE(Table2[1M Return vs Nifty]))/_xlfn.STDEV.P(Table2[1M Return vs Nifty])</f>
        <v>-1.0764336681132114</v>
      </c>
      <c r="K698">
        <v>-16.237981679660301</v>
      </c>
      <c r="L698">
        <f>(Table2[[#This Row],[6M Return vs Nifty]]-AVERAGE(Table2[6M Return vs Nifty]))/_xlfn.STDEV.P(Table2[6M Return vs Nifty])</f>
        <v>-0.80965079317532607</v>
      </c>
      <c r="M698">
        <v>-0.43201613026964403</v>
      </c>
      <c r="N698">
        <f>(Table2[[#This Row],[1W Return vs Nifty]]-AVERAGE(Table2[1W Return vs Nifty]))/_xlfn.STDEV.P(Table2[1W Return vs Nifty])</f>
        <v>-0.69486758690563688</v>
      </c>
      <c r="O698">
        <v>197.91</v>
      </c>
      <c r="P698">
        <v>196.509481302653</v>
      </c>
      <c r="Q698">
        <v>206.120212770585</v>
      </c>
      <c r="R698">
        <v>72.317297233650606</v>
      </c>
      <c r="S698" s="2">
        <f>(Table2[[#This Row],[Close Price]]-Table2[[#This Row],[20D EMA]])/Table2[[#This Row],[20D EMA]]</f>
        <v>0.10590672527916734</v>
      </c>
      <c r="T698" s="2">
        <f>(Table2[[#This Row],[Close Price]]-Table2[[#This Row],[50D EMA]])/Table2[[#This Row],[50D EMA]]</f>
        <v>0.1137884978837666</v>
      </c>
      <c r="U698" s="2">
        <f>(Table2[[#This Row],[Close Price]]-Table2[[#This Row],[200D EMA]])/Table2[[#This Row],[200D EMA]]</f>
        <v>6.1856074462749155E-2</v>
      </c>
      <c r="V698">
        <v>1.65960268094943</v>
      </c>
      <c r="W698">
        <v>216.55</v>
      </c>
      <c r="X698">
        <v>222.31</v>
      </c>
      <c r="Y698">
        <v>200.11</v>
      </c>
      <c r="Z698">
        <v>220</v>
      </c>
      <c r="AA698">
        <v>184.75</v>
      </c>
      <c r="AB698">
        <v>220</v>
      </c>
      <c r="AC698" s="2">
        <f>(Table2[[#This Row],[Close Price]]/Table2[[#This Row],[Day Low]])-1</f>
        <v>1.0713461094435495E-2</v>
      </c>
      <c r="AD698" s="2">
        <f>(Table2[[#This Row],[Day High]]/Table2[[#This Row],[Close Price]])-1</f>
        <v>1.5717092337917515E-2</v>
      </c>
      <c r="AE698" s="2">
        <f>(Table2[[#This Row],[Close Price]]/Table2[[#This Row],[Current Week Low]])-1</f>
        <v>9.3748438358902453E-2</v>
      </c>
      <c r="AF698" s="2">
        <f>(Table2[[#This Row],[Current Week High]]/Table2[[#This Row],[Close Price]])-1</f>
        <v>5.1628820761182581E-3</v>
      </c>
      <c r="AG698" s="2">
        <f>(Table2[[#This Row],[Close Price]]/Table2[[#This Row],[Current Month Low]])-1</f>
        <v>0.18468200270636004</v>
      </c>
      <c r="AH698" s="2">
        <f>(Table2[[#This Row],[Current Month High]]/Table2[[#This Row],[Close Price]])-1</f>
        <v>5.1628820761182581E-3</v>
      </c>
      <c r="AI698">
        <v>20.208342851921199</v>
      </c>
      <c r="AJ698">
        <v>29.394028968371199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0.11</v>
      </c>
      <c r="AM698" t="s">
        <v>10202</v>
      </c>
      <c r="AN698">
        <v>13.74</v>
      </c>
      <c r="AO698" t="s">
        <v>10202</v>
      </c>
      <c r="AP698">
        <v>-0.10135375183805399</v>
      </c>
      <c r="AQ698">
        <f>(Table2[[#This Row],[Sharpe Ratio]]-AVERAGE(Table2[Sharpe Ratio]))/_xlfn.STDEV.P(Table2[Sharpe Ratio])</f>
        <v>-1.8029497507432011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644</v>
      </c>
      <c r="AT698">
        <f>_xlfn.RANK.AVG(Table2[[#This Row],[6M Return vs Nifty Z-Score]],Table2[6M Return vs Nifty Z-Score])</f>
        <v>592</v>
      </c>
      <c r="AU698">
        <f>_xlfn.RANK.AVG(Table2[[#This Row],[Sharpe Ratio Z-Score]],Table2[Sharpe Ratio Z-Score])</f>
        <v>711</v>
      </c>
      <c r="AV698">
        <f>(Table2[[#This Row],[Rank 1Y]]+Table2[[#This Row],[Rank 6M]]+Table2[[#This Row],[Rank Sharpe]])/3</f>
        <v>649</v>
      </c>
    </row>
    <row r="699" spans="1:48" x14ac:dyDescent="0.3">
      <c r="A699" t="s">
        <v>1458</v>
      </c>
      <c r="B699" t="s">
        <v>1459</v>
      </c>
      <c r="C699" t="s">
        <v>10169</v>
      </c>
      <c r="D699" t="s">
        <v>101</v>
      </c>
      <c r="E699">
        <v>7072.4308843050003</v>
      </c>
      <c r="F699">
        <v>1485.15</v>
      </c>
      <c r="G699">
        <v>-33.149966912626702</v>
      </c>
      <c r="H699">
        <f>(Table2[[#This Row],[1Y Return vs Nifty]]-AVERAGE(Table2[1Y Return vs Nifty]))/_xlfn.STDEV.P(Table2[1Y Return vs Nifty])</f>
        <v>-0.98897395397248444</v>
      </c>
      <c r="I699">
        <v>4.05112822888431</v>
      </c>
      <c r="J699">
        <f>(Table2[[#This Row],[1M Return vs Nifty]]-AVERAGE(Table2[1M Return vs Nifty]))/_xlfn.STDEV.P(Table2[1M Return vs Nifty])</f>
        <v>0.37648439629753871</v>
      </c>
      <c r="K699">
        <v>-12.906348609671699</v>
      </c>
      <c r="L699">
        <f>(Table2[[#This Row],[6M Return vs Nifty]]-AVERAGE(Table2[6M Return vs Nifty]))/_xlfn.STDEV.P(Table2[6M Return vs Nifty])</f>
        <v>-0.6975131856162059</v>
      </c>
      <c r="M699">
        <v>1.2729347045713599</v>
      </c>
      <c r="N699">
        <f>(Table2[[#This Row],[1W Return vs Nifty]]-AVERAGE(Table2[1W Return vs Nifty]))/_xlfn.STDEV.P(Table2[1W Return vs Nifty])</f>
        <v>-0.35246771490928358</v>
      </c>
      <c r="O699">
        <v>1462.24</v>
      </c>
      <c r="P699">
        <v>1422.9171462971699</v>
      </c>
      <c r="Q699">
        <v>1411.5372245621199</v>
      </c>
      <c r="R699">
        <v>53.901825451287401</v>
      </c>
      <c r="S699" s="2">
        <f>(Table2[[#This Row],[Close Price]]-Table2[[#This Row],[20D EMA]])/Table2[[#This Row],[20D EMA]]</f>
        <v>1.5667742641426907E-2</v>
      </c>
      <c r="T699" s="2">
        <f>(Table2[[#This Row],[Close Price]]-Table2[[#This Row],[50D EMA]])/Table2[[#This Row],[50D EMA]]</f>
        <v>4.373610499021504E-2</v>
      </c>
      <c r="U699" s="2">
        <f>(Table2[[#This Row],[Close Price]]-Table2[[#This Row],[200D EMA]])/Table2[[#This Row],[200D EMA]]</f>
        <v>5.2150785793634268E-2</v>
      </c>
      <c r="V699">
        <v>0.94529061687038896</v>
      </c>
      <c r="W699">
        <v>1475</v>
      </c>
      <c r="X699">
        <v>1493.4</v>
      </c>
      <c r="Y699">
        <v>1480</v>
      </c>
      <c r="Z699">
        <v>1498.25</v>
      </c>
      <c r="AA699">
        <v>1358.5</v>
      </c>
      <c r="AB699">
        <v>1588</v>
      </c>
      <c r="AC699" s="2">
        <f>(Table2[[#This Row],[Close Price]]/Table2[[#This Row],[Day Low]])-1</f>
        <v>6.8813559322034035E-3</v>
      </c>
      <c r="AD699" s="2">
        <f>(Table2[[#This Row],[Day High]]/Table2[[#This Row],[Close Price]])-1</f>
        <v>5.5549944450055122E-3</v>
      </c>
      <c r="AE699" s="2">
        <f>(Table2[[#This Row],[Close Price]]/Table2[[#This Row],[Current Week Low]])-1</f>
        <v>3.4797297297297636E-3</v>
      </c>
      <c r="AF699" s="2">
        <f>(Table2[[#This Row],[Current Week High]]/Table2[[#This Row],[Close Price]])-1</f>
        <v>8.8206578460088281E-3</v>
      </c>
      <c r="AG699" s="2">
        <f>(Table2[[#This Row],[Close Price]]/Table2[[#This Row],[Current Month Low]])-1</f>
        <v>9.3227824806772164E-2</v>
      </c>
      <c r="AH699" s="2">
        <f>(Table2[[#This Row],[Current Month High]]/Table2[[#This Row],[Close Price]])-1</f>
        <v>6.9252264081069104E-2</v>
      </c>
      <c r="AI699">
        <v>13.1165202168131</v>
      </c>
      <c r="AJ699">
        <v>18.812000000000001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-0.04</v>
      </c>
      <c r="AM699" t="s">
        <v>10201</v>
      </c>
      <c r="AN699">
        <v>-3.45</v>
      </c>
      <c r="AO699" t="s">
        <v>10201</v>
      </c>
      <c r="AP699">
        <v>-0.14322923090762399</v>
      </c>
      <c r="AQ699">
        <f>(Table2[[#This Row],[Sharpe Ratio]]-AVERAGE(Table2[Sharpe Ratio]))/_xlfn.STDEV.P(Table2[Sharpe Ratio])</f>
        <v>-2.2835597171574475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-3.9460301753578828</v>
      </c>
      <c r="AS699">
        <f>_xlfn.RANK.AVG(Table2[[#This Row],[1Y Return vs Nifty Z-Score]],Table2[1Y Return vs Nifty Z-Score])</f>
        <v>673</v>
      </c>
      <c r="AT699">
        <f>_xlfn.RANK.AVG(Table2[[#This Row],[6M Return vs Nifty Z-Score]],Table2[6M Return vs Nifty Z-Score])</f>
        <v>548</v>
      </c>
      <c r="AU699">
        <f>_xlfn.RANK.AVG(Table2[[#This Row],[Sharpe Ratio Z-Score]],Table2[Sharpe Ratio Z-Score])</f>
        <v>727</v>
      </c>
      <c r="AV699">
        <f>(Table2[[#This Row],[Rank 1Y]]+Table2[[#This Row],[Rank 6M]]+Table2[[#This Row],[Rank Sharpe]])/3</f>
        <v>649.33333333333337</v>
      </c>
    </row>
    <row r="700" spans="1:48" x14ac:dyDescent="0.3">
      <c r="A700" t="s">
        <v>505</v>
      </c>
      <c r="B700" t="s">
        <v>506</v>
      </c>
      <c r="C700" t="s">
        <v>10171</v>
      </c>
      <c r="D700" t="s">
        <v>377</v>
      </c>
      <c r="E700">
        <v>41519.861661914998</v>
      </c>
      <c r="F700">
        <v>553.15</v>
      </c>
      <c r="G700">
        <v>-37.871276316321897</v>
      </c>
      <c r="H700">
        <f>(Table2[[#This Row],[1Y Return vs Nifty]]-AVERAGE(Table2[1Y Return vs Nifty]))/_xlfn.STDEV.P(Table2[1Y Return vs Nifty])</f>
        <v>-1.0543085607769742</v>
      </c>
      <c r="I700">
        <v>-7.93964435626867</v>
      </c>
      <c r="J700">
        <f>(Table2[[#This Row],[1M Return vs Nifty]]-AVERAGE(Table2[1M Return vs Nifty]))/_xlfn.STDEV.P(Table2[1M Return vs Nifty])</f>
        <v>-0.93777999571802295</v>
      </c>
      <c r="K700">
        <v>-11.752482067594</v>
      </c>
      <c r="L700">
        <f>(Table2[[#This Row],[6M Return vs Nifty]]-AVERAGE(Table2[6M Return vs Nifty]))/_xlfn.STDEV.P(Table2[6M Return vs Nifty])</f>
        <v>-0.65867582545290593</v>
      </c>
      <c r="M700">
        <v>-6.8108705535709205E-2</v>
      </c>
      <c r="N700">
        <f>(Table2[[#This Row],[1W Return vs Nifty]]-AVERAGE(Table2[1W Return vs Nifty]))/_xlfn.STDEV.P(Table2[1W Return vs Nifty])</f>
        <v>-0.62178521226986527</v>
      </c>
      <c r="O700">
        <v>551.29999999999995</v>
      </c>
      <c r="P700">
        <v>542.57738993287705</v>
      </c>
      <c r="Q700">
        <v>548.38453528625996</v>
      </c>
      <c r="R700">
        <v>53.856797263626099</v>
      </c>
      <c r="S700" s="2">
        <f>(Table2[[#This Row],[Close Price]]-Table2[[#This Row],[20D EMA]])/Table2[[#This Row],[20D EMA]]</f>
        <v>3.3557046979866187E-3</v>
      </c>
      <c r="T700" s="2">
        <f>(Table2[[#This Row],[Close Price]]-Table2[[#This Row],[50D EMA]])/Table2[[#This Row],[50D EMA]]</f>
        <v>1.9485902404504683E-2</v>
      </c>
      <c r="U700" s="2">
        <f>(Table2[[#This Row],[Close Price]]-Table2[[#This Row],[200D EMA]])/Table2[[#This Row],[200D EMA]]</f>
        <v>8.6900056568014177E-3</v>
      </c>
      <c r="V700">
        <v>0.55434692698189603</v>
      </c>
      <c r="W700">
        <v>552.5</v>
      </c>
      <c r="X700">
        <v>566.9</v>
      </c>
      <c r="Y700">
        <v>545.5</v>
      </c>
      <c r="Z700">
        <v>566.5</v>
      </c>
      <c r="AA700">
        <v>522.29999999999995</v>
      </c>
      <c r="AB700">
        <v>580.29999999999995</v>
      </c>
      <c r="AC700" s="2">
        <f>(Table2[[#This Row],[Close Price]]/Table2[[#This Row],[Day Low]])-1</f>
        <v>1.1764705882353343E-3</v>
      </c>
      <c r="AD700" s="2">
        <f>(Table2[[#This Row],[Day High]]/Table2[[#This Row],[Close Price]])-1</f>
        <v>2.4857633553285741E-2</v>
      </c>
      <c r="AE700" s="2">
        <f>(Table2[[#This Row],[Close Price]]/Table2[[#This Row],[Current Week Low]])-1</f>
        <v>1.4023831347387716E-2</v>
      </c>
      <c r="AF700" s="2">
        <f>(Table2[[#This Row],[Current Week High]]/Table2[[#This Row],[Close Price]])-1</f>
        <v>2.4134502395372071E-2</v>
      </c>
      <c r="AG700" s="2">
        <f>(Table2[[#This Row],[Close Price]]/Table2[[#This Row],[Current Month Low]])-1</f>
        <v>5.9065671070266168E-2</v>
      </c>
      <c r="AH700" s="2">
        <f>(Table2[[#This Row],[Current Month High]]/Table2[[#This Row],[Close Price]])-1</f>
        <v>4.9082527343396798E-2</v>
      </c>
      <c r="AI700">
        <v>15.5292416161981</v>
      </c>
      <c r="AJ700">
        <v>23.526127735596202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0.05</v>
      </c>
      <c r="AM700" t="s">
        <v>10202</v>
      </c>
      <c r="AN700">
        <v>-1.19</v>
      </c>
      <c r="AO700" t="s">
        <v>10201</v>
      </c>
      <c r="AP700">
        <v>-0.14004348043491499</v>
      </c>
      <c r="AQ700">
        <f>(Table2[[#This Row],[Sharpe Ratio]]-AVERAGE(Table2[Sharpe Ratio]))/_xlfn.STDEV.P(Table2[Sharpe Ratio])</f>
        <v>-2.2469964715131616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687</v>
      </c>
      <c r="AT700">
        <f>_xlfn.RANK.AVG(Table2[[#This Row],[6M Return vs Nifty Z-Score]],Table2[6M Return vs Nifty Z-Score])</f>
        <v>538</v>
      </c>
      <c r="AU700">
        <f>_xlfn.RANK.AVG(Table2[[#This Row],[Sharpe Ratio Z-Score]],Table2[Sharpe Ratio Z-Score])</f>
        <v>724</v>
      </c>
      <c r="AV700">
        <f>(Table2[[#This Row],[Rank 1Y]]+Table2[[#This Row],[Rank 6M]]+Table2[[#This Row],[Rank Sharpe]])/3</f>
        <v>649.66666666666663</v>
      </c>
    </row>
    <row r="701" spans="1:48" x14ac:dyDescent="0.3">
      <c r="A701" t="s">
        <v>99</v>
      </c>
      <c r="B701" t="s">
        <v>100</v>
      </c>
      <c r="C701" t="s">
        <v>10169</v>
      </c>
      <c r="D701" t="s">
        <v>101</v>
      </c>
      <c r="E701">
        <v>283257.81094652897</v>
      </c>
      <c r="F701">
        <v>2954.7</v>
      </c>
      <c r="G701">
        <v>-38.9320279749343</v>
      </c>
      <c r="H701">
        <f>(Table2[[#This Row],[1Y Return vs Nifty]]-AVERAGE(Table2[1Y Return vs Nifty]))/_xlfn.STDEV.P(Table2[1Y Return vs Nifty])</f>
        <v>-1.068987495497586</v>
      </c>
      <c r="I701">
        <v>-1.9153008228918</v>
      </c>
      <c r="J701">
        <f>(Table2[[#This Row],[1M Return vs Nifty]]-AVERAGE(Table2[1M Return vs Nifty]))/_xlfn.STDEV.P(Table2[1M Return vs Nifty])</f>
        <v>-0.27747390326573096</v>
      </c>
      <c r="K701">
        <v>-14.971497349875801</v>
      </c>
      <c r="L701">
        <f>(Table2[[#This Row],[6M Return vs Nifty]]-AVERAGE(Table2[6M Return vs Nifty]))/_xlfn.STDEV.P(Table2[6M Return vs Nifty])</f>
        <v>-0.76702289275241564</v>
      </c>
      <c r="M701">
        <v>-0.88584235405149203</v>
      </c>
      <c r="N701">
        <f>(Table2[[#This Row],[1W Return vs Nifty]]-AVERAGE(Table2[1W Return vs Nifty]))/_xlfn.STDEV.P(Table2[1W Return vs Nifty])</f>
        <v>-0.78600806893952746</v>
      </c>
      <c r="O701">
        <v>2933.53</v>
      </c>
      <c r="P701">
        <v>2918.1229777319199</v>
      </c>
      <c r="Q701">
        <v>2979.3979081808702</v>
      </c>
      <c r="R701">
        <v>56.073858555472697</v>
      </c>
      <c r="S701" s="2">
        <f>(Table2[[#This Row],[Close Price]]-Table2[[#This Row],[20D EMA]])/Table2[[#This Row],[20D EMA]]</f>
        <v>7.2165616168914639E-3</v>
      </c>
      <c r="T701" s="2">
        <f>(Table2[[#This Row],[Close Price]]-Table2[[#This Row],[50D EMA]])/Table2[[#This Row],[50D EMA]]</f>
        <v>1.2534434822383317E-2</v>
      </c>
      <c r="U701" s="2">
        <f>(Table2[[#This Row],[Close Price]]-Table2[[#This Row],[200D EMA]])/Table2[[#This Row],[200D EMA]]</f>
        <v>-8.2895635098133615E-3</v>
      </c>
      <c r="V701">
        <v>1.40046970825519</v>
      </c>
      <c r="W701">
        <v>2970</v>
      </c>
      <c r="X701">
        <v>3032.8</v>
      </c>
      <c r="Y701">
        <v>2936</v>
      </c>
      <c r="Z701">
        <v>2965.1</v>
      </c>
      <c r="AA701">
        <v>2842</v>
      </c>
      <c r="AB701">
        <v>3052</v>
      </c>
      <c r="AC701" s="2">
        <f>(Table2[[#This Row],[Close Price]]/Table2[[#This Row],[Day Low]])-1</f>
        <v>-5.1515151515152402E-3</v>
      </c>
      <c r="AD701" s="2">
        <f>(Table2[[#This Row],[Day High]]/Table2[[#This Row],[Close Price]])-1</f>
        <v>2.643246353267692E-2</v>
      </c>
      <c r="AE701" s="2">
        <f>(Table2[[#This Row],[Close Price]]/Table2[[#This Row],[Current Week Low]])-1</f>
        <v>6.3692098092642535E-3</v>
      </c>
      <c r="AF701" s="2">
        <f>(Table2[[#This Row],[Current Week High]]/Table2[[#This Row],[Close Price]])-1</f>
        <v>3.519815886553701E-3</v>
      </c>
      <c r="AG701" s="2">
        <f>(Table2[[#This Row],[Close Price]]/Table2[[#This Row],[Current Month Low]])-1</f>
        <v>3.9655172413793016E-2</v>
      </c>
      <c r="AH701" s="2">
        <f>(Table2[[#This Row],[Current Month High]]/Table2[[#This Row],[Close Price]])-1</f>
        <v>3.2930585169391291E-2</v>
      </c>
      <c r="AI701">
        <v>15.8476325853724</v>
      </c>
      <c r="AJ701">
        <v>10.658776824838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-0.03</v>
      </c>
      <c r="AM701" t="s">
        <v>10201</v>
      </c>
      <c r="AN701">
        <v>-1.39</v>
      </c>
      <c r="AO701" t="s">
        <v>10201</v>
      </c>
      <c r="AP701">
        <v>-7.4767534564342E-2</v>
      </c>
      <c r="AQ701">
        <f>(Table2[[#This Row],[Sharpe Ratio]]-AVERAGE(Table2[Sharpe Ratio]))/_xlfn.STDEV.P(Table2[Sharpe Ratio])</f>
        <v>-1.4978165015265781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692</v>
      </c>
      <c r="AT701">
        <f>_xlfn.RANK.AVG(Table2[[#This Row],[6M Return vs Nifty Z-Score]],Table2[6M Return vs Nifty Z-Score])</f>
        <v>576</v>
      </c>
      <c r="AU701">
        <f>_xlfn.RANK.AVG(Table2[[#This Row],[Sharpe Ratio Z-Score]],Table2[Sharpe Ratio Z-Score])</f>
        <v>685</v>
      </c>
      <c r="AV701">
        <f>(Table2[[#This Row],[Rank 1Y]]+Table2[[#This Row],[Rank 6M]]+Table2[[#This Row],[Rank Sharpe]])/3</f>
        <v>651</v>
      </c>
    </row>
    <row r="702" spans="1:48" x14ac:dyDescent="0.3">
      <c r="A702" t="s">
        <v>1448</v>
      </c>
      <c r="B702" t="s">
        <v>1449</v>
      </c>
      <c r="C702" t="s">
        <v>10159</v>
      </c>
      <c r="D702" t="s">
        <v>398</v>
      </c>
      <c r="E702">
        <v>7142.5090798600004</v>
      </c>
      <c r="F702">
        <v>312.05</v>
      </c>
      <c r="G702">
        <v>-46.240491895401</v>
      </c>
      <c r="H702">
        <f>(Table2[[#This Row],[1Y Return vs Nifty]]-AVERAGE(Table2[1Y Return vs Nifty]))/_xlfn.STDEV.P(Table2[1Y Return vs Nifty])</f>
        <v>-1.170123764223117</v>
      </c>
      <c r="I702">
        <v>4.43263085859261</v>
      </c>
      <c r="J702">
        <f>(Table2[[#This Row],[1M Return vs Nifty]]-AVERAGE(Table2[1M Return vs Nifty]))/_xlfn.STDEV.P(Table2[1M Return vs Nifty])</f>
        <v>0.41829949354212714</v>
      </c>
      <c r="K702">
        <v>-28.4081612605499</v>
      </c>
      <c r="L702">
        <f>(Table2[[#This Row],[6M Return vs Nifty]]-AVERAGE(Table2[6M Return vs Nifty]))/_xlfn.STDEV.P(Table2[6M Return vs Nifty])</f>
        <v>-1.2192801830560323</v>
      </c>
      <c r="M702">
        <v>-0.31350574663163699</v>
      </c>
      <c r="N702">
        <f>(Table2[[#This Row],[1W Return vs Nifty]]-AVERAGE(Table2[1W Return vs Nifty]))/_xlfn.STDEV.P(Table2[1W Return vs Nifty])</f>
        <v>-0.67106752220073507</v>
      </c>
      <c r="O702">
        <v>309.35000000000002</v>
      </c>
      <c r="P702">
        <v>303.05619143869802</v>
      </c>
      <c r="Q702">
        <v>321.93017431887603</v>
      </c>
      <c r="R702">
        <v>51.7522447063157</v>
      </c>
      <c r="S702" s="2">
        <f>(Table2[[#This Row],[Close Price]]-Table2[[#This Row],[20D EMA]])/Table2[[#This Row],[20D EMA]]</f>
        <v>8.7279780184256941E-3</v>
      </c>
      <c r="T702" s="2">
        <f>(Table2[[#This Row],[Close Price]]-Table2[[#This Row],[50D EMA]])/Table2[[#This Row],[50D EMA]]</f>
        <v>2.967703289150999E-2</v>
      </c>
      <c r="U702" s="2">
        <f>(Table2[[#This Row],[Close Price]]-Table2[[#This Row],[200D EMA]])/Table2[[#This Row],[200D EMA]]</f>
        <v>-3.0690426393797973E-2</v>
      </c>
      <c r="V702">
        <v>0.62868157204054997</v>
      </c>
      <c r="W702">
        <v>310</v>
      </c>
      <c r="X702">
        <v>316</v>
      </c>
      <c r="Y702">
        <v>306.60000000000002</v>
      </c>
      <c r="Z702">
        <v>313.95</v>
      </c>
      <c r="AA702">
        <v>283</v>
      </c>
      <c r="AB702">
        <v>348.7</v>
      </c>
      <c r="AC702" s="2">
        <f>(Table2[[#This Row],[Close Price]]/Table2[[#This Row],[Day Low]])-1</f>
        <v>6.6129032258064324E-3</v>
      </c>
      <c r="AD702" s="2">
        <f>(Table2[[#This Row],[Day High]]/Table2[[#This Row],[Close Price]])-1</f>
        <v>1.2658227848101333E-2</v>
      </c>
      <c r="AE702" s="2">
        <f>(Table2[[#This Row],[Close Price]]/Table2[[#This Row],[Current Week Low]])-1</f>
        <v>1.7775603392041761E-2</v>
      </c>
      <c r="AF702" s="2">
        <f>(Table2[[#This Row],[Current Week High]]/Table2[[#This Row],[Close Price]])-1</f>
        <v>6.0887678256689171E-3</v>
      </c>
      <c r="AG702" s="2">
        <f>(Table2[[#This Row],[Close Price]]/Table2[[#This Row],[Current Month Low]])-1</f>
        <v>0.10265017667844534</v>
      </c>
      <c r="AH702" s="2">
        <f>(Table2[[#This Row],[Current Month High]]/Table2[[#This Row],[Close Price]])-1</f>
        <v>0.11744912674250907</v>
      </c>
      <c r="AI702">
        <v>50.905303637237601</v>
      </c>
      <c r="AJ702">
        <v>20.879333720704999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-0.03</v>
      </c>
      <c r="AM702" t="s">
        <v>10201</v>
      </c>
      <c r="AN702">
        <v>-2.82</v>
      </c>
      <c r="AO702" t="s">
        <v>10201</v>
      </c>
      <c r="AP702">
        <v>-1.1267969149403E-2</v>
      </c>
      <c r="AQ702">
        <f>(Table2[[#This Row],[Sharpe Ratio]]-AVERAGE(Table2[Sharpe Ratio]))/_xlfn.STDEV.P(Table2[Sharpe Ratio])</f>
        <v>-0.76902426608275209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710</v>
      </c>
      <c r="AT702">
        <f>_xlfn.RANK.AVG(Table2[[#This Row],[6M Return vs Nifty Z-Score]],Table2[6M Return vs Nifty Z-Score])</f>
        <v>677</v>
      </c>
      <c r="AU702">
        <f>_xlfn.RANK.AVG(Table2[[#This Row],[Sharpe Ratio Z-Score]],Table2[Sharpe Ratio Z-Score])</f>
        <v>569</v>
      </c>
      <c r="AV702">
        <f>(Table2[[#This Row],[Rank 1Y]]+Table2[[#This Row],[Rank 6M]]+Table2[[#This Row],[Rank Sharpe]])/3</f>
        <v>652</v>
      </c>
    </row>
    <row r="703" spans="1:48" x14ac:dyDescent="0.3">
      <c r="A703" t="s">
        <v>2123</v>
      </c>
      <c r="B703" t="s">
        <v>2124</v>
      </c>
      <c r="C703" t="s">
        <v>10159</v>
      </c>
      <c r="D703" t="s">
        <v>398</v>
      </c>
      <c r="E703">
        <v>2718.4332279199998</v>
      </c>
      <c r="F703">
        <v>1929.7</v>
      </c>
      <c r="G703">
        <v>-31.297751033551702</v>
      </c>
      <c r="H703">
        <f>(Table2[[#This Row],[1Y Return vs Nifty]]-AVERAGE(Table2[1Y Return vs Nifty]))/_xlfn.STDEV.P(Table2[1Y Return vs Nifty])</f>
        <v>-0.96334254839637767</v>
      </c>
      <c r="I703">
        <v>-3.9085858071691701</v>
      </c>
      <c r="J703">
        <f>(Table2[[#This Row],[1M Return vs Nifty]]-AVERAGE(Table2[1M Return vs Nifty]))/_xlfn.STDEV.P(Table2[1M Return vs Nifty])</f>
        <v>-0.49595052429837172</v>
      </c>
      <c r="K703">
        <v>-15.850227915198699</v>
      </c>
      <c r="L703">
        <f>(Table2[[#This Row],[6M Return vs Nifty]]-AVERAGE(Table2[6M Return vs Nifty]))/_xlfn.STDEV.P(Table2[6M Return vs Nifty])</f>
        <v>-0.79659960219620796</v>
      </c>
      <c r="M703">
        <v>5.8468708841450896</v>
      </c>
      <c r="N703">
        <f>(Table2[[#This Row],[1W Return vs Nifty]]-AVERAGE(Table2[1W Return vs Nifty]))/_xlfn.STDEV.P(Table2[1W Return vs Nifty])</f>
        <v>0.56610139007700988</v>
      </c>
      <c r="O703">
        <v>1901.53</v>
      </c>
      <c r="P703">
        <v>1878.71550323938</v>
      </c>
      <c r="Q703">
        <v>1859.2922710544301</v>
      </c>
      <c r="R703">
        <v>58.7633444584187</v>
      </c>
      <c r="S703" s="2">
        <f>(Table2[[#This Row],[Close Price]]-Table2[[#This Row],[20D EMA]])/Table2[[#This Row],[20D EMA]]</f>
        <v>1.4814386309971483E-2</v>
      </c>
      <c r="T703" s="2">
        <f>(Table2[[#This Row],[Close Price]]-Table2[[#This Row],[50D EMA]])/Table2[[#This Row],[50D EMA]]</f>
        <v>2.7137954987176E-2</v>
      </c>
      <c r="U703" s="2">
        <f>(Table2[[#This Row],[Close Price]]-Table2[[#This Row],[200D EMA]])/Table2[[#This Row],[200D EMA]]</f>
        <v>3.7868026475278552E-2</v>
      </c>
      <c r="V703">
        <v>1.2288689067971501</v>
      </c>
      <c r="W703">
        <v>1930.95</v>
      </c>
      <c r="X703">
        <v>2000.3</v>
      </c>
      <c r="Y703">
        <v>1920.1</v>
      </c>
      <c r="Z703">
        <v>1963</v>
      </c>
      <c r="AA703">
        <v>1752</v>
      </c>
      <c r="AB703">
        <v>2030</v>
      </c>
      <c r="AC703" s="2">
        <f>(Table2[[#This Row],[Close Price]]/Table2[[#This Row],[Day Low]])-1</f>
        <v>-6.4734975012303853E-4</v>
      </c>
      <c r="AD703" s="2">
        <f>(Table2[[#This Row],[Day High]]/Table2[[#This Row],[Close Price]])-1</f>
        <v>3.6585997823495919E-2</v>
      </c>
      <c r="AE703" s="2">
        <f>(Table2[[#This Row],[Close Price]]/Table2[[#This Row],[Current Week Low]])-1</f>
        <v>4.9997395968961467E-3</v>
      </c>
      <c r="AF703" s="2">
        <f>(Table2[[#This Row],[Current Week High]]/Table2[[#This Row],[Close Price]])-1</f>
        <v>1.7256568378504422E-2</v>
      </c>
      <c r="AG703" s="2">
        <f>(Table2[[#This Row],[Close Price]]/Table2[[#This Row],[Current Month Low]])-1</f>
        <v>0.10142694063926938</v>
      </c>
      <c r="AH703" s="2">
        <f>(Table2[[#This Row],[Current Month High]]/Table2[[#This Row],[Close Price]])-1</f>
        <v>5.197699124216193E-2</v>
      </c>
      <c r="AI703">
        <v>19.961652070269899</v>
      </c>
      <c r="AJ703">
        <v>26.041802743304999</v>
      </c>
      <c r="AK703" t="str">
        <f>IF(AND(Table2[[#This Row],[20D EMA]]&gt;Table2[[#This Row],[50D EMA]],Table2[[#This Row],[50D EMA]]&gt;Table2[[#This Row],[200D EMA]]),"Uptrend","Downtrend/NoTrend")</f>
        <v>Uptrend</v>
      </c>
      <c r="AL703">
        <v>-0.04</v>
      </c>
      <c r="AM703" t="s">
        <v>10201</v>
      </c>
      <c r="AN703">
        <v>-0.02</v>
      </c>
      <c r="AO703" t="s">
        <v>10201</v>
      </c>
      <c r="AP703">
        <v>-9.7045139046704004E-2</v>
      </c>
      <c r="AQ703">
        <f>(Table2[[#This Row],[Sharpe Ratio]]-AVERAGE(Table2[Sharpe Ratio]))/_xlfn.STDEV.P(Table2[Sharpe Ratio])</f>
        <v>-1.7534992776990017</v>
      </c>
      <c r="AR7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-3.4432905625129488</v>
      </c>
      <c r="AS703">
        <f>_xlfn.RANK.AVG(Table2[[#This Row],[1Y Return vs Nifty Z-Score]],Table2[1Y Return vs Nifty Z-Score])</f>
        <v>661</v>
      </c>
      <c r="AT703">
        <f>_xlfn.RANK.AVG(Table2[[#This Row],[6M Return vs Nifty Z-Score]],Table2[6M Return vs Nifty Z-Score])</f>
        <v>589</v>
      </c>
      <c r="AU703">
        <f>_xlfn.RANK.AVG(Table2[[#This Row],[Sharpe Ratio Z-Score]],Table2[Sharpe Ratio Z-Score])</f>
        <v>707</v>
      </c>
      <c r="AV703">
        <f>(Table2[[#This Row],[Rank 1Y]]+Table2[[#This Row],[Rank 6M]]+Table2[[#This Row],[Rank Sharpe]])/3</f>
        <v>652.33333333333337</v>
      </c>
    </row>
    <row r="704" spans="1:48" x14ac:dyDescent="0.3">
      <c r="A704" t="s">
        <v>1908</v>
      </c>
      <c r="B704" t="s">
        <v>1909</v>
      </c>
      <c r="C704" t="s">
        <v>10168</v>
      </c>
      <c r="D704" t="s">
        <v>1479</v>
      </c>
      <c r="E704">
        <v>3618.1230626639999</v>
      </c>
      <c r="F704">
        <v>135.12</v>
      </c>
      <c r="G704">
        <v>-58.958966855109502</v>
      </c>
      <c r="H704">
        <f>(Table2[[#This Row],[1Y Return vs Nifty]]-AVERAGE(Table2[1Y Return vs Nifty]))/_xlfn.STDEV.P(Table2[1Y Return vs Nifty])</f>
        <v>-1.3461250574226151</v>
      </c>
      <c r="I704">
        <v>-0.73059438375805297</v>
      </c>
      <c r="J704">
        <f>(Table2[[#This Row],[1M Return vs Nifty]]-AVERAGE(Table2[1M Return vs Nifty]))/_xlfn.STDEV.P(Table2[1M Return vs Nifty])</f>
        <v>-0.14762259661406951</v>
      </c>
      <c r="K704">
        <v>-16.659303922254999</v>
      </c>
      <c r="L704">
        <f>(Table2[[#This Row],[6M Return vs Nifty]]-AVERAGE(Table2[6M Return vs Nifty]))/_xlfn.STDEV.P(Table2[6M Return vs Nifty])</f>
        <v>-0.82383184712199442</v>
      </c>
      <c r="M704">
        <v>-1.4081994357840599</v>
      </c>
      <c r="N704">
        <f>(Table2[[#This Row],[1W Return vs Nifty]]-AVERAGE(Table2[1W Return vs Nifty]))/_xlfn.STDEV.P(Table2[1W Return vs Nifty])</f>
        <v>-0.89091138595411989</v>
      </c>
      <c r="O704">
        <v>135.61000000000001</v>
      </c>
      <c r="P704">
        <v>132.182410728864</v>
      </c>
      <c r="Q704">
        <v>140.38432296691099</v>
      </c>
      <c r="R704">
        <v>47.865823214949899</v>
      </c>
      <c r="S704" s="2">
        <f>(Table2[[#This Row],[Close Price]]-Table2[[#This Row],[20D EMA]])/Table2[[#This Row],[20D EMA]]</f>
        <v>-3.6133028537719126E-3</v>
      </c>
      <c r="T704" s="2">
        <f>(Table2[[#This Row],[Close Price]]-Table2[[#This Row],[50D EMA]])/Table2[[#This Row],[50D EMA]]</f>
        <v>2.2223753182726139E-2</v>
      </c>
      <c r="U704" s="2">
        <f>(Table2[[#This Row],[Close Price]]-Table2[[#This Row],[200D EMA]])/Table2[[#This Row],[200D EMA]]</f>
        <v>-3.7499364997840949E-2</v>
      </c>
      <c r="V704">
        <v>0.60789449666581696</v>
      </c>
      <c r="W704">
        <v>135.52000000000001</v>
      </c>
      <c r="X704">
        <v>139.93</v>
      </c>
      <c r="Y704">
        <v>134.19999999999999</v>
      </c>
      <c r="Z704">
        <v>137.5</v>
      </c>
      <c r="AA704">
        <v>127.62</v>
      </c>
      <c r="AB704">
        <v>149.28</v>
      </c>
      <c r="AC704" s="2">
        <f>(Table2[[#This Row],[Close Price]]/Table2[[#This Row],[Day Low]])-1</f>
        <v>-2.9515938606847758E-3</v>
      </c>
      <c r="AD704" s="2">
        <f>(Table2[[#This Row],[Day High]]/Table2[[#This Row],[Close Price]])-1</f>
        <v>3.5597986974541085E-2</v>
      </c>
      <c r="AE704" s="2">
        <f>(Table2[[#This Row],[Close Price]]/Table2[[#This Row],[Current Week Low]])-1</f>
        <v>6.8554396423250452E-3</v>
      </c>
      <c r="AF704" s="2">
        <f>(Table2[[#This Row],[Current Week High]]/Table2[[#This Row],[Close Price]])-1</f>
        <v>1.7613972764949581E-2</v>
      </c>
      <c r="AG704" s="2">
        <f>(Table2[[#This Row],[Close Price]]/Table2[[#This Row],[Current Month Low]])-1</f>
        <v>5.8768218147625673E-2</v>
      </c>
      <c r="AH704" s="2">
        <f>(Table2[[#This Row],[Current Month High]]/Table2[[#This Row],[Close Price]])-1</f>
        <v>0.10479573712255763</v>
      </c>
      <c r="AI704">
        <v>49.7557726465364</v>
      </c>
      <c r="AJ704">
        <v>29.363331737673501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0.03</v>
      </c>
      <c r="AM704" t="s">
        <v>10202</v>
      </c>
      <c r="AN704">
        <v>-7.71</v>
      </c>
      <c r="AO704" t="s">
        <v>10201</v>
      </c>
      <c r="AP704">
        <v>-4.7374965911416003E-2</v>
      </c>
      <c r="AQ704">
        <f>(Table2[[#This Row],[Sharpe Ratio]]-AVERAGE(Table2[Sharpe Ratio]))/_xlfn.STDEV.P(Table2[Sharpe Ratio])</f>
        <v>-1.1834286594576973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724</v>
      </c>
      <c r="AT704">
        <f>_xlfn.RANK.AVG(Table2[[#This Row],[6M Return vs Nifty Z-Score]],Table2[6M Return vs Nifty Z-Score])</f>
        <v>595</v>
      </c>
      <c r="AU704">
        <f>_xlfn.RANK.AVG(Table2[[#This Row],[Sharpe Ratio Z-Score]],Table2[Sharpe Ratio Z-Score])</f>
        <v>640</v>
      </c>
      <c r="AV704">
        <f>(Table2[[#This Row],[Rank 1Y]]+Table2[[#This Row],[Rank 6M]]+Table2[[#This Row],[Rank Sharpe]])/3</f>
        <v>653</v>
      </c>
    </row>
    <row r="705" spans="1:48" x14ac:dyDescent="0.3">
      <c r="A705" t="s">
        <v>1924</v>
      </c>
      <c r="B705" t="s">
        <v>1925</v>
      </c>
      <c r="C705" t="s">
        <v>10169</v>
      </c>
      <c r="D705" t="s">
        <v>1472</v>
      </c>
      <c r="E705">
        <v>3560.3249999999998</v>
      </c>
      <c r="F705">
        <v>320.75</v>
      </c>
      <c r="G705">
        <v>-58.677546324870001</v>
      </c>
      <c r="H705">
        <f>(Table2[[#This Row],[1Y Return vs Nifty]]-AVERAGE(Table2[1Y Return vs Nifty]))/_xlfn.STDEV.P(Table2[1Y Return vs Nifty])</f>
        <v>-1.3422306929322221</v>
      </c>
      <c r="I705">
        <v>-4.8331973922802502</v>
      </c>
      <c r="J705">
        <f>(Table2[[#This Row],[1M Return vs Nifty]]-AVERAGE(Table2[1M Return vs Nifty]))/_xlfn.STDEV.P(Table2[1M Return vs Nifty])</f>
        <v>-0.59729379255960158</v>
      </c>
      <c r="K705">
        <v>-25.5756406743984</v>
      </c>
      <c r="L705">
        <f>(Table2[[#This Row],[6M Return vs Nifty]]-AVERAGE(Table2[6M Return vs Nifty]))/_xlfn.STDEV.P(Table2[6M Return vs Nifty])</f>
        <v>-1.1239419284462373</v>
      </c>
      <c r="M705">
        <v>-0.97068763713035799</v>
      </c>
      <c r="N705">
        <f>(Table2[[#This Row],[1W Return vs Nifty]]-AVERAGE(Table2[1W Return vs Nifty]))/_xlfn.STDEV.P(Table2[1W Return vs Nifty])</f>
        <v>-0.80304727820705291</v>
      </c>
      <c r="O705">
        <v>323.43</v>
      </c>
      <c r="P705">
        <v>325.24314890575403</v>
      </c>
      <c r="Q705">
        <v>346.97728723315799</v>
      </c>
      <c r="R705">
        <v>47.557748441476299</v>
      </c>
      <c r="S705" s="2">
        <f>(Table2[[#This Row],[Close Price]]-Table2[[#This Row],[20D EMA]])/Table2[[#This Row],[20D EMA]]</f>
        <v>-8.2861824815261623E-3</v>
      </c>
      <c r="T705" s="2">
        <f>(Table2[[#This Row],[Close Price]]-Table2[[#This Row],[50D EMA]])/Table2[[#This Row],[50D EMA]]</f>
        <v>-1.3814738053271061E-2</v>
      </c>
      <c r="U705" s="2">
        <f>(Table2[[#This Row],[Close Price]]-Table2[[#This Row],[200D EMA]])/Table2[[#This Row],[200D EMA]]</f>
        <v>-7.5587907906877111E-2</v>
      </c>
      <c r="V705">
        <v>0.95594077002597899</v>
      </c>
      <c r="W705">
        <v>319</v>
      </c>
      <c r="X705">
        <v>323.8</v>
      </c>
      <c r="Y705">
        <v>319</v>
      </c>
      <c r="Z705">
        <v>324</v>
      </c>
      <c r="AA705">
        <v>304</v>
      </c>
      <c r="AB705">
        <v>352.95</v>
      </c>
      <c r="AC705" s="2">
        <f>(Table2[[#This Row],[Close Price]]/Table2[[#This Row],[Day Low]])-1</f>
        <v>5.4858934169279561E-3</v>
      </c>
      <c r="AD705" s="2">
        <f>(Table2[[#This Row],[Day High]]/Table2[[#This Row],[Close Price]])-1</f>
        <v>9.5089633671083806E-3</v>
      </c>
      <c r="AE705" s="2">
        <f>(Table2[[#This Row],[Close Price]]/Table2[[#This Row],[Current Week Low]])-1</f>
        <v>5.4858934169279561E-3</v>
      </c>
      <c r="AF705" s="2">
        <f>(Table2[[#This Row],[Current Week High]]/Table2[[#This Row],[Close Price]])-1</f>
        <v>1.0132501948558081E-2</v>
      </c>
      <c r="AG705" s="2">
        <f>(Table2[[#This Row],[Close Price]]/Table2[[#This Row],[Current Month Low]])-1</f>
        <v>5.5098684210526327E-2</v>
      </c>
      <c r="AH705" s="2">
        <f>(Table2[[#This Row],[Current Month High]]/Table2[[#This Row],[Close Price]])-1</f>
        <v>0.10038971161340604</v>
      </c>
      <c r="AI705">
        <v>49.571317225253303</v>
      </c>
      <c r="AJ705">
        <v>10.4511019283746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-0.13</v>
      </c>
      <c r="AM705" t="s">
        <v>10201</v>
      </c>
      <c r="AN705">
        <v>-3.87</v>
      </c>
      <c r="AO705" t="s">
        <v>10201</v>
      </c>
      <c r="AP705">
        <v>-1.8150996330064999E-2</v>
      </c>
      <c r="AQ705">
        <f>(Table2[[#This Row],[Sharpe Ratio]]-AVERAGE(Table2[Sharpe Ratio]))/_xlfn.STDEV.P(Table2[Sharpe Ratio])</f>
        <v>-0.84802160618793543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723</v>
      </c>
      <c r="AT705">
        <f>_xlfn.RANK.AVG(Table2[[#This Row],[6M Return vs Nifty Z-Score]],Table2[6M Return vs Nifty Z-Score])</f>
        <v>658</v>
      </c>
      <c r="AU705">
        <f>_xlfn.RANK.AVG(Table2[[#This Row],[Sharpe Ratio Z-Score]],Table2[Sharpe Ratio Z-Score])</f>
        <v>584</v>
      </c>
      <c r="AV705">
        <f>(Table2[[#This Row],[Rank 1Y]]+Table2[[#This Row],[Rank 6M]]+Table2[[#This Row],[Rank Sharpe]])/3</f>
        <v>655</v>
      </c>
    </row>
    <row r="706" spans="1:48" x14ac:dyDescent="0.3">
      <c r="A706" t="s">
        <v>2197</v>
      </c>
      <c r="B706" t="s">
        <v>2198</v>
      </c>
      <c r="C706" t="s">
        <v>10168</v>
      </c>
      <c r="D706" t="s">
        <v>628</v>
      </c>
      <c r="E706">
        <v>2546.7968296280001</v>
      </c>
      <c r="F706">
        <v>172.84</v>
      </c>
      <c r="G706">
        <v>-55.8420334353127</v>
      </c>
      <c r="H706">
        <f>(Table2[[#This Row],[1Y Return vs Nifty]]-AVERAGE(Table2[1Y Return vs Nifty]))/_xlfn.STDEV.P(Table2[1Y Return vs Nifty])</f>
        <v>-1.3029921885496678</v>
      </c>
      <c r="I706">
        <v>-11.7208608968213</v>
      </c>
      <c r="J706">
        <f>(Table2[[#This Row],[1M Return vs Nifty]]-AVERAGE(Table2[1M Return vs Nifty]))/_xlfn.STDEV.P(Table2[1M Return vs Nifty])</f>
        <v>-1.3522252053537944</v>
      </c>
      <c r="K706">
        <v>-44.798608210605501</v>
      </c>
      <c r="L706">
        <f>(Table2[[#This Row],[6M Return vs Nifty]]-AVERAGE(Table2[6M Return vs Nifty]))/_xlfn.STDEV.P(Table2[6M Return vs Nifty])</f>
        <v>-1.7709572342777027</v>
      </c>
      <c r="M706">
        <v>1.89976118213281</v>
      </c>
      <c r="N706">
        <f>(Table2[[#This Row],[1W Return vs Nifty]]-AVERAGE(Table2[1W Return vs Nifty]))/_xlfn.STDEV.P(Table2[1W Return vs Nifty])</f>
        <v>-0.22658414026592408</v>
      </c>
      <c r="O706">
        <v>173.52</v>
      </c>
      <c r="P706">
        <v>179.47703294585099</v>
      </c>
      <c r="Q706">
        <v>222.400450834145</v>
      </c>
      <c r="R706">
        <v>51.921099071113098</v>
      </c>
      <c r="S706" s="2">
        <f>(Table2[[#This Row],[Close Price]]-Table2[[#This Row],[20D EMA]])/Table2[[#This Row],[20D EMA]]</f>
        <v>-3.9188566159520906E-3</v>
      </c>
      <c r="T706" s="2">
        <f>(Table2[[#This Row],[Close Price]]-Table2[[#This Row],[50D EMA]])/Table2[[#This Row],[50D EMA]]</f>
        <v>-3.6979845481696881E-2</v>
      </c>
      <c r="U706" s="2">
        <f>(Table2[[#This Row],[Close Price]]-Table2[[#This Row],[200D EMA]])/Table2[[#This Row],[200D EMA]]</f>
        <v>-0.22284330201787531</v>
      </c>
      <c r="V706">
        <v>0.72010762661154304</v>
      </c>
      <c r="W706">
        <v>173.01</v>
      </c>
      <c r="X706">
        <v>174.95</v>
      </c>
      <c r="Y706">
        <v>171</v>
      </c>
      <c r="Z706">
        <v>174.73</v>
      </c>
      <c r="AA706">
        <v>161</v>
      </c>
      <c r="AB706">
        <v>203.5</v>
      </c>
      <c r="AC706" s="2">
        <f>(Table2[[#This Row],[Close Price]]/Table2[[#This Row],[Day Low]])-1</f>
        <v>-9.8260216172463277E-4</v>
      </c>
      <c r="AD706" s="2">
        <f>(Table2[[#This Row],[Day High]]/Table2[[#This Row],[Close Price]])-1</f>
        <v>1.2207822263364809E-2</v>
      </c>
      <c r="AE706" s="2">
        <f>(Table2[[#This Row],[Close Price]]/Table2[[#This Row],[Current Week Low]])-1</f>
        <v>1.0760233918128748E-2</v>
      </c>
      <c r="AF706" s="2">
        <f>(Table2[[#This Row],[Current Week High]]/Table2[[#This Row],[Close Price]])-1</f>
        <v>1.0934968757231989E-2</v>
      </c>
      <c r="AG706" s="2">
        <f>(Table2[[#This Row],[Close Price]]/Table2[[#This Row],[Current Month Low]])-1</f>
        <v>7.3540372670807486E-2</v>
      </c>
      <c r="AH706" s="2">
        <f>(Table2[[#This Row],[Current Month High]]/Table2[[#This Row],[Close Price]])-1</f>
        <v>0.17738949317287656</v>
      </c>
      <c r="AI706">
        <v>80.5137699606572</v>
      </c>
      <c r="AJ706">
        <v>20.0277777777777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-0.18</v>
      </c>
      <c r="AM706" t="s">
        <v>10201</v>
      </c>
      <c r="AN706">
        <v>-0.42</v>
      </c>
      <c r="AO706" t="s">
        <v>10201</v>
      </c>
      <c r="AQ706">
        <f>(Table2[[#This Row],[Sharpe Ratio]]-AVERAGE(Table2[Sharpe Ratio]))/_xlfn.STDEV.P(Table2[Sharpe Ratio])</f>
        <v>-0.63970041368086605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720</v>
      </c>
      <c r="AT706">
        <f>_xlfn.RANK.AVG(Table2[[#This Row],[6M Return vs Nifty Z-Score]],Table2[6M Return vs Nifty Z-Score])</f>
        <v>721</v>
      </c>
      <c r="AU706">
        <f>_xlfn.RANK.AVG(Table2[[#This Row],[Sharpe Ratio Z-Score]],Table2[Sharpe Ratio Z-Score])</f>
        <v>530.5</v>
      </c>
      <c r="AV706">
        <f>(Table2[[#This Row],[Rank 1Y]]+Table2[[#This Row],[Rank 6M]]+Table2[[#This Row],[Rank Sharpe]])/3</f>
        <v>657.16666666666663</v>
      </c>
    </row>
    <row r="707" spans="1:48" x14ac:dyDescent="0.3">
      <c r="A707" t="s">
        <v>1498</v>
      </c>
      <c r="B707" t="s">
        <v>1499</v>
      </c>
      <c r="C707" t="s">
        <v>10169</v>
      </c>
      <c r="D707" t="s">
        <v>480</v>
      </c>
      <c r="E707">
        <v>6642.9388484599904</v>
      </c>
      <c r="F707">
        <v>467.9</v>
      </c>
      <c r="G707">
        <v>-48.408442191954101</v>
      </c>
      <c r="H707">
        <f>(Table2[[#This Row],[1Y Return vs Nifty]]-AVERAGE(Table2[1Y Return vs Nifty]))/_xlfn.STDEV.P(Table2[1Y Return vs Nifty])</f>
        <v>-1.2001243780541266</v>
      </c>
      <c r="I707">
        <v>-6.7132188587959503</v>
      </c>
      <c r="J707">
        <f>(Table2[[#This Row],[1M Return vs Nifty]]-AVERAGE(Table2[1M Return vs Nifty]))/_xlfn.STDEV.P(Table2[1M Return vs Nifty])</f>
        <v>-0.8033560168341134</v>
      </c>
      <c r="K707">
        <v>-28.816323885124</v>
      </c>
      <c r="L707">
        <f>(Table2[[#This Row],[6M Return vs Nifty]]-AVERAGE(Table2[6M Return vs Nifty]))/_xlfn.STDEV.P(Table2[6M Return vs Nifty])</f>
        <v>-1.23301830464784</v>
      </c>
      <c r="M707">
        <v>0.26245335040399798</v>
      </c>
      <c r="N707">
        <f>(Table2[[#This Row],[1W Return vs Nifty]]-AVERAGE(Table2[1W Return vs Nifty]))/_xlfn.STDEV.P(Table2[1W Return vs Nifty])</f>
        <v>-0.55539948235457293</v>
      </c>
      <c r="O707">
        <v>472.79</v>
      </c>
      <c r="P707">
        <v>485.50059909390598</v>
      </c>
      <c r="Q707">
        <v>538.04667975539803</v>
      </c>
      <c r="R707">
        <v>44.841306999974201</v>
      </c>
      <c r="S707" s="2">
        <f>(Table2[[#This Row],[Close Price]]-Table2[[#This Row],[20D EMA]])/Table2[[#This Row],[20D EMA]]</f>
        <v>-1.0342858351488066E-2</v>
      </c>
      <c r="T707" s="2">
        <f>(Table2[[#This Row],[Close Price]]-Table2[[#This Row],[50D EMA]])/Table2[[#This Row],[50D EMA]]</f>
        <v>-3.6252476571098265E-2</v>
      </c>
      <c r="U707" s="2">
        <f>(Table2[[#This Row],[Close Price]]-Table2[[#This Row],[200D EMA]])/Table2[[#This Row],[200D EMA]]</f>
        <v>-0.13037285126875517</v>
      </c>
      <c r="V707">
        <v>0.97615061139723902</v>
      </c>
      <c r="W707">
        <v>466.15</v>
      </c>
      <c r="X707">
        <v>475</v>
      </c>
      <c r="Y707">
        <v>466.9</v>
      </c>
      <c r="Z707">
        <v>473.4</v>
      </c>
      <c r="AA707">
        <v>451.5</v>
      </c>
      <c r="AB707">
        <v>492</v>
      </c>
      <c r="AC707" s="2">
        <f>(Table2[[#This Row],[Close Price]]/Table2[[#This Row],[Day Low]])-1</f>
        <v>3.7541563874290418E-3</v>
      </c>
      <c r="AD707" s="2">
        <f>(Table2[[#This Row],[Day High]]/Table2[[#This Row],[Close Price]])-1</f>
        <v>1.5174182517631918E-2</v>
      </c>
      <c r="AE707" s="2">
        <f>(Table2[[#This Row],[Close Price]]/Table2[[#This Row],[Current Week Low]])-1</f>
        <v>2.1417862497323803E-3</v>
      </c>
      <c r="AF707" s="2">
        <f>(Table2[[#This Row],[Current Week High]]/Table2[[#This Row],[Close Price]])-1</f>
        <v>1.1754648429151526E-2</v>
      </c>
      <c r="AG707" s="2">
        <f>(Table2[[#This Row],[Close Price]]/Table2[[#This Row],[Current Month Low]])-1</f>
        <v>3.6323366555924608E-2</v>
      </c>
      <c r="AH707" s="2">
        <f>(Table2[[#This Row],[Current Month High]]/Table2[[#This Row],[Close Price]])-1</f>
        <v>5.1506732207736716E-2</v>
      </c>
      <c r="AI707">
        <v>54.488138491130499</v>
      </c>
      <c r="AJ707">
        <v>9.19486581096848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-0.23</v>
      </c>
      <c r="AM707" t="s">
        <v>10201</v>
      </c>
      <c r="AN707">
        <v>-0.11</v>
      </c>
      <c r="AO707" t="s">
        <v>10201</v>
      </c>
      <c r="AP707">
        <v>-1.8457442100554999E-2</v>
      </c>
      <c r="AQ707">
        <f>(Table2[[#This Row],[Sharpe Ratio]]-AVERAGE(Table2[Sharpe Ratio]))/_xlfn.STDEV.P(Table2[Sharpe Ratio])</f>
        <v>-0.85153872156751842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712</v>
      </c>
      <c r="AT707">
        <f>_xlfn.RANK.AVG(Table2[[#This Row],[6M Return vs Nifty Z-Score]],Table2[6M Return vs Nifty Z-Score])</f>
        <v>680</v>
      </c>
      <c r="AU707">
        <f>_xlfn.RANK.AVG(Table2[[#This Row],[Sharpe Ratio Z-Score]],Table2[Sharpe Ratio Z-Score])</f>
        <v>585</v>
      </c>
      <c r="AV707">
        <f>(Table2[[#This Row],[Rank 1Y]]+Table2[[#This Row],[Rank 6M]]+Table2[[#This Row],[Rank Sharpe]])/3</f>
        <v>659</v>
      </c>
    </row>
    <row r="708" spans="1:48" x14ac:dyDescent="0.3">
      <c r="A708" t="s">
        <v>1754</v>
      </c>
      <c r="B708" t="s">
        <v>1755</v>
      </c>
      <c r="C708" t="s">
        <v>10157</v>
      </c>
      <c r="D708" t="s">
        <v>51</v>
      </c>
      <c r="E708">
        <v>4379.3284907999996</v>
      </c>
      <c r="F708">
        <v>435.1</v>
      </c>
      <c r="G708">
        <v>-60.677807344846997</v>
      </c>
      <c r="H708">
        <f>(Table2[[#This Row],[1Y Return vs Nifty]]-AVERAGE(Table2[1Y Return vs Nifty]))/_xlfn.STDEV.P(Table2[1Y Return vs Nifty])</f>
        <v>-1.3699107825159005</v>
      </c>
      <c r="I708">
        <v>-6.6848898132755901</v>
      </c>
      <c r="J708">
        <f>(Table2[[#This Row],[1M Return vs Nifty]]-AVERAGE(Table2[1M Return vs Nifty]))/_xlfn.STDEV.P(Table2[1M Return vs Nifty])</f>
        <v>-0.80025097455908112</v>
      </c>
      <c r="K708">
        <v>-45.1412450979714</v>
      </c>
      <c r="L708">
        <f>(Table2[[#This Row],[6M Return vs Nifty]]-AVERAGE(Table2[6M Return vs Nifty]))/_xlfn.STDEV.P(Table2[6M Return vs Nifty])</f>
        <v>-1.7824898610716993</v>
      </c>
      <c r="M708">
        <v>1.01455270225556</v>
      </c>
      <c r="N708">
        <f>(Table2[[#This Row],[1W Return vs Nifty]]-AVERAGE(Table2[1W Return vs Nifty]))/_xlfn.STDEV.P(Table2[1W Return vs Nifty])</f>
        <v>-0.404357753443645</v>
      </c>
      <c r="O708">
        <v>442.58</v>
      </c>
      <c r="P708">
        <v>456.55613751531098</v>
      </c>
      <c r="Q708">
        <v>498.68325022320101</v>
      </c>
      <c r="R708">
        <v>41.187287063049297</v>
      </c>
      <c r="S708" s="2">
        <f>(Table2[[#This Row],[Close Price]]-Table2[[#This Row],[20D EMA]])/Table2[[#This Row],[20D EMA]]</f>
        <v>-1.6900899272447832E-2</v>
      </c>
      <c r="T708" s="2">
        <f>(Table2[[#This Row],[Close Price]]-Table2[[#This Row],[50D EMA]])/Table2[[#This Row],[50D EMA]]</f>
        <v>-4.6995617301478963E-2</v>
      </c>
      <c r="U708" s="2">
        <f>(Table2[[#This Row],[Close Price]]-Table2[[#This Row],[200D EMA]])/Table2[[#This Row],[200D EMA]]</f>
        <v>-0.12750227763764344</v>
      </c>
      <c r="V708">
        <v>0.64987388494495302</v>
      </c>
      <c r="W708">
        <v>431</v>
      </c>
      <c r="X708">
        <v>439.5</v>
      </c>
      <c r="Y708">
        <v>434.05</v>
      </c>
      <c r="Z708">
        <v>440.85</v>
      </c>
      <c r="AA708">
        <v>424.6</v>
      </c>
      <c r="AB708">
        <v>466.6</v>
      </c>
      <c r="AC708" s="2">
        <f>(Table2[[#This Row],[Close Price]]/Table2[[#This Row],[Day Low]])-1</f>
        <v>9.5127610208818325E-3</v>
      </c>
      <c r="AD708" s="2">
        <f>(Table2[[#This Row],[Day High]]/Table2[[#This Row],[Close Price]])-1</f>
        <v>1.0112617789014067E-2</v>
      </c>
      <c r="AE708" s="2">
        <f>(Table2[[#This Row],[Close Price]]/Table2[[#This Row],[Current Week Low]])-1</f>
        <v>2.4190761433013908E-3</v>
      </c>
      <c r="AF708" s="2">
        <f>(Table2[[#This Row],[Current Week High]]/Table2[[#This Row],[Close Price]])-1</f>
        <v>1.3215352792461443E-2</v>
      </c>
      <c r="AG708" s="2">
        <f>(Table2[[#This Row],[Close Price]]/Table2[[#This Row],[Current Month Low]])-1</f>
        <v>2.4729156853509293E-2</v>
      </c>
      <c r="AH708" s="2">
        <f>(Table2[[#This Row],[Current Month High]]/Table2[[#This Row],[Close Price]])-1</f>
        <v>7.239715008044123E-2</v>
      </c>
      <c r="AI708">
        <v>58.8140657320156</v>
      </c>
      <c r="AJ708">
        <v>4.5410860163383102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10201</v>
      </c>
      <c r="AN708">
        <v>-1.1100000000000001</v>
      </c>
      <c r="AO708" t="s">
        <v>10201</v>
      </c>
      <c r="AQ708">
        <f>(Table2[[#This Row],[Sharpe Ratio]]-AVERAGE(Table2[Sharpe Ratio]))/_xlfn.STDEV.P(Table2[Sharpe Ratio])</f>
        <v>-0.63970041368086605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726</v>
      </c>
      <c r="AT708">
        <f>_xlfn.RANK.AVG(Table2[[#This Row],[6M Return vs Nifty Z-Score]],Table2[6M Return vs Nifty Z-Score])</f>
        <v>722</v>
      </c>
      <c r="AU708">
        <f>_xlfn.RANK.AVG(Table2[[#This Row],[Sharpe Ratio Z-Score]],Table2[Sharpe Ratio Z-Score])</f>
        <v>530.5</v>
      </c>
      <c r="AV708">
        <f>(Table2[[#This Row],[Rank 1Y]]+Table2[[#This Row],[Rank 6M]]+Table2[[#This Row],[Rank Sharpe]])/3</f>
        <v>659.5</v>
      </c>
    </row>
    <row r="709" spans="1:48" x14ac:dyDescent="0.3">
      <c r="A709" t="s">
        <v>2071</v>
      </c>
      <c r="B709" t="s">
        <v>2072</v>
      </c>
      <c r="C709" t="s">
        <v>10172</v>
      </c>
      <c r="D709" t="s">
        <v>121</v>
      </c>
      <c r="E709">
        <v>2942.0001122399999</v>
      </c>
      <c r="F709">
        <v>18.809999999999999</v>
      </c>
      <c r="G709">
        <v>-59.597174729798297</v>
      </c>
      <c r="H709">
        <f>(Table2[[#This Row],[1Y Return vs Nifty]]-AVERAGE(Table2[1Y Return vs Nifty]))/_xlfn.STDEV.P(Table2[1Y Return vs Nifty])</f>
        <v>-1.3549567303732775</v>
      </c>
      <c r="I709">
        <v>-13.535784724396001</v>
      </c>
      <c r="J709">
        <f>(Table2[[#This Row],[1M Return vs Nifty]]-AVERAGE(Table2[1M Return vs Nifty]))/_xlfn.STDEV.P(Table2[1M Return vs Nifty])</f>
        <v>-1.5511523173361779</v>
      </c>
      <c r="K709">
        <v>-49.614928231153598</v>
      </c>
      <c r="L709">
        <f>(Table2[[#This Row],[6M Return vs Nifty]]-AVERAGE(Table2[6M Return vs Nifty]))/_xlfn.STDEV.P(Table2[6M Return vs Nifty])</f>
        <v>-1.9330671044217167</v>
      </c>
      <c r="M709">
        <v>2.9860762887798602</v>
      </c>
      <c r="N709">
        <f>(Table2[[#This Row],[1W Return vs Nifty]]-AVERAGE(Table2[1W Return vs Nifty]))/_xlfn.STDEV.P(Table2[1W Return vs Nifty])</f>
        <v>-8.4229206795881743E-3</v>
      </c>
      <c r="O709">
        <v>19.53</v>
      </c>
      <c r="P709">
        <v>21.2655714478087</v>
      </c>
      <c r="Q709">
        <v>24.750436314426398</v>
      </c>
      <c r="R709">
        <v>24.000701306903402</v>
      </c>
      <c r="S709" s="2">
        <f>(Table2[[#This Row],[Close Price]]-Table2[[#This Row],[20D EMA]])/Table2[[#This Row],[20D EMA]]</f>
        <v>-3.6866359447004733E-2</v>
      </c>
      <c r="T709" s="2">
        <f>(Table2[[#This Row],[Close Price]]-Table2[[#This Row],[50D EMA]])/Table2[[#This Row],[50D EMA]]</f>
        <v>-0.11547168877334515</v>
      </c>
      <c r="U709" s="2">
        <f>(Table2[[#This Row],[Close Price]]-Table2[[#This Row],[200D EMA]])/Table2[[#This Row],[200D EMA]]</f>
        <v>-0.2400133977017557</v>
      </c>
      <c r="V709">
        <v>1.16004570777158</v>
      </c>
      <c r="W709">
        <v>18.66</v>
      </c>
      <c r="X709">
        <v>18.98</v>
      </c>
      <c r="Y709">
        <v>18.670000000000002</v>
      </c>
      <c r="Z709">
        <v>20</v>
      </c>
      <c r="AA709">
        <v>17.010000000000002</v>
      </c>
      <c r="AB709">
        <v>21.78</v>
      </c>
      <c r="AC709" s="2">
        <f>(Table2[[#This Row],[Close Price]]/Table2[[#This Row],[Day Low]])-1</f>
        <v>8.0385852090032461E-3</v>
      </c>
      <c r="AD709" s="2">
        <f>(Table2[[#This Row],[Day High]]/Table2[[#This Row],[Close Price]])-1</f>
        <v>9.0377458798511778E-3</v>
      </c>
      <c r="AE709" s="2">
        <f>(Table2[[#This Row],[Close Price]]/Table2[[#This Row],[Current Week Low]])-1</f>
        <v>7.4986609534011262E-3</v>
      </c>
      <c r="AF709" s="2">
        <f>(Table2[[#This Row],[Current Week High]]/Table2[[#This Row],[Close Price]])-1</f>
        <v>6.3264221158958023E-2</v>
      </c>
      <c r="AG709" s="2">
        <f>(Table2[[#This Row],[Close Price]]/Table2[[#This Row],[Current Month Low]])-1</f>
        <v>0.10582010582010559</v>
      </c>
      <c r="AH709" s="2">
        <f>(Table2[[#This Row],[Current Month High]]/Table2[[#This Row],[Close Price]])-1</f>
        <v>0.15789473684210531</v>
      </c>
      <c r="AI709">
        <v>140.031897926634</v>
      </c>
      <c r="AJ709">
        <v>12.634730538922099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-0.26</v>
      </c>
      <c r="AM709" t="s">
        <v>10201</v>
      </c>
      <c r="AN709">
        <v>-9.7799999999999994</v>
      </c>
      <c r="AO709" t="s">
        <v>10201</v>
      </c>
      <c r="AQ709">
        <f>(Table2[[#This Row],[Sharpe Ratio]]-AVERAGE(Table2[Sharpe Ratio]))/_xlfn.STDEV.P(Table2[Sharpe Ratio])</f>
        <v>-0.63970041368086605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725</v>
      </c>
      <c r="AT709">
        <f>_xlfn.RANK.AVG(Table2[[#This Row],[6M Return vs Nifty Z-Score]],Table2[6M Return vs Nifty Z-Score])</f>
        <v>725</v>
      </c>
      <c r="AU709">
        <f>_xlfn.RANK.AVG(Table2[[#This Row],[Sharpe Ratio Z-Score]],Table2[Sharpe Ratio Z-Score])</f>
        <v>530.5</v>
      </c>
      <c r="AV709">
        <f>(Table2[[#This Row],[Rank 1Y]]+Table2[[#This Row],[Rank 6M]]+Table2[[#This Row],[Rank Sharpe]])/3</f>
        <v>660.16666666666663</v>
      </c>
    </row>
    <row r="710" spans="1:48" x14ac:dyDescent="0.3">
      <c r="A710" t="s">
        <v>392</v>
      </c>
      <c r="B710" t="s">
        <v>393</v>
      </c>
      <c r="C710" t="s">
        <v>10169</v>
      </c>
      <c r="D710" t="s">
        <v>101</v>
      </c>
      <c r="E710">
        <v>62813.091120119898</v>
      </c>
      <c r="F710">
        <v>538.79999999999995</v>
      </c>
      <c r="G710">
        <v>-31.669830220085402</v>
      </c>
      <c r="H710">
        <f>(Table2[[#This Row],[1Y Return vs Nifty]]-AVERAGE(Table2[1Y Return vs Nifty]))/_xlfn.STDEV.P(Table2[1Y Return vs Nifty])</f>
        <v>-0.96849146901854388</v>
      </c>
      <c r="I710">
        <v>3.96787573937022</v>
      </c>
      <c r="J710">
        <f>(Table2[[#This Row],[1M Return vs Nifty]]-AVERAGE(Table2[1M Return vs Nifty]))/_xlfn.STDEV.P(Table2[1M Return vs Nifty])</f>
        <v>0.36735939774235826</v>
      </c>
      <c r="K710">
        <v>-18.014039185947301</v>
      </c>
      <c r="L710">
        <f>(Table2[[#This Row],[6M Return vs Nifty]]-AVERAGE(Table2[6M Return vs Nifty]))/_xlfn.STDEV.P(Table2[6M Return vs Nifty])</f>
        <v>-0.86943013725631235</v>
      </c>
      <c r="M710">
        <v>2.5545658948440702</v>
      </c>
      <c r="N710">
        <f>(Table2[[#This Row],[1W Return vs Nifty]]-AVERAGE(Table2[1W Return vs Nifty]))/_xlfn.STDEV.P(Table2[1W Return vs Nifty])</f>
        <v>-9.5081785339746525E-2</v>
      </c>
      <c r="O710">
        <v>522.5</v>
      </c>
      <c r="P710">
        <v>514.88336864165797</v>
      </c>
      <c r="Q710">
        <v>534.48412766465106</v>
      </c>
      <c r="R710">
        <v>73.589003957664204</v>
      </c>
      <c r="S710" s="2">
        <f>(Table2[[#This Row],[Close Price]]-Table2[[#This Row],[20D EMA]])/Table2[[#This Row],[20D EMA]]</f>
        <v>3.1196172248803739E-2</v>
      </c>
      <c r="T710" s="2">
        <f>(Table2[[#This Row],[Close Price]]-Table2[[#This Row],[50D EMA]])/Table2[[#This Row],[50D EMA]]</f>
        <v>4.6450580490563838E-2</v>
      </c>
      <c r="U710" s="2">
        <f>(Table2[[#This Row],[Close Price]]-Table2[[#This Row],[200D EMA]])/Table2[[#This Row],[200D EMA]]</f>
        <v>8.0748372345619737E-3</v>
      </c>
      <c r="V710">
        <v>0.59570460908066203</v>
      </c>
      <c r="W710">
        <v>539.95000000000005</v>
      </c>
      <c r="X710">
        <v>550.79999999999995</v>
      </c>
      <c r="Y710">
        <v>537.75</v>
      </c>
      <c r="Z710">
        <v>546.6</v>
      </c>
      <c r="AA710">
        <v>503.7</v>
      </c>
      <c r="AB710">
        <v>546.6</v>
      </c>
      <c r="AC710" s="2">
        <f>(Table2[[#This Row],[Close Price]]/Table2[[#This Row],[Day Low]])-1</f>
        <v>-2.1298268358183048E-3</v>
      </c>
      <c r="AD710" s="2">
        <f>(Table2[[#This Row],[Day High]]/Table2[[#This Row],[Close Price]])-1</f>
        <v>2.2271714922049046E-2</v>
      </c>
      <c r="AE710" s="2">
        <f>(Table2[[#This Row],[Close Price]]/Table2[[#This Row],[Current Week Low]])-1</f>
        <v>1.9525801952580135E-3</v>
      </c>
      <c r="AF710" s="2">
        <f>(Table2[[#This Row],[Current Week High]]/Table2[[#This Row],[Close Price]])-1</f>
        <v>1.4476614699332035E-2</v>
      </c>
      <c r="AG710" s="2">
        <f>(Table2[[#This Row],[Close Price]]/Table2[[#This Row],[Current Month Low]])-1</f>
        <v>6.9684335914234508E-2</v>
      </c>
      <c r="AH710" s="2">
        <f>(Table2[[#This Row],[Current Month High]]/Table2[[#This Row],[Close Price]])-1</f>
        <v>1.4476614699332035E-2</v>
      </c>
      <c r="AI710">
        <v>26.15998515219</v>
      </c>
      <c r="AJ710">
        <v>22.733485193621799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-0.01</v>
      </c>
      <c r="AM710" t="s">
        <v>10201</v>
      </c>
      <c r="AN710">
        <v>2.38</v>
      </c>
      <c r="AO710" t="s">
        <v>10202</v>
      </c>
      <c r="AP710">
        <v>-0.11417536076082301</v>
      </c>
      <c r="AQ710">
        <f>(Table2[[#This Row],[Sharpe Ratio]]-AVERAGE(Table2[Sharpe Ratio]))/_xlfn.STDEV.P(Table2[Sharpe Ratio])</f>
        <v>-1.950104915786472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663</v>
      </c>
      <c r="AT710">
        <f>_xlfn.RANK.AVG(Table2[[#This Row],[6M Return vs Nifty Z-Score]],Table2[6M Return vs Nifty Z-Score])</f>
        <v>604</v>
      </c>
      <c r="AU710">
        <f>_xlfn.RANK.AVG(Table2[[#This Row],[Sharpe Ratio Z-Score]],Table2[Sharpe Ratio Z-Score])</f>
        <v>720</v>
      </c>
      <c r="AV710">
        <f>(Table2[[#This Row],[Rank 1Y]]+Table2[[#This Row],[Rank 6M]]+Table2[[#This Row],[Rank Sharpe]])/3</f>
        <v>662.33333333333337</v>
      </c>
    </row>
    <row r="711" spans="1:48" x14ac:dyDescent="0.3">
      <c r="A711" t="s">
        <v>1602</v>
      </c>
      <c r="B711" t="s">
        <v>1603</v>
      </c>
      <c r="C711" t="s">
        <v>10171</v>
      </c>
      <c r="D711" t="s">
        <v>279</v>
      </c>
      <c r="E711">
        <v>5609.5732343620002</v>
      </c>
      <c r="F711">
        <v>166.78</v>
      </c>
      <c r="G711">
        <v>-28.542191782975902</v>
      </c>
      <c r="H711">
        <f>(Table2[[#This Row],[1Y Return vs Nifty]]-AVERAGE(Table2[1Y Return vs Nifty]))/_xlfn.STDEV.P(Table2[1Y Return vs Nifty])</f>
        <v>-0.92521046156005649</v>
      </c>
      <c r="I711">
        <v>-1.28945804354366</v>
      </c>
      <c r="J711">
        <f>(Table2[[#This Row],[1M Return vs Nifty]]-AVERAGE(Table2[1M Return vs Nifty]))/_xlfn.STDEV.P(Table2[1M Return vs Nifty])</f>
        <v>-0.20887758271539683</v>
      </c>
      <c r="K711">
        <v>-24.587436822218901</v>
      </c>
      <c r="L711">
        <f>(Table2[[#This Row],[6M Return vs Nifty]]-AVERAGE(Table2[6M Return vs Nifty]))/_xlfn.STDEV.P(Table2[6M Return vs Nifty])</f>
        <v>-1.0906805177697927</v>
      </c>
      <c r="M711">
        <v>3.1373230073566001</v>
      </c>
      <c r="N711">
        <f>(Table2[[#This Row],[1W Return vs Nifty]]-AVERAGE(Table2[1W Return vs Nifty]))/_xlfn.STDEV.P(Table2[1W Return vs Nifty])</f>
        <v>2.195147840704216E-2</v>
      </c>
      <c r="O711">
        <v>164.7</v>
      </c>
      <c r="P711">
        <v>165.78685873053601</v>
      </c>
      <c r="Q711">
        <v>165.903762719132</v>
      </c>
      <c r="R711">
        <v>56.915986170803698</v>
      </c>
      <c r="S711" s="2">
        <f>(Table2[[#This Row],[Close Price]]-Table2[[#This Row],[20D EMA]])/Table2[[#This Row],[20D EMA]]</f>
        <v>1.2629022465088116E-2</v>
      </c>
      <c r="T711" s="2">
        <f>(Table2[[#This Row],[Close Price]]-Table2[[#This Row],[50D EMA]])/Table2[[#This Row],[50D EMA]]</f>
        <v>5.9904703971634223E-3</v>
      </c>
      <c r="U711" s="2">
        <f>(Table2[[#This Row],[Close Price]]-Table2[[#This Row],[200D EMA]])/Table2[[#This Row],[200D EMA]]</f>
        <v>5.2815998052523341E-3</v>
      </c>
      <c r="V711">
        <v>0.89191910963268095</v>
      </c>
      <c r="W711">
        <v>166.52</v>
      </c>
      <c r="X711">
        <v>174.5</v>
      </c>
      <c r="Y711">
        <v>165.61</v>
      </c>
      <c r="Z711">
        <v>170.45</v>
      </c>
      <c r="AA711">
        <v>152.56</v>
      </c>
      <c r="AB711">
        <v>177.95</v>
      </c>
      <c r="AC711" s="2">
        <f>(Table2[[#This Row],[Close Price]]/Table2[[#This Row],[Day Low]])-1</f>
        <v>1.5613740091280359E-3</v>
      </c>
      <c r="AD711" s="2">
        <f>(Table2[[#This Row],[Day High]]/Table2[[#This Row],[Close Price]])-1</f>
        <v>4.628852380381332E-2</v>
      </c>
      <c r="AE711" s="2">
        <f>(Table2[[#This Row],[Close Price]]/Table2[[#This Row],[Current Week Low]])-1</f>
        <v>7.0647907735039706E-3</v>
      </c>
      <c r="AF711" s="2">
        <f>(Table2[[#This Row],[Current Week High]]/Table2[[#This Row],[Close Price]])-1</f>
        <v>2.2005036575128756E-2</v>
      </c>
      <c r="AG711" s="2">
        <f>(Table2[[#This Row],[Close Price]]/Table2[[#This Row],[Current Month Low]])-1</f>
        <v>9.3209229155742035E-2</v>
      </c>
      <c r="AH711" s="2">
        <f>(Table2[[#This Row],[Current Month High]]/Table2[[#This Row],[Close Price]])-1</f>
        <v>6.6974457368988993E-2</v>
      </c>
      <c r="AI711">
        <v>31.670464084422498</v>
      </c>
      <c r="AJ711">
        <v>28.242983467896899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-0.08</v>
      </c>
      <c r="AM711" t="s">
        <v>10201</v>
      </c>
      <c r="AN711">
        <v>-2.79</v>
      </c>
      <c r="AO711" t="s">
        <v>10201</v>
      </c>
      <c r="AP711">
        <v>-7.8660342131216004E-2</v>
      </c>
      <c r="AQ711">
        <f>(Table2[[#This Row],[Sharpe Ratio]]-AVERAGE(Table2[Sharpe Ratio]))/_xlfn.STDEV.P(Table2[Sharpe Ratio])</f>
        <v>-1.5424947274368819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646</v>
      </c>
      <c r="AT711">
        <f>_xlfn.RANK.AVG(Table2[[#This Row],[6M Return vs Nifty Z-Score]],Table2[6M Return vs Nifty Z-Score])</f>
        <v>651</v>
      </c>
      <c r="AU711">
        <f>_xlfn.RANK.AVG(Table2[[#This Row],[Sharpe Ratio Z-Score]],Table2[Sharpe Ratio Z-Score])</f>
        <v>691</v>
      </c>
      <c r="AV711">
        <f>(Table2[[#This Row],[Rank 1Y]]+Table2[[#This Row],[Rank 6M]]+Table2[[#This Row],[Rank Sharpe]])/3</f>
        <v>662.66666666666663</v>
      </c>
    </row>
    <row r="712" spans="1:48" x14ac:dyDescent="0.3">
      <c r="A712" t="s">
        <v>2047</v>
      </c>
      <c r="B712" t="s">
        <v>2048</v>
      </c>
      <c r="C712" t="s">
        <v>10161</v>
      </c>
      <c r="D712" t="s">
        <v>57</v>
      </c>
      <c r="E712">
        <v>3039.2472988499999</v>
      </c>
      <c r="F712">
        <v>329.7</v>
      </c>
      <c r="G712">
        <v>-22.4606605545099</v>
      </c>
      <c r="H712">
        <f>(Table2[[#This Row],[1Y Return vs Nifty]]-AVERAGE(Table2[1Y Return vs Nifty]))/_xlfn.STDEV.P(Table2[1Y Return vs Nifty])</f>
        <v>-0.84105278037312259</v>
      </c>
      <c r="I712">
        <v>-4.5255208203807102</v>
      </c>
      <c r="J712">
        <f>(Table2[[#This Row],[1M Return vs Nifty]]-AVERAGE(Table2[1M Return vs Nifty]))/_xlfn.STDEV.P(Table2[1M Return vs Nifty])</f>
        <v>-0.56357049743134002</v>
      </c>
      <c r="K712">
        <v>-25.8033992635335</v>
      </c>
      <c r="L712">
        <f>(Table2[[#This Row],[6M Return vs Nifty]]-AVERAGE(Table2[6M Return vs Nifty]))/_xlfn.STDEV.P(Table2[6M Return vs Nifty])</f>
        <v>-1.1316079296985118</v>
      </c>
      <c r="M712">
        <v>-2.4664624009602498</v>
      </c>
      <c r="N712">
        <f>(Table2[[#This Row],[1W Return vs Nifty]]-AVERAGE(Table2[1W Return vs Nifty]))/_xlfn.STDEV.P(Table2[1W Return vs Nifty])</f>
        <v>-1.1034389828854414</v>
      </c>
      <c r="O712">
        <v>329.05</v>
      </c>
      <c r="P712">
        <v>329.07870597862501</v>
      </c>
      <c r="Q712">
        <v>339.04156300842601</v>
      </c>
      <c r="R712">
        <v>52.4299821893811</v>
      </c>
      <c r="S712" s="2">
        <f>(Table2[[#This Row],[Close Price]]-Table2[[#This Row],[20D EMA]])/Table2[[#This Row],[20D EMA]]</f>
        <v>1.97538368029168E-3</v>
      </c>
      <c r="T712" s="2">
        <f>(Table2[[#This Row],[Close Price]]-Table2[[#This Row],[50D EMA]])/Table2[[#This Row],[50D EMA]]</f>
        <v>1.8879800184194674E-3</v>
      </c>
      <c r="U712" s="2">
        <f>(Table2[[#This Row],[Close Price]]-Table2[[#This Row],[200D EMA]])/Table2[[#This Row],[200D EMA]]</f>
        <v>-2.7552854952458621E-2</v>
      </c>
      <c r="V712">
        <v>0.93450812137725203</v>
      </c>
      <c r="W712">
        <v>327.64999999999998</v>
      </c>
      <c r="X712">
        <v>334</v>
      </c>
      <c r="Y712">
        <v>323.10000000000002</v>
      </c>
      <c r="Z712">
        <v>336.2</v>
      </c>
      <c r="AA712">
        <v>316.7</v>
      </c>
      <c r="AB712">
        <v>358</v>
      </c>
      <c r="AC712" s="2">
        <f>(Table2[[#This Row],[Close Price]]/Table2[[#This Row],[Day Low]])-1</f>
        <v>6.2566763314513274E-3</v>
      </c>
      <c r="AD712" s="2">
        <f>(Table2[[#This Row],[Day High]]/Table2[[#This Row],[Close Price]])-1</f>
        <v>1.3042159538974918E-2</v>
      </c>
      <c r="AE712" s="2">
        <f>(Table2[[#This Row],[Close Price]]/Table2[[#This Row],[Current Week Low]])-1</f>
        <v>2.042711234911776E-2</v>
      </c>
      <c r="AF712" s="2">
        <f>(Table2[[#This Row],[Current Week High]]/Table2[[#This Row],[Close Price]])-1</f>
        <v>1.9714892326357258E-2</v>
      </c>
      <c r="AG712" s="2">
        <f>(Table2[[#This Row],[Close Price]]/Table2[[#This Row],[Current Month Low]])-1</f>
        <v>4.1048310704136393E-2</v>
      </c>
      <c r="AH712" s="2">
        <f>(Table2[[#This Row],[Current Month High]]/Table2[[#This Row],[Close Price]])-1</f>
        <v>8.5835608128601804E-2</v>
      </c>
      <c r="AI712">
        <v>25.872004852896499</v>
      </c>
      <c r="AJ712">
        <v>15.0383810188415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-0.15</v>
      </c>
      <c r="AM712" t="s">
        <v>10201</v>
      </c>
      <c r="AN712">
        <v>-0.35</v>
      </c>
      <c r="AO712" t="s">
        <v>10201</v>
      </c>
      <c r="AP712">
        <v>-0.10339520056735001</v>
      </c>
      <c r="AQ712">
        <f>(Table2[[#This Row],[Sharpe Ratio]]-AVERAGE(Table2[Sharpe Ratio]))/_xlfn.STDEV.P(Table2[Sharpe Ratio])</f>
        <v>-1.8263797061018809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618</v>
      </c>
      <c r="AT712">
        <f>_xlfn.RANK.AVG(Table2[[#This Row],[6M Return vs Nifty Z-Score]],Table2[6M Return vs Nifty Z-Score])</f>
        <v>660</v>
      </c>
      <c r="AU712">
        <f>_xlfn.RANK.AVG(Table2[[#This Row],[Sharpe Ratio Z-Score]],Table2[Sharpe Ratio Z-Score])</f>
        <v>713</v>
      </c>
      <c r="AV712">
        <f>(Table2[[#This Row],[Rank 1Y]]+Table2[[#This Row],[Rank 6M]]+Table2[[#This Row],[Rank Sharpe]])/3</f>
        <v>663.66666666666663</v>
      </c>
    </row>
    <row r="713" spans="1:48" x14ac:dyDescent="0.3">
      <c r="A713" t="s">
        <v>1618</v>
      </c>
      <c r="B713" t="s">
        <v>1619</v>
      </c>
      <c r="C713" t="s">
        <v>10168</v>
      </c>
      <c r="D713" t="s">
        <v>528</v>
      </c>
      <c r="E713">
        <v>5482.0397181419903</v>
      </c>
      <c r="F713">
        <v>110.07</v>
      </c>
      <c r="G713">
        <v>-33.256542920127501</v>
      </c>
      <c r="H713">
        <f>(Table2[[#This Row],[1Y Return vs Nifty]]-AVERAGE(Table2[1Y Return vs Nifty]))/_xlfn.STDEV.P(Table2[1Y Return vs Nifty])</f>
        <v>-0.9904487782107364</v>
      </c>
      <c r="I713">
        <v>5.0802314860426803</v>
      </c>
      <c r="J713">
        <f>(Table2[[#This Row],[1M Return vs Nifty]]-AVERAGE(Table2[1M Return vs Nifty]))/_xlfn.STDEV.P(Table2[1M Return vs Nifty])</f>
        <v>0.48928061163608721</v>
      </c>
      <c r="K713">
        <v>-17.8705658356456</v>
      </c>
      <c r="L713">
        <f>(Table2[[#This Row],[6M Return vs Nifty]]-AVERAGE(Table2[6M Return vs Nifty]))/_xlfn.STDEV.P(Table2[6M Return vs Nifty])</f>
        <v>-0.86460104656314685</v>
      </c>
      <c r="M713">
        <v>-1.07494152331078</v>
      </c>
      <c r="N713">
        <f>(Table2[[#This Row],[1W Return vs Nifty]]-AVERAGE(Table2[1W Return vs Nifty]))/_xlfn.STDEV.P(Table2[1W Return vs Nifty])</f>
        <v>-0.82398425571621836</v>
      </c>
      <c r="O713">
        <v>109.09</v>
      </c>
      <c r="P713">
        <v>107.597044646448</v>
      </c>
      <c r="Q713">
        <v>108.78195176090701</v>
      </c>
      <c r="R713">
        <v>53.952834585957902</v>
      </c>
      <c r="S713" s="2">
        <f>(Table2[[#This Row],[Close Price]]-Table2[[#This Row],[20D EMA]])/Table2[[#This Row],[20D EMA]]</f>
        <v>8.9834081950681977E-3</v>
      </c>
      <c r="T713" s="2">
        <f>(Table2[[#This Row],[Close Price]]-Table2[[#This Row],[50D EMA]])/Table2[[#This Row],[50D EMA]]</f>
        <v>2.2983487712676994E-2</v>
      </c>
      <c r="U713" s="2">
        <f>(Table2[[#This Row],[Close Price]]-Table2[[#This Row],[200D EMA]])/Table2[[#This Row],[200D EMA]]</f>
        <v>1.1840642847850366E-2</v>
      </c>
      <c r="V713">
        <v>0.68405996211783004</v>
      </c>
      <c r="W713">
        <v>109.86</v>
      </c>
      <c r="X713">
        <v>113.2</v>
      </c>
      <c r="Y713">
        <v>108.96</v>
      </c>
      <c r="Z713">
        <v>111.5</v>
      </c>
      <c r="AA713">
        <v>99.46</v>
      </c>
      <c r="AB713">
        <v>118.9</v>
      </c>
      <c r="AC713" s="2">
        <f>(Table2[[#This Row],[Close Price]]/Table2[[#This Row],[Day Low]])-1</f>
        <v>1.9115237575095811E-3</v>
      </c>
      <c r="AD713" s="2">
        <f>(Table2[[#This Row],[Day High]]/Table2[[#This Row],[Close Price]])-1</f>
        <v>2.8436449532116104E-2</v>
      </c>
      <c r="AE713" s="2">
        <f>(Table2[[#This Row],[Close Price]]/Table2[[#This Row],[Current Week Low]])-1</f>
        <v>1.0187224669603534E-2</v>
      </c>
      <c r="AF713" s="2">
        <f>(Table2[[#This Row],[Current Week High]]/Table2[[#This Row],[Close Price]])-1</f>
        <v>1.2991732533842226E-2</v>
      </c>
      <c r="AG713" s="2">
        <f>(Table2[[#This Row],[Close Price]]/Table2[[#This Row],[Current Month Low]])-1</f>
        <v>0.10667605067363772</v>
      </c>
      <c r="AH713" s="2">
        <f>(Table2[[#This Row],[Current Month High]]/Table2[[#This Row],[Close Price]])-1</f>
        <v>8.0221677114563628E-2</v>
      </c>
      <c r="AI713">
        <v>25.102207686017898</v>
      </c>
      <c r="AJ713">
        <v>20.2950819672131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-0.01</v>
      </c>
      <c r="AM713" t="s">
        <v>10201</v>
      </c>
      <c r="AN713">
        <v>-3.33</v>
      </c>
      <c r="AO713" t="s">
        <v>10201</v>
      </c>
      <c r="AP713">
        <v>-0.114079728769169</v>
      </c>
      <c r="AQ713">
        <f>(Table2[[#This Row],[Sharpe Ratio]]-AVERAGE(Table2[Sharpe Ratio]))/_xlfn.STDEV.P(Table2[Sharpe Ratio])</f>
        <v>-1.9490073357869551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675</v>
      </c>
      <c r="AT713">
        <f>_xlfn.RANK.AVG(Table2[[#This Row],[6M Return vs Nifty Z-Score]],Table2[6M Return vs Nifty Z-Score])</f>
        <v>602</v>
      </c>
      <c r="AU713">
        <f>_xlfn.RANK.AVG(Table2[[#This Row],[Sharpe Ratio Z-Score]],Table2[Sharpe Ratio Z-Score])</f>
        <v>719</v>
      </c>
      <c r="AV713">
        <f>(Table2[[#This Row],[Rank 1Y]]+Table2[[#This Row],[Rank 6M]]+Table2[[#This Row],[Rank Sharpe]])/3</f>
        <v>665.33333333333337</v>
      </c>
    </row>
    <row r="714" spans="1:48" x14ac:dyDescent="0.3">
      <c r="A714" t="s">
        <v>1420</v>
      </c>
      <c r="B714" t="s">
        <v>1421</v>
      </c>
      <c r="C714" t="s">
        <v>10161</v>
      </c>
      <c r="D714" t="s">
        <v>57</v>
      </c>
      <c r="E714">
        <v>7365.9910044239996</v>
      </c>
      <c r="F714">
        <v>226.98</v>
      </c>
      <c r="G714">
        <v>-31.980499669264599</v>
      </c>
      <c r="H714">
        <f>(Table2[[#This Row],[1Y Return vs Nifty]]-AVERAGE(Table2[1Y Return vs Nifty]))/_xlfn.STDEV.P(Table2[1Y Return vs Nifty])</f>
        <v>-0.97279058703279742</v>
      </c>
      <c r="I714">
        <v>-9.8194617404022893</v>
      </c>
      <c r="J714">
        <f>(Table2[[#This Row],[1M Return vs Nifty]]-AVERAGE(Table2[1M Return vs Nifty]))/_xlfn.STDEV.P(Table2[1M Return vs Nifty])</f>
        <v>-1.1438198512747646</v>
      </c>
      <c r="K714">
        <v>-53.040511255875899</v>
      </c>
      <c r="L714">
        <f>(Table2[[#This Row],[6M Return vs Nifty]]-AVERAGE(Table2[6M Return vs Nifty]))/_xlfn.STDEV.P(Table2[6M Return vs Nifty])</f>
        <v>-2.0483669219039604</v>
      </c>
      <c r="M714">
        <v>1.32505676307709</v>
      </c>
      <c r="N714">
        <f>(Table2[[#This Row],[1W Return vs Nifty]]-AVERAGE(Table2[1W Return vs Nifty]))/_xlfn.STDEV.P(Table2[1W Return vs Nifty])</f>
        <v>-0.34200020711031953</v>
      </c>
      <c r="O714">
        <v>231.56</v>
      </c>
      <c r="P714">
        <v>240.77791188214201</v>
      </c>
      <c r="Q714">
        <v>270.52555761913402</v>
      </c>
      <c r="R714">
        <v>40.859247463668098</v>
      </c>
      <c r="S714" s="2">
        <f>(Table2[[#This Row],[Close Price]]-Table2[[#This Row],[20D EMA]])/Table2[[#This Row],[20D EMA]]</f>
        <v>-1.9778891000172796E-2</v>
      </c>
      <c r="T714" s="2">
        <f>(Table2[[#This Row],[Close Price]]-Table2[[#This Row],[50D EMA]])/Table2[[#This Row],[50D EMA]]</f>
        <v>-5.7305555041510345E-2</v>
      </c>
      <c r="U714" s="2">
        <f>(Table2[[#This Row],[Close Price]]-Table2[[#This Row],[200D EMA]])/Table2[[#This Row],[200D EMA]]</f>
        <v>-0.16096652014092031</v>
      </c>
      <c r="V714">
        <v>0.35587321254362603</v>
      </c>
      <c r="W714">
        <v>0</v>
      </c>
      <c r="X714">
        <v>0</v>
      </c>
      <c r="Y714">
        <v>225</v>
      </c>
      <c r="Z714">
        <v>228.49</v>
      </c>
      <c r="AA714">
        <v>215.01</v>
      </c>
      <c r="AB714">
        <v>258</v>
      </c>
      <c r="AC714" s="2" t="e">
        <f>(Table2[[#This Row],[Close Price]]/Table2[[#This Row],[Day Low]])-1</f>
        <v>#DIV/0!</v>
      </c>
      <c r="AD714" s="2">
        <f>(Table2[[#This Row],[Day High]]/Table2[[#This Row],[Close Price]])-1</f>
        <v>-1</v>
      </c>
      <c r="AE714" s="2">
        <f>(Table2[[#This Row],[Close Price]]/Table2[[#This Row],[Current Week Low]])-1</f>
        <v>8.799999999999919E-3</v>
      </c>
      <c r="AF714" s="2">
        <f>(Table2[[#This Row],[Current Week High]]/Table2[[#This Row],[Close Price]])-1</f>
        <v>6.6525685082385877E-3</v>
      </c>
      <c r="AG714" s="2">
        <f>(Table2[[#This Row],[Close Price]]/Table2[[#This Row],[Current Month Low]])-1</f>
        <v>5.5671829217245783E-2</v>
      </c>
      <c r="AH714" s="2">
        <f>(Table2[[#This Row],[Current Month High]]/Table2[[#This Row],[Close Price]])-1</f>
        <v>0.13666402326196136</v>
      </c>
      <c r="AI714">
        <v>108.30029077451699</v>
      </c>
      <c r="AJ714">
        <v>15.747067822539501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-0.09</v>
      </c>
      <c r="AM714" t="s">
        <v>10201</v>
      </c>
      <c r="AN714">
        <v>-5.29</v>
      </c>
      <c r="AO714" t="s">
        <v>10201</v>
      </c>
      <c r="AP714">
        <v>-3.1050136958684998E-2</v>
      </c>
      <c r="AQ714">
        <f>(Table2[[#This Row],[Sharpe Ratio]]-AVERAGE(Table2[Sharpe Ratio]))/_xlfn.STDEV.P(Table2[Sharpe Ratio])</f>
        <v>-0.99606661204910329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664</v>
      </c>
      <c r="AT714">
        <f>_xlfn.RANK.AVG(Table2[[#This Row],[6M Return vs Nifty Z-Score]],Table2[6M Return vs Nifty Z-Score])</f>
        <v>728</v>
      </c>
      <c r="AU714">
        <f>_xlfn.RANK.AVG(Table2[[#This Row],[Sharpe Ratio Z-Score]],Table2[Sharpe Ratio Z-Score])</f>
        <v>617</v>
      </c>
      <c r="AV714">
        <f>(Table2[[#This Row],[Rank 1Y]]+Table2[[#This Row],[Rank 6M]]+Table2[[#This Row],[Rank Sharpe]])/3</f>
        <v>669.66666666666663</v>
      </c>
    </row>
    <row r="715" spans="1:48" x14ac:dyDescent="0.3">
      <c r="A715" t="s">
        <v>370</v>
      </c>
      <c r="B715" t="s">
        <v>371</v>
      </c>
      <c r="C715" t="s">
        <v>10157</v>
      </c>
      <c r="D715" t="s">
        <v>372</v>
      </c>
      <c r="E715">
        <v>67327.026396860005</v>
      </c>
      <c r="F715">
        <v>707.9</v>
      </c>
      <c r="G715">
        <v>-43.656335953154702</v>
      </c>
      <c r="H715">
        <f>(Table2[[#This Row],[1Y Return vs Nifty]]-AVERAGE(Table2[1Y Return vs Nifty]))/_xlfn.STDEV.P(Table2[1Y Return vs Nifty])</f>
        <v>-1.1343635972923058</v>
      </c>
      <c r="I715">
        <v>-3.7557444127002202</v>
      </c>
      <c r="J715">
        <f>(Table2[[#This Row],[1M Return vs Nifty]]-AVERAGE(Table2[1M Return vs Nifty]))/_xlfn.STDEV.P(Table2[1M Return vs Nifty])</f>
        <v>-0.47919814233548907</v>
      </c>
      <c r="K715">
        <v>-15.323211168293</v>
      </c>
      <c r="L715">
        <f>(Table2[[#This Row],[6M Return vs Nifty]]-AVERAGE(Table2[6M Return vs Nifty]))/_xlfn.STDEV.P(Table2[6M Return vs Nifty])</f>
        <v>-0.77886103498304315</v>
      </c>
      <c r="M715">
        <v>-0.297598858451527</v>
      </c>
      <c r="N715">
        <f>(Table2[[#This Row],[1W Return vs Nifty]]-AVERAGE(Table2[1W Return vs Nifty]))/_xlfn.STDEV.P(Table2[1W Return vs Nifty])</f>
        <v>-0.66787299226742014</v>
      </c>
      <c r="O715">
        <v>727.18</v>
      </c>
      <c r="P715">
        <v>724.19616797025003</v>
      </c>
      <c r="Q715">
        <v>741.15743619650004</v>
      </c>
      <c r="R715">
        <v>33.2601229973057</v>
      </c>
      <c r="S715" s="2">
        <f>(Table2[[#This Row],[Close Price]]-Table2[[#This Row],[20D EMA]])/Table2[[#This Row],[20D EMA]]</f>
        <v>-2.6513380456008106E-2</v>
      </c>
      <c r="T715" s="2">
        <f>(Table2[[#This Row],[Close Price]]-Table2[[#This Row],[50D EMA]])/Table2[[#This Row],[50D EMA]]</f>
        <v>-2.2502422259322835E-2</v>
      </c>
      <c r="U715" s="2">
        <f>(Table2[[#This Row],[Close Price]]-Table2[[#This Row],[200D EMA]])/Table2[[#This Row],[200D EMA]]</f>
        <v>-4.4872296454545262E-2</v>
      </c>
      <c r="V715">
        <v>1.3543089376916599</v>
      </c>
      <c r="W715">
        <v>708.1</v>
      </c>
      <c r="X715">
        <v>720</v>
      </c>
      <c r="Y715">
        <v>702.25</v>
      </c>
      <c r="Z715">
        <v>721.7</v>
      </c>
      <c r="AA715">
        <v>702.25</v>
      </c>
      <c r="AB715">
        <v>750</v>
      </c>
      <c r="AC715" s="2">
        <f>(Table2[[#This Row],[Close Price]]/Table2[[#This Row],[Day Low]])-1</f>
        <v>-2.8244598220594774E-4</v>
      </c>
      <c r="AD715" s="2">
        <f>(Table2[[#This Row],[Day High]]/Table2[[#This Row],[Close Price]])-1</f>
        <v>1.7092809718886937E-2</v>
      </c>
      <c r="AE715" s="2">
        <f>(Table2[[#This Row],[Close Price]]/Table2[[#This Row],[Current Week Low]])-1</f>
        <v>8.0455678177286938E-3</v>
      </c>
      <c r="AF715" s="2">
        <f>(Table2[[#This Row],[Current Week High]]/Table2[[#This Row],[Close Price]])-1</f>
        <v>1.9494278852945524E-2</v>
      </c>
      <c r="AG715" s="2">
        <f>(Table2[[#This Row],[Close Price]]/Table2[[#This Row],[Current Month Low]])-1</f>
        <v>8.0455678177286938E-3</v>
      </c>
      <c r="AH715" s="2">
        <f>(Table2[[#This Row],[Current Month High]]/Table2[[#This Row],[Close Price]])-1</f>
        <v>5.9471676790507244E-2</v>
      </c>
      <c r="AI715">
        <v>26.126571549653899</v>
      </c>
      <c r="AJ715">
        <v>9.2522571186048204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10201</v>
      </c>
      <c r="AN715">
        <v>-5.0199999999999996</v>
      </c>
      <c r="AO715" t="s">
        <v>10201</v>
      </c>
      <c r="AP715">
        <v>-0.141559654978305</v>
      </c>
      <c r="AQ715">
        <f>(Table2[[#This Row],[Sharpe Ratio]]-AVERAGE(Table2[Sharpe Ratio]))/_xlfn.STDEV.P(Table2[Sharpe Ratio])</f>
        <v>-2.2643977911533786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705</v>
      </c>
      <c r="AT715">
        <f>_xlfn.RANK.AVG(Table2[[#This Row],[6M Return vs Nifty Z-Score]],Table2[6M Return vs Nifty Z-Score])</f>
        <v>580</v>
      </c>
      <c r="AU715">
        <f>_xlfn.RANK.AVG(Table2[[#This Row],[Sharpe Ratio Z-Score]],Table2[Sharpe Ratio Z-Score])</f>
        <v>725</v>
      </c>
      <c r="AV715">
        <f>(Table2[[#This Row],[Rank 1Y]]+Table2[[#This Row],[Rank 6M]]+Table2[[#This Row],[Rank Sharpe]])/3</f>
        <v>670</v>
      </c>
    </row>
    <row r="716" spans="1:48" x14ac:dyDescent="0.3">
      <c r="A716" t="s">
        <v>2432</v>
      </c>
      <c r="B716" t="s">
        <v>2433</v>
      </c>
      <c r="C716" t="s">
        <v>10171</v>
      </c>
      <c r="D716" t="s">
        <v>551</v>
      </c>
      <c r="E716">
        <v>2024.5145670090001</v>
      </c>
      <c r="F716">
        <v>120.87</v>
      </c>
      <c r="G716">
        <v>-49.110455324356302</v>
      </c>
      <c r="H716">
        <f>(Table2[[#This Row],[1Y Return vs Nifty]]-AVERAGE(Table2[1Y Return vs Nifty]))/_xlfn.STDEV.P(Table2[1Y Return vs Nifty])</f>
        <v>-1.2098390033953907</v>
      </c>
      <c r="I716">
        <v>12.142996838280601</v>
      </c>
      <c r="J716">
        <f>(Table2[[#This Row],[1M Return vs Nifty]]-AVERAGE(Table2[1M Return vs Nifty]))/_xlfn.STDEV.P(Table2[1M Return vs Nifty])</f>
        <v>1.263404292632337</v>
      </c>
      <c r="K716">
        <v>-20.338019572801599</v>
      </c>
      <c r="L716">
        <f>(Table2[[#This Row],[6M Return vs Nifty]]-AVERAGE(Table2[6M Return vs Nifty]))/_xlfn.STDEV.P(Table2[6M Return vs Nifty])</f>
        <v>-0.94765171662040815</v>
      </c>
      <c r="M716">
        <v>8.5209673156795205</v>
      </c>
      <c r="N716">
        <f>(Table2[[#This Row],[1W Return vs Nifty]]-AVERAGE(Table2[1W Return vs Nifty]))/_xlfn.STDEV.P(Table2[1W Return vs Nifty])</f>
        <v>1.103131700366679</v>
      </c>
      <c r="O716">
        <v>111.72</v>
      </c>
      <c r="P716">
        <v>107.860227593472</v>
      </c>
      <c r="Q716">
        <v>118.226391130396</v>
      </c>
      <c r="R716">
        <v>68.178759889453701</v>
      </c>
      <c r="S716" s="2">
        <f>(Table2[[#This Row],[Close Price]]-Table2[[#This Row],[20D EMA]])/Table2[[#This Row],[20D EMA]]</f>
        <v>8.1901181525241729E-2</v>
      </c>
      <c r="T716" s="2">
        <f>(Table2[[#This Row],[Close Price]]-Table2[[#This Row],[50D EMA]])/Table2[[#This Row],[50D EMA]]</f>
        <v>0.12061695674852616</v>
      </c>
      <c r="U716" s="2">
        <f>(Table2[[#This Row],[Close Price]]-Table2[[#This Row],[200D EMA]])/Table2[[#This Row],[200D EMA]]</f>
        <v>2.2360564712563039E-2</v>
      </c>
      <c r="V716">
        <v>3.0280639611306901</v>
      </c>
      <c r="W716">
        <v>120.04</v>
      </c>
      <c r="X716">
        <v>124.33</v>
      </c>
      <c r="Y716">
        <v>120</v>
      </c>
      <c r="Z716">
        <v>124.89</v>
      </c>
      <c r="AA716">
        <v>101.05</v>
      </c>
      <c r="AB716">
        <v>124.94</v>
      </c>
      <c r="AC716" s="2">
        <f>(Table2[[#This Row],[Close Price]]/Table2[[#This Row],[Day Low]])-1</f>
        <v>6.9143618793734429E-3</v>
      </c>
      <c r="AD716" s="2">
        <f>(Table2[[#This Row],[Day High]]/Table2[[#This Row],[Close Price]])-1</f>
        <v>2.8625796310085105E-2</v>
      </c>
      <c r="AE716" s="2">
        <f>(Table2[[#This Row],[Close Price]]/Table2[[#This Row],[Current Week Low]])-1</f>
        <v>7.2499999999999787E-3</v>
      </c>
      <c r="AF716" s="2">
        <f>(Table2[[#This Row],[Current Week High]]/Table2[[#This Row],[Close Price]])-1</f>
        <v>3.3258873169520919E-2</v>
      </c>
      <c r="AG716" s="2">
        <f>(Table2[[#This Row],[Close Price]]/Table2[[#This Row],[Current Month Low]])-1</f>
        <v>0.19614052449282537</v>
      </c>
      <c r="AH716" s="2">
        <f>(Table2[[#This Row],[Current Month High]]/Table2[[#This Row],[Close Price]])-1</f>
        <v>3.3672540746256141E-2</v>
      </c>
      <c r="AI716">
        <v>54.173905849259498</v>
      </c>
      <c r="AJ716">
        <v>51.1819887429643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0.09</v>
      </c>
      <c r="AM716" t="s">
        <v>10202</v>
      </c>
      <c r="AN716">
        <v>17.600000000000001</v>
      </c>
      <c r="AO716" t="s">
        <v>10202</v>
      </c>
      <c r="AP716">
        <v>-6.7049516377179E-2</v>
      </c>
      <c r="AQ716">
        <f>(Table2[[#This Row],[Sharpe Ratio]]-AVERAGE(Table2[Sharpe Ratio]))/_xlfn.STDEV.P(Table2[Sharpe Ratio])</f>
        <v>-1.4092358680834502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716</v>
      </c>
      <c r="AT716">
        <f>_xlfn.RANK.AVG(Table2[[#This Row],[6M Return vs Nifty Z-Score]],Table2[6M Return vs Nifty Z-Score])</f>
        <v>625</v>
      </c>
      <c r="AU716">
        <f>_xlfn.RANK.AVG(Table2[[#This Row],[Sharpe Ratio Z-Score]],Table2[Sharpe Ratio Z-Score])</f>
        <v>671</v>
      </c>
      <c r="AV716">
        <f>(Table2[[#This Row],[Rank 1Y]]+Table2[[#This Row],[Rank 6M]]+Table2[[#This Row],[Rank Sharpe]])/3</f>
        <v>670.66666666666663</v>
      </c>
    </row>
    <row r="717" spans="1:48" x14ac:dyDescent="0.3">
      <c r="A717" t="s">
        <v>1307</v>
      </c>
      <c r="B717" t="s">
        <v>1308</v>
      </c>
      <c r="C717" t="s">
        <v>10171</v>
      </c>
      <c r="D717" t="s">
        <v>551</v>
      </c>
      <c r="E717">
        <v>8582.4825203199998</v>
      </c>
      <c r="F717">
        <v>781.4</v>
      </c>
      <c r="G717">
        <v>-46.265968195339397</v>
      </c>
      <c r="H717">
        <f>(Table2[[#This Row],[1Y Return vs Nifty]]-AVERAGE(Table2[1Y Return vs Nifty]))/_xlfn.STDEV.P(Table2[1Y Return vs Nifty])</f>
        <v>-1.1704763113444738</v>
      </c>
      <c r="I717">
        <v>-1.1249441019448001</v>
      </c>
      <c r="J717">
        <f>(Table2[[#This Row],[1M Return vs Nifty]]-AVERAGE(Table2[1M Return vs Nifty]))/_xlfn.STDEV.P(Table2[1M Return vs Nifty])</f>
        <v>-0.19084581587985303</v>
      </c>
      <c r="K717">
        <v>-30.232598112541499</v>
      </c>
      <c r="L717">
        <f>(Table2[[#This Row],[6M Return vs Nifty]]-AVERAGE(Table2[6M Return vs Nifty]))/_xlfn.STDEV.P(Table2[6M Return vs Nifty])</f>
        <v>-1.2806879009610928</v>
      </c>
      <c r="M717">
        <v>7.8338959579660403E-2</v>
      </c>
      <c r="N717">
        <f>(Table2[[#This Row],[1W Return vs Nifty]]-AVERAGE(Table2[1W Return vs Nifty]))/_xlfn.STDEV.P(Table2[1W Return vs Nifty])</f>
        <v>-0.5923745918783726</v>
      </c>
      <c r="O717">
        <v>776.4</v>
      </c>
      <c r="P717">
        <v>784.52975915018601</v>
      </c>
      <c r="Q717">
        <v>856.20509624914496</v>
      </c>
      <c r="R717">
        <v>54.393606250057097</v>
      </c>
      <c r="S717" s="2">
        <f>(Table2[[#This Row],[Close Price]]-Table2[[#This Row],[20D EMA]])/Table2[[#This Row],[20D EMA]]</f>
        <v>6.4399793920659459E-3</v>
      </c>
      <c r="T717" s="2">
        <f>(Table2[[#This Row],[Close Price]]-Table2[[#This Row],[50D EMA]])/Table2[[#This Row],[50D EMA]]</f>
        <v>-3.9893440799189479E-3</v>
      </c>
      <c r="U717" s="2">
        <f>(Table2[[#This Row],[Close Price]]-Table2[[#This Row],[200D EMA]])/Table2[[#This Row],[200D EMA]]</f>
        <v>-8.7368197849849796E-2</v>
      </c>
      <c r="V717">
        <v>1.7564305901830399</v>
      </c>
      <c r="W717">
        <v>779.5</v>
      </c>
      <c r="X717">
        <v>786.65</v>
      </c>
      <c r="Y717">
        <v>778</v>
      </c>
      <c r="Z717">
        <v>788.6</v>
      </c>
      <c r="AA717">
        <v>731.8</v>
      </c>
      <c r="AB717">
        <v>805</v>
      </c>
      <c r="AC717" s="2">
        <f>(Table2[[#This Row],[Close Price]]/Table2[[#This Row],[Day Low]])-1</f>
        <v>2.4374599101988359E-3</v>
      </c>
      <c r="AD717" s="2">
        <f>(Table2[[#This Row],[Day High]]/Table2[[#This Row],[Close Price]])-1</f>
        <v>6.7187100076784301E-3</v>
      </c>
      <c r="AE717" s="2">
        <f>(Table2[[#This Row],[Close Price]]/Table2[[#This Row],[Current Week Low]])-1</f>
        <v>4.3701799485860171E-3</v>
      </c>
      <c r="AF717" s="2">
        <f>(Table2[[#This Row],[Current Week High]]/Table2[[#This Row],[Close Price]])-1</f>
        <v>9.2142308676734785E-3</v>
      </c>
      <c r="AG717" s="2">
        <f>(Table2[[#This Row],[Close Price]]/Table2[[#This Row],[Current Month Low]])-1</f>
        <v>6.7778081443017335E-2</v>
      </c>
      <c r="AH717" s="2">
        <f>(Table2[[#This Row],[Current Month High]]/Table2[[#This Row],[Close Price]])-1</f>
        <v>3.0202201177373933E-2</v>
      </c>
      <c r="AI717">
        <v>41.579216790376201</v>
      </c>
      <c r="AJ717">
        <v>8.4675180455302499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-0.13</v>
      </c>
      <c r="AM717" t="s">
        <v>10201</v>
      </c>
      <c r="AN717">
        <v>4.71</v>
      </c>
      <c r="AO717" t="s">
        <v>10202</v>
      </c>
      <c r="AP717">
        <v>-2.8849013243606E-2</v>
      </c>
      <c r="AQ717">
        <f>(Table2[[#This Row],[Sharpe Ratio]]-AVERAGE(Table2[Sharpe Ratio]))/_xlfn.STDEV.P(Table2[Sharpe Ratio])</f>
        <v>-0.97080404745801629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711</v>
      </c>
      <c r="AT717">
        <f>_xlfn.RANK.AVG(Table2[[#This Row],[6M Return vs Nifty Z-Score]],Table2[6M Return vs Nifty Z-Score])</f>
        <v>689</v>
      </c>
      <c r="AU717">
        <f>_xlfn.RANK.AVG(Table2[[#This Row],[Sharpe Ratio Z-Score]],Table2[Sharpe Ratio Z-Score])</f>
        <v>613</v>
      </c>
      <c r="AV717">
        <f>(Table2[[#This Row],[Rank 1Y]]+Table2[[#This Row],[Rank 6M]]+Table2[[#This Row],[Rank Sharpe]])/3</f>
        <v>671</v>
      </c>
    </row>
    <row r="718" spans="1:48" x14ac:dyDescent="0.3">
      <c r="A718" t="s">
        <v>988</v>
      </c>
      <c r="B718" t="s">
        <v>989</v>
      </c>
      <c r="C718" t="s">
        <v>10173</v>
      </c>
      <c r="D718" t="s">
        <v>574</v>
      </c>
      <c r="E718">
        <v>13832.44016742</v>
      </c>
      <c r="F718">
        <v>144.01</v>
      </c>
      <c r="G718">
        <v>-66.995455550990798</v>
      </c>
      <c r="H718">
        <f>(Table2[[#This Row],[1Y Return vs Nifty]]-AVERAGE(Table2[1Y Return vs Nifty]))/_xlfn.STDEV.P(Table2[1Y Return vs Nifty])</f>
        <v>-1.4573359068160456</v>
      </c>
      <c r="I718">
        <v>-9.6708064720461699</v>
      </c>
      <c r="J718">
        <f>(Table2[[#This Row],[1M Return vs Nifty]]-AVERAGE(Table2[1M Return vs Nifty]))/_xlfn.STDEV.P(Table2[1M Return vs Nifty])</f>
        <v>-1.1275262951674727</v>
      </c>
      <c r="K718">
        <v>-25.2216459927496</v>
      </c>
      <c r="L718">
        <f>(Table2[[#This Row],[6M Return vs Nifty]]-AVERAGE(Table2[6M Return vs Nifty]))/_xlfn.STDEV.P(Table2[6M Return vs Nifty])</f>
        <v>-1.1120270158928915</v>
      </c>
      <c r="M718">
        <v>2.2469287970045002</v>
      </c>
      <c r="N718">
        <f>(Table2[[#This Row],[1W Return vs Nifty]]-AVERAGE(Table2[1W Return vs Nifty]))/_xlfn.STDEV.P(Table2[1W Return vs Nifty])</f>
        <v>-0.15686356858478739</v>
      </c>
      <c r="O718">
        <v>145.47999999999999</v>
      </c>
      <c r="P718">
        <v>148.70104239833299</v>
      </c>
      <c r="Q718">
        <v>178.73616833469799</v>
      </c>
      <c r="R718">
        <v>50.217090161180501</v>
      </c>
      <c r="S718" s="2">
        <f>(Table2[[#This Row],[Close Price]]-Table2[[#This Row],[20D EMA]])/Table2[[#This Row],[20D EMA]]</f>
        <v>-1.0104481715699746E-2</v>
      </c>
      <c r="T718" s="2">
        <f>(Table2[[#This Row],[Close Price]]-Table2[[#This Row],[50D EMA]])/Table2[[#This Row],[50D EMA]]</f>
        <v>-3.1546802380623969E-2</v>
      </c>
      <c r="U718" s="2">
        <f>(Table2[[#This Row],[Close Price]]-Table2[[#This Row],[200D EMA]])/Table2[[#This Row],[200D EMA]]</f>
        <v>-0.19428730434497415</v>
      </c>
      <c r="V718">
        <v>1.1116897036626401</v>
      </c>
      <c r="W718">
        <v>143.52000000000001</v>
      </c>
      <c r="X718">
        <v>145.6</v>
      </c>
      <c r="Y718">
        <v>143.19999999999999</v>
      </c>
      <c r="Z718">
        <v>147.94</v>
      </c>
      <c r="AA718">
        <v>129.77000000000001</v>
      </c>
      <c r="AB718">
        <v>164.03</v>
      </c>
      <c r="AC718" s="2">
        <f>(Table2[[#This Row],[Close Price]]/Table2[[#This Row],[Day Low]])-1</f>
        <v>3.4141583054625446E-3</v>
      </c>
      <c r="AD718" s="2">
        <f>(Table2[[#This Row],[Day High]]/Table2[[#This Row],[Close Price]])-1</f>
        <v>1.1040899937504456E-2</v>
      </c>
      <c r="AE718" s="2">
        <f>(Table2[[#This Row],[Close Price]]/Table2[[#This Row],[Current Week Low]])-1</f>
        <v>5.6564245810055702E-3</v>
      </c>
      <c r="AF718" s="2">
        <f>(Table2[[#This Row],[Current Week High]]/Table2[[#This Row],[Close Price]])-1</f>
        <v>2.7289771543642871E-2</v>
      </c>
      <c r="AG718" s="2">
        <f>(Table2[[#This Row],[Close Price]]/Table2[[#This Row],[Current Month Low]])-1</f>
        <v>0.10973260383755856</v>
      </c>
      <c r="AH718" s="2">
        <f>(Table2[[#This Row],[Current Month High]]/Table2[[#This Row],[Close Price]])-1</f>
        <v>0.13901812374140698</v>
      </c>
      <c r="AI718">
        <v>108.110547878619</v>
      </c>
      <c r="AJ718">
        <v>14.7490039840637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-0.09</v>
      </c>
      <c r="AM718" t="s">
        <v>10201</v>
      </c>
      <c r="AN718">
        <v>-1.66</v>
      </c>
      <c r="AO718" t="s">
        <v>10201</v>
      </c>
      <c r="AP718">
        <v>-3.6862099123921001E-2</v>
      </c>
      <c r="AQ718">
        <f>(Table2[[#This Row],[Sharpe Ratio]]-AVERAGE(Table2[Sharpe Ratio]))/_xlfn.STDEV.P(Table2[Sharpe Ratio])</f>
        <v>-1.0627712087032528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730</v>
      </c>
      <c r="AT718">
        <f>_xlfn.RANK.AVG(Table2[[#This Row],[6M Return vs Nifty Z-Score]],Table2[6M Return vs Nifty Z-Score])</f>
        <v>657</v>
      </c>
      <c r="AU718">
        <f>_xlfn.RANK.AVG(Table2[[#This Row],[Sharpe Ratio Z-Score]],Table2[Sharpe Ratio Z-Score])</f>
        <v>627</v>
      </c>
      <c r="AV718">
        <f>(Table2[[#This Row],[Rank 1Y]]+Table2[[#This Row],[Rank 6M]]+Table2[[#This Row],[Rank Sharpe]])/3</f>
        <v>671.33333333333337</v>
      </c>
    </row>
    <row r="719" spans="1:48" x14ac:dyDescent="0.3">
      <c r="A719" t="s">
        <v>2213</v>
      </c>
      <c r="B719" t="s">
        <v>2214</v>
      </c>
      <c r="C719" t="s">
        <v>10171</v>
      </c>
      <c r="D719" t="s">
        <v>377</v>
      </c>
      <c r="E719">
        <v>2510.6796379080001</v>
      </c>
      <c r="F719">
        <v>218.01</v>
      </c>
      <c r="G719">
        <v>-28.126525256011298</v>
      </c>
      <c r="H719">
        <f>(Table2[[#This Row],[1Y Return vs Nifty]]-AVERAGE(Table2[1Y Return vs Nifty]))/_xlfn.STDEV.P(Table2[1Y Return vs Nifty])</f>
        <v>-0.91945836891394328</v>
      </c>
      <c r="I719">
        <v>-10.8437211772199</v>
      </c>
      <c r="J719">
        <f>(Table2[[#This Row],[1M Return vs Nifty]]-AVERAGE(Table2[1M Return vs Nifty]))/_xlfn.STDEV.P(Table2[1M Return vs Nifty])</f>
        <v>-1.2560851533172788</v>
      </c>
      <c r="K719">
        <v>-56.156835001210702</v>
      </c>
      <c r="L719">
        <f>(Table2[[#This Row],[6M Return vs Nifty]]-AVERAGE(Table2[6M Return vs Nifty]))/_xlfn.STDEV.P(Table2[6M Return vs Nifty])</f>
        <v>-2.1532575511660594</v>
      </c>
      <c r="M719">
        <v>1.5804810022031901</v>
      </c>
      <c r="N719">
        <f>(Table2[[#This Row],[1W Return vs Nifty]]-AVERAGE(Table2[1W Return vs Nifty]))/_xlfn.STDEV.P(Table2[1W Return vs Nifty])</f>
        <v>-0.2907041667821546</v>
      </c>
      <c r="O719">
        <v>216.61</v>
      </c>
      <c r="P719">
        <v>225.97631683553601</v>
      </c>
      <c r="Q719">
        <v>262.51336510483401</v>
      </c>
      <c r="R719">
        <v>59.579443928934097</v>
      </c>
      <c r="S719" s="2">
        <f>(Table2[[#This Row],[Close Price]]-Table2[[#This Row],[20D EMA]])/Table2[[#This Row],[20D EMA]]</f>
        <v>6.4632288444669093E-3</v>
      </c>
      <c r="T719" s="2">
        <f>(Table2[[#This Row],[Close Price]]-Table2[[#This Row],[50D EMA]])/Table2[[#This Row],[50D EMA]]</f>
        <v>-3.5252883784869585E-2</v>
      </c>
      <c r="U719" s="2">
        <f>(Table2[[#This Row],[Close Price]]-Table2[[#This Row],[200D EMA]])/Table2[[#This Row],[200D EMA]]</f>
        <v>-0.16952799750619066</v>
      </c>
      <c r="V719">
        <v>0.54402344318416196</v>
      </c>
      <c r="W719">
        <v>218</v>
      </c>
      <c r="X719">
        <v>224</v>
      </c>
      <c r="Y719">
        <v>217.01</v>
      </c>
      <c r="Z719">
        <v>222.65</v>
      </c>
      <c r="AA719">
        <v>204</v>
      </c>
      <c r="AB719">
        <v>235.2</v>
      </c>
      <c r="AC719" s="2">
        <f>(Table2[[#This Row],[Close Price]]/Table2[[#This Row],[Day Low]])-1</f>
        <v>4.5871559632981729E-5</v>
      </c>
      <c r="AD719" s="2">
        <f>(Table2[[#This Row],[Day High]]/Table2[[#This Row],[Close Price]])-1</f>
        <v>2.747580386220827E-2</v>
      </c>
      <c r="AE719" s="2">
        <f>(Table2[[#This Row],[Close Price]]/Table2[[#This Row],[Current Week Low]])-1</f>
        <v>4.608082576839756E-3</v>
      </c>
      <c r="AF719" s="2">
        <f>(Table2[[#This Row],[Current Week High]]/Table2[[#This Row],[Close Price]])-1</f>
        <v>2.12834273657172E-2</v>
      </c>
      <c r="AG719" s="2">
        <f>(Table2[[#This Row],[Close Price]]/Table2[[#This Row],[Current Month Low]])-1</f>
        <v>6.8676470588235228E-2</v>
      </c>
      <c r="AH719" s="2">
        <f>(Table2[[#This Row],[Current Month High]]/Table2[[#This Row],[Close Price]])-1</f>
        <v>7.8849594055318661E-2</v>
      </c>
      <c r="AI719">
        <v>98.041374248887607</v>
      </c>
      <c r="AJ719">
        <v>13.8433420365535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10201</v>
      </c>
      <c r="AN719">
        <v>2.78</v>
      </c>
      <c r="AO719" t="s">
        <v>10202</v>
      </c>
      <c r="AP719">
        <v>-5.0454983015387998E-2</v>
      </c>
      <c r="AQ719">
        <f>(Table2[[#This Row],[Sharpe Ratio]]-AVERAGE(Table2[Sharpe Ratio]))/_xlfn.STDEV.P(Table2[Sharpe Ratio])</f>
        <v>-1.2187783903690979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643</v>
      </c>
      <c r="AT719">
        <f>_xlfn.RANK.AVG(Table2[[#This Row],[6M Return vs Nifty Z-Score]],Table2[6M Return vs Nifty Z-Score])</f>
        <v>729</v>
      </c>
      <c r="AU719">
        <f>_xlfn.RANK.AVG(Table2[[#This Row],[Sharpe Ratio Z-Score]],Table2[Sharpe Ratio Z-Score])</f>
        <v>647</v>
      </c>
      <c r="AV719">
        <f>(Table2[[#This Row],[Rank 1Y]]+Table2[[#This Row],[Rank 6M]]+Table2[[#This Row],[Rank Sharpe]])/3</f>
        <v>673</v>
      </c>
    </row>
    <row r="720" spans="1:48" x14ac:dyDescent="0.3">
      <c r="A720" t="s">
        <v>568</v>
      </c>
      <c r="B720" t="s">
        <v>569</v>
      </c>
      <c r="C720" t="s">
        <v>10165</v>
      </c>
      <c r="D720" t="s">
        <v>77</v>
      </c>
      <c r="E720">
        <v>34401.861587469997</v>
      </c>
      <c r="F720">
        <v>1834.3</v>
      </c>
      <c r="G720">
        <v>-32.534064848921297</v>
      </c>
      <c r="H720">
        <f>(Table2[[#This Row],[1Y Return vs Nifty]]-AVERAGE(Table2[1Y Return vs Nifty]))/_xlfn.STDEV.P(Table2[1Y Return vs Nifty])</f>
        <v>-0.98045095416002281</v>
      </c>
      <c r="I720">
        <v>-3.9759353266979498</v>
      </c>
      <c r="J720">
        <f>(Table2[[#This Row],[1M Return vs Nifty]]-AVERAGE(Table2[1M Return vs Nifty]))/_xlfn.STDEV.P(Table2[1M Return vs Nifty])</f>
        <v>-0.5033324569225992</v>
      </c>
      <c r="K720">
        <v>-32.962694417113497</v>
      </c>
      <c r="L720">
        <f>(Table2[[#This Row],[6M Return vs Nifty]]-AVERAGE(Table2[6M Return vs Nifty]))/_xlfn.STDEV.P(Table2[6M Return vs Nifty])</f>
        <v>-1.3725787129350973</v>
      </c>
      <c r="M720">
        <v>-0.53540254023422496</v>
      </c>
      <c r="N720">
        <f>(Table2[[#This Row],[1W Return vs Nifty]]-AVERAGE(Table2[1W Return vs Nifty]))/_xlfn.STDEV.P(Table2[1W Return vs Nifty])</f>
        <v>-0.71563035191600521</v>
      </c>
      <c r="O720">
        <v>1833.3</v>
      </c>
      <c r="P720">
        <v>1845.74303293444</v>
      </c>
      <c r="Q720">
        <v>1958.5804253404301</v>
      </c>
      <c r="R720">
        <v>52.044059892994298</v>
      </c>
      <c r="S720" s="2">
        <f>(Table2[[#This Row],[Close Price]]-Table2[[#This Row],[20D EMA]])/Table2[[#This Row],[20D EMA]]</f>
        <v>5.4546446299023616E-4</v>
      </c>
      <c r="T720" s="2">
        <f>(Table2[[#This Row],[Close Price]]-Table2[[#This Row],[50D EMA]])/Table2[[#This Row],[50D EMA]]</f>
        <v>-6.1996890846974413E-3</v>
      </c>
      <c r="U720" s="2">
        <f>(Table2[[#This Row],[Close Price]]-Table2[[#This Row],[200D EMA]])/Table2[[#This Row],[200D EMA]]</f>
        <v>-6.345433852624581E-2</v>
      </c>
      <c r="V720">
        <v>1.4872506697226899</v>
      </c>
      <c r="W720">
        <v>1826.5</v>
      </c>
      <c r="X720">
        <v>1847</v>
      </c>
      <c r="Y720">
        <v>1816.65</v>
      </c>
      <c r="Z720">
        <v>1842</v>
      </c>
      <c r="AA720">
        <v>1751.1</v>
      </c>
      <c r="AB720">
        <v>1960</v>
      </c>
      <c r="AC720" s="2">
        <f>(Table2[[#This Row],[Close Price]]/Table2[[#This Row],[Day Low]])-1</f>
        <v>4.270462633451988E-3</v>
      </c>
      <c r="AD720" s="2">
        <f>(Table2[[#This Row],[Day High]]/Table2[[#This Row],[Close Price]])-1</f>
        <v>6.9236220901707224E-3</v>
      </c>
      <c r="AE720" s="2">
        <f>(Table2[[#This Row],[Close Price]]/Table2[[#This Row],[Current Week Low]])-1</f>
        <v>9.7156854650042312E-3</v>
      </c>
      <c r="AF720" s="2">
        <f>(Table2[[#This Row],[Current Week High]]/Table2[[#This Row],[Close Price]])-1</f>
        <v>4.1977866215996418E-3</v>
      </c>
      <c r="AG720" s="2">
        <f>(Table2[[#This Row],[Close Price]]/Table2[[#This Row],[Current Month Low]])-1</f>
        <v>4.7512991833704499E-2</v>
      </c>
      <c r="AH720" s="2">
        <f>(Table2[[#This Row],[Current Month High]]/Table2[[#This Row],[Close Price]])-1</f>
        <v>6.852750367987781E-2</v>
      </c>
      <c r="AI720">
        <v>32.513765469116201</v>
      </c>
      <c r="AJ720">
        <v>11.0754511323725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-0.08</v>
      </c>
      <c r="AM720" t="s">
        <v>10201</v>
      </c>
      <c r="AN720">
        <v>-1.66</v>
      </c>
      <c r="AO720" t="s">
        <v>10201</v>
      </c>
      <c r="AP720">
        <v>-5.1624206514400001E-2</v>
      </c>
      <c r="AQ720">
        <f>(Table2[[#This Row],[Sharpe Ratio]]-AVERAGE(Table2[Sharpe Ratio]))/_xlfn.STDEV.P(Table2[Sharpe Ratio])</f>
        <v>-1.2321977106748387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669</v>
      </c>
      <c r="AT720">
        <f>_xlfn.RANK.AVG(Table2[[#This Row],[6M Return vs Nifty Z-Score]],Table2[6M Return vs Nifty Z-Score])</f>
        <v>700</v>
      </c>
      <c r="AU720">
        <f>_xlfn.RANK.AVG(Table2[[#This Row],[Sharpe Ratio Z-Score]],Table2[Sharpe Ratio Z-Score])</f>
        <v>651</v>
      </c>
      <c r="AV720">
        <f>(Table2[[#This Row],[Rank 1Y]]+Table2[[#This Row],[Rank 6M]]+Table2[[#This Row],[Rank Sharpe]])/3</f>
        <v>673.33333333333337</v>
      </c>
    </row>
    <row r="721" spans="1:48" x14ac:dyDescent="0.3">
      <c r="A721" t="s">
        <v>1051</v>
      </c>
      <c r="B721" t="s">
        <v>1052</v>
      </c>
      <c r="C721" t="s">
        <v>10156</v>
      </c>
      <c r="D721" t="s">
        <v>21</v>
      </c>
      <c r="E721">
        <v>12181.702281869901</v>
      </c>
      <c r="F721">
        <v>814.55</v>
      </c>
      <c r="G721">
        <v>-38.344036949594702</v>
      </c>
      <c r="H721">
        <f>(Table2[[#This Row],[1Y Return vs Nifty]]-AVERAGE(Table2[1Y Return vs Nifty]))/_xlfn.STDEV.P(Table2[1Y Return vs Nifty])</f>
        <v>-1.0608507352981664</v>
      </c>
      <c r="I721">
        <v>-3.5539962721033</v>
      </c>
      <c r="J721">
        <f>(Table2[[#This Row],[1M Return vs Nifty]]-AVERAGE(Table2[1M Return vs Nifty]))/_xlfn.STDEV.P(Table2[1M Return vs Nifty])</f>
        <v>-0.4570852721714605</v>
      </c>
      <c r="K721">
        <v>-19.1186211249519</v>
      </c>
      <c r="L721">
        <f>(Table2[[#This Row],[6M Return vs Nifty]]-AVERAGE(Table2[6M Return vs Nifty]))/_xlfn.STDEV.P(Table2[6M Return vs Nifty])</f>
        <v>-0.90660865403499635</v>
      </c>
      <c r="M721">
        <v>-0.14678125420775101</v>
      </c>
      <c r="N721">
        <f>(Table2[[#This Row],[1W Return vs Nifty]]-AVERAGE(Table2[1W Return vs Nifty]))/_xlfn.STDEV.P(Table2[1W Return vs Nifty])</f>
        <v>-0.63758477085211973</v>
      </c>
      <c r="O721">
        <v>823.87</v>
      </c>
      <c r="P721">
        <v>827.97628399980204</v>
      </c>
      <c r="Q721">
        <v>844.177231396308</v>
      </c>
      <c r="R721">
        <v>43.398655058090498</v>
      </c>
      <c r="S721" s="2">
        <f>(Table2[[#This Row],[Close Price]]-Table2[[#This Row],[20D EMA]])/Table2[[#This Row],[20D EMA]]</f>
        <v>-1.131246434510305E-2</v>
      </c>
      <c r="T721" s="2">
        <f>(Table2[[#This Row],[Close Price]]-Table2[[#This Row],[50D EMA]])/Table2[[#This Row],[50D EMA]]</f>
        <v>-1.62157833011136E-2</v>
      </c>
      <c r="U721" s="2">
        <f>(Table2[[#This Row],[Close Price]]-Table2[[#This Row],[200D EMA]])/Table2[[#This Row],[200D EMA]]</f>
        <v>-3.5095984935892242E-2</v>
      </c>
      <c r="V721">
        <v>0.624849948082847</v>
      </c>
      <c r="W721">
        <v>811.1</v>
      </c>
      <c r="X721">
        <v>817.85</v>
      </c>
      <c r="Y721">
        <v>812</v>
      </c>
      <c r="Z721">
        <v>827.45</v>
      </c>
      <c r="AA721">
        <v>791</v>
      </c>
      <c r="AB721">
        <v>849.4</v>
      </c>
      <c r="AC721" s="2">
        <f>(Table2[[#This Row],[Close Price]]/Table2[[#This Row],[Day Low]])-1</f>
        <v>4.2534829244236239E-3</v>
      </c>
      <c r="AD721" s="2">
        <f>(Table2[[#This Row],[Day High]]/Table2[[#This Row],[Close Price]])-1</f>
        <v>4.051316677920358E-3</v>
      </c>
      <c r="AE721" s="2">
        <f>(Table2[[#This Row],[Close Price]]/Table2[[#This Row],[Current Week Low]])-1</f>
        <v>3.14039408866984E-3</v>
      </c>
      <c r="AF721" s="2">
        <f>(Table2[[#This Row],[Current Week High]]/Table2[[#This Row],[Close Price]])-1</f>
        <v>1.5836965195506814E-2</v>
      </c>
      <c r="AG721" s="2">
        <f>(Table2[[#This Row],[Close Price]]/Table2[[#This Row],[Current Month Low]])-1</f>
        <v>2.9772439949431018E-2</v>
      </c>
      <c r="AH721" s="2">
        <f>(Table2[[#This Row],[Current Month High]]/Table2[[#This Row],[Close Price]])-1</f>
        <v>4.2784359462279875E-2</v>
      </c>
      <c r="AI721">
        <v>19.084156896445801</v>
      </c>
      <c r="AJ721">
        <v>9.9257759784075503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-0.18</v>
      </c>
      <c r="AM721" t="s">
        <v>10201</v>
      </c>
      <c r="AN721">
        <v>7.0000000000000007E-2</v>
      </c>
      <c r="AO721" t="s">
        <v>10202</v>
      </c>
      <c r="AP721">
        <v>-0.15619524161912601</v>
      </c>
      <c r="AQ721">
        <f>(Table2[[#This Row],[Sharpe Ratio]]-AVERAGE(Table2[Sharpe Ratio]))/_xlfn.STDEV.P(Table2[Sharpe Ratio])</f>
        <v>-2.4323721990929701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690</v>
      </c>
      <c r="AT721">
        <f>_xlfn.RANK.AVG(Table2[[#This Row],[6M Return vs Nifty Z-Score]],Table2[6M Return vs Nifty Z-Score])</f>
        <v>612</v>
      </c>
      <c r="AU721">
        <f>_xlfn.RANK.AVG(Table2[[#This Row],[Sharpe Ratio Z-Score]],Table2[Sharpe Ratio Z-Score])</f>
        <v>729</v>
      </c>
      <c r="AV721">
        <f>(Table2[[#This Row],[Rank 1Y]]+Table2[[#This Row],[Rank 6M]]+Table2[[#This Row],[Rank Sharpe]])/3</f>
        <v>677</v>
      </c>
    </row>
    <row r="722" spans="1:48" x14ac:dyDescent="0.3">
      <c r="A722" t="s">
        <v>1116</v>
      </c>
      <c r="B722" t="s">
        <v>1117</v>
      </c>
      <c r="C722" t="s">
        <v>10169</v>
      </c>
      <c r="D722" t="s">
        <v>1118</v>
      </c>
      <c r="E722">
        <v>11175.173628209999</v>
      </c>
      <c r="F722">
        <v>1028.0999999999999</v>
      </c>
      <c r="G722">
        <v>-41.723817026100598</v>
      </c>
      <c r="H722">
        <f>(Table2[[#This Row],[1Y Return vs Nifty]]-AVERAGE(Table2[1Y Return vs Nifty]))/_xlfn.STDEV.P(Table2[1Y Return vs Nifty])</f>
        <v>-1.107620938964831</v>
      </c>
      <c r="I722">
        <v>7.7664473205914701</v>
      </c>
      <c r="J722">
        <f>(Table2[[#This Row],[1M Return vs Nifty]]-AVERAGE(Table2[1M Return vs Nifty]))/_xlfn.STDEV.P(Table2[1M Return vs Nifty])</f>
        <v>0.78370682942518877</v>
      </c>
      <c r="K722">
        <v>-24.706154703936502</v>
      </c>
      <c r="L722">
        <f>(Table2[[#This Row],[6M Return vs Nifty]]-AVERAGE(Table2[6M Return vs Nifty]))/_xlfn.STDEV.P(Table2[6M Return vs Nifty])</f>
        <v>-1.0946763777431552</v>
      </c>
      <c r="M722">
        <v>2.48920667126065</v>
      </c>
      <c r="N722">
        <f>(Table2[[#This Row],[1W Return vs Nifty]]-AVERAGE(Table2[1W Return vs Nifty]))/_xlfn.STDEV.P(Table2[1W Return vs Nifty])</f>
        <v>-0.10820767104355983</v>
      </c>
      <c r="O722">
        <v>1003.67</v>
      </c>
      <c r="P722">
        <v>976.45148347330803</v>
      </c>
      <c r="Q722">
        <v>1027.3662022057299</v>
      </c>
      <c r="R722">
        <v>60.850186806342599</v>
      </c>
      <c r="S722" s="2">
        <f>(Table2[[#This Row],[Close Price]]-Table2[[#This Row],[20D EMA]])/Table2[[#This Row],[20D EMA]]</f>
        <v>2.4340669742046638E-2</v>
      </c>
      <c r="T722" s="2">
        <f>(Table2[[#This Row],[Close Price]]-Table2[[#This Row],[50D EMA]])/Table2[[#This Row],[50D EMA]]</f>
        <v>5.2894093972774149E-2</v>
      </c>
      <c r="U722" s="2">
        <f>(Table2[[#This Row],[Close Price]]-Table2[[#This Row],[200D EMA]])/Table2[[#This Row],[200D EMA]]</f>
        <v>7.1425144480571565E-4</v>
      </c>
      <c r="V722">
        <v>0.84341428118773698</v>
      </c>
      <c r="W722">
        <v>1029.6500000000001</v>
      </c>
      <c r="X722">
        <v>1038.9000000000001</v>
      </c>
      <c r="Y722">
        <v>1025.05</v>
      </c>
      <c r="Z722">
        <v>1061.6500000000001</v>
      </c>
      <c r="AA722">
        <v>918.55</v>
      </c>
      <c r="AB722">
        <v>1067</v>
      </c>
      <c r="AC722" s="2">
        <f>(Table2[[#This Row],[Close Price]]/Table2[[#This Row],[Day Low]])-1</f>
        <v>-1.505365901034561E-3</v>
      </c>
      <c r="AD722" s="2">
        <f>(Table2[[#This Row],[Day High]]/Table2[[#This Row],[Close Price]])-1</f>
        <v>1.0504814706740806E-2</v>
      </c>
      <c r="AE722" s="2">
        <f>(Table2[[#This Row],[Close Price]]/Table2[[#This Row],[Current Week Low]])-1</f>
        <v>2.975464611482348E-3</v>
      </c>
      <c r="AF722" s="2">
        <f>(Table2[[#This Row],[Current Week High]]/Table2[[#This Row],[Close Price]])-1</f>
        <v>3.2633012352884183E-2</v>
      </c>
      <c r="AG722" s="2">
        <f>(Table2[[#This Row],[Close Price]]/Table2[[#This Row],[Current Month Low]])-1</f>
        <v>0.11926405748190083</v>
      </c>
      <c r="AH722" s="2">
        <f>(Table2[[#This Row],[Current Month High]]/Table2[[#This Row],[Close Price]])-1</f>
        <v>3.7836786304834336E-2</v>
      </c>
      <c r="AI722">
        <v>26.155043283727199</v>
      </c>
      <c r="AJ722">
        <v>20.3864168618266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</v>
      </c>
      <c r="AM722" t="s">
        <v>10203</v>
      </c>
      <c r="AN722">
        <v>1.62</v>
      </c>
      <c r="AO722" t="s">
        <v>10202</v>
      </c>
      <c r="AP722">
        <v>-7.0792400873968001E-2</v>
      </c>
      <c r="AQ722">
        <f>(Table2[[#This Row],[Sharpe Ratio]]-AVERAGE(Table2[Sharpe Ratio]))/_xlfn.STDEV.P(Table2[Sharpe Ratio])</f>
        <v>-1.4521934086838959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699</v>
      </c>
      <c r="AT722">
        <f>_xlfn.RANK.AVG(Table2[[#This Row],[6M Return vs Nifty Z-Score]],Table2[6M Return vs Nifty Z-Score])</f>
        <v>653</v>
      </c>
      <c r="AU722">
        <f>_xlfn.RANK.AVG(Table2[[#This Row],[Sharpe Ratio Z-Score]],Table2[Sharpe Ratio Z-Score])</f>
        <v>682</v>
      </c>
      <c r="AV722">
        <f>(Table2[[#This Row],[Rank 1Y]]+Table2[[#This Row],[Rank 6M]]+Table2[[#This Row],[Rank Sharpe]])/3</f>
        <v>678</v>
      </c>
    </row>
    <row r="723" spans="1:48" x14ac:dyDescent="0.3">
      <c r="A723" t="s">
        <v>1357</v>
      </c>
      <c r="B723" t="s">
        <v>1358</v>
      </c>
      <c r="C723" t="s">
        <v>10168</v>
      </c>
      <c r="D723" t="s">
        <v>143</v>
      </c>
      <c r="E723">
        <v>8122.2835693500001</v>
      </c>
      <c r="F723">
        <v>679.95</v>
      </c>
      <c r="G723">
        <v>-55.519493876474598</v>
      </c>
      <c r="H723">
        <f>(Table2[[#This Row],[1Y Return vs Nifty]]-AVERAGE(Table2[1Y Return vs Nifty]))/_xlfn.STDEV.P(Table2[1Y Return vs Nifty])</f>
        <v>-1.2985288091238061</v>
      </c>
      <c r="I723">
        <v>-5.7901466662304504</v>
      </c>
      <c r="J723">
        <f>(Table2[[#This Row],[1M Return vs Nifty]]-AVERAGE(Table2[1M Return vs Nifty]))/_xlfn.STDEV.P(Table2[1M Return vs Nifty])</f>
        <v>-0.70218147571649525</v>
      </c>
      <c r="K723">
        <v>-19.612861927190298</v>
      </c>
      <c r="L723">
        <f>(Table2[[#This Row],[6M Return vs Nifty]]-AVERAGE(Table2[6M Return vs Nifty]))/_xlfn.STDEV.P(Table2[6M Return vs Nifty])</f>
        <v>-0.92324403372922648</v>
      </c>
      <c r="M723">
        <v>-1.2736978993449699</v>
      </c>
      <c r="N723">
        <f>(Table2[[#This Row],[1W Return vs Nifty]]-AVERAGE(Table2[1W Return vs Nifty]))/_xlfn.STDEV.P(Table2[1W Return vs Nifty])</f>
        <v>-0.8638998687191658</v>
      </c>
      <c r="O723">
        <v>677.57</v>
      </c>
      <c r="P723">
        <v>684.53968127645896</v>
      </c>
      <c r="Q723">
        <v>713.20901865334099</v>
      </c>
      <c r="R723">
        <v>55.445850707025699</v>
      </c>
      <c r="S723" s="2">
        <f>(Table2[[#This Row],[Close Price]]-Table2[[#This Row],[20D EMA]])/Table2[[#This Row],[20D EMA]]</f>
        <v>3.512552208627884E-3</v>
      </c>
      <c r="T723" s="2">
        <f>(Table2[[#This Row],[Close Price]]-Table2[[#This Row],[50D EMA]])/Table2[[#This Row],[50D EMA]]</f>
        <v>-6.704770230267082E-3</v>
      </c>
      <c r="U723" s="2">
        <f>(Table2[[#This Row],[Close Price]]-Table2[[#This Row],[200D EMA]])/Table2[[#This Row],[200D EMA]]</f>
        <v>-4.663291935951621E-2</v>
      </c>
      <c r="V723">
        <v>0.50650847020837697</v>
      </c>
      <c r="W723">
        <v>679</v>
      </c>
      <c r="X723">
        <v>684.15</v>
      </c>
      <c r="Y723">
        <v>671.75</v>
      </c>
      <c r="Z723">
        <v>689.6</v>
      </c>
      <c r="AA723">
        <v>654.6</v>
      </c>
      <c r="AB723">
        <v>697</v>
      </c>
      <c r="AC723" s="2">
        <f>(Table2[[#This Row],[Close Price]]/Table2[[#This Row],[Day Low]])-1</f>
        <v>1.3991163475699508E-3</v>
      </c>
      <c r="AD723" s="2">
        <f>(Table2[[#This Row],[Day High]]/Table2[[#This Row],[Close Price]])-1</f>
        <v>6.1769247738803212E-3</v>
      </c>
      <c r="AE723" s="2">
        <f>(Table2[[#This Row],[Close Price]]/Table2[[#This Row],[Current Week Low]])-1</f>
        <v>1.2206922218087168E-2</v>
      </c>
      <c r="AF723" s="2">
        <f>(Table2[[#This Row],[Current Week High]]/Table2[[#This Row],[Close Price]])-1</f>
        <v>1.4192220016177703E-2</v>
      </c>
      <c r="AG723" s="2">
        <f>(Table2[[#This Row],[Close Price]]/Table2[[#This Row],[Current Month Low]])-1</f>
        <v>3.8725939505041218E-2</v>
      </c>
      <c r="AH723" s="2">
        <f>(Table2[[#This Row],[Current Month High]]/Table2[[#This Row],[Close Price]])-1</f>
        <v>2.5075373189205052E-2</v>
      </c>
      <c r="AI723">
        <v>43.834105448930003</v>
      </c>
      <c r="AJ723">
        <v>13.590043434680901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-0.16</v>
      </c>
      <c r="AM723" t="s">
        <v>10201</v>
      </c>
      <c r="AN723">
        <v>1.54</v>
      </c>
      <c r="AO723" t="s">
        <v>10202</v>
      </c>
      <c r="AP723">
        <v>-0.10765146029179901</v>
      </c>
      <c r="AQ723">
        <f>(Table2[[#This Row],[Sharpe Ratio]]-AVERAGE(Table2[Sharpe Ratio]))/_xlfn.STDEV.P(Table2[Sharpe Ratio])</f>
        <v>-1.8752293166297818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719</v>
      </c>
      <c r="AT723">
        <f>_xlfn.RANK.AVG(Table2[[#This Row],[6M Return vs Nifty Z-Score]],Table2[6M Return vs Nifty Z-Score])</f>
        <v>617</v>
      </c>
      <c r="AU723">
        <f>_xlfn.RANK.AVG(Table2[[#This Row],[Sharpe Ratio Z-Score]],Table2[Sharpe Ratio Z-Score])</f>
        <v>715</v>
      </c>
      <c r="AV723">
        <f>(Table2[[#This Row],[Rank 1Y]]+Table2[[#This Row],[Rank 6M]]+Table2[[#This Row],[Rank Sharpe]])/3</f>
        <v>683.66666666666663</v>
      </c>
    </row>
    <row r="724" spans="1:48" x14ac:dyDescent="0.3">
      <c r="A724" t="s">
        <v>1159</v>
      </c>
      <c r="B724" t="s">
        <v>1160</v>
      </c>
      <c r="C724" t="s">
        <v>10171</v>
      </c>
      <c r="D724" t="s">
        <v>551</v>
      </c>
      <c r="E724">
        <v>10533.503902319901</v>
      </c>
      <c r="F724">
        <v>2060.1</v>
      </c>
      <c r="G724">
        <v>-42.244455382619698</v>
      </c>
      <c r="H724">
        <f>(Table2[[#This Row],[1Y Return vs Nifty]]-AVERAGE(Table2[1Y Return vs Nifty]))/_xlfn.STDEV.P(Table2[1Y Return vs Nifty])</f>
        <v>-1.1148256568517563</v>
      </c>
      <c r="I724">
        <v>-7.6764414280259299</v>
      </c>
      <c r="J724">
        <f>(Table2[[#This Row],[1M Return vs Nifty]]-AVERAGE(Table2[1M Return vs Nifty]))/_xlfn.STDEV.P(Table2[1M Return vs Nifty])</f>
        <v>-0.90893129276689066</v>
      </c>
      <c r="K724">
        <v>-23.1435820612618</v>
      </c>
      <c r="L724">
        <f>(Table2[[#This Row],[6M Return vs Nifty]]-AVERAGE(Table2[6M Return vs Nifty]))/_xlfn.STDEV.P(Table2[6M Return vs Nifty])</f>
        <v>-1.042082603427104</v>
      </c>
      <c r="M724">
        <v>1.2710706964231899</v>
      </c>
      <c r="N724">
        <f>(Table2[[#This Row],[1W Return vs Nifty]]-AVERAGE(Table2[1W Return vs Nifty]))/_xlfn.STDEV.P(Table2[1W Return vs Nifty])</f>
        <v>-0.3528420577573535</v>
      </c>
      <c r="O724">
        <v>2050.73</v>
      </c>
      <c r="P724">
        <v>2048.20278096939</v>
      </c>
      <c r="Q724">
        <v>2157.2715167025999</v>
      </c>
      <c r="R724">
        <v>55.7968346710269</v>
      </c>
      <c r="S724" s="2">
        <f>(Table2[[#This Row],[Close Price]]-Table2[[#This Row],[20D EMA]])/Table2[[#This Row],[20D EMA]]</f>
        <v>4.5691046602916478E-3</v>
      </c>
      <c r="T724" s="2">
        <f>(Table2[[#This Row],[Close Price]]-Table2[[#This Row],[50D EMA]])/Table2[[#This Row],[50D EMA]]</f>
        <v>5.8086138448552888E-3</v>
      </c>
      <c r="U724" s="2">
        <f>(Table2[[#This Row],[Close Price]]-Table2[[#This Row],[200D EMA]])/Table2[[#This Row],[200D EMA]]</f>
        <v>-4.5043711906569431E-2</v>
      </c>
      <c r="V724">
        <v>0.81559695541103305</v>
      </c>
      <c r="W724">
        <v>2060.1</v>
      </c>
      <c r="X724">
        <v>2097.85</v>
      </c>
      <c r="Y724">
        <v>2052</v>
      </c>
      <c r="Z724">
        <v>2120.3000000000002</v>
      </c>
      <c r="AA724">
        <v>1979.25</v>
      </c>
      <c r="AB724">
        <v>2204</v>
      </c>
      <c r="AC724" s="2">
        <f>(Table2[[#This Row],[Close Price]]/Table2[[#This Row],[Day Low]])-1</f>
        <v>0</v>
      </c>
      <c r="AD724" s="2">
        <f>(Table2[[#This Row],[Day High]]/Table2[[#This Row],[Close Price]])-1</f>
        <v>1.8324353186738529E-2</v>
      </c>
      <c r="AE724" s="2">
        <f>(Table2[[#This Row],[Close Price]]/Table2[[#This Row],[Current Week Low]])-1</f>
        <v>3.9473684210524773E-3</v>
      </c>
      <c r="AF724" s="2">
        <f>(Table2[[#This Row],[Current Week High]]/Table2[[#This Row],[Close Price]])-1</f>
        <v>2.922188243289181E-2</v>
      </c>
      <c r="AG724" s="2">
        <f>(Table2[[#This Row],[Close Price]]/Table2[[#This Row],[Current Month Low]])-1</f>
        <v>4.0848806366047707E-2</v>
      </c>
      <c r="AH724" s="2">
        <f>(Table2[[#This Row],[Current Month High]]/Table2[[#This Row],[Close Price]])-1</f>
        <v>6.9850978107858896E-2</v>
      </c>
      <c r="AI724">
        <v>32.760545604582298</v>
      </c>
      <c r="AJ724">
        <v>13.943584070796399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10201</v>
      </c>
      <c r="AN724">
        <v>0.16</v>
      </c>
      <c r="AO724" t="s">
        <v>10202</v>
      </c>
      <c r="AP724">
        <v>-0.17607734623806101</v>
      </c>
      <c r="AQ724">
        <f>(Table2[[#This Row],[Sharpe Ratio]]-AVERAGE(Table2[Sharpe Ratio]))/_xlfn.STDEV.P(Table2[Sharpe Ratio])</f>
        <v>-2.6605615319785896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701</v>
      </c>
      <c r="AT724">
        <f>_xlfn.RANK.AVG(Table2[[#This Row],[6M Return vs Nifty Z-Score]],Table2[6M Return vs Nifty Z-Score])</f>
        <v>644</v>
      </c>
      <c r="AU724">
        <f>_xlfn.RANK.AVG(Table2[[#This Row],[Sharpe Ratio Z-Score]],Table2[Sharpe Ratio Z-Score])</f>
        <v>730</v>
      </c>
      <c r="AV724">
        <f>(Table2[[#This Row],[Rank 1Y]]+Table2[[#This Row],[Rank 6M]]+Table2[[#This Row],[Rank Sharpe]])/3</f>
        <v>691.66666666666663</v>
      </c>
    </row>
    <row r="725" spans="1:48" x14ac:dyDescent="0.3">
      <c r="A725" t="s">
        <v>810</v>
      </c>
      <c r="B725" t="s">
        <v>811</v>
      </c>
      <c r="C725" t="s">
        <v>10165</v>
      </c>
      <c r="D725" t="s">
        <v>77</v>
      </c>
      <c r="E725">
        <v>19339.3498411</v>
      </c>
      <c r="F725">
        <v>818.45</v>
      </c>
      <c r="G725">
        <v>-34.062779765849399</v>
      </c>
      <c r="H725">
        <f>(Table2[[#This Row],[1Y Return vs Nifty]]-AVERAGE(Table2[1Y Return vs Nifty]))/_xlfn.STDEV.P(Table2[1Y Return vs Nifty])</f>
        <v>-1.0016056761817327</v>
      </c>
      <c r="I725">
        <v>-4.9425843599222796</v>
      </c>
      <c r="J725">
        <f>(Table2[[#This Row],[1M Return vs Nifty]]-AVERAGE(Table2[1M Return vs Nifty]))/_xlfn.STDEV.P(Table2[1M Return vs Nifty])</f>
        <v>-0.60928329494583533</v>
      </c>
      <c r="K725">
        <v>-31.209103235220098</v>
      </c>
      <c r="L725">
        <f>(Table2[[#This Row],[6M Return vs Nifty]]-AVERAGE(Table2[6M Return vs Nifty]))/_xlfn.STDEV.P(Table2[6M Return vs Nifty])</f>
        <v>-1.3135555505269489</v>
      </c>
      <c r="M725">
        <v>5.5382762939641097</v>
      </c>
      <c r="N725">
        <f>(Table2[[#This Row],[1W Return vs Nifty]]-AVERAGE(Table2[1W Return vs Nifty]))/_xlfn.STDEV.P(Table2[1W Return vs Nifty])</f>
        <v>0.504127316679997</v>
      </c>
      <c r="O725">
        <v>806.92</v>
      </c>
      <c r="P725">
        <v>811.52041962143505</v>
      </c>
      <c r="Q725">
        <v>848.67153824388902</v>
      </c>
      <c r="R725">
        <v>59.615360984097002</v>
      </c>
      <c r="S725" s="2">
        <f>(Table2[[#This Row],[Close Price]]-Table2[[#This Row],[20D EMA]])/Table2[[#This Row],[20D EMA]]</f>
        <v>1.4288901006295651E-2</v>
      </c>
      <c r="T725" s="2">
        <f>(Table2[[#This Row],[Close Price]]-Table2[[#This Row],[50D EMA]])/Table2[[#This Row],[50D EMA]]</f>
        <v>8.5390092609099865E-3</v>
      </c>
      <c r="U725" s="2">
        <f>(Table2[[#This Row],[Close Price]]-Table2[[#This Row],[200D EMA]])/Table2[[#This Row],[200D EMA]]</f>
        <v>-3.5610406243179543E-2</v>
      </c>
      <c r="V725">
        <v>1.0830721298483801</v>
      </c>
      <c r="W725">
        <v>814.05</v>
      </c>
      <c r="X725">
        <v>822.4</v>
      </c>
      <c r="Y725">
        <v>815.55</v>
      </c>
      <c r="Z725">
        <v>835.6</v>
      </c>
      <c r="AA725">
        <v>765</v>
      </c>
      <c r="AB725">
        <v>869.65</v>
      </c>
      <c r="AC725" s="2">
        <f>(Table2[[#This Row],[Close Price]]/Table2[[#This Row],[Day Low]])-1</f>
        <v>5.4050733984400967E-3</v>
      </c>
      <c r="AD725" s="2">
        <f>(Table2[[#This Row],[Day High]]/Table2[[#This Row],[Close Price]])-1</f>
        <v>4.8261958580242403E-3</v>
      </c>
      <c r="AE725" s="2">
        <f>(Table2[[#This Row],[Close Price]]/Table2[[#This Row],[Current Week Low]])-1</f>
        <v>3.5558825332597799E-3</v>
      </c>
      <c r="AF725" s="2">
        <f>(Table2[[#This Row],[Current Week High]]/Table2[[#This Row],[Close Price]])-1</f>
        <v>2.0954242775979015E-2</v>
      </c>
      <c r="AG725" s="2">
        <f>(Table2[[#This Row],[Close Price]]/Table2[[#This Row],[Current Month Low]])-1</f>
        <v>6.9869281045751741E-2</v>
      </c>
      <c r="AH725" s="2">
        <f>(Table2[[#This Row],[Current Month High]]/Table2[[#This Row],[Close Price]])-1</f>
        <v>6.2557272893884797E-2</v>
      </c>
      <c r="AI725">
        <v>29.2931761256032</v>
      </c>
      <c r="AJ725">
        <v>16.9214285714285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-0.05</v>
      </c>
      <c r="AM725" t="s">
        <v>10201</v>
      </c>
      <c r="AN725">
        <v>2.08</v>
      </c>
      <c r="AO725" t="s">
        <v>10202</v>
      </c>
      <c r="AP725">
        <v>-0.100285103197957</v>
      </c>
      <c r="AQ725">
        <f>(Table2[[#This Row],[Sharpe Ratio]]-AVERAGE(Table2[Sharpe Ratio]))/_xlfn.STDEV.P(Table2[Sharpe Ratio])</f>
        <v>-1.7906847403257116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676</v>
      </c>
      <c r="AT725">
        <f>_xlfn.RANK.AVG(Table2[[#This Row],[6M Return vs Nifty Z-Score]],Table2[6M Return vs Nifty Z-Score])</f>
        <v>693</v>
      </c>
      <c r="AU725">
        <f>_xlfn.RANK.AVG(Table2[[#This Row],[Sharpe Ratio Z-Score]],Table2[Sharpe Ratio Z-Score])</f>
        <v>709</v>
      </c>
      <c r="AV725">
        <f>(Table2[[#This Row],[Rank 1Y]]+Table2[[#This Row],[Rank 6M]]+Table2[[#This Row],[Rank Sharpe]])/3</f>
        <v>692.66666666666663</v>
      </c>
    </row>
    <row r="726" spans="1:48" x14ac:dyDescent="0.3">
      <c r="A726" t="s">
        <v>2373</v>
      </c>
      <c r="B726" t="s">
        <v>2374</v>
      </c>
      <c r="C726" t="s">
        <v>10168</v>
      </c>
      <c r="D726" t="s">
        <v>528</v>
      </c>
      <c r="E726">
        <v>2140.3680493799998</v>
      </c>
      <c r="F726">
        <v>547.79999999999995</v>
      </c>
      <c r="G726">
        <v>-45.680858961680599</v>
      </c>
      <c r="H726">
        <f>(Table2[[#This Row],[1Y Return vs Nifty]]-AVERAGE(Table2[1Y Return vs Nifty]))/_xlfn.STDEV.P(Table2[1Y Return vs Nifty])</f>
        <v>-1.1623794300663999</v>
      </c>
      <c r="I726">
        <v>-9.2735404330953397</v>
      </c>
      <c r="J726">
        <f>(Table2[[#This Row],[1M Return vs Nifty]]-AVERAGE(Table2[1M Return vs Nifty]))/_xlfn.STDEV.P(Table2[1M Return vs Nifty])</f>
        <v>-1.0839834287306074</v>
      </c>
      <c r="K726">
        <v>-23.850604850384101</v>
      </c>
      <c r="L726">
        <f>(Table2[[#This Row],[6M Return vs Nifty]]-AVERAGE(Table2[6M Return vs Nifty]))/_xlfn.STDEV.P(Table2[6M Return vs Nifty])</f>
        <v>-1.0658798951445327</v>
      </c>
      <c r="M726">
        <v>1.9076845443358701</v>
      </c>
      <c r="N726">
        <f>(Table2[[#This Row],[1W Return vs Nifty]]-AVERAGE(Table2[1W Return vs Nifty]))/_xlfn.STDEV.P(Table2[1W Return vs Nifty])</f>
        <v>-0.22499291654928152</v>
      </c>
      <c r="O726">
        <v>548.58000000000004</v>
      </c>
      <c r="P726">
        <v>549.80752852651801</v>
      </c>
      <c r="Q726">
        <v>594.58575026494896</v>
      </c>
      <c r="R726">
        <v>51.323379582959703</v>
      </c>
      <c r="S726" s="2">
        <f>(Table2[[#This Row],[Close Price]]-Table2[[#This Row],[20D EMA]])/Table2[[#This Row],[20D EMA]]</f>
        <v>-1.4218527835504144E-3</v>
      </c>
      <c r="T726" s="2">
        <f>(Table2[[#This Row],[Close Price]]-Table2[[#This Row],[50D EMA]])/Table2[[#This Row],[50D EMA]]</f>
        <v>-3.6513296423899954E-3</v>
      </c>
      <c r="U726" s="2">
        <f>(Table2[[#This Row],[Close Price]]-Table2[[#This Row],[200D EMA]])/Table2[[#This Row],[200D EMA]]</f>
        <v>-7.8686295869184811E-2</v>
      </c>
      <c r="V726">
        <v>0.992745997663536</v>
      </c>
      <c r="W726">
        <v>545.25</v>
      </c>
      <c r="X726">
        <v>552.1</v>
      </c>
      <c r="Y726">
        <v>545.79999999999995</v>
      </c>
      <c r="Z726">
        <v>554.25</v>
      </c>
      <c r="AA726">
        <v>495.05</v>
      </c>
      <c r="AB726">
        <v>599.20000000000005</v>
      </c>
      <c r="AC726" s="2">
        <f>(Table2[[#This Row],[Close Price]]/Table2[[#This Row],[Day Low]])-1</f>
        <v>4.676753782668408E-3</v>
      </c>
      <c r="AD726" s="2">
        <f>(Table2[[#This Row],[Day High]]/Table2[[#This Row],[Close Price]])-1</f>
        <v>7.8495801387368225E-3</v>
      </c>
      <c r="AE726" s="2">
        <f>(Table2[[#This Row],[Close Price]]/Table2[[#This Row],[Current Week Low]])-1</f>
        <v>3.6643459142542412E-3</v>
      </c>
      <c r="AF726" s="2">
        <f>(Table2[[#This Row],[Current Week High]]/Table2[[#This Row],[Close Price]])-1</f>
        <v>1.1774370208105234E-2</v>
      </c>
      <c r="AG726" s="2">
        <f>(Table2[[#This Row],[Close Price]]/Table2[[#This Row],[Current Month Low]])-1</f>
        <v>0.10655489344510638</v>
      </c>
      <c r="AH726" s="2">
        <f>(Table2[[#This Row],[Current Month High]]/Table2[[#This Row],[Close Price]])-1</f>
        <v>9.3829864914202421E-2</v>
      </c>
      <c r="AI726">
        <v>44.523548740416203</v>
      </c>
      <c r="AJ726">
        <v>18.815746665220601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-0.05</v>
      </c>
      <c r="AM726" t="s">
        <v>10201</v>
      </c>
      <c r="AN726">
        <v>-1.28</v>
      </c>
      <c r="AO726" t="s">
        <v>10201</v>
      </c>
      <c r="AP726">
        <v>-0.124581971670486</v>
      </c>
      <c r="AQ726">
        <f>(Table2[[#This Row],[Sharpe Ratio]]-AVERAGE(Table2[Sharpe Ratio]))/_xlfn.STDEV.P(Table2[Sharpe Ratio])</f>
        <v>-2.0695428549075974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708</v>
      </c>
      <c r="AT726">
        <f>_xlfn.RANK.AVG(Table2[[#This Row],[6M Return vs Nifty Z-Score]],Table2[6M Return vs Nifty Z-Score])</f>
        <v>647</v>
      </c>
      <c r="AU726">
        <f>_xlfn.RANK.AVG(Table2[[#This Row],[Sharpe Ratio Z-Score]],Table2[Sharpe Ratio Z-Score])</f>
        <v>723</v>
      </c>
      <c r="AV726">
        <f>(Table2[[#This Row],[Rank 1Y]]+Table2[[#This Row],[Rank 6M]]+Table2[[#This Row],[Rank Sharpe]])/3</f>
        <v>692.66666666666663</v>
      </c>
    </row>
    <row r="727" spans="1:48" x14ac:dyDescent="0.3">
      <c r="A727" t="s">
        <v>1250</v>
      </c>
      <c r="B727" t="s">
        <v>1251</v>
      </c>
      <c r="C727" t="s">
        <v>10169</v>
      </c>
      <c r="D727" t="s">
        <v>95</v>
      </c>
      <c r="E727">
        <v>9311.0228070649991</v>
      </c>
      <c r="F727">
        <v>315.35000000000002</v>
      </c>
      <c r="G727">
        <v>-65.668404721042194</v>
      </c>
      <c r="H727">
        <f>(Table2[[#This Row],[1Y Return vs Nifty]]-AVERAGE(Table2[1Y Return vs Nifty]))/_xlfn.STDEV.P(Table2[1Y Return vs Nifty])</f>
        <v>-1.4389718605799728</v>
      </c>
      <c r="I727">
        <v>6.9280034311256697</v>
      </c>
      <c r="J727">
        <f>(Table2[[#This Row],[1M Return vs Nifty]]-AVERAGE(Table2[1M Return vs Nifty]))/_xlfn.STDEV.P(Table2[1M Return vs Nifty])</f>
        <v>0.69180808471941768</v>
      </c>
      <c r="K727">
        <v>-24.5513585023972</v>
      </c>
      <c r="L727">
        <f>(Table2[[#This Row],[6M Return vs Nifty]]-AVERAGE(Table2[6M Return vs Nifty]))/_xlfn.STDEV.P(Table2[6M Return vs Nifty])</f>
        <v>-1.0894661774194094</v>
      </c>
      <c r="M727">
        <v>4.6312748520093701</v>
      </c>
      <c r="N727">
        <f>(Table2[[#This Row],[1W Return vs Nifty]]-AVERAGE(Table2[1W Return vs Nifty]))/_xlfn.STDEV.P(Table2[1W Return vs Nifty])</f>
        <v>0.32197709200517699</v>
      </c>
      <c r="O727">
        <v>304.93</v>
      </c>
      <c r="P727">
        <v>299.94201354959398</v>
      </c>
      <c r="Q727">
        <v>351.989321467509</v>
      </c>
      <c r="R727">
        <v>62.348442553343197</v>
      </c>
      <c r="S727" s="2">
        <f>(Table2[[#This Row],[Close Price]]-Table2[[#This Row],[20D EMA]])/Table2[[#This Row],[20D EMA]]</f>
        <v>3.4171777129177239E-2</v>
      </c>
      <c r="T727" s="2">
        <f>(Table2[[#This Row],[Close Price]]-Table2[[#This Row],[50D EMA]])/Table2[[#This Row],[50D EMA]]</f>
        <v>5.1369884025461492E-2</v>
      </c>
      <c r="U727" s="2">
        <f>(Table2[[#This Row],[Close Price]]-Table2[[#This Row],[200D EMA]])/Table2[[#This Row],[200D EMA]]</f>
        <v>-0.10409213925795484</v>
      </c>
      <c r="V727">
        <v>1.4743581030021</v>
      </c>
      <c r="W727">
        <v>314.05</v>
      </c>
      <c r="X727">
        <v>318.64999999999998</v>
      </c>
      <c r="Y727">
        <v>314</v>
      </c>
      <c r="Z727">
        <v>322.60000000000002</v>
      </c>
      <c r="AA727">
        <v>281.75</v>
      </c>
      <c r="AB727">
        <v>332.5</v>
      </c>
      <c r="AC727" s="2">
        <f>(Table2[[#This Row],[Close Price]]/Table2[[#This Row],[Day Low]])-1</f>
        <v>4.1394682375417435E-3</v>
      </c>
      <c r="AD727" s="2">
        <f>(Table2[[#This Row],[Day High]]/Table2[[#This Row],[Close Price]])-1</f>
        <v>1.0464563183763875E-2</v>
      </c>
      <c r="AE727" s="2">
        <f>(Table2[[#This Row],[Close Price]]/Table2[[#This Row],[Current Week Low]])-1</f>
        <v>4.2993630573249231E-3</v>
      </c>
      <c r="AF727" s="2">
        <f>(Table2[[#This Row],[Current Week High]]/Table2[[#This Row],[Close Price]])-1</f>
        <v>2.2990328206754507E-2</v>
      </c>
      <c r="AG727" s="2">
        <f>(Table2[[#This Row],[Close Price]]/Table2[[#This Row],[Current Month Low]])-1</f>
        <v>0.1192546583850933</v>
      </c>
      <c r="AH727" s="2">
        <f>(Table2[[#This Row],[Current Month High]]/Table2[[#This Row],[Close Price]])-1</f>
        <v>5.4384017758046577E-2</v>
      </c>
      <c r="AI727">
        <v>77.580466148723602</v>
      </c>
      <c r="AJ727">
        <v>20.823754789272002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-0.06</v>
      </c>
      <c r="AM727" t="s">
        <v>10201</v>
      </c>
      <c r="AN727">
        <v>0</v>
      </c>
      <c r="AO727" t="s">
        <v>10203</v>
      </c>
      <c r="AP727">
        <v>-9.5384243469447003E-2</v>
      </c>
      <c r="AQ727">
        <f>(Table2[[#This Row],[Sharpe Ratio]]-AVERAGE(Table2[Sharpe Ratio]))/_xlfn.STDEV.P(Table2[Sharpe Ratio])</f>
        <v>-1.7344369771513017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650</v>
      </c>
      <c r="AU727">
        <f>_xlfn.RANK.AVG(Table2[[#This Row],[Sharpe Ratio Z-Score]],Table2[Sharpe Ratio Z-Score])</f>
        <v>704</v>
      </c>
      <c r="AV727">
        <f>(Table2[[#This Row],[Rank 1Y]]+Table2[[#This Row],[Rank 6M]]+Table2[[#This Row],[Rank Sharpe]])/3</f>
        <v>694</v>
      </c>
    </row>
    <row r="728" spans="1:48" x14ac:dyDescent="0.3">
      <c r="A728" t="s">
        <v>2053</v>
      </c>
      <c r="B728" t="s">
        <v>2054</v>
      </c>
      <c r="C728" t="s">
        <v>10166</v>
      </c>
      <c r="D728" t="s">
        <v>265</v>
      </c>
      <c r="E728">
        <v>3025.5260736</v>
      </c>
      <c r="F728">
        <v>443.2</v>
      </c>
      <c r="G728">
        <v>-57.113634775043501</v>
      </c>
      <c r="H728">
        <f>(Table2[[#This Row],[1Y Return vs Nifty]]-AVERAGE(Table2[1Y Return vs Nifty]))/_xlfn.STDEV.P(Table2[1Y Return vs Nifty])</f>
        <v>-1.3205889115007949</v>
      </c>
      <c r="I728">
        <v>-11.1500419437758</v>
      </c>
      <c r="J728">
        <f>(Table2[[#This Row],[1M Return vs Nifty]]-AVERAGE(Table2[1M Return vs Nifty]))/_xlfn.STDEV.P(Table2[1M Return vs Nifty])</f>
        <v>-1.2896598436185371</v>
      </c>
      <c r="K728">
        <v>-32.565779832079699</v>
      </c>
      <c r="L728">
        <f>(Table2[[#This Row],[6M Return vs Nifty]]-AVERAGE(Table2[6M Return vs Nifty]))/_xlfn.STDEV.P(Table2[6M Return vs Nifty])</f>
        <v>-1.3592191829280418</v>
      </c>
      <c r="M728">
        <v>4.0629876828838496</v>
      </c>
      <c r="N728">
        <f>(Table2[[#This Row],[1W Return vs Nifty]]-AVERAGE(Table2[1W Return vs Nifty]))/_xlfn.STDEV.P(Table2[1W Return vs Nifty])</f>
        <v>0.20784978112357377</v>
      </c>
      <c r="O728">
        <v>452.33</v>
      </c>
      <c r="P728">
        <v>454.693656017818</v>
      </c>
      <c r="Q728">
        <v>491.83014970432203</v>
      </c>
      <c r="R728">
        <v>44.599948527055297</v>
      </c>
      <c r="S728" s="2">
        <f>(Table2[[#This Row],[Close Price]]-Table2[[#This Row],[20D EMA]])/Table2[[#This Row],[20D EMA]]</f>
        <v>-2.0184378661596614E-2</v>
      </c>
      <c r="T728" s="2">
        <f>(Table2[[#This Row],[Close Price]]-Table2[[#This Row],[50D EMA]])/Table2[[#This Row],[50D EMA]]</f>
        <v>-2.5277801582891696E-2</v>
      </c>
      <c r="U728" s="2">
        <f>(Table2[[#This Row],[Close Price]]-Table2[[#This Row],[200D EMA]])/Table2[[#This Row],[200D EMA]]</f>
        <v>-9.8875902043739014E-2</v>
      </c>
      <c r="V728">
        <v>0.89998090368797801</v>
      </c>
      <c r="W728">
        <v>440.05</v>
      </c>
      <c r="X728">
        <v>449</v>
      </c>
      <c r="Y728">
        <v>441.65</v>
      </c>
      <c r="Z728">
        <v>456.9</v>
      </c>
      <c r="AA728">
        <v>416.05</v>
      </c>
      <c r="AB728">
        <v>519.9</v>
      </c>
      <c r="AC728" s="2">
        <f>(Table2[[#This Row],[Close Price]]/Table2[[#This Row],[Day Low]])-1</f>
        <v>7.1582774684695316E-3</v>
      </c>
      <c r="AD728" s="2">
        <f>(Table2[[#This Row],[Day High]]/Table2[[#This Row],[Close Price]])-1</f>
        <v>1.3086642599277942E-2</v>
      </c>
      <c r="AE728" s="2">
        <f>(Table2[[#This Row],[Close Price]]/Table2[[#This Row],[Current Week Low]])-1</f>
        <v>3.5095663987321224E-3</v>
      </c>
      <c r="AF728" s="2">
        <f>(Table2[[#This Row],[Current Week High]]/Table2[[#This Row],[Close Price]])-1</f>
        <v>3.0911552346570392E-2</v>
      </c>
      <c r="AG728" s="2">
        <f>(Table2[[#This Row],[Close Price]]/Table2[[#This Row],[Current Month Low]])-1</f>
        <v>6.5256579738012244E-2</v>
      </c>
      <c r="AH728" s="2">
        <f>(Table2[[#This Row],[Current Month High]]/Table2[[#This Row],[Close Price]])-1</f>
        <v>0.17305956678700363</v>
      </c>
      <c r="AI728">
        <v>47.326263537906101</v>
      </c>
      <c r="AJ728">
        <v>10.799999999999899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</v>
      </c>
      <c r="AM728" t="s">
        <v>10201</v>
      </c>
      <c r="AN728">
        <v>-4.68</v>
      </c>
      <c r="AO728" t="s">
        <v>10201</v>
      </c>
      <c r="AP728">
        <v>-6.7466564640182997E-2</v>
      </c>
      <c r="AQ728">
        <f>(Table2[[#This Row],[Sharpe Ratio]]-AVERAGE(Table2[Sharpe Ratio]))/_xlfn.STDEV.P(Table2[Sharpe Ratio])</f>
        <v>-1.4140223817217177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722</v>
      </c>
      <c r="AT728">
        <f>_xlfn.RANK.AVG(Table2[[#This Row],[6M Return vs Nifty Z-Score]],Table2[6M Return vs Nifty Z-Score])</f>
        <v>696</v>
      </c>
      <c r="AU728">
        <f>_xlfn.RANK.AVG(Table2[[#This Row],[Sharpe Ratio Z-Score]],Table2[Sharpe Ratio Z-Score])</f>
        <v>672</v>
      </c>
      <c r="AV728">
        <f>(Table2[[#This Row],[Rank 1Y]]+Table2[[#This Row],[Rank 6M]]+Table2[[#This Row],[Rank Sharpe]])/3</f>
        <v>696.66666666666663</v>
      </c>
    </row>
    <row r="729" spans="1:48" x14ac:dyDescent="0.3">
      <c r="A729" t="s">
        <v>1612</v>
      </c>
      <c r="B729" t="s">
        <v>1613</v>
      </c>
      <c r="C729" t="s">
        <v>10169</v>
      </c>
      <c r="D729" t="s">
        <v>480</v>
      </c>
      <c r="E729">
        <v>5496.02744145</v>
      </c>
      <c r="F729">
        <v>331.5</v>
      </c>
      <c r="G729">
        <v>-30.400399926357</v>
      </c>
      <c r="H729">
        <f>(Table2[[#This Row],[1Y Return vs Nifty]]-AVERAGE(Table2[1Y Return vs Nifty]))/_xlfn.STDEV.P(Table2[1Y Return vs Nifty])</f>
        <v>-0.95092478952036463</v>
      </c>
      <c r="I729">
        <v>2.90378818045459</v>
      </c>
      <c r="J729">
        <f>(Table2[[#This Row],[1M Return vs Nifty]]-AVERAGE(Table2[1M Return vs Nifty]))/_xlfn.STDEV.P(Table2[1M Return vs Nifty])</f>
        <v>0.25072868202007093</v>
      </c>
      <c r="K729">
        <v>-51.5353446202828</v>
      </c>
      <c r="L729">
        <f>(Table2[[#This Row],[6M Return vs Nifty]]-AVERAGE(Table2[6M Return vs Nifty]))/_xlfn.STDEV.P(Table2[6M Return vs Nifty])</f>
        <v>-1.9977053448492588</v>
      </c>
      <c r="M729">
        <v>5.3833183023011202</v>
      </c>
      <c r="N729">
        <f>(Table2[[#This Row],[1W Return vs Nifty]]-AVERAGE(Table2[1W Return vs Nifty]))/_xlfn.STDEV.P(Table2[1W Return vs Nifty])</f>
        <v>0.47300759438303852</v>
      </c>
      <c r="O729">
        <v>325.04000000000002</v>
      </c>
      <c r="P729">
        <v>336.360416114413</v>
      </c>
      <c r="Q729">
        <v>373.66403945385599</v>
      </c>
      <c r="R729">
        <v>60.093799523200801</v>
      </c>
      <c r="S729" s="2">
        <f>(Table2[[#This Row],[Close Price]]-Table2[[#This Row],[20D EMA]])/Table2[[#This Row],[20D EMA]]</f>
        <v>1.9874476987447636E-2</v>
      </c>
      <c r="T729" s="2">
        <f>(Table2[[#This Row],[Close Price]]-Table2[[#This Row],[50D EMA]])/Table2[[#This Row],[50D EMA]]</f>
        <v>-1.4450024085948712E-2</v>
      </c>
      <c r="U729" s="2">
        <f>(Table2[[#This Row],[Close Price]]-Table2[[#This Row],[200D EMA]])/Table2[[#This Row],[200D EMA]]</f>
        <v>-0.11283943596895911</v>
      </c>
      <c r="V729">
        <v>1.0816998051090301</v>
      </c>
      <c r="W729">
        <v>331</v>
      </c>
      <c r="X729">
        <v>338.95</v>
      </c>
      <c r="Y729">
        <v>328.05</v>
      </c>
      <c r="Z729">
        <v>338.55</v>
      </c>
      <c r="AA729">
        <v>303.05</v>
      </c>
      <c r="AB729">
        <v>345.5</v>
      </c>
      <c r="AC729" s="2">
        <f>(Table2[[#This Row],[Close Price]]/Table2[[#This Row],[Day Low]])-1</f>
        <v>1.5105740181269312E-3</v>
      </c>
      <c r="AD729" s="2">
        <f>(Table2[[#This Row],[Day High]]/Table2[[#This Row],[Close Price]])-1</f>
        <v>2.2473604826545923E-2</v>
      </c>
      <c r="AE729" s="2">
        <f>(Table2[[#This Row],[Close Price]]/Table2[[#This Row],[Current Week Low]])-1</f>
        <v>1.0516689529035173E-2</v>
      </c>
      <c r="AF729" s="2">
        <f>(Table2[[#This Row],[Current Week High]]/Table2[[#This Row],[Close Price]])-1</f>
        <v>2.126696832579178E-2</v>
      </c>
      <c r="AG729" s="2">
        <f>(Table2[[#This Row],[Close Price]]/Table2[[#This Row],[Current Month Low]])-1</f>
        <v>9.3878897871638278E-2</v>
      </c>
      <c r="AH729" s="2">
        <f>(Table2[[#This Row],[Current Month High]]/Table2[[#This Row],[Close Price]])-1</f>
        <v>4.2232277526395245E-2</v>
      </c>
      <c r="AI729">
        <v>63.619909502262402</v>
      </c>
      <c r="AJ729">
        <v>26.213592233009699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-0.23</v>
      </c>
      <c r="AM729" t="s">
        <v>10201</v>
      </c>
      <c r="AN729">
        <v>3.76</v>
      </c>
      <c r="AO729" t="s">
        <v>10202</v>
      </c>
      <c r="AP729">
        <v>-0.119741014886353</v>
      </c>
      <c r="AQ729">
        <f>(Table2[[#This Row],[Sharpe Ratio]]-AVERAGE(Table2[Sharpe Ratio]))/_xlfn.STDEV.P(Table2[Sharpe Ratio])</f>
        <v>-2.0139826051115381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657</v>
      </c>
      <c r="AT729">
        <f>_xlfn.RANK.AVG(Table2[[#This Row],[6M Return vs Nifty Z-Score]],Table2[6M Return vs Nifty Z-Score])</f>
        <v>727</v>
      </c>
      <c r="AU729">
        <f>_xlfn.RANK.AVG(Table2[[#This Row],[Sharpe Ratio Z-Score]],Table2[Sharpe Ratio Z-Score])</f>
        <v>721</v>
      </c>
      <c r="AV729">
        <f>(Table2[[#This Row],[Rank 1Y]]+Table2[[#This Row],[Rank 6M]]+Table2[[#This Row],[Rank Sharpe]])/3</f>
        <v>701.66666666666663</v>
      </c>
    </row>
    <row r="730" spans="1:48" x14ac:dyDescent="0.3">
      <c r="A730" t="s">
        <v>725</v>
      </c>
      <c r="B730" t="s">
        <v>726</v>
      </c>
      <c r="C730" t="s">
        <v>10169</v>
      </c>
      <c r="D730" t="s">
        <v>101</v>
      </c>
      <c r="E730">
        <v>22772.052768599999</v>
      </c>
      <c r="F730">
        <v>281.7</v>
      </c>
      <c r="G730">
        <v>-42.428512090029898</v>
      </c>
      <c r="H730">
        <f>(Table2[[#This Row],[1Y Return vs Nifty]]-AVERAGE(Table2[1Y Return vs Nifty]))/_xlfn.STDEV.P(Table2[1Y Return vs Nifty])</f>
        <v>-1.1173726775149144</v>
      </c>
      <c r="I730">
        <v>-2.4846361784882101</v>
      </c>
      <c r="J730">
        <f>(Table2[[#This Row],[1M Return vs Nifty]]-AVERAGE(Table2[1M Return vs Nifty]))/_xlfn.STDEV.P(Table2[1M Return vs Nifty])</f>
        <v>-0.33987665335227452</v>
      </c>
      <c r="K730">
        <v>-31.230230809840499</v>
      </c>
      <c r="L730">
        <f>(Table2[[#This Row],[6M Return vs Nifty]]-AVERAGE(Table2[6M Return vs Nifty]))/_xlfn.STDEV.P(Table2[6M Return vs Nifty])</f>
        <v>-1.3142666719564968</v>
      </c>
      <c r="M730">
        <v>0.178221271163574</v>
      </c>
      <c r="N730">
        <f>(Table2[[#This Row],[1W Return vs Nifty]]-AVERAGE(Table2[1W Return vs Nifty]))/_xlfn.STDEV.P(Table2[1W Return vs Nifty])</f>
        <v>-0.57231554383888983</v>
      </c>
      <c r="O730">
        <v>275.27999999999997</v>
      </c>
      <c r="P730">
        <v>276.09992245227397</v>
      </c>
      <c r="Q730">
        <v>290.718882492028</v>
      </c>
      <c r="R730">
        <v>69.132896883701804</v>
      </c>
      <c r="S730" s="2">
        <f>(Table2[[#This Row],[Close Price]]-Table2[[#This Row],[20D EMA]])/Table2[[#This Row],[20D EMA]]</f>
        <v>2.3321708805579832E-2</v>
      </c>
      <c r="T730" s="2">
        <f>(Table2[[#This Row],[Close Price]]-Table2[[#This Row],[50D EMA]])/Table2[[#This Row],[50D EMA]]</f>
        <v>2.0282792903333877E-2</v>
      </c>
      <c r="U730" s="2">
        <f>(Table2[[#This Row],[Close Price]]-Table2[[#This Row],[200D EMA]])/Table2[[#This Row],[200D EMA]]</f>
        <v>-3.1022692488078499E-2</v>
      </c>
      <c r="V730">
        <v>1.07908192004851</v>
      </c>
      <c r="W730">
        <v>282.3</v>
      </c>
      <c r="X730">
        <v>292.60000000000002</v>
      </c>
      <c r="Y730">
        <v>276.5</v>
      </c>
      <c r="Z730">
        <v>284.14999999999998</v>
      </c>
      <c r="AA730">
        <v>265.60000000000002</v>
      </c>
      <c r="AB730">
        <v>286.60000000000002</v>
      </c>
      <c r="AC730" s="2">
        <f>(Table2[[#This Row],[Close Price]]/Table2[[#This Row],[Day Low]])-1</f>
        <v>-2.1253985122211549E-3</v>
      </c>
      <c r="AD730" s="2">
        <f>(Table2[[#This Row],[Day High]]/Table2[[#This Row],[Close Price]])-1</f>
        <v>3.8693645722399861E-2</v>
      </c>
      <c r="AE730" s="2">
        <f>(Table2[[#This Row],[Close Price]]/Table2[[#This Row],[Current Week Low]])-1</f>
        <v>1.8806509945750394E-2</v>
      </c>
      <c r="AF730" s="2">
        <f>(Table2[[#This Row],[Current Week High]]/Table2[[#This Row],[Close Price]])-1</f>
        <v>8.6971955981540727E-3</v>
      </c>
      <c r="AG730" s="2">
        <f>(Table2[[#This Row],[Close Price]]/Table2[[#This Row],[Current Month Low]])-1</f>
        <v>6.0617469879517882E-2</v>
      </c>
      <c r="AH730" s="2">
        <f>(Table2[[#This Row],[Current Month High]]/Table2[[#This Row],[Close Price]])-1</f>
        <v>1.7394391196308145E-2</v>
      </c>
      <c r="AI730">
        <v>26.837060702875402</v>
      </c>
      <c r="AJ730">
        <v>11.852293031566401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</v>
      </c>
      <c r="AM730" t="s">
        <v>10201</v>
      </c>
      <c r="AN730">
        <v>-0.23</v>
      </c>
      <c r="AO730" t="s">
        <v>10201</v>
      </c>
      <c r="AP730">
        <v>-0.141742861756912</v>
      </c>
      <c r="AQ730">
        <f>(Table2[[#This Row],[Sharpe Ratio]]-AVERAGE(Table2[Sharpe Ratio]))/_xlfn.STDEV.P(Table2[Sharpe Ratio])</f>
        <v>-2.2665004776340969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702</v>
      </c>
      <c r="AT730">
        <f>_xlfn.RANK.AVG(Table2[[#This Row],[6M Return vs Nifty Z-Score]],Table2[6M Return vs Nifty Z-Score])</f>
        <v>694</v>
      </c>
      <c r="AU730">
        <f>_xlfn.RANK.AVG(Table2[[#This Row],[Sharpe Ratio Z-Score]],Table2[Sharpe Ratio Z-Score])</f>
        <v>726</v>
      </c>
      <c r="AV730">
        <f>(Table2[[#This Row],[Rank 1Y]]+Table2[[#This Row],[Rank 6M]]+Table2[[#This Row],[Rank Sharpe]])/3</f>
        <v>707.33333333333337</v>
      </c>
    </row>
    <row r="731" spans="1:48" x14ac:dyDescent="0.3">
      <c r="A731" t="s">
        <v>602</v>
      </c>
      <c r="B731" t="s">
        <v>603</v>
      </c>
      <c r="C731" t="s">
        <v>10157</v>
      </c>
      <c r="D731" t="s">
        <v>604</v>
      </c>
      <c r="E731">
        <v>31435.121416450002</v>
      </c>
      <c r="F731">
        <v>494.05</v>
      </c>
      <c r="G731">
        <v>-64.692391331089198</v>
      </c>
      <c r="H731">
        <f>(Table2[[#This Row],[1Y Return vs Nifty]]-AVERAGE(Table2[1Y Return vs Nifty]))/_xlfn.STDEV.P(Table2[1Y Return vs Nifty])</f>
        <v>-1.425465554253472</v>
      </c>
      <c r="I731">
        <v>22.4397788644008</v>
      </c>
      <c r="J731">
        <f>(Table2[[#This Row],[1M Return vs Nifty]]-AVERAGE(Table2[1M Return vs Nifty]))/_xlfn.STDEV.P(Table2[1M Return vs Nifty])</f>
        <v>2.3919966225404083</v>
      </c>
      <c r="K731">
        <v>-48.560333127872298</v>
      </c>
      <c r="L731">
        <f>(Table2[[#This Row],[6M Return vs Nifty]]-AVERAGE(Table2[6M Return vs Nifty]))/_xlfn.STDEV.P(Table2[6M Return vs Nifty])</f>
        <v>-1.8975710670907111</v>
      </c>
      <c r="M731">
        <v>11.763511396792801</v>
      </c>
      <c r="N731">
        <f>(Table2[[#This Row],[1W Return vs Nifty]]-AVERAGE(Table2[1W Return vs Nifty]))/_xlfn.STDEV.P(Table2[1W Return vs Nifty])</f>
        <v>1.7543215503187199</v>
      </c>
      <c r="O731">
        <v>455.77</v>
      </c>
      <c r="P731">
        <v>428.87892776254</v>
      </c>
      <c r="Q731">
        <v>515.14500868564198</v>
      </c>
      <c r="R731">
        <v>66.526124711413004</v>
      </c>
      <c r="S731" s="2">
        <f>(Table2[[#This Row],[Close Price]]-Table2[[#This Row],[20D EMA]])/Table2[[#This Row],[20D EMA]]</f>
        <v>8.3989731662900219E-2</v>
      </c>
      <c r="T731" s="2">
        <f>(Table2[[#This Row],[Close Price]]-Table2[[#This Row],[50D EMA]])/Table2[[#This Row],[50D EMA]]</f>
        <v>0.15195680649888135</v>
      </c>
      <c r="U731" s="2">
        <f>(Table2[[#This Row],[Close Price]]-Table2[[#This Row],[200D EMA]])/Table2[[#This Row],[200D EMA]]</f>
        <v>-4.0949651709650599E-2</v>
      </c>
      <c r="V731">
        <v>0.94607400117249996</v>
      </c>
      <c r="W731">
        <v>496</v>
      </c>
      <c r="X731">
        <v>512.70000000000005</v>
      </c>
      <c r="Y731">
        <v>490</v>
      </c>
      <c r="Z731">
        <v>518.29999999999995</v>
      </c>
      <c r="AA731">
        <v>403</v>
      </c>
      <c r="AB731">
        <v>518.29999999999995</v>
      </c>
      <c r="AC731" s="2">
        <f>(Table2[[#This Row],[Close Price]]/Table2[[#This Row],[Day Low]])-1</f>
        <v>-3.9314516129032029E-3</v>
      </c>
      <c r="AD731" s="2">
        <f>(Table2[[#This Row],[Day High]]/Table2[[#This Row],[Close Price]])-1</f>
        <v>3.7749215666430525E-2</v>
      </c>
      <c r="AE731" s="2">
        <f>(Table2[[#This Row],[Close Price]]/Table2[[#This Row],[Current Week Low]])-1</f>
        <v>8.2653061224489122E-3</v>
      </c>
      <c r="AF731" s="2">
        <f>(Table2[[#This Row],[Current Week High]]/Table2[[#This Row],[Close Price]])-1</f>
        <v>4.9084100799514196E-2</v>
      </c>
      <c r="AG731" s="2">
        <f>(Table2[[#This Row],[Close Price]]/Table2[[#This Row],[Current Month Low]])-1</f>
        <v>0.22593052109181144</v>
      </c>
      <c r="AH731" s="2">
        <f>(Table2[[#This Row],[Current Month High]]/Table2[[#This Row],[Close Price]])-1</f>
        <v>4.9084100799514196E-2</v>
      </c>
      <c r="AI731">
        <v>102.064568363525</v>
      </c>
      <c r="AJ731">
        <v>59.370967741935402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0.21</v>
      </c>
      <c r="AM731" t="s">
        <v>10202</v>
      </c>
      <c r="AN731">
        <v>5.76</v>
      </c>
      <c r="AO731" t="s">
        <v>10202</v>
      </c>
      <c r="AP731">
        <v>-8.4188152354215007E-2</v>
      </c>
      <c r="AQ731">
        <f>(Table2[[#This Row],[Sharpe Ratio]]-AVERAGE(Table2[Sharpe Ratio]))/_xlfn.STDEV.P(Table2[Sharpe Ratio])</f>
        <v>-1.6059380776898098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727</v>
      </c>
      <c r="AT731">
        <f>_xlfn.RANK.AVG(Table2[[#This Row],[6M Return vs Nifty Z-Score]],Table2[6M Return vs Nifty Z-Score])</f>
        <v>723</v>
      </c>
      <c r="AU731">
        <f>_xlfn.RANK.AVG(Table2[[#This Row],[Sharpe Ratio Z-Score]],Table2[Sharpe Ratio Z-Score])</f>
        <v>695</v>
      </c>
      <c r="AV731">
        <f>(Table2[[#This Row],[Rank 1Y]]+Table2[[#This Row],[Rank 6M]]+Table2[[#This Row],[Rank Sharpe]])/3</f>
        <v>715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A5C2-6AD2-43BD-876D-E3FAF19EC7AE}">
  <dimension ref="A1:Q4999"/>
  <sheetViews>
    <sheetView topLeftCell="G962" workbookViewId="0">
      <selection sqref="A1:Q115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2056942.04141592</v>
      </c>
      <c r="F2">
        <v>3040.2</v>
      </c>
      <c r="G2">
        <v>-7.1591731652383199</v>
      </c>
      <c r="H2">
        <v>-6.8620100715656998</v>
      </c>
      <c r="I2">
        <v>-9.2784465709615098</v>
      </c>
      <c r="J2">
        <v>-3.0481709027308299</v>
      </c>
      <c r="K2">
        <v>3017.7594707713201</v>
      </c>
      <c r="L2">
        <v>2807.7468096668099</v>
      </c>
      <c r="M2">
        <v>45.060719715705403</v>
      </c>
      <c r="N2">
        <v>0.95486007608999801</v>
      </c>
      <c r="O2">
        <v>5.83514242484046</v>
      </c>
      <c r="P2">
        <v>36.927442237535402</v>
      </c>
      <c r="Q2">
        <v>2.8869198702194E-2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1585120.3225109801</v>
      </c>
      <c r="F3">
        <v>4381.1000000000004</v>
      </c>
      <c r="G3">
        <v>1.6302711660099001</v>
      </c>
      <c r="H3">
        <v>9.0709095042851899</v>
      </c>
      <c r="I3">
        <v>1.00766972868871</v>
      </c>
      <c r="J3">
        <v>0.78068762794813196</v>
      </c>
      <c r="K3">
        <v>4035.9317612495602</v>
      </c>
      <c r="L3">
        <v>3841.62761856518</v>
      </c>
      <c r="M3">
        <v>81.0045903186559</v>
      </c>
      <c r="N3">
        <v>1.15732617683262</v>
      </c>
      <c r="O3">
        <v>1.13898336034328</v>
      </c>
      <c r="P3">
        <v>32.319540924191998</v>
      </c>
      <c r="Q3">
        <v>-1.4081851546229001E-2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1222102.5101522901</v>
      </c>
      <c r="F4">
        <v>1605.05</v>
      </c>
      <c r="G4">
        <v>-29.212715652939899</v>
      </c>
      <c r="H4">
        <v>-7.2341409545702602</v>
      </c>
      <c r="I4">
        <v>-3.9148466229728598</v>
      </c>
      <c r="J4">
        <v>-1.44469267943816</v>
      </c>
      <c r="K4">
        <v>1604.02622161259</v>
      </c>
      <c r="L4">
        <v>1557.3631429329801</v>
      </c>
      <c r="M4">
        <v>39.036309085475402</v>
      </c>
      <c r="N4">
        <v>0.95376574621703403</v>
      </c>
      <c r="O4">
        <v>11.772218933989601</v>
      </c>
      <c r="P4">
        <v>17.711121704374602</v>
      </c>
      <c r="Q4">
        <v>-9.4604858748139994E-2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884905.02564106497</v>
      </c>
      <c r="F5">
        <v>1481.35</v>
      </c>
      <c r="G5">
        <v>40.044745241651498</v>
      </c>
      <c r="H5">
        <v>0.73748718493385401</v>
      </c>
      <c r="I5">
        <v>13.2122304611208</v>
      </c>
      <c r="J5">
        <v>2.3853452225476799</v>
      </c>
      <c r="K5">
        <v>1410.8800600828499</v>
      </c>
      <c r="L5">
        <v>1215.88905326344</v>
      </c>
      <c r="M5">
        <v>57.442305761617099</v>
      </c>
      <c r="N5">
        <v>0.64953895309107301</v>
      </c>
      <c r="O5">
        <v>3.7060789145036699</v>
      </c>
      <c r="P5">
        <v>74.883418924502607</v>
      </c>
      <c r="Q5">
        <v>0.14864414605284401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853569.09890034003</v>
      </c>
      <c r="F6">
        <v>1212.7</v>
      </c>
      <c r="G6">
        <v>-4.9412685703219204</v>
      </c>
      <c r="H6">
        <v>-2.8212953931122402</v>
      </c>
      <c r="I6">
        <v>5.0591590061950598</v>
      </c>
      <c r="J6">
        <v>-3.9708875993062902</v>
      </c>
      <c r="K6">
        <v>1183.4187325615701</v>
      </c>
      <c r="L6">
        <v>1082.89721885172</v>
      </c>
      <c r="M6">
        <v>43.546664876775203</v>
      </c>
      <c r="N6">
        <v>0.91183154154527901</v>
      </c>
      <c r="O6">
        <v>3.71897418982434</v>
      </c>
      <c r="P6">
        <v>34.894327030033303</v>
      </c>
      <c r="Q6">
        <v>5.8894245067276002E-2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777869.21974743996</v>
      </c>
      <c r="F7">
        <v>871.6</v>
      </c>
      <c r="G7">
        <v>14.117532552502601</v>
      </c>
      <c r="H7">
        <v>-1.89570893545682</v>
      </c>
      <c r="I7">
        <v>25.660817451799801</v>
      </c>
      <c r="J7">
        <v>-3.4835667932793499</v>
      </c>
      <c r="K7">
        <v>842.08767163685604</v>
      </c>
      <c r="L7">
        <v>745.56290659846798</v>
      </c>
      <c r="M7">
        <v>56.2531152462495</v>
      </c>
      <c r="N7">
        <v>0.79610190992813701</v>
      </c>
      <c r="O7">
        <v>4.6351537402478096</v>
      </c>
      <c r="P7">
        <v>60.456553755522798</v>
      </c>
      <c r="Q7">
        <v>8.1634502663371994E-2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774985.00380840001</v>
      </c>
      <c r="F8">
        <v>1871.1</v>
      </c>
      <c r="G8">
        <v>11.599481818417001</v>
      </c>
      <c r="H8">
        <v>16.880838833835401</v>
      </c>
      <c r="I8">
        <v>-1.30589631757087</v>
      </c>
      <c r="J8">
        <v>2.8587359519675402</v>
      </c>
      <c r="K8">
        <v>1631.7654963181001</v>
      </c>
      <c r="L8">
        <v>1539.8344088223701</v>
      </c>
      <c r="M8">
        <v>85.631619340811</v>
      </c>
      <c r="N8">
        <v>1.1278648244229601</v>
      </c>
      <c r="O8">
        <v>1.70487948265727</v>
      </c>
      <c r="P8">
        <v>40.341271329458003</v>
      </c>
      <c r="Q8">
        <v>-4.5583619028489002E-2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742301.73018935998</v>
      </c>
      <c r="F9">
        <v>1173.5999999999999</v>
      </c>
      <c r="G9">
        <v>56.971548653758497</v>
      </c>
      <c r="H9">
        <v>15.293764719245599</v>
      </c>
      <c r="I9">
        <v>13.9241402856884</v>
      </c>
      <c r="J9">
        <v>6.1196971287805697</v>
      </c>
      <c r="K9">
        <v>1045.3120693265701</v>
      </c>
      <c r="L9">
        <v>920.07113591087796</v>
      </c>
      <c r="M9">
        <v>73.854895894111394</v>
      </c>
      <c r="N9">
        <v>1.70275606276139</v>
      </c>
      <c r="O9">
        <v>1.99386503067484</v>
      </c>
      <c r="P9">
        <v>96.467732485142605</v>
      </c>
      <c r="Q9">
        <v>9.4436862920910004E-3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637115.16660392005</v>
      </c>
      <c r="F10">
        <v>2711.6</v>
      </c>
      <c r="G10">
        <v>-20.528993882671799</v>
      </c>
      <c r="H10">
        <v>6.6776946903961196</v>
      </c>
      <c r="I10">
        <v>-3.3229956505612899</v>
      </c>
      <c r="J10">
        <v>-1.60946050262602</v>
      </c>
      <c r="K10">
        <v>2544.2807793284301</v>
      </c>
      <c r="L10">
        <v>2469.6240249162902</v>
      </c>
      <c r="M10">
        <v>64.097362327493897</v>
      </c>
      <c r="N10">
        <v>1.10189030506212</v>
      </c>
      <c r="O10">
        <v>3.6767959876087901</v>
      </c>
      <c r="P10">
        <v>24.840588384245201</v>
      </c>
      <c r="Q10">
        <v>-5.2437986223716003E-2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620204.456662304</v>
      </c>
      <c r="F11">
        <v>496.05</v>
      </c>
      <c r="G11">
        <v>-19.9007075616361</v>
      </c>
      <c r="H11">
        <v>14.5600554460626</v>
      </c>
      <c r="I11">
        <v>-3.97175577879224</v>
      </c>
      <c r="J11">
        <v>4.7052732124854098</v>
      </c>
      <c r="K11">
        <v>449.71172969500401</v>
      </c>
      <c r="L11">
        <v>435.51386373084199</v>
      </c>
      <c r="M11">
        <v>72.669987321140198</v>
      </c>
      <c r="N11">
        <v>1.3819017305037999</v>
      </c>
      <c r="O11">
        <v>2.9432516883378601</v>
      </c>
      <c r="P11">
        <v>24.214348316013499</v>
      </c>
      <c r="Q11">
        <v>0.115662701432605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519053.69977549999</v>
      </c>
      <c r="F12">
        <v>3774.95</v>
      </c>
      <c r="G12">
        <v>14.367646614769001</v>
      </c>
      <c r="H12">
        <v>0.57414560617093102</v>
      </c>
      <c r="I12">
        <v>-12.44854793333</v>
      </c>
      <c r="J12">
        <v>0.82910925702524096</v>
      </c>
      <c r="K12">
        <v>3602.38873263088</v>
      </c>
      <c r="L12">
        <v>3379.5385021687798</v>
      </c>
      <c r="M12">
        <v>69.690467388284503</v>
      </c>
      <c r="N12">
        <v>0.98811535504954695</v>
      </c>
      <c r="O12">
        <v>3.8397859574298998</v>
      </c>
      <c r="P12">
        <v>45.959478792096803</v>
      </c>
      <c r="Q12">
        <v>0.123335706617239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441735.66090051498</v>
      </c>
      <c r="F13">
        <v>1632.35</v>
      </c>
      <c r="G13">
        <v>19.758454907831201</v>
      </c>
      <c r="H13">
        <v>8.5453637754337297</v>
      </c>
      <c r="I13">
        <v>-10.5832133933027</v>
      </c>
      <c r="J13">
        <v>1.9897515088990201</v>
      </c>
      <c r="K13">
        <v>1500.4133183611</v>
      </c>
      <c r="L13">
        <v>1431.66756178798</v>
      </c>
      <c r="M13">
        <v>77.224923559837293</v>
      </c>
      <c r="N13">
        <v>0.95160171963680096</v>
      </c>
      <c r="O13">
        <v>3.9819891567372201</v>
      </c>
      <c r="P13">
        <v>48.937043795620397</v>
      </c>
      <c r="Q13">
        <v>2.3477276416802001E-2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421342.910083525</v>
      </c>
      <c r="F14">
        <v>6812.45</v>
      </c>
      <c r="G14">
        <v>-33.100380722281798</v>
      </c>
      <c r="H14">
        <v>-7.7949858511605399</v>
      </c>
      <c r="I14">
        <v>-19.526885117580001</v>
      </c>
      <c r="J14">
        <v>-2.4426825534364802</v>
      </c>
      <c r="K14">
        <v>6970.3470052734401</v>
      </c>
      <c r="L14">
        <v>7003.1662634159202</v>
      </c>
      <c r="M14">
        <v>43.439260965691098</v>
      </c>
      <c r="N14">
        <v>0.94304793399794196</v>
      </c>
      <c r="O14">
        <v>20.250423856321799</v>
      </c>
      <c r="P14">
        <v>10.094864087397699</v>
      </c>
      <c r="Q14">
        <v>-5.0515251968793001E-2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418797.49476773897</v>
      </c>
      <c r="F15">
        <v>332.9</v>
      </c>
      <c r="G15">
        <v>61.608202723761302</v>
      </c>
      <c r="H15">
        <v>17.099921332151901</v>
      </c>
      <c r="I15">
        <v>17.587480669530201</v>
      </c>
      <c r="J15">
        <v>2.8939874748383101</v>
      </c>
      <c r="K15">
        <v>292.884264181101</v>
      </c>
      <c r="L15">
        <v>253.03433177907101</v>
      </c>
      <c r="M15">
        <v>69.929622147072905</v>
      </c>
      <c r="N15">
        <v>1.60124036792786</v>
      </c>
      <c r="O15">
        <v>1.9975968759387199</v>
      </c>
      <c r="P15">
        <v>94.224037339556503</v>
      </c>
      <c r="Q15">
        <v>0.126511148533278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413465.39870525</v>
      </c>
      <c r="F16">
        <v>1723.25</v>
      </c>
      <c r="G16">
        <v>24.2950077890114</v>
      </c>
      <c r="H16">
        <v>9.2229498666567693</v>
      </c>
      <c r="I16">
        <v>8.7604947907303305</v>
      </c>
      <c r="J16">
        <v>8.2802079088353207</v>
      </c>
      <c r="K16">
        <v>1559.19686815866</v>
      </c>
      <c r="L16">
        <v>1427.32531873983</v>
      </c>
      <c r="M16">
        <v>86.543803459526401</v>
      </c>
      <c r="N16">
        <v>0.95547721540086095</v>
      </c>
      <c r="O16">
        <v>0.31916436965035899</v>
      </c>
      <c r="P16">
        <v>61.300135723311598</v>
      </c>
      <c r="Q16">
        <v>9.7711422152786997E-2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412767.52359032002</v>
      </c>
      <c r="F17">
        <v>1124</v>
      </c>
      <c r="G17">
        <v>48.035115976874103</v>
      </c>
      <c r="H17">
        <v>9.6643371680668206</v>
      </c>
      <c r="I17">
        <v>19.396312682339101</v>
      </c>
      <c r="J17">
        <v>11.751668094322399</v>
      </c>
      <c r="K17">
        <v>1000.76016361157</v>
      </c>
      <c r="L17">
        <v>883.71039742959294</v>
      </c>
      <c r="M17">
        <v>83.246446629623705</v>
      </c>
      <c r="N17">
        <v>0.95264264412514599</v>
      </c>
      <c r="O17">
        <v>1.41459074733096</v>
      </c>
      <c r="P17">
        <v>89.448845440755093</v>
      </c>
      <c r="Q17">
        <v>0.170562137540958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60</v>
      </c>
      <c r="E18">
        <v>400912.01424897002</v>
      </c>
      <c r="F18">
        <v>12751.55</v>
      </c>
      <c r="G18">
        <v>3.4251559653183401</v>
      </c>
      <c r="H18">
        <v>1.6108565516923901</v>
      </c>
      <c r="I18">
        <v>13.3711542327549</v>
      </c>
      <c r="J18">
        <v>0.26048523859095202</v>
      </c>
      <c r="K18">
        <v>12469.3420956642</v>
      </c>
      <c r="L18">
        <v>11592.216376088099</v>
      </c>
      <c r="M18">
        <v>64.372932548918996</v>
      </c>
      <c r="N18">
        <v>0.68265412762969702</v>
      </c>
      <c r="O18">
        <v>4.3010457552219199</v>
      </c>
      <c r="P18">
        <v>37.792774052722301</v>
      </c>
      <c r="Q18">
        <v>4.8157825916512E-2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381951.67901825998</v>
      </c>
      <c r="F19">
        <v>393.9</v>
      </c>
      <c r="G19">
        <v>53.980664229520698</v>
      </c>
      <c r="H19">
        <v>0.59133532906197495</v>
      </c>
      <c r="I19">
        <v>7.1139445776680503</v>
      </c>
      <c r="J19">
        <v>7.1971626525896397</v>
      </c>
      <c r="K19">
        <v>371.55174637014801</v>
      </c>
      <c r="L19">
        <v>325.20384118662702</v>
      </c>
      <c r="M19">
        <v>65.188915597867506</v>
      </c>
      <c r="N19">
        <v>1.28774561375736</v>
      </c>
      <c r="O19">
        <v>3.65575019040367</v>
      </c>
      <c r="P19">
        <v>87.884569520629597</v>
      </c>
      <c r="Q19">
        <v>0.17717008873248699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361663.97852210398</v>
      </c>
      <c r="F20">
        <v>1170.05</v>
      </c>
      <c r="G20">
        <v>-3.7581707120769701</v>
      </c>
      <c r="H20">
        <v>-10.418391946417</v>
      </c>
      <c r="I20">
        <v>-4.0020422403579401</v>
      </c>
      <c r="J20">
        <v>-9.5967852449903006</v>
      </c>
      <c r="K20">
        <v>1222.1044860980101</v>
      </c>
      <c r="L20">
        <v>1117.16793611619</v>
      </c>
      <c r="M20">
        <v>15.0245072778752</v>
      </c>
      <c r="N20">
        <v>1.1702656031101799</v>
      </c>
      <c r="O20">
        <v>14.4951070467074</v>
      </c>
      <c r="P20">
        <v>26.1985654964137</v>
      </c>
      <c r="Q20">
        <v>2.8142835057027998E-2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356648.84895267902</v>
      </c>
      <c r="F21">
        <v>1793.9</v>
      </c>
      <c r="G21">
        <v>-29.792317432512899</v>
      </c>
      <c r="H21">
        <v>-3.3138652521279002</v>
      </c>
      <c r="I21">
        <v>-15.8449751768553</v>
      </c>
      <c r="J21">
        <v>1.2046507539800899</v>
      </c>
      <c r="K21">
        <v>1773.81002792349</v>
      </c>
      <c r="L21">
        <v>1767.70566852197</v>
      </c>
      <c r="M21">
        <v>48.993132519643403</v>
      </c>
      <c r="N21">
        <v>0.84232814924606803</v>
      </c>
      <c r="O21">
        <v>7.3917163721500501</v>
      </c>
      <c r="P21">
        <v>16.196521682805901</v>
      </c>
      <c r="Q21">
        <v>-8.8496794993860997E-2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352186.24631613499</v>
      </c>
      <c r="F22">
        <v>3089.35</v>
      </c>
      <c r="G22">
        <v>-2.4570210738375899</v>
      </c>
      <c r="H22">
        <v>-6.2292101867392198</v>
      </c>
      <c r="I22">
        <v>-13.4481386968212</v>
      </c>
      <c r="J22">
        <v>1.4748387683712001</v>
      </c>
      <c r="K22">
        <v>3116.6133319000101</v>
      </c>
      <c r="L22">
        <v>2976.0945350481802</v>
      </c>
      <c r="M22">
        <v>57.467135547455797</v>
      </c>
      <c r="N22">
        <v>0.39631000767873698</v>
      </c>
      <c r="O22">
        <v>21.187304772848599</v>
      </c>
      <c r="P22">
        <v>44.227357609710502</v>
      </c>
      <c r="Q22">
        <v>6.5815505428526003E-2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60</v>
      </c>
      <c r="E23">
        <v>351440.38033439999</v>
      </c>
      <c r="F23">
        <v>2933</v>
      </c>
      <c r="G23">
        <v>72.402720277965201</v>
      </c>
      <c r="H23">
        <v>-2.2200700771703801</v>
      </c>
      <c r="I23">
        <v>64.587359925748501</v>
      </c>
      <c r="J23">
        <v>3.6448830640349899</v>
      </c>
      <c r="K23">
        <v>2700.5015286269399</v>
      </c>
      <c r="L23">
        <v>2156.4524506864</v>
      </c>
      <c r="M23">
        <v>69.036797215121197</v>
      </c>
      <c r="N23">
        <v>0.67118786583353396</v>
      </c>
      <c r="O23">
        <v>2.7446300715990399</v>
      </c>
      <c r="P23">
        <v>107.16934487021</v>
      </c>
      <c r="Q23">
        <v>0.195065796633802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342202.43867324002</v>
      </c>
      <c r="F24">
        <v>11873.8</v>
      </c>
      <c r="G24">
        <v>16.3279039963226</v>
      </c>
      <c r="H24">
        <v>-3.9350238577024799</v>
      </c>
      <c r="I24">
        <v>1.3166792112180401</v>
      </c>
      <c r="J24">
        <v>2.4319392864304001</v>
      </c>
      <c r="K24">
        <v>11059.647342759699</v>
      </c>
      <c r="L24">
        <v>9928.8386598448706</v>
      </c>
      <c r="M24">
        <v>65.482475997729793</v>
      </c>
      <c r="N24">
        <v>0.99309401618980497</v>
      </c>
      <c r="O24">
        <v>1.71975273290774</v>
      </c>
      <c r="P24">
        <v>48.651981496435099</v>
      </c>
      <c r="Q24">
        <v>2.2933024255729999E-2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336393.82500000001</v>
      </c>
      <c r="F25">
        <v>5030</v>
      </c>
      <c r="G25">
        <v>127.52643441317601</v>
      </c>
      <c r="H25">
        <v>-10.5142826631548</v>
      </c>
      <c r="I25">
        <v>54.710776673696898</v>
      </c>
      <c r="J25">
        <v>2.1558733379273001</v>
      </c>
      <c r="K25">
        <v>4946.6277222572799</v>
      </c>
      <c r="L25">
        <v>3730.7816228083898</v>
      </c>
      <c r="M25">
        <v>46.551876160728099</v>
      </c>
      <c r="N25">
        <v>1.00682710939292</v>
      </c>
      <c r="O25">
        <v>12.818091451292201</v>
      </c>
      <c r="P25">
        <v>184.53444959837</v>
      </c>
      <c r="Q25">
        <v>0.26990175275141198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334540.71841214999</v>
      </c>
      <c r="F26">
        <v>1548.7</v>
      </c>
      <c r="G26">
        <v>72.682304926233002</v>
      </c>
      <c r="H26">
        <v>0.60847029958497301</v>
      </c>
      <c r="I26">
        <v>15.1655263109723</v>
      </c>
      <c r="J26">
        <v>4.3342300803121496</v>
      </c>
      <c r="K26">
        <v>1447.5330942729399</v>
      </c>
      <c r="L26">
        <v>1239.9303825562499</v>
      </c>
      <c r="M26">
        <v>71.681052097556005</v>
      </c>
      <c r="N26">
        <v>0.493108485536498</v>
      </c>
      <c r="O26">
        <v>4.6942597016852803</v>
      </c>
      <c r="P26">
        <v>106.067460581465</v>
      </c>
      <c r="Q26">
        <v>7.6059929625868994E-2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332710.05667237903</v>
      </c>
      <c r="F27">
        <v>5112.8500000000004</v>
      </c>
      <c r="G27">
        <v>9.8231614606240996</v>
      </c>
      <c r="H27">
        <v>3.8122655708989801</v>
      </c>
      <c r="I27">
        <v>22.110381495378501</v>
      </c>
      <c r="J27">
        <v>0.264025955808386</v>
      </c>
      <c r="K27">
        <v>4829.9442423983</v>
      </c>
      <c r="L27">
        <v>4357.9943179788297</v>
      </c>
      <c r="M27">
        <v>62.596995456837703</v>
      </c>
      <c r="N27">
        <v>1.1721458177825601</v>
      </c>
      <c r="O27">
        <v>2.0761414866463799</v>
      </c>
      <c r="P27">
        <v>46.4475474400286</v>
      </c>
      <c r="Q27">
        <v>1.3593735252014001E-2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318406.17174346501</v>
      </c>
      <c r="F28">
        <v>342.35</v>
      </c>
      <c r="G28">
        <v>45.153981056856999</v>
      </c>
      <c r="H28">
        <v>0.47136910757496803</v>
      </c>
      <c r="I28">
        <v>20.555898480005901</v>
      </c>
      <c r="J28">
        <v>2.73293735622098</v>
      </c>
      <c r="K28">
        <v>326.63193160224802</v>
      </c>
      <c r="L28">
        <v>278.59675170329501</v>
      </c>
      <c r="M28">
        <v>57.710328280091097</v>
      </c>
      <c r="N28">
        <v>0.762537111175843</v>
      </c>
      <c r="O28">
        <v>1.86943186797137</v>
      </c>
      <c r="P28">
        <v>90.392770246784806</v>
      </c>
      <c r="Q28">
        <v>0.115171784612959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315624.131267305</v>
      </c>
      <c r="F29">
        <v>512.15</v>
      </c>
      <c r="G29">
        <v>96.984620490153901</v>
      </c>
      <c r="H29">
        <v>4.0685244969186201</v>
      </c>
      <c r="I29">
        <v>9.8132414723546795</v>
      </c>
      <c r="J29">
        <v>3.5306752547992302</v>
      </c>
      <c r="K29">
        <v>483.71432917101203</v>
      </c>
      <c r="L29">
        <v>419.51266400021098</v>
      </c>
      <c r="M29">
        <v>68.175306929951901</v>
      </c>
      <c r="N29">
        <v>0.88246414985622201</v>
      </c>
      <c r="O29">
        <v>2.9776432685736598</v>
      </c>
      <c r="P29">
        <v>125.765924619792</v>
      </c>
      <c r="Q29">
        <v>0.14652854558371001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302638.79242519999</v>
      </c>
      <c r="F30">
        <v>3411.7</v>
      </c>
      <c r="G30">
        <v>-12.847764822752501</v>
      </c>
      <c r="H30">
        <v>-0.90116313211969601</v>
      </c>
      <c r="I30">
        <v>-26.020102480260501</v>
      </c>
      <c r="J30">
        <v>6.4124555650147999</v>
      </c>
      <c r="K30">
        <v>3377.2437378111599</v>
      </c>
      <c r="L30">
        <v>3389.3248751793799</v>
      </c>
      <c r="M30">
        <v>56.629470122531998</v>
      </c>
      <c r="N30">
        <v>1.2539447482613999</v>
      </c>
      <c r="O30">
        <v>13.930005569071101</v>
      </c>
      <c r="P30">
        <v>18.361116411386099</v>
      </c>
      <c r="Q30">
        <v>7.6583554529445999E-2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290867.96377274999</v>
      </c>
      <c r="F31">
        <v>1836.25</v>
      </c>
      <c r="G31">
        <v>41.537037058164401</v>
      </c>
      <c r="H31">
        <v>-2.11514262903404</v>
      </c>
      <c r="I31">
        <v>-7.2153392802000997</v>
      </c>
      <c r="J31">
        <v>3.3015303423964002</v>
      </c>
      <c r="K31">
        <v>1788.2052647988501</v>
      </c>
      <c r="L31">
        <v>1651.25939011333</v>
      </c>
      <c r="M31">
        <v>71.358721270592497</v>
      </c>
      <c r="N31">
        <v>1.18550851097573</v>
      </c>
      <c r="O31">
        <v>18.398910823689501</v>
      </c>
      <c r="P31">
        <v>125.15480350683499</v>
      </c>
      <c r="Q31">
        <v>6.3642362796948002E-2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283257.81094652897</v>
      </c>
      <c r="F32">
        <v>2954.7</v>
      </c>
      <c r="G32">
        <v>-38.9320279749343</v>
      </c>
      <c r="H32">
        <v>-1.9153008228918</v>
      </c>
      <c r="I32">
        <v>-14.971497349875801</v>
      </c>
      <c r="J32">
        <v>-0.88584235405149203</v>
      </c>
      <c r="K32">
        <v>2918.1229777319199</v>
      </c>
      <c r="L32">
        <v>2979.3979081808702</v>
      </c>
      <c r="M32">
        <v>56.073858555472697</v>
      </c>
      <c r="N32">
        <v>1.40046970825519</v>
      </c>
      <c r="O32">
        <v>15.8476325853724</v>
      </c>
      <c r="P32">
        <v>10.658776824838</v>
      </c>
      <c r="Q32">
        <v>-7.4767534564342E-2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65</v>
      </c>
      <c r="E33">
        <v>276311.10573323898</v>
      </c>
      <c r="F33">
        <v>716.4</v>
      </c>
      <c r="G33">
        <v>135.71174935378201</v>
      </c>
      <c r="H33">
        <v>-4.2591628993624697</v>
      </c>
      <c r="I33">
        <v>11.3309609339384</v>
      </c>
      <c r="J33">
        <v>1.36854032200739</v>
      </c>
      <c r="K33">
        <v>698.69324776140604</v>
      </c>
      <c r="L33">
        <v>576.966649977663</v>
      </c>
      <c r="M33">
        <v>61.110088853540901</v>
      </c>
      <c r="N33">
        <v>0.43609405637373999</v>
      </c>
      <c r="O33">
        <v>25.048855388051301</v>
      </c>
      <c r="P33">
        <v>176.06936416184899</v>
      </c>
      <c r="Q33">
        <v>0.17812123715324599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21</v>
      </c>
      <c r="E34">
        <v>273977.10488412</v>
      </c>
      <c r="F34">
        <v>524.4</v>
      </c>
      <c r="G34">
        <v>3.04771944921993</v>
      </c>
      <c r="H34">
        <v>-1.92936079279363</v>
      </c>
      <c r="I34">
        <v>-3.38729587789196</v>
      </c>
      <c r="J34">
        <v>-0.91260607610283795</v>
      </c>
      <c r="K34">
        <v>506.96432891318398</v>
      </c>
      <c r="L34">
        <v>471.98698872745899</v>
      </c>
      <c r="M34">
        <v>49.068951515040503</v>
      </c>
      <c r="N34">
        <v>1.45182538807733</v>
      </c>
      <c r="O34">
        <v>10.5835240274599</v>
      </c>
      <c r="P34">
        <v>39.821357152379598</v>
      </c>
      <c r="Q34">
        <v>-0.108612254988795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-</v>
      </c>
      <c r="D35" t="s">
        <v>108</v>
      </c>
      <c r="E35">
        <v>267758.46503000002</v>
      </c>
      <c r="F35">
        <v>633.70000000000005</v>
      </c>
      <c r="G35">
        <v>70.414027543648004</v>
      </c>
      <c r="H35">
        <v>-13.758296669831401</v>
      </c>
      <c r="I35">
        <v>87.561183135318203</v>
      </c>
      <c r="J35">
        <v>-5.8430718097519998</v>
      </c>
      <c r="K35">
        <v>624.45600102331605</v>
      </c>
      <c r="L35">
        <v>470.37339157236499</v>
      </c>
      <c r="M35">
        <v>47.035867812705398</v>
      </c>
      <c r="N35">
        <v>0.162050247460792</v>
      </c>
      <c r="O35">
        <v>27.457787596654502</v>
      </c>
      <c r="P35">
        <v>122.663387210119</v>
      </c>
      <c r="Q35">
        <v>5.2499562878658E-2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266830.23949333897</v>
      </c>
      <c r="F36">
        <v>9557.65</v>
      </c>
      <c r="G36">
        <v>67.394323402552601</v>
      </c>
      <c r="H36">
        <v>-4.2483715800782704</v>
      </c>
      <c r="I36">
        <v>12.357410924001099</v>
      </c>
      <c r="J36">
        <v>0.19367825411381401</v>
      </c>
      <c r="K36">
        <v>9376.7017082067196</v>
      </c>
      <c r="L36">
        <v>8028.58861570726</v>
      </c>
      <c r="M36">
        <v>57.280231639924601</v>
      </c>
      <c r="N36">
        <v>1.20159959129357</v>
      </c>
      <c r="O36">
        <v>5.0341872740684099</v>
      </c>
      <c r="P36">
        <v>110.474565073772</v>
      </c>
      <c r="Q36">
        <v>0.117474713701478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37</v>
      </c>
      <c r="E37">
        <v>257719.32961180399</v>
      </c>
      <c r="F37">
        <v>1617.15</v>
      </c>
      <c r="G37">
        <v>-25.238400548216202</v>
      </c>
      <c r="H37">
        <v>-3.6613352949407401</v>
      </c>
      <c r="I37">
        <v>-15.463670060863899</v>
      </c>
      <c r="J37">
        <v>-3.94262077369204</v>
      </c>
      <c r="K37">
        <v>1594.35862276744</v>
      </c>
      <c r="L37">
        <v>1590.2552267097101</v>
      </c>
      <c r="M37">
        <v>57.332117688888601</v>
      </c>
      <c r="N37">
        <v>1.29801230975644</v>
      </c>
      <c r="O37">
        <v>7.6585350771418703</v>
      </c>
      <c r="P37">
        <v>13.9600436912018</v>
      </c>
      <c r="Q37">
        <v>-4.0978969824787E-2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116</v>
      </c>
      <c r="E38">
        <v>255188.71666199999</v>
      </c>
      <c r="F38">
        <v>195.27</v>
      </c>
      <c r="G38">
        <v>384.76023183376799</v>
      </c>
      <c r="H38">
        <v>2.2788553850526201</v>
      </c>
      <c r="I38">
        <v>3.9136195047667799E-2</v>
      </c>
      <c r="J38">
        <v>-12.0423008802989</v>
      </c>
      <c r="K38">
        <v>183.04803657394399</v>
      </c>
      <c r="L38">
        <v>140.715372041329</v>
      </c>
      <c r="M38">
        <v>50.767604101514102</v>
      </c>
      <c r="N38">
        <v>1.26113757932903</v>
      </c>
      <c r="O38">
        <v>17.2735187176729</v>
      </c>
      <c r="P38">
        <v>455.53342816500702</v>
      </c>
      <c r="Q38">
        <v>0.17202594736711199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18</v>
      </c>
      <c r="E39">
        <v>254733.01919093699</v>
      </c>
      <c r="F39">
        <v>180.39</v>
      </c>
      <c r="G39">
        <v>65.998221362563896</v>
      </c>
      <c r="H39">
        <v>2.69358528056781</v>
      </c>
      <c r="I39">
        <v>8.7111316849385094</v>
      </c>
      <c r="J39">
        <v>5.3689481514761397</v>
      </c>
      <c r="K39">
        <v>168.672042617697</v>
      </c>
      <c r="L39">
        <v>149.72867044278399</v>
      </c>
      <c r="M39">
        <v>72.320644566941795</v>
      </c>
      <c r="N39">
        <v>1.1291266659321</v>
      </c>
      <c r="O39">
        <v>9.0969565940462491</v>
      </c>
      <c r="P39">
        <v>110.98245614035</v>
      </c>
      <c r="Q39">
        <v>0.112198676725035</v>
      </c>
    </row>
    <row r="40" spans="1:17" x14ac:dyDescent="0.3">
      <c r="A40" t="s">
        <v>119</v>
      </c>
      <c r="B40" t="s">
        <v>120</v>
      </c>
      <c r="C40" t="str">
        <f>IFERROR(VLOOKUP(Table1[[#This Row],[Ticker]],[1]!Table1[[Symbol]:[Industry]],2,FALSE),"-")</f>
        <v>-</v>
      </c>
      <c r="D40" t="s">
        <v>121</v>
      </c>
      <c r="E40">
        <v>252715.397156925</v>
      </c>
      <c r="F40">
        <v>7096.35</v>
      </c>
      <c r="G40">
        <v>51.748176672631701</v>
      </c>
      <c r="H40">
        <v>-13.8925691201165</v>
      </c>
      <c r="I40">
        <v>50.564560793261798</v>
      </c>
      <c r="J40">
        <v>1.1426631298466201</v>
      </c>
      <c r="K40">
        <v>7093.7476087887899</v>
      </c>
      <c r="L40">
        <v>5612.8896493394795</v>
      </c>
      <c r="M40">
        <v>46.269758380326998</v>
      </c>
      <c r="N40">
        <v>0.90692828809679205</v>
      </c>
      <c r="O40">
        <v>12.2929393279643</v>
      </c>
      <c r="P40">
        <v>118.618299445471</v>
      </c>
      <c r="Q40">
        <v>0.15887268862722501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238175.7432348</v>
      </c>
      <c r="F41">
        <v>2470.3000000000002</v>
      </c>
      <c r="G41">
        <v>-16.8861358179816</v>
      </c>
      <c r="H41">
        <v>-7.0231174043193798</v>
      </c>
      <c r="I41">
        <v>-15.3847592692382</v>
      </c>
      <c r="J41">
        <v>-5.9893511819592504</v>
      </c>
      <c r="K41">
        <v>2539.3866492054299</v>
      </c>
      <c r="L41">
        <v>2468.2887171576999</v>
      </c>
      <c r="M41">
        <v>20.721764343388099</v>
      </c>
      <c r="N41">
        <v>1.3176377167270099</v>
      </c>
      <c r="O41">
        <v>12.1037930615714</v>
      </c>
      <c r="P41">
        <v>15.1655011655011</v>
      </c>
      <c r="Q41">
        <v>-1.6999844811542E-2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234899.74266991499</v>
      </c>
      <c r="F42">
        <v>321.35000000000002</v>
      </c>
      <c r="G42">
        <v>119.450622280697</v>
      </c>
      <c r="H42">
        <v>-3.9995922090931502</v>
      </c>
      <c r="I42">
        <v>54.080102901894897</v>
      </c>
      <c r="J42">
        <v>1.18048074303944</v>
      </c>
      <c r="K42">
        <v>297.33649171436298</v>
      </c>
      <c r="L42">
        <v>228.25548513849299</v>
      </c>
      <c r="M42">
        <v>59.703159625412397</v>
      </c>
      <c r="N42">
        <v>0.78181989589405498</v>
      </c>
      <c r="O42">
        <v>5.9592344795394299</v>
      </c>
      <c r="P42">
        <v>160.20242914979701</v>
      </c>
      <c r="Q42">
        <v>0.228378893997432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218996.04087436001</v>
      </c>
      <c r="F43">
        <v>1685.3</v>
      </c>
      <c r="G43">
        <v>83.092415295930394</v>
      </c>
      <c r="H43">
        <v>-0.29134076979221801</v>
      </c>
      <c r="I43">
        <v>18.493720543251701</v>
      </c>
      <c r="J43">
        <v>6.4375933218443402</v>
      </c>
      <c r="K43">
        <v>1564.56809506185</v>
      </c>
      <c r="L43">
        <v>1341.9490682845401</v>
      </c>
      <c r="M43">
        <v>72.418552212971505</v>
      </c>
      <c r="N43">
        <v>0.990772239387266</v>
      </c>
      <c r="O43">
        <v>1.03839079095708</v>
      </c>
      <c r="P43">
        <v>111.854179761156</v>
      </c>
      <c r="Q43">
        <v>0.23759254951820499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133</v>
      </c>
      <c r="E44">
        <v>218990.90900588001</v>
      </c>
      <c r="F44">
        <v>898.55</v>
      </c>
      <c r="G44">
        <v>-16.402474076676899</v>
      </c>
      <c r="H44">
        <v>-7.1431546750484696</v>
      </c>
      <c r="I44">
        <v>-3.5543375655149201</v>
      </c>
      <c r="J44">
        <v>1.86949314236257</v>
      </c>
      <c r="K44">
        <v>907.16125285077601</v>
      </c>
      <c r="L44">
        <v>853.41276476630503</v>
      </c>
      <c r="M44">
        <v>44.435178676032599</v>
      </c>
      <c r="N44">
        <v>0.76664593631720701</v>
      </c>
      <c r="O44">
        <v>6.7720215903399996</v>
      </c>
      <c r="P44">
        <v>24.280774550484001</v>
      </c>
      <c r="Q44">
        <v>-3.3329098581208E-2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Row],[Ticker]],[1]!Table1[[Symbol]:[Industry]],2,FALSE),"-")</f>
        <v>-</v>
      </c>
      <c r="D45" t="s">
        <v>136</v>
      </c>
      <c r="E45">
        <v>215352.118422</v>
      </c>
      <c r="F45">
        <v>870</v>
      </c>
      <c r="G45">
        <v>41.2930647360579</v>
      </c>
      <c r="H45">
        <v>-3.03266762591202</v>
      </c>
      <c r="I45">
        <v>-0.87689621710611998</v>
      </c>
      <c r="J45">
        <v>1.5366716906548701</v>
      </c>
      <c r="K45">
        <v>838.85646049547597</v>
      </c>
      <c r="L45">
        <v>770.96824494663099</v>
      </c>
      <c r="M45">
        <v>67.901939692977095</v>
      </c>
      <c r="N45">
        <v>1.20010788096538</v>
      </c>
      <c r="O45">
        <v>11.2183908045977</v>
      </c>
      <c r="P45">
        <v>87.884677680595999</v>
      </c>
      <c r="Q45">
        <v>0.105794878126878</v>
      </c>
    </row>
    <row r="46" spans="1:17" x14ac:dyDescent="0.3">
      <c r="A46" t="s">
        <v>137</v>
      </c>
      <c r="B46" t="s">
        <v>138</v>
      </c>
      <c r="C46" t="str">
        <f>IFERROR(VLOOKUP(Table1[[#This Row],[Ticker]],[1]!Table1[[Symbol]:[Industry]],2,FALSE),"-")</f>
        <v>-</v>
      </c>
      <c r="D46" t="s">
        <v>51</v>
      </c>
      <c r="E46">
        <v>209785.44388775999</v>
      </c>
      <c r="F46">
        <v>330.2</v>
      </c>
      <c r="G46">
        <v>6.2459417321903201</v>
      </c>
      <c r="H46">
        <v>-10.351541225464601</v>
      </c>
      <c r="I46">
        <v>17.299681371672101</v>
      </c>
      <c r="J46">
        <v>-3.1383118666765899</v>
      </c>
      <c r="K46">
        <v>347.37640790705302</v>
      </c>
      <c r="L46">
        <v>298.79441046416002</v>
      </c>
      <c r="M46">
        <v>29.775819402482401</v>
      </c>
      <c r="N46">
        <v>0.82317579992860102</v>
      </c>
      <c r="O46">
        <v>19.5336159903088</v>
      </c>
      <c r="P46">
        <v>62.820512820512697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133</v>
      </c>
      <c r="E47">
        <v>203319.278208267</v>
      </c>
      <c r="F47">
        <v>162.87</v>
      </c>
      <c r="G47">
        <v>5.83557093625459</v>
      </c>
      <c r="H47">
        <v>-10.0882687253605</v>
      </c>
      <c r="I47">
        <v>6.3903409555588304</v>
      </c>
      <c r="J47">
        <v>1.09883726223055</v>
      </c>
      <c r="K47">
        <v>168.14242024426301</v>
      </c>
      <c r="L47">
        <v>152.34303291794501</v>
      </c>
      <c r="M47">
        <v>45.013024788992396</v>
      </c>
      <c r="N47">
        <v>0.88563300257842303</v>
      </c>
      <c r="O47">
        <v>13.341929145944601</v>
      </c>
      <c r="P47">
        <v>42.120418848167503</v>
      </c>
      <c r="Q47">
        <v>-2.6261631490994999E-2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197367.79913455501</v>
      </c>
      <c r="F48">
        <v>226.89</v>
      </c>
      <c r="G48">
        <v>143.368190446987</v>
      </c>
      <c r="H48">
        <v>10.2417772425829</v>
      </c>
      <c r="I48">
        <v>53.130625393445598</v>
      </c>
      <c r="J48">
        <v>3.2235135149999099</v>
      </c>
      <c r="K48">
        <v>203.738660272993</v>
      </c>
      <c r="L48">
        <v>163.52158980806001</v>
      </c>
      <c r="M48">
        <v>65.015582628614496</v>
      </c>
      <c r="N48">
        <v>0.88764074601887899</v>
      </c>
      <c r="O48">
        <v>2.25219269249417</v>
      </c>
      <c r="P48">
        <v>178.05147058823499</v>
      </c>
      <c r="Q48">
        <v>4.7164976648853003E-2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196136.65173213999</v>
      </c>
      <c r="F49">
        <v>5517.4</v>
      </c>
      <c r="G49">
        <v>187.588254030027</v>
      </c>
      <c r="H49">
        <v>-5.3762642928658799</v>
      </c>
      <c r="I49">
        <v>55.7003075510355</v>
      </c>
      <c r="J49">
        <v>3.8009748294865902</v>
      </c>
      <c r="K49">
        <v>5142.6442104462103</v>
      </c>
      <c r="L49">
        <v>3970.17181478062</v>
      </c>
      <c r="M49">
        <v>61.815771732188701</v>
      </c>
      <c r="N49">
        <v>0.827463136228206</v>
      </c>
      <c r="O49">
        <v>4.30546996773844</v>
      </c>
      <c r="P49">
        <v>230.30411877394599</v>
      </c>
      <c r="Q49">
        <v>0.242914417529939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77</v>
      </c>
      <c r="E50">
        <v>188142.30156656</v>
      </c>
      <c r="F50">
        <v>2828.2</v>
      </c>
      <c r="G50">
        <v>27.111406807733701</v>
      </c>
      <c r="H50">
        <v>3.2043475674847102</v>
      </c>
      <c r="I50">
        <v>20.134112239315801</v>
      </c>
      <c r="J50">
        <v>3.1822188800096298</v>
      </c>
      <c r="K50">
        <v>2621.5631333657798</v>
      </c>
      <c r="L50">
        <v>2290.5602396459999</v>
      </c>
      <c r="M50">
        <v>60.819753071710302</v>
      </c>
      <c r="N50">
        <v>1.07601152647849</v>
      </c>
      <c r="O50">
        <v>1.75199773707659</v>
      </c>
      <c r="P50">
        <v>61.511078764295199</v>
      </c>
      <c r="Q50">
        <v>7.1756802048910995E-2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116</v>
      </c>
      <c r="E51">
        <v>182446.12580159999</v>
      </c>
      <c r="F51">
        <v>552.85</v>
      </c>
      <c r="G51">
        <v>137.977247665768</v>
      </c>
      <c r="H51">
        <v>5.9156938954376299</v>
      </c>
      <c r="I51">
        <v>9.4951970147517599</v>
      </c>
      <c r="J51">
        <v>0.74995249850502999</v>
      </c>
      <c r="K51">
        <v>506.813013164609</v>
      </c>
      <c r="L51">
        <v>410.45900523069702</v>
      </c>
      <c r="M51">
        <v>62.732686869721697</v>
      </c>
      <c r="N51">
        <v>0.49025523723273401</v>
      </c>
      <c r="O51">
        <v>4.9109161617075099</v>
      </c>
      <c r="P51">
        <v>176.909591785624</v>
      </c>
      <c r="Q51">
        <v>0.191963027084151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175261.27860461999</v>
      </c>
      <c r="F52">
        <v>448.95</v>
      </c>
      <c r="G52">
        <v>36.245264840824802</v>
      </c>
      <c r="H52">
        <v>-6.1200571918539302</v>
      </c>
      <c r="I52">
        <v>53.3896605141016</v>
      </c>
      <c r="J52">
        <v>-0.972322776481641</v>
      </c>
      <c r="K52">
        <v>437.24726340439503</v>
      </c>
      <c r="L52">
        <v>354.56854715820702</v>
      </c>
      <c r="M52">
        <v>52.709386116352597</v>
      </c>
      <c r="N52">
        <v>1.3306832497715</v>
      </c>
      <c r="O52">
        <v>12.874484909232599</v>
      </c>
      <c r="P52">
        <v>115.841346153846</v>
      </c>
      <c r="Q52">
        <v>1.8731282895719001E-2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37</v>
      </c>
      <c r="E53">
        <v>174945.42926285</v>
      </c>
      <c r="F53">
        <v>1746.7</v>
      </c>
      <c r="G53">
        <v>9.8143314900841503</v>
      </c>
      <c r="H53">
        <v>13.745043162979099</v>
      </c>
      <c r="I53">
        <v>8.8916945934606808</v>
      </c>
      <c r="J53">
        <v>5.4577124198069198</v>
      </c>
      <c r="K53">
        <v>1535.68187380154</v>
      </c>
      <c r="L53">
        <v>1446.05532685344</v>
      </c>
      <c r="M53">
        <v>80.065013917765</v>
      </c>
      <c r="N53">
        <v>1.3563965691870701</v>
      </c>
      <c r="O53">
        <v>1.77477529054788</v>
      </c>
      <c r="P53">
        <v>39.551791635041702</v>
      </c>
      <c r="Q53">
        <v>1.4480986010578E-2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158</v>
      </c>
      <c r="E54">
        <v>171431.53316026999</v>
      </c>
      <c r="F54">
        <v>4439.3</v>
      </c>
      <c r="G54">
        <v>44.792063624124303</v>
      </c>
      <c r="H54">
        <v>1.6903802344503001</v>
      </c>
      <c r="I54">
        <v>39.036642367467898</v>
      </c>
      <c r="J54">
        <v>3.9229222125044001</v>
      </c>
      <c r="K54">
        <v>4237.2172182969598</v>
      </c>
      <c r="L54">
        <v>3550.16689441886</v>
      </c>
      <c r="M54">
        <v>59.696664006016398</v>
      </c>
      <c r="N54">
        <v>0.81134271045080597</v>
      </c>
      <c r="O54">
        <v>3.8406956051629799</v>
      </c>
      <c r="P54">
        <v>90.254355326033405</v>
      </c>
      <c r="Q54">
        <v>0.11808973172366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21</v>
      </c>
      <c r="E55">
        <v>171331.24469366</v>
      </c>
      <c r="F55">
        <v>5786.6</v>
      </c>
      <c r="G55">
        <v>-8.1223159612429008</v>
      </c>
      <c r="H55">
        <v>4.4416887632322304</v>
      </c>
      <c r="I55">
        <v>-8.0458018929896102</v>
      </c>
      <c r="J55">
        <v>4.0327290205868199E-2</v>
      </c>
      <c r="K55">
        <v>5306.2657967990999</v>
      </c>
      <c r="L55">
        <v>5196.5403755908201</v>
      </c>
      <c r="M55">
        <v>69.607028095007294</v>
      </c>
      <c r="N55">
        <v>1.2454804738612799</v>
      </c>
      <c r="O55">
        <v>11.3261673521584</v>
      </c>
      <c r="P55">
        <v>28.205071396129402</v>
      </c>
      <c r="Q55">
        <v>-1.6293885659964001E-2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116</v>
      </c>
      <c r="E56">
        <v>169737.61903999999</v>
      </c>
      <c r="F56">
        <v>644.6</v>
      </c>
      <c r="G56">
        <v>191.19739751432499</v>
      </c>
      <c r="H56">
        <v>14.656274767952301</v>
      </c>
      <c r="I56">
        <v>14.7432949501778</v>
      </c>
      <c r="J56">
        <v>4.3481441068073403</v>
      </c>
      <c r="K56">
        <v>564.56781242031605</v>
      </c>
      <c r="L56">
        <v>454.34259815738</v>
      </c>
      <c r="M56">
        <v>69.201330328370602</v>
      </c>
      <c r="N56">
        <v>0.57731832812389305</v>
      </c>
      <c r="O56">
        <v>1.45826869376357</v>
      </c>
      <c r="P56">
        <v>236.693653695481</v>
      </c>
      <c r="Q56">
        <v>0.193385921362555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168982.09547624999</v>
      </c>
      <c r="F57">
        <v>7974.3</v>
      </c>
      <c r="G57">
        <v>48.733776449543399</v>
      </c>
      <c r="H57">
        <v>-11.0475919143156</v>
      </c>
      <c r="I57">
        <v>52.170122492268703</v>
      </c>
      <c r="J57">
        <v>3.3916452838364801</v>
      </c>
      <c r="K57">
        <v>7972.9907538206098</v>
      </c>
      <c r="L57">
        <v>6402.1126687280102</v>
      </c>
      <c r="M57">
        <v>51.086546785807101</v>
      </c>
      <c r="N57">
        <v>0.81893727525593296</v>
      </c>
      <c r="O57">
        <v>14.742986845240299</v>
      </c>
      <c r="P57">
        <v>107.124675324675</v>
      </c>
      <c r="Q57">
        <v>0.18396132672618701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77</v>
      </c>
      <c r="E58">
        <v>167455.44965182999</v>
      </c>
      <c r="F58">
        <v>679.85</v>
      </c>
      <c r="G58">
        <v>20.418074494313402</v>
      </c>
      <c r="H58">
        <v>-0.583490793102312</v>
      </c>
      <c r="I58">
        <v>4.1660323759462896</v>
      </c>
      <c r="J58">
        <v>0.212394196365953</v>
      </c>
      <c r="K58">
        <v>660.60103052957595</v>
      </c>
      <c r="L58">
        <v>584.11793163015204</v>
      </c>
      <c r="M58">
        <v>48.6114168334746</v>
      </c>
      <c r="N58">
        <v>0.64066766255619501</v>
      </c>
      <c r="O58">
        <v>3.9861734206074901</v>
      </c>
      <c r="P58">
        <v>68.258878851627202</v>
      </c>
      <c r="Q58">
        <v>4.1828187673104998E-2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160306.0348279</v>
      </c>
      <c r="F59">
        <v>3151.85</v>
      </c>
      <c r="G59">
        <v>-5.8858373001255497</v>
      </c>
      <c r="H59">
        <v>-4.0813554604280897</v>
      </c>
      <c r="I59">
        <v>8.4193873451936891</v>
      </c>
      <c r="J59">
        <v>-1.64833849177905</v>
      </c>
      <c r="K59">
        <v>3092.4878004290999</v>
      </c>
      <c r="L59">
        <v>2867.4404222630901</v>
      </c>
      <c r="M59">
        <v>53.571787916462</v>
      </c>
      <c r="N59">
        <v>0.63513519046641398</v>
      </c>
      <c r="O59">
        <v>2.8935387153576402</v>
      </c>
      <c r="P59">
        <v>37.482279557697701</v>
      </c>
      <c r="Q59">
        <v>-2.9777951618260002E-3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152456.37168223999</v>
      </c>
      <c r="F60">
        <v>231.87</v>
      </c>
      <c r="G60">
        <v>68.267359901606795</v>
      </c>
      <c r="H60">
        <v>1.47937134601134</v>
      </c>
      <c r="I60">
        <v>20.7502633233414</v>
      </c>
      <c r="J60">
        <v>4.8542671650014704</v>
      </c>
      <c r="K60">
        <v>217.39337842565001</v>
      </c>
      <c r="L60">
        <v>182.67962839669801</v>
      </c>
      <c r="M60">
        <v>61.7754326986649</v>
      </c>
      <c r="N60">
        <v>0.68606911996334097</v>
      </c>
      <c r="O60">
        <v>3.12243929788242</v>
      </c>
      <c r="P60">
        <v>107.95515695067201</v>
      </c>
      <c r="Q60">
        <v>9.1131353902980994E-2</v>
      </c>
    </row>
    <row r="61" spans="1:17" x14ac:dyDescent="0.3">
      <c r="A61" t="s">
        <v>58</v>
      </c>
      <c r="B61" t="s">
        <v>174</v>
      </c>
      <c r="C61" t="str">
        <f>IFERROR(VLOOKUP(Table1[[#This Row],[Ticker]],[1]!Table1[[Symbol]:[Industry]],2,FALSE),"-")</f>
        <v>-</v>
      </c>
      <c r="D61" t="s">
        <v>60</v>
      </c>
      <c r="E61">
        <v>151860.11489632499</v>
      </c>
      <c r="F61">
        <v>768.45</v>
      </c>
      <c r="G61">
        <v>59.063756482042599</v>
      </c>
      <c r="H61">
        <v>11.2288016670825</v>
      </c>
      <c r="I61">
        <v>21.8872730723687</v>
      </c>
      <c r="J61">
        <v>13.557163019052499</v>
      </c>
      <c r="K61">
        <v>677.30705260709897</v>
      </c>
      <c r="L61">
        <v>587.06229347908902</v>
      </c>
      <c r="M61">
        <v>39.2687657472623</v>
      </c>
      <c r="N61">
        <v>1.32370084274824</v>
      </c>
      <c r="O61">
        <v>2.2838180753464701</v>
      </c>
      <c r="P61">
        <v>95.559231454383493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151162.61642291001</v>
      </c>
      <c r="F62">
        <v>1477.9</v>
      </c>
      <c r="G62">
        <v>16.243546716104198</v>
      </c>
      <c r="H62">
        <v>2.9217829438250398</v>
      </c>
      <c r="I62">
        <v>12.267598420197499</v>
      </c>
      <c r="J62">
        <v>-4.2854781604747497E-2</v>
      </c>
      <c r="K62">
        <v>1392.39302013722</v>
      </c>
      <c r="L62">
        <v>1237.5676046312999</v>
      </c>
      <c r="M62">
        <v>57.999180131763197</v>
      </c>
      <c r="N62">
        <v>0.92098700367526798</v>
      </c>
      <c r="O62">
        <v>3.1869544624128801</v>
      </c>
      <c r="P62">
        <v>53.9799958324651</v>
      </c>
      <c r="Q62">
        <v>1.5470922176893999E-2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37</v>
      </c>
      <c r="E63">
        <v>149853.37746340499</v>
      </c>
      <c r="F63">
        <v>696.85</v>
      </c>
      <c r="G63">
        <v>-18.688011303432699</v>
      </c>
      <c r="H63">
        <v>15.1807056993204</v>
      </c>
      <c r="I63">
        <v>6.1935674125058</v>
      </c>
      <c r="J63">
        <v>9.8152840608812308</v>
      </c>
      <c r="K63">
        <v>615.87978563965805</v>
      </c>
      <c r="L63">
        <v>606.49787632407799</v>
      </c>
      <c r="M63">
        <v>81.648300006294505</v>
      </c>
      <c r="N63">
        <v>1.1416113323789701</v>
      </c>
      <c r="O63">
        <v>1.97316495659036</v>
      </c>
      <c r="P63">
        <v>36.263199061400101</v>
      </c>
      <c r="Q63">
        <v>-5.7641058565284002E-2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21</v>
      </c>
      <c r="E64">
        <v>149202.61178507999</v>
      </c>
      <c r="F64">
        <v>1525.35</v>
      </c>
      <c r="G64">
        <v>10.323592944813999</v>
      </c>
      <c r="H64">
        <v>4.1728697541157604</v>
      </c>
      <c r="I64">
        <v>1.7994591085960201</v>
      </c>
      <c r="J64">
        <v>2.7032801323056401</v>
      </c>
      <c r="K64">
        <v>1422.32877738343</v>
      </c>
      <c r="L64">
        <v>1306.30443947144</v>
      </c>
      <c r="M64">
        <v>60.442114550434397</v>
      </c>
      <c r="N64">
        <v>1.2542237470166999</v>
      </c>
      <c r="O64">
        <v>1.9241485560691001</v>
      </c>
      <c r="P64">
        <v>40.307225313894101</v>
      </c>
      <c r="Q64">
        <v>-1.1542019556482999E-2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149198.71189905499</v>
      </c>
      <c r="F65">
        <v>666.85</v>
      </c>
      <c r="G65">
        <v>17.734837013234099</v>
      </c>
      <c r="H65">
        <v>-7.6217749372151804</v>
      </c>
      <c r="I65">
        <v>3.1697387368583501</v>
      </c>
      <c r="J65">
        <v>0.37269852170689499</v>
      </c>
      <c r="K65">
        <v>669.158486204724</v>
      </c>
      <c r="L65">
        <v>594.35841243811103</v>
      </c>
      <c r="M65">
        <v>45.456445877896797</v>
      </c>
      <c r="N65">
        <v>0.66837112504359097</v>
      </c>
      <c r="O65">
        <v>7.2580040488865398</v>
      </c>
      <c r="P65">
        <v>52.196736277530498</v>
      </c>
      <c r="Q65">
        <v>2.2402782893803999E-2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</v>
      </c>
      <c r="E66">
        <v>146598.10043952</v>
      </c>
      <c r="F66">
        <v>337.9</v>
      </c>
      <c r="G66">
        <v>52.602088912232801</v>
      </c>
      <c r="H66">
        <v>4.3652138338354103</v>
      </c>
      <c r="I66">
        <v>22.922390979804099</v>
      </c>
      <c r="J66">
        <v>7.00250093856405</v>
      </c>
      <c r="K66">
        <v>309.13461706923698</v>
      </c>
      <c r="L66">
        <v>274.68571101356099</v>
      </c>
      <c r="M66">
        <v>77.456763814933495</v>
      </c>
      <c r="N66">
        <v>1.22163642015727</v>
      </c>
      <c r="O66">
        <v>1.79786919206867</v>
      </c>
      <c r="P66">
        <v>103.891989742042</v>
      </c>
      <c r="Q66">
        <v>2.2813899777084999E-2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124</v>
      </c>
      <c r="E67">
        <v>142054.48624895999</v>
      </c>
      <c r="F67">
        <v>5897.6</v>
      </c>
      <c r="G67">
        <v>-3.39605333783964</v>
      </c>
      <c r="H67">
        <v>3.6672750927867499</v>
      </c>
      <c r="I67">
        <v>0.55443862795529197</v>
      </c>
      <c r="J67">
        <v>-1.3701741950025701</v>
      </c>
      <c r="K67">
        <v>5520.3178854444805</v>
      </c>
      <c r="L67">
        <v>5098.8763505524603</v>
      </c>
      <c r="M67">
        <v>69.231127641617107</v>
      </c>
      <c r="N67">
        <v>0.74242847145259006</v>
      </c>
      <c r="O67">
        <v>1.8210797612587999</v>
      </c>
      <c r="P67">
        <v>35.6487338132806</v>
      </c>
      <c r="Q67">
        <v>2.7932405338169999E-2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89</v>
      </c>
      <c r="E68">
        <v>141313.891466075</v>
      </c>
      <c r="F68">
        <v>442.25</v>
      </c>
      <c r="G68">
        <v>60.422103069365797</v>
      </c>
      <c r="H68">
        <v>-2.62192339016867</v>
      </c>
      <c r="I68">
        <v>1.54846262789888</v>
      </c>
      <c r="J68">
        <v>5.7069802917514698</v>
      </c>
      <c r="K68">
        <v>432.19133600261301</v>
      </c>
      <c r="L68">
        <v>378.75600920421698</v>
      </c>
      <c r="M68">
        <v>61.093135656113802</v>
      </c>
      <c r="N68">
        <v>1.04238730764208</v>
      </c>
      <c r="O68">
        <v>4.9632560768795901</v>
      </c>
      <c r="P68">
        <v>93.926770445077807</v>
      </c>
      <c r="Q68">
        <v>0.14088063864703901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32</v>
      </c>
      <c r="E69">
        <v>139839.89758660001</v>
      </c>
      <c r="F69">
        <v>127</v>
      </c>
      <c r="G69">
        <v>78.917710449063506</v>
      </c>
      <c r="H69">
        <v>-6.0760518676761901</v>
      </c>
      <c r="I69">
        <v>3.8854313948353099</v>
      </c>
      <c r="J69">
        <v>2.1876093988918899</v>
      </c>
      <c r="K69">
        <v>122.678207796766</v>
      </c>
      <c r="L69">
        <v>109.860624289002</v>
      </c>
      <c r="M69">
        <v>72.887429727751595</v>
      </c>
      <c r="N69">
        <v>0.821521601145761</v>
      </c>
      <c r="O69">
        <v>12.51968503937</v>
      </c>
      <c r="P69">
        <v>116.908625106746</v>
      </c>
      <c r="Q69">
        <v>0.123687127008147</v>
      </c>
    </row>
    <row r="70" spans="1:17" x14ac:dyDescent="0.3">
      <c r="A70" t="s">
        <v>193</v>
      </c>
      <c r="B70" t="s">
        <v>194</v>
      </c>
      <c r="C70" t="str">
        <f>IFERROR(VLOOKUP(Table1[[#This Row],[Ticker]],[1]!Table1[[Symbol]:[Industry]],2,FALSE),"-")</f>
        <v>-</v>
      </c>
      <c r="D70" t="s">
        <v>195</v>
      </c>
      <c r="E70">
        <v>135970.86780587499</v>
      </c>
      <c r="F70">
        <v>4962.25</v>
      </c>
      <c r="G70">
        <v>21.026880402825402</v>
      </c>
      <c r="H70">
        <v>4.1251587158733596</v>
      </c>
      <c r="I70">
        <v>20.992077402625799</v>
      </c>
      <c r="J70">
        <v>3.8164113723570501</v>
      </c>
      <c r="K70">
        <v>4755.2970861807798</v>
      </c>
      <c r="L70">
        <v>4240.49152465508</v>
      </c>
      <c r="M70">
        <v>62.336690409356002</v>
      </c>
      <c r="N70">
        <v>0.88643427346404302</v>
      </c>
      <c r="O70">
        <v>1.94770517406417</v>
      </c>
      <c r="P70">
        <v>51.523710647653303</v>
      </c>
      <c r="Q70">
        <v>5.5132063903495003E-2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136</v>
      </c>
      <c r="E71">
        <v>135418.626238</v>
      </c>
      <c r="F71">
        <v>1361</v>
      </c>
      <c r="G71">
        <v>52.814459460937499</v>
      </c>
      <c r="H71">
        <v>-10.5241575699209</v>
      </c>
      <c r="I71">
        <v>17.338838256340299</v>
      </c>
      <c r="J71">
        <v>-2.3076041128918998</v>
      </c>
      <c r="K71">
        <v>1411.21019312204</v>
      </c>
      <c r="L71">
        <v>1162.58545403263</v>
      </c>
      <c r="M71">
        <v>32.273655557705602</v>
      </c>
      <c r="N71">
        <v>0.78779799845423204</v>
      </c>
      <c r="O71">
        <v>21.230712711241701</v>
      </c>
      <c r="P71">
        <v>112.307932298572</v>
      </c>
      <c r="Q71">
        <v>0.107489873776638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132628.118975352</v>
      </c>
      <c r="F72">
        <v>195.72</v>
      </c>
      <c r="G72">
        <v>72.687002644354394</v>
      </c>
      <c r="H72">
        <v>-1.9865435984259401</v>
      </c>
      <c r="I72">
        <v>53.890226408021498</v>
      </c>
      <c r="J72">
        <v>1.9370076219921999</v>
      </c>
      <c r="K72">
        <v>178.27954079693399</v>
      </c>
      <c r="L72">
        <v>135.800754658372</v>
      </c>
      <c r="M72">
        <v>51.569301062883198</v>
      </c>
      <c r="N72">
        <v>0.76725923364552995</v>
      </c>
      <c r="O72">
        <v>6.7238912732474798</v>
      </c>
      <c r="P72">
        <v>125.483870967741</v>
      </c>
      <c r="Q72">
        <v>2.3505091069133E-2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132335.15816061001</v>
      </c>
      <c r="F73">
        <v>255.9</v>
      </c>
      <c r="G73">
        <v>0.14008486404766801</v>
      </c>
      <c r="H73">
        <v>-12.588510552342401</v>
      </c>
      <c r="I73">
        <v>-5.0118409488642701</v>
      </c>
      <c r="J73">
        <v>-0.32225127802450798</v>
      </c>
      <c r="K73">
        <v>263.33666963223902</v>
      </c>
      <c r="L73">
        <v>246.46658466790001</v>
      </c>
      <c r="M73">
        <v>51.590595353234598</v>
      </c>
      <c r="N73">
        <v>0.88668182556992203</v>
      </c>
      <c r="O73">
        <v>17.1160609613129</v>
      </c>
      <c r="P73">
        <v>37.765814266487197</v>
      </c>
      <c r="Q73">
        <v>0.13003816978321101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205</v>
      </c>
      <c r="E74">
        <v>130712.74676330001</v>
      </c>
      <c r="F74">
        <v>4923.8500000000004</v>
      </c>
      <c r="G74">
        <v>7.2263328627132601</v>
      </c>
      <c r="H74">
        <v>0.652236839010778</v>
      </c>
      <c r="I74">
        <v>23.6456892630328</v>
      </c>
      <c r="J74">
        <v>6.5275933254081302</v>
      </c>
      <c r="K74">
        <v>4437.1217758837402</v>
      </c>
      <c r="L74">
        <v>3989.8694807435299</v>
      </c>
      <c r="M74">
        <v>82.623163567318102</v>
      </c>
      <c r="N74">
        <v>0.89366148640377896</v>
      </c>
      <c r="O74">
        <v>0.55139778831605402</v>
      </c>
      <c r="P74">
        <v>49.4203866112341</v>
      </c>
      <c r="Q74">
        <v>-5.1320058183060999E-2</v>
      </c>
    </row>
    <row r="75" spans="1:17" x14ac:dyDescent="0.3">
      <c r="A75" t="s">
        <v>206</v>
      </c>
      <c r="B75" t="s">
        <v>207</v>
      </c>
      <c r="C75" t="str">
        <f>IFERROR(VLOOKUP(Table1[[#This Row],[Ticker]],[1]!Table1[[Symbol]:[Industry]],2,FALSE),"-")</f>
        <v>-</v>
      </c>
      <c r="D75" t="s">
        <v>32</v>
      </c>
      <c r="E75">
        <v>129103.47570847999</v>
      </c>
      <c r="F75">
        <v>68.3</v>
      </c>
      <c r="G75">
        <v>132.78525741569399</v>
      </c>
      <c r="H75">
        <v>0.67512518706124003</v>
      </c>
      <c r="I75">
        <v>26.715968750536401</v>
      </c>
      <c r="J75">
        <v>3.6235535836593802</v>
      </c>
      <c r="K75">
        <v>65.230834285007504</v>
      </c>
      <c r="L75">
        <v>56.5186852049831</v>
      </c>
      <c r="M75">
        <v>66.228502609666293</v>
      </c>
      <c r="N75">
        <v>1.6613849385952699</v>
      </c>
      <c r="O75">
        <v>22.620790629575399</v>
      </c>
      <c r="P75">
        <v>165.75875486381301</v>
      </c>
      <c r="Q75">
        <v>0.10353837351051499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116</v>
      </c>
      <c r="E76">
        <v>126414.768663</v>
      </c>
      <c r="F76">
        <v>606.29999999999995</v>
      </c>
      <c r="G76">
        <v>362.13983618931599</v>
      </c>
      <c r="H76">
        <v>29.2745733000441</v>
      </c>
      <c r="I76">
        <v>88.487912896334194</v>
      </c>
      <c r="J76">
        <v>-11.2569310416708</v>
      </c>
      <c r="K76">
        <v>469.27444818502698</v>
      </c>
      <c r="L76">
        <v>309.767211805486</v>
      </c>
      <c r="M76">
        <v>60.1876016235191</v>
      </c>
      <c r="N76">
        <v>0.88158253339828196</v>
      </c>
      <c r="O76">
        <v>6.7128484248721803</v>
      </c>
      <c r="P76">
        <v>397.98767967145699</v>
      </c>
      <c r="Q76">
        <v>0.21938431939303399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57</v>
      </c>
      <c r="E77">
        <v>125489.714751475</v>
      </c>
      <c r="F77">
        <v>1553.95</v>
      </c>
      <c r="G77">
        <v>5.8332851923512097</v>
      </c>
      <c r="H77">
        <v>2.6940106170089302</v>
      </c>
      <c r="I77">
        <v>1.9855643870915001</v>
      </c>
      <c r="J77">
        <v>5.3195452740340103</v>
      </c>
      <c r="K77">
        <v>1493.1437583460399</v>
      </c>
      <c r="L77">
        <v>1382.2408745159901</v>
      </c>
      <c r="M77">
        <v>66.177547706000794</v>
      </c>
      <c r="N77">
        <v>1.02388494925129</v>
      </c>
      <c r="O77">
        <v>2.9634158113195301</v>
      </c>
      <c r="P77">
        <v>37.274734982332099</v>
      </c>
      <c r="Q77">
        <v>3.7104253563069997E-2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57</v>
      </c>
      <c r="E78">
        <v>124360.4588241</v>
      </c>
      <c r="F78">
        <v>1235.9000000000001</v>
      </c>
      <c r="G78">
        <v>69.058694276759297</v>
      </c>
      <c r="H78">
        <v>7.3917458418739397</v>
      </c>
      <c r="I78">
        <v>50.862796978716197</v>
      </c>
      <c r="J78">
        <v>4.9263337554071898</v>
      </c>
      <c r="K78">
        <v>1105.5028543267499</v>
      </c>
      <c r="L78">
        <v>907.93749024786905</v>
      </c>
      <c r="M78">
        <v>77.219207035929202</v>
      </c>
      <c r="N78">
        <v>0.77500347862474706</v>
      </c>
      <c r="O78">
        <v>1.2784205841896501</v>
      </c>
      <c r="P78">
        <v>117.683839718185</v>
      </c>
      <c r="Q78">
        <v>7.1903900171494006E-2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65</v>
      </c>
      <c r="E79">
        <v>120758.2005318</v>
      </c>
      <c r="F79">
        <v>692.25</v>
      </c>
      <c r="G79">
        <v>113.36400175743699</v>
      </c>
      <c r="H79">
        <v>-9.8036649626951302</v>
      </c>
      <c r="I79">
        <v>25.228064554636401</v>
      </c>
      <c r="J79">
        <v>-4.2249251005013404</v>
      </c>
      <c r="K79">
        <v>676.81698962175301</v>
      </c>
      <c r="L79">
        <v>550.53328305649302</v>
      </c>
      <c r="M79">
        <v>44.174954486671602</v>
      </c>
      <c r="N79">
        <v>0.66581993765594605</v>
      </c>
      <c r="O79">
        <v>8.6312748284579293</v>
      </c>
      <c r="P79">
        <v>142.04545454545399</v>
      </c>
      <c r="Q79">
        <v>9.5737767330691004E-2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51</v>
      </c>
      <c r="E80">
        <v>120440.17246128</v>
      </c>
      <c r="F80">
        <v>1433.4</v>
      </c>
      <c r="G80">
        <v>0.19647805366902199</v>
      </c>
      <c r="H80">
        <v>-4.6216625715361701</v>
      </c>
      <c r="I80">
        <v>2.2067349901524098</v>
      </c>
      <c r="J80">
        <v>-1.28748865435908</v>
      </c>
      <c r="K80">
        <v>1366.3275224398601</v>
      </c>
      <c r="L80">
        <v>1228.83610338887</v>
      </c>
      <c r="M80">
        <v>58.568494458323897</v>
      </c>
      <c r="N80">
        <v>1.02017650128462</v>
      </c>
      <c r="O80">
        <v>3.0417189898144201</v>
      </c>
      <c r="P80">
        <v>43.735271997994403</v>
      </c>
      <c r="Q80">
        <v>0.11449636536527801</v>
      </c>
    </row>
    <row r="81" spans="1:17" x14ac:dyDescent="0.3">
      <c r="A81" t="s">
        <v>218</v>
      </c>
      <c r="B81" t="s">
        <v>219</v>
      </c>
      <c r="C81" t="str">
        <f>IFERROR(VLOOKUP(Table1[[#This Row],[Ticker]],[1]!Table1[[Symbol]:[Industry]],2,FALSE),"-")</f>
        <v>-</v>
      </c>
      <c r="D81" t="s">
        <v>220</v>
      </c>
      <c r="E81">
        <v>119452.22502018001</v>
      </c>
      <c r="F81">
        <v>443.4</v>
      </c>
      <c r="G81">
        <v>131.37291903698201</v>
      </c>
      <c r="H81">
        <v>14.8888403188711</v>
      </c>
      <c r="I81">
        <v>76.660858836195104</v>
      </c>
      <c r="J81">
        <v>7.3254350511682702</v>
      </c>
      <c r="K81">
        <v>376.62654956214499</v>
      </c>
      <c r="L81">
        <v>292.88119491630403</v>
      </c>
      <c r="M81">
        <v>74.225470288540393</v>
      </c>
      <c r="N81">
        <v>0.75974604170556503</v>
      </c>
      <c r="O81">
        <v>1.2629679747406299</v>
      </c>
      <c r="P81">
        <v>181.79218303145799</v>
      </c>
      <c r="Q81">
        <v>6.8534039718627995E-2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223</v>
      </c>
      <c r="E82">
        <v>118876.40448312</v>
      </c>
      <c r="F82">
        <v>1201.4000000000001</v>
      </c>
      <c r="G82">
        <v>15.131506224360299</v>
      </c>
      <c r="H82">
        <v>9.0680257251367298</v>
      </c>
      <c r="I82">
        <v>-7.6564079613087097</v>
      </c>
      <c r="J82">
        <v>2.3615371206444999</v>
      </c>
      <c r="K82">
        <v>1133.4698593800999</v>
      </c>
      <c r="L82">
        <v>1058.7700420388101</v>
      </c>
      <c r="M82">
        <v>60.541769812266999</v>
      </c>
      <c r="N82">
        <v>1.20929687705097</v>
      </c>
      <c r="O82">
        <v>4.3299815900736496</v>
      </c>
      <c r="P82">
        <v>46.855780841221303</v>
      </c>
      <c r="Q82">
        <v>2.4054818636314999E-2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111</v>
      </c>
      <c r="E83">
        <v>118040.144344439</v>
      </c>
      <c r="F83">
        <v>2484.6</v>
      </c>
      <c r="G83">
        <v>54.057270392853702</v>
      </c>
      <c r="H83">
        <v>2.6084467732177901</v>
      </c>
      <c r="I83">
        <v>12.2079517867289</v>
      </c>
      <c r="J83">
        <v>2.98169689492839</v>
      </c>
      <c r="K83">
        <v>2355.65134736952</v>
      </c>
      <c r="L83">
        <v>2048.26887631413</v>
      </c>
      <c r="M83">
        <v>60.5086780064346</v>
      </c>
      <c r="N83">
        <v>0.65426446554768203</v>
      </c>
      <c r="O83">
        <v>2.2277227722772199</v>
      </c>
      <c r="P83">
        <v>88.656036446469201</v>
      </c>
      <c r="Q83">
        <v>0.219932228781551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228</v>
      </c>
      <c r="E84">
        <v>117344.252788185</v>
      </c>
      <c r="F84">
        <v>1051.95</v>
      </c>
      <c r="G84">
        <v>1.7593871966080801</v>
      </c>
      <c r="H84">
        <v>1.4422940685411301</v>
      </c>
      <c r="I84">
        <v>-18.452455112217802</v>
      </c>
      <c r="J84">
        <v>4.0141761047873699</v>
      </c>
      <c r="K84">
        <v>1028.5751756806901</v>
      </c>
      <c r="L84">
        <v>1049.7471456815499</v>
      </c>
      <c r="M84">
        <v>75.704713225148794</v>
      </c>
      <c r="N84">
        <v>0.90719587514940703</v>
      </c>
      <c r="O84">
        <v>18.826940443937399</v>
      </c>
      <c r="P84">
        <v>53.345481049562601</v>
      </c>
      <c r="Q84">
        <v>1.7677782505571001E-2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Row],[Ticker]],[1]!Table1[[Symbol]:[Industry]],2,FALSE),"-")</f>
        <v>-</v>
      </c>
      <c r="D85" t="s">
        <v>231</v>
      </c>
      <c r="E85">
        <v>115202.6483032</v>
      </c>
      <c r="F85">
        <v>1837.6</v>
      </c>
      <c r="G85">
        <v>11.328182908233099</v>
      </c>
      <c r="H85">
        <v>-3.1544465394910501</v>
      </c>
      <c r="I85">
        <v>25.1798444586065</v>
      </c>
      <c r="J85">
        <v>2.7272062858326902</v>
      </c>
      <c r="K85">
        <v>1812.0283644577</v>
      </c>
      <c r="L85">
        <v>1592.54720729165</v>
      </c>
      <c r="M85">
        <v>50.815307677944197</v>
      </c>
      <c r="N85">
        <v>0.95879256300734295</v>
      </c>
      <c r="O85">
        <v>8.0430996952546892</v>
      </c>
      <c r="P85">
        <v>49.053007259601699</v>
      </c>
      <c r="Q85">
        <v>1.5467345373261001E-2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57</v>
      </c>
      <c r="E86">
        <v>113917.877434935</v>
      </c>
      <c r="F86">
        <v>6840.05</v>
      </c>
      <c r="G86">
        <v>-5.14997199080321</v>
      </c>
      <c r="H86">
        <v>3.47287701661948</v>
      </c>
      <c r="I86">
        <v>2.7958819655353802</v>
      </c>
      <c r="J86">
        <v>3.2051756605261499</v>
      </c>
      <c r="K86">
        <v>6389.9492822443999</v>
      </c>
      <c r="L86">
        <v>5982.6920067668598</v>
      </c>
      <c r="M86">
        <v>67.023299865568205</v>
      </c>
      <c r="N86">
        <v>0.90701261559854496</v>
      </c>
      <c r="O86">
        <v>1.84136080876602</v>
      </c>
      <c r="P86">
        <v>31.3991797216432</v>
      </c>
      <c r="Q86">
        <v>6.9116012001399995E-4</v>
      </c>
    </row>
    <row r="87" spans="1:17" x14ac:dyDescent="0.3">
      <c r="A87" t="s">
        <v>234</v>
      </c>
      <c r="B87" t="s">
        <v>235</v>
      </c>
      <c r="C87" t="str">
        <f>IFERROR(VLOOKUP(Table1[[#This Row],[Ticker]],[1]!Table1[[Symbol]:[Industry]],2,FALSE),"-")</f>
        <v>-</v>
      </c>
      <c r="D87" t="s">
        <v>177</v>
      </c>
      <c r="E87">
        <v>113622.88263591001</v>
      </c>
      <c r="F87">
        <v>641.1</v>
      </c>
      <c r="G87">
        <v>-15.038348477602799</v>
      </c>
      <c r="H87">
        <v>1.45454647294992</v>
      </c>
      <c r="I87">
        <v>5.7458965111143803</v>
      </c>
      <c r="J87">
        <v>-0.66505446198570195</v>
      </c>
      <c r="K87">
        <v>603.58699371053797</v>
      </c>
      <c r="L87">
        <v>563.94638087285898</v>
      </c>
      <c r="M87">
        <v>59.325596267974703</v>
      </c>
      <c r="N87">
        <v>0.78347169740946099</v>
      </c>
      <c r="O87">
        <v>3.3146155046014498</v>
      </c>
      <c r="P87">
        <v>31.050695012264899</v>
      </c>
      <c r="Q87">
        <v>-7.5556148411269994E-2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165</v>
      </c>
      <c r="E88">
        <v>113259.86581587</v>
      </c>
      <c r="F88">
        <v>741.05</v>
      </c>
      <c r="G88">
        <v>57.900092274142096</v>
      </c>
      <c r="H88">
        <v>0.22815356133459799</v>
      </c>
      <c r="I88">
        <v>44.411992218212099</v>
      </c>
      <c r="J88">
        <v>7.6795209977818901</v>
      </c>
      <c r="K88">
        <v>679.85950395188604</v>
      </c>
      <c r="L88">
        <v>548.89991102102397</v>
      </c>
      <c r="M88">
        <v>63.275066761865702</v>
      </c>
      <c r="N88">
        <v>1.0371315026434</v>
      </c>
      <c r="O88">
        <v>5.7620943256190698</v>
      </c>
      <c r="P88">
        <v>106.305679287305</v>
      </c>
      <c r="Q88">
        <v>0.236890840726482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165</v>
      </c>
      <c r="E89">
        <v>112488.056683275</v>
      </c>
      <c r="F89">
        <v>323.05</v>
      </c>
      <c r="G89">
        <v>184.05795418332301</v>
      </c>
      <c r="H89">
        <v>1.8198551983876201</v>
      </c>
      <c r="I89">
        <v>31.7242064975581</v>
      </c>
      <c r="J89">
        <v>7.6293339490461598</v>
      </c>
      <c r="K89">
        <v>301.33290938605597</v>
      </c>
      <c r="L89">
        <v>238.83462913819099</v>
      </c>
      <c r="M89">
        <v>63.211087941311902</v>
      </c>
      <c r="N89">
        <v>0.71969987757090303</v>
      </c>
      <c r="O89">
        <v>3.8074601454883101</v>
      </c>
      <c r="P89">
        <v>240.77004219409201</v>
      </c>
      <c r="Q89">
        <v>0.176127598923773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242</v>
      </c>
      <c r="E90">
        <v>111900.24943522501</v>
      </c>
      <c r="F90">
        <v>104.07</v>
      </c>
      <c r="G90">
        <v>53.168071233142001</v>
      </c>
      <c r="H90">
        <v>20.353359304949699</v>
      </c>
      <c r="I90">
        <v>8.6148457436999593</v>
      </c>
      <c r="J90">
        <v>16.1768514473331</v>
      </c>
      <c r="K90">
        <v>88.467309250160895</v>
      </c>
      <c r="L90">
        <v>79.864251674897901</v>
      </c>
      <c r="M90">
        <v>77.273101924801395</v>
      </c>
      <c r="N90">
        <v>3.6571711213983602</v>
      </c>
      <c r="O90">
        <v>3.6802152397424899</v>
      </c>
      <c r="P90">
        <v>80.207792207792195</v>
      </c>
      <c r="Q90">
        <v>9.4643075382954994E-2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27</v>
      </c>
      <c r="E91">
        <v>111868.00979448001</v>
      </c>
      <c r="F91">
        <v>16.05</v>
      </c>
      <c r="G91">
        <v>66.955715338467499</v>
      </c>
      <c r="H91">
        <v>-12.2280191925887</v>
      </c>
      <c r="I91">
        <v>-5.0704300194978504</v>
      </c>
      <c r="J91">
        <v>-6.6151015925494702E-2</v>
      </c>
      <c r="K91">
        <v>15.8594111108359</v>
      </c>
      <c r="L91">
        <v>13.982116788802101</v>
      </c>
      <c r="M91">
        <v>49.264516637563403</v>
      </c>
      <c r="N91">
        <v>0.71954962940151901</v>
      </c>
      <c r="O91">
        <v>19.501557632398701</v>
      </c>
      <c r="P91">
        <v>114</v>
      </c>
      <c r="Q91">
        <v>7.2151138203329995E-2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51</v>
      </c>
      <c r="E92">
        <v>110636.53715069999</v>
      </c>
      <c r="F92">
        <v>2943</v>
      </c>
      <c r="G92">
        <v>29.0374150873084</v>
      </c>
      <c r="H92">
        <v>-2.8361731951878801</v>
      </c>
      <c r="I92">
        <v>7.9127707327831196</v>
      </c>
      <c r="J92">
        <v>3.1400355766443799</v>
      </c>
      <c r="K92">
        <v>2709.6718500285001</v>
      </c>
      <c r="L92">
        <v>2361.5650412587202</v>
      </c>
      <c r="M92">
        <v>64.3779144021306</v>
      </c>
      <c r="N92">
        <v>1.17052932851473</v>
      </c>
      <c r="O92">
        <v>3.9568467550118802</v>
      </c>
      <c r="P92">
        <v>67.2064087267769</v>
      </c>
      <c r="Q92">
        <v>8.6241608682657997E-2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24</v>
      </c>
      <c r="E93">
        <v>109917.03445575001</v>
      </c>
      <c r="F93">
        <v>1411.5</v>
      </c>
      <c r="G93">
        <v>-26.858617995573901</v>
      </c>
      <c r="H93">
        <v>-7.5367054722176903</v>
      </c>
      <c r="I93">
        <v>-21.805845694806401</v>
      </c>
      <c r="J93">
        <v>-2.1810956189139499</v>
      </c>
      <c r="K93">
        <v>1451.8141486316099</v>
      </c>
      <c r="L93">
        <v>1455.8493008427399</v>
      </c>
      <c r="M93">
        <v>43.838997119156502</v>
      </c>
      <c r="N93">
        <v>0.93711334878500196</v>
      </c>
      <c r="O93">
        <v>20.0495926319518</v>
      </c>
      <c r="P93">
        <v>4.2428270743325598</v>
      </c>
      <c r="Q93">
        <v>2.7030513845479999E-3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111</v>
      </c>
      <c r="E94">
        <v>108449.63165285</v>
      </c>
      <c r="F94">
        <v>5424.35</v>
      </c>
      <c r="G94">
        <v>42.897388200907102</v>
      </c>
      <c r="H94">
        <v>-6.0881834570470197</v>
      </c>
      <c r="I94">
        <v>3.8334114779153001</v>
      </c>
      <c r="J94">
        <v>-0.27669456206205001</v>
      </c>
      <c r="K94">
        <v>5370.6585532790396</v>
      </c>
      <c r="L94">
        <v>4574.7084734508799</v>
      </c>
      <c r="M94">
        <v>41.653605158126503</v>
      </c>
      <c r="N94">
        <v>0.68730439043316505</v>
      </c>
      <c r="O94">
        <v>8.6683197065085995</v>
      </c>
      <c r="P94">
        <v>87.693771626297504</v>
      </c>
      <c r="Q94">
        <v>6.4392031394545995E-2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57</v>
      </c>
      <c r="E95">
        <v>108248.3895296</v>
      </c>
      <c r="F95">
        <v>3198.4</v>
      </c>
      <c r="G95">
        <v>33.274659638021397</v>
      </c>
      <c r="H95">
        <v>10.8246582238845</v>
      </c>
      <c r="I95">
        <v>16.940777351181602</v>
      </c>
      <c r="J95">
        <v>6.7757188749230801</v>
      </c>
      <c r="K95">
        <v>2882.34313672083</v>
      </c>
      <c r="L95">
        <v>2531.52218227197</v>
      </c>
      <c r="M95">
        <v>72.542789631945496</v>
      </c>
      <c r="N95">
        <v>1.48978747605123</v>
      </c>
      <c r="O95">
        <v>1.83685592796398</v>
      </c>
      <c r="P95">
        <v>80.491521119607199</v>
      </c>
      <c r="Q95">
        <v>7.7222473015271006E-2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Row],[Ticker]],[1]!Table1[[Symbol]:[Industry]],2,FALSE),"-")</f>
        <v>-</v>
      </c>
      <c r="D96" t="s">
        <v>255</v>
      </c>
      <c r="E96">
        <v>107710.5276</v>
      </c>
      <c r="F96">
        <v>5340.4</v>
      </c>
      <c r="G96">
        <v>155.10040797300101</v>
      </c>
      <c r="H96">
        <v>9.9906066372557092</v>
      </c>
      <c r="I96">
        <v>116.014954807078</v>
      </c>
      <c r="J96">
        <v>-4.5885168038332802</v>
      </c>
      <c r="K96">
        <v>4282.6224177367403</v>
      </c>
      <c r="L96">
        <v>2868.1183636292799</v>
      </c>
      <c r="M96">
        <v>59.798462939486498</v>
      </c>
      <c r="N96">
        <v>0.61093604353801401</v>
      </c>
      <c r="O96">
        <v>9.7296082690435206</v>
      </c>
      <c r="P96">
        <v>211.56617368221401</v>
      </c>
      <c r="Q96">
        <v>0.26471684312458599</v>
      </c>
    </row>
    <row r="97" spans="1:17" x14ac:dyDescent="0.3">
      <c r="A97" t="s">
        <v>256</v>
      </c>
      <c r="B97" t="s">
        <v>257</v>
      </c>
      <c r="C97" t="str">
        <f>IFERROR(VLOOKUP(Table1[[#This Row],[Ticker]],[1]!Table1[[Symbol]:[Industry]],2,FALSE),"-")</f>
        <v>-</v>
      </c>
      <c r="D97" t="s">
        <v>258</v>
      </c>
      <c r="E97">
        <v>107314.76701749999</v>
      </c>
      <c r="F97">
        <v>9642.5</v>
      </c>
      <c r="G97">
        <v>1.4075014049846</v>
      </c>
      <c r="H97">
        <v>7.7732103508850798</v>
      </c>
      <c r="I97">
        <v>2.6735814217739899</v>
      </c>
      <c r="J97">
        <v>-4.1907941847699197</v>
      </c>
      <c r="K97">
        <v>9032.8069007458598</v>
      </c>
      <c r="L97">
        <v>8239.3468325034391</v>
      </c>
      <c r="M97">
        <v>53.303349407716603</v>
      </c>
      <c r="N97">
        <v>0.59373265628613203</v>
      </c>
      <c r="O97">
        <v>4.4853513093077604</v>
      </c>
      <c r="P97">
        <v>45.483486473845403</v>
      </c>
      <c r="Q97">
        <v>9.4893275565419002E-2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98</v>
      </c>
      <c r="E98">
        <v>105834.48670548</v>
      </c>
      <c r="F98">
        <v>105.36</v>
      </c>
      <c r="G98">
        <v>78.164745634408604</v>
      </c>
      <c r="H98">
        <v>0.187133243567567</v>
      </c>
      <c r="I98">
        <v>6.9189844927129904</v>
      </c>
      <c r="J98">
        <v>-2.2709893688630798</v>
      </c>
      <c r="K98">
        <v>102.777964713356</v>
      </c>
      <c r="L98">
        <v>85.673718511542305</v>
      </c>
      <c r="M98">
        <v>48.7578355471069</v>
      </c>
      <c r="N98">
        <v>0.78084736310132097</v>
      </c>
      <c r="O98">
        <v>12.3766135155656</v>
      </c>
      <c r="P98">
        <v>117.685950413223</v>
      </c>
      <c r="Q98">
        <v>0.162488585411596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32</v>
      </c>
      <c r="E99">
        <v>105137.91875466</v>
      </c>
      <c r="F99">
        <v>115.91</v>
      </c>
      <c r="G99">
        <v>41.884820462317101</v>
      </c>
      <c r="H99">
        <v>-8.0379810675086105</v>
      </c>
      <c r="I99">
        <v>7.8721213557039897</v>
      </c>
      <c r="J99">
        <v>0.78301378938518795</v>
      </c>
      <c r="K99">
        <v>116.15979055533499</v>
      </c>
      <c r="L99">
        <v>104.18186573009299</v>
      </c>
      <c r="M99">
        <v>56.390155959211299</v>
      </c>
      <c r="N99">
        <v>1.00413418120583</v>
      </c>
      <c r="O99">
        <v>11.206970925718201</v>
      </c>
      <c r="P99">
        <v>81.534847298355501</v>
      </c>
      <c r="Q99">
        <v>0.15386801219424101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265</v>
      </c>
      <c r="E100">
        <v>104698.44</v>
      </c>
      <c r="F100">
        <v>3777</v>
      </c>
      <c r="G100">
        <v>65.488326080192195</v>
      </c>
      <c r="H100">
        <v>-9.14177137629048</v>
      </c>
      <c r="I100">
        <v>53.229212476792902</v>
      </c>
      <c r="J100">
        <v>4.0935147937207201</v>
      </c>
      <c r="K100">
        <v>3709.4106245134099</v>
      </c>
      <c r="L100">
        <v>2954.3958805852999</v>
      </c>
      <c r="M100">
        <v>52.8251890509341</v>
      </c>
      <c r="N100">
        <v>0.96482474918325201</v>
      </c>
      <c r="O100">
        <v>10.455387873974001</v>
      </c>
      <c r="P100">
        <v>128.45218653601799</v>
      </c>
      <c r="Q100">
        <v>0.20491976490733299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104473.58646000001</v>
      </c>
      <c r="F101">
        <v>136.86000000000001</v>
      </c>
      <c r="G101">
        <v>27.357502261440398</v>
      </c>
      <c r="H101">
        <v>-6.7209299005473699</v>
      </c>
      <c r="I101">
        <v>-17.941647471995999</v>
      </c>
      <c r="J101">
        <v>-2.6188678862656198</v>
      </c>
      <c r="K101">
        <v>140.59956198641001</v>
      </c>
      <c r="L101">
        <v>131.10156883792101</v>
      </c>
      <c r="M101">
        <v>53.2176685845428</v>
      </c>
      <c r="N101">
        <v>0.706271292110349</v>
      </c>
      <c r="O101">
        <v>26.041209995615901</v>
      </c>
      <c r="P101">
        <v>61.296405421331698</v>
      </c>
      <c r="Q101">
        <v>0.138927673960205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37</v>
      </c>
      <c r="E102">
        <v>103684.162633905</v>
      </c>
      <c r="F102">
        <v>719.05</v>
      </c>
      <c r="G102">
        <v>-2.3366742370909002</v>
      </c>
      <c r="H102">
        <v>16.787492820076501</v>
      </c>
      <c r="I102">
        <v>32.013186991179403</v>
      </c>
      <c r="J102">
        <v>12.091550948913699</v>
      </c>
      <c r="K102">
        <v>626.73787059520396</v>
      </c>
      <c r="L102">
        <v>575.66815018601505</v>
      </c>
      <c r="M102">
        <v>79.478149610566305</v>
      </c>
      <c r="N102">
        <v>1.33328701945379</v>
      </c>
      <c r="O102">
        <v>1.72449760100132</v>
      </c>
      <c r="P102">
        <v>55.151580537274697</v>
      </c>
      <c r="Q102">
        <v>-3.7660222244050003E-2</v>
      </c>
    </row>
    <row r="103" spans="1:17" hidden="1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272</v>
      </c>
      <c r="E103">
        <v>103363.82971983</v>
      </c>
      <c r="F103">
        <v>1421.1</v>
      </c>
      <c r="G103">
        <v>13.474922056564001</v>
      </c>
      <c r="H103">
        <v>8.4512632085519304</v>
      </c>
      <c r="I103">
        <v>15.657222957773101</v>
      </c>
      <c r="J103">
        <v>7.6733146948973996</v>
      </c>
      <c r="K103">
        <v>1277.9963514024</v>
      </c>
      <c r="L103">
        <v>1153.99940262779</v>
      </c>
      <c r="M103">
        <v>77.674197515557694</v>
      </c>
      <c r="N103">
        <v>1.3717851384083599</v>
      </c>
      <c r="O103">
        <v>2.0336359158398398</v>
      </c>
      <c r="P103">
        <v>45.597049331489103</v>
      </c>
      <c r="Q103">
        <v>8.7588730574323995E-2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Row],[Ticker]],[1]!Table1[[Symbol]:[Industry]],2,FALSE),"-")</f>
        <v>-</v>
      </c>
      <c r="D104" t="s">
        <v>200</v>
      </c>
      <c r="E104">
        <v>103039.1281722</v>
      </c>
      <c r="F104">
        <v>34936.050000000003</v>
      </c>
      <c r="G104">
        <v>57.744042735973999</v>
      </c>
      <c r="H104">
        <v>-0.99425674474934</v>
      </c>
      <c r="I104">
        <v>36.016233044612903</v>
      </c>
      <c r="J104">
        <v>1.1427009418218701</v>
      </c>
      <c r="K104">
        <v>33210.392343422798</v>
      </c>
      <c r="L104">
        <v>28104.5558226502</v>
      </c>
      <c r="M104">
        <v>58.6703942049744</v>
      </c>
      <c r="N104">
        <v>0.41008914136282898</v>
      </c>
      <c r="O104">
        <v>4.98611033588511</v>
      </c>
      <c r="P104">
        <v>94.834408278331296</v>
      </c>
      <c r="Q104">
        <v>0.11886105565255101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Row],[Ticker]],[1]!Table1[[Symbol]:[Industry]],2,FALSE),"-")</f>
        <v>-</v>
      </c>
      <c r="D105" t="s">
        <v>231</v>
      </c>
      <c r="E105">
        <v>98999.201552675004</v>
      </c>
      <c r="F105">
        <v>6583.55</v>
      </c>
      <c r="G105">
        <v>10.2611368251117</v>
      </c>
      <c r="H105">
        <v>-6.5667630795412499</v>
      </c>
      <c r="I105">
        <v>37.224199396393402</v>
      </c>
      <c r="J105">
        <v>2.96681208172815</v>
      </c>
      <c r="K105">
        <v>6496.1040667039897</v>
      </c>
      <c r="L105">
        <v>5599.7997153864599</v>
      </c>
      <c r="M105">
        <v>56.5083176274115</v>
      </c>
      <c r="N105">
        <v>0.92844275027263601</v>
      </c>
      <c r="O105">
        <v>11.360132451337</v>
      </c>
      <c r="P105">
        <v>73.205735332807095</v>
      </c>
      <c r="Q105">
        <v>0.154850298262937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279</v>
      </c>
      <c r="E106">
        <v>98498.877317774997</v>
      </c>
      <c r="F106">
        <v>10885.05</v>
      </c>
      <c r="G106">
        <v>159.98945189498599</v>
      </c>
      <c r="H106">
        <v>5.1887471522245399</v>
      </c>
      <c r="I106">
        <v>54.710691146487299</v>
      </c>
      <c r="J106">
        <v>-0.14470016840105099</v>
      </c>
      <c r="K106">
        <v>10398.272682402299</v>
      </c>
      <c r="L106">
        <v>8199.9136394287107</v>
      </c>
      <c r="M106">
        <v>46.331607182702101</v>
      </c>
      <c r="N106">
        <v>0.47448389224029602</v>
      </c>
      <c r="O106">
        <v>22.167560093890199</v>
      </c>
      <c r="P106">
        <v>189.64622610130201</v>
      </c>
      <c r="Q106">
        <v>0.18755356520805999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Row],[Ticker]],[1]!Table1[[Symbol]:[Industry]],2,FALSE),"-")</f>
        <v>-</v>
      </c>
      <c r="D107" t="s">
        <v>77</v>
      </c>
      <c r="E107">
        <v>98276.380594919901</v>
      </c>
      <c r="F107">
        <v>27237.9</v>
      </c>
      <c r="G107">
        <v>-13.436825940450699</v>
      </c>
      <c r="H107">
        <v>-4.9642847589543697</v>
      </c>
      <c r="I107">
        <v>-18.384993919009901</v>
      </c>
      <c r="J107">
        <v>-7.58805262507498E-2</v>
      </c>
      <c r="K107">
        <v>27082.580723882598</v>
      </c>
      <c r="L107">
        <v>26305.1396053852</v>
      </c>
      <c r="M107">
        <v>40.395736944711999</v>
      </c>
      <c r="N107">
        <v>1.03563145111469</v>
      </c>
      <c r="O107">
        <v>12.8491917511996</v>
      </c>
      <c r="P107">
        <v>16.148138672124801</v>
      </c>
      <c r="Q107">
        <v>-6.6102988580419006E-2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173</v>
      </c>
      <c r="E108">
        <v>98207.541361484997</v>
      </c>
      <c r="F108">
        <v>892.95</v>
      </c>
      <c r="G108">
        <v>8.1234297398428694</v>
      </c>
      <c r="H108">
        <v>-4.2696308776827996</v>
      </c>
      <c r="I108">
        <v>-28.037052219212899</v>
      </c>
      <c r="J108">
        <v>-0.34466083281307103</v>
      </c>
      <c r="K108">
        <v>912.50880220028898</v>
      </c>
      <c r="L108">
        <v>954.03632191398401</v>
      </c>
      <c r="M108">
        <v>51.547787356948703</v>
      </c>
      <c r="N108">
        <v>1.2962741297229301</v>
      </c>
      <c r="O108">
        <v>41.038132034268401</v>
      </c>
      <c r="P108">
        <v>71.063218390804593</v>
      </c>
      <c r="Q108">
        <v>1.8123519925671999E-2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286</v>
      </c>
      <c r="E109">
        <v>97938.621445519995</v>
      </c>
      <c r="F109">
        <v>11294.45</v>
      </c>
      <c r="G109">
        <v>164.22684308155499</v>
      </c>
      <c r="H109">
        <v>8.3801215450729405</v>
      </c>
      <c r="I109">
        <v>56.061058993207403</v>
      </c>
      <c r="J109">
        <v>2.6768663618325501</v>
      </c>
      <c r="K109">
        <v>9733.1495222876893</v>
      </c>
      <c r="L109">
        <v>7446.4986291940804</v>
      </c>
      <c r="M109">
        <v>78.307702485322594</v>
      </c>
      <c r="N109">
        <v>1.54918399796552</v>
      </c>
      <c r="O109">
        <v>1.3205600981012799</v>
      </c>
      <c r="P109">
        <v>197.59044080836799</v>
      </c>
      <c r="Q109">
        <v>8.9413555408590001E-2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133</v>
      </c>
      <c r="E110">
        <v>97828.951926419904</v>
      </c>
      <c r="F110">
        <v>966.9</v>
      </c>
      <c r="G110">
        <v>18.1653989326574</v>
      </c>
      <c r="H110">
        <v>-10.8112489461395</v>
      </c>
      <c r="I110">
        <v>18.062010093050699</v>
      </c>
      <c r="J110">
        <v>2.7334203092530802</v>
      </c>
      <c r="K110">
        <v>995.62126901521799</v>
      </c>
      <c r="L110">
        <v>863.55747290879901</v>
      </c>
      <c r="M110">
        <v>42.819791418467702</v>
      </c>
      <c r="N110">
        <v>1.2013291875763901</v>
      </c>
      <c r="O110">
        <v>13.455372841038299</v>
      </c>
      <c r="P110">
        <v>66.248280605226896</v>
      </c>
      <c r="Q110">
        <v>8.4624565546407002E-2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37</v>
      </c>
      <c r="E111">
        <v>97109.752041600004</v>
      </c>
      <c r="F111">
        <v>1968</v>
      </c>
      <c r="G111">
        <v>15.624805267291499</v>
      </c>
      <c r="H111">
        <v>6.6514706797260397</v>
      </c>
      <c r="I111">
        <v>17.9284535182003</v>
      </c>
      <c r="J111">
        <v>4.0640806433793797</v>
      </c>
      <c r="K111">
        <v>1798.5171093552699</v>
      </c>
      <c r="L111">
        <v>1614.49401409505</v>
      </c>
      <c r="M111">
        <v>76.727942755511194</v>
      </c>
      <c r="N111">
        <v>1.1244968568204201</v>
      </c>
      <c r="O111">
        <v>1.7784552845528401</v>
      </c>
      <c r="P111">
        <v>55.450236966824598</v>
      </c>
      <c r="Q111">
        <v>-1.2036025243919999E-2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293</v>
      </c>
      <c r="E112">
        <v>96071.875344404994</v>
      </c>
      <c r="F112">
        <v>6681.65</v>
      </c>
      <c r="G112">
        <v>2.7349144397175098</v>
      </c>
      <c r="H112">
        <v>4.7904564636280798</v>
      </c>
      <c r="I112">
        <v>-8.6946422147436699</v>
      </c>
      <c r="J112">
        <v>2.8000156111340702</v>
      </c>
      <c r="K112">
        <v>6261.6810142840504</v>
      </c>
      <c r="L112">
        <v>5911.5019905488598</v>
      </c>
      <c r="M112">
        <v>77.331363309143597</v>
      </c>
      <c r="N112">
        <v>0.75788702419071297</v>
      </c>
      <c r="O112">
        <v>2.8855148054746902</v>
      </c>
      <c r="P112">
        <v>41.380660177740097</v>
      </c>
      <c r="Q112">
        <v>2.9712390573265999E-2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54</v>
      </c>
      <c r="E113">
        <v>94408.316189639998</v>
      </c>
      <c r="F113">
        <v>580.4</v>
      </c>
      <c r="G113">
        <v>189.360240949071</v>
      </c>
      <c r="H113">
        <v>12.303058184121699</v>
      </c>
      <c r="I113">
        <v>96.2391266851956</v>
      </c>
      <c r="J113">
        <v>-1.30681631906218</v>
      </c>
      <c r="K113">
        <v>497.24215337552403</v>
      </c>
      <c r="L113">
        <v>375.81639437750101</v>
      </c>
      <c r="M113">
        <v>61.510186560352302</v>
      </c>
      <c r="N113">
        <v>1.6211816468756099</v>
      </c>
      <c r="O113">
        <v>12.5086147484493</v>
      </c>
      <c r="P113">
        <v>232.86178550946201</v>
      </c>
      <c r="Q113">
        <v>0.15302383224840599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298</v>
      </c>
      <c r="E114">
        <v>91811.378641500007</v>
      </c>
      <c r="F114">
        <v>649.75</v>
      </c>
      <c r="G114">
        <v>38.034258821435103</v>
      </c>
      <c r="H114">
        <v>0.106785909494221</v>
      </c>
      <c r="I114">
        <v>16.704276033436201</v>
      </c>
      <c r="J114">
        <v>11.100169363089</v>
      </c>
      <c r="K114">
        <v>603.04517496198298</v>
      </c>
      <c r="L114">
        <v>533.70717562846403</v>
      </c>
      <c r="M114">
        <v>69.438956898773796</v>
      </c>
      <c r="N114">
        <v>1.4335317794868001</v>
      </c>
      <c r="O114">
        <v>2.0315505963832199</v>
      </c>
      <c r="P114">
        <v>74.851991388589795</v>
      </c>
      <c r="Q114">
        <v>0.19907362804845199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Row],[Ticker]],[1]!Table1[[Symbol]:[Industry]],2,FALSE),"-")</f>
        <v>-</v>
      </c>
      <c r="D115" t="s">
        <v>143</v>
      </c>
      <c r="E115">
        <v>91686.538340469997</v>
      </c>
      <c r="F115">
        <v>7097.95</v>
      </c>
      <c r="G115">
        <v>28.319419156376998</v>
      </c>
      <c r="H115">
        <v>2.63336371673938</v>
      </c>
      <c r="I115">
        <v>28.411089214998601</v>
      </c>
      <c r="J115">
        <v>4.6260423914186699</v>
      </c>
      <c r="K115">
        <v>6550.0715347932801</v>
      </c>
      <c r="L115">
        <v>5650.1886379193002</v>
      </c>
      <c r="M115">
        <v>63.881059420613198</v>
      </c>
      <c r="N115">
        <v>0.68578663776056503</v>
      </c>
      <c r="O115">
        <v>2.2900978451524798</v>
      </c>
      <c r="P115">
        <v>78.697398069007093</v>
      </c>
      <c r="Q115">
        <v>5.4273613238589999E-3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Row],[Ticker]],[1]!Table1[[Symbol]:[Industry]],2,FALSE),"-")</f>
        <v>-</v>
      </c>
      <c r="D116" t="s">
        <v>293</v>
      </c>
      <c r="E116">
        <v>90786.33803128</v>
      </c>
      <c r="F116">
        <v>934.1</v>
      </c>
      <c r="G116">
        <v>30.6002075787347</v>
      </c>
      <c r="H116">
        <v>-1.4049323245687</v>
      </c>
      <c r="I116">
        <v>14.5606244984273</v>
      </c>
      <c r="J116">
        <v>1.9382385087468801</v>
      </c>
      <c r="K116">
        <v>888.72009906014796</v>
      </c>
      <c r="L116">
        <v>775.62056204935402</v>
      </c>
      <c r="M116">
        <v>53.410453642609298</v>
      </c>
      <c r="N116">
        <v>0.59546249212367697</v>
      </c>
      <c r="O116">
        <v>4.9031152981479504</v>
      </c>
      <c r="P116">
        <v>83.697148475909501</v>
      </c>
      <c r="Q116">
        <v>0.13351158282886699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305</v>
      </c>
      <c r="E117">
        <v>88600.678582932</v>
      </c>
      <c r="F117">
        <v>64.98</v>
      </c>
      <c r="G117">
        <v>216.48459603274799</v>
      </c>
      <c r="H117">
        <v>13.6005130575649</v>
      </c>
      <c r="I117">
        <v>35.9886710775883</v>
      </c>
      <c r="J117">
        <v>11.748826392469701</v>
      </c>
      <c r="K117">
        <v>52.498588477463699</v>
      </c>
      <c r="L117">
        <v>41.930875387477599</v>
      </c>
      <c r="M117">
        <v>90.588250799986596</v>
      </c>
      <c r="N117">
        <v>1.68918716064798</v>
      </c>
      <c r="O117">
        <v>0</v>
      </c>
      <c r="P117">
        <v>267.11864406779603</v>
      </c>
      <c r="Q117">
        <v>0.19425165415095599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Row],[Ticker]],[1]!Table1[[Symbol]:[Industry]],2,FALSE),"-")</f>
        <v>-</v>
      </c>
      <c r="D118" t="s">
        <v>258</v>
      </c>
      <c r="E118">
        <v>88546.525339500004</v>
      </c>
      <c r="F118">
        <v>4145.8500000000004</v>
      </c>
      <c r="G118">
        <v>37.191140068167698</v>
      </c>
      <c r="H118">
        <v>-0.7797673654424</v>
      </c>
      <c r="I118">
        <v>3.85791611169557</v>
      </c>
      <c r="J118">
        <v>0.40498119892017498</v>
      </c>
      <c r="K118">
        <v>3998.2860113010502</v>
      </c>
      <c r="L118">
        <v>3534.5297481859802</v>
      </c>
      <c r="M118">
        <v>57.457295331587403</v>
      </c>
      <c r="N118">
        <v>1.52262032784566</v>
      </c>
      <c r="O118">
        <v>3.6313421855590202</v>
      </c>
      <c r="P118">
        <v>74.816048575825903</v>
      </c>
      <c r="Q118">
        <v>4.4139349168420003E-3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177</v>
      </c>
      <c r="E119">
        <v>88430.020656214998</v>
      </c>
      <c r="F119">
        <v>683.05</v>
      </c>
      <c r="G119">
        <v>-4.5642419324141601</v>
      </c>
      <c r="H119">
        <v>6.9557638095414296</v>
      </c>
      <c r="I119">
        <v>17.966182999693501</v>
      </c>
      <c r="J119">
        <v>0.44825910003501401</v>
      </c>
      <c r="K119">
        <v>626.76159724540105</v>
      </c>
      <c r="L119">
        <v>569.94607893816897</v>
      </c>
      <c r="M119">
        <v>68.248419830747594</v>
      </c>
      <c r="N119">
        <v>0.69788464677550399</v>
      </c>
      <c r="O119">
        <v>0.46848693360661497</v>
      </c>
      <c r="P119">
        <v>40.458564672013097</v>
      </c>
      <c r="Q119">
        <v>-2.0570973330676999E-2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177</v>
      </c>
      <c r="E120">
        <v>87307.388514000006</v>
      </c>
      <c r="F120">
        <v>3210</v>
      </c>
      <c r="G120">
        <v>32.5403277307921</v>
      </c>
      <c r="H120">
        <v>8.0126393706629209</v>
      </c>
      <c r="I120">
        <v>12.7966178504902</v>
      </c>
      <c r="J120">
        <v>-0.36381930257654699</v>
      </c>
      <c r="K120">
        <v>2945.2025462860402</v>
      </c>
      <c r="L120">
        <v>2592.0064765022398</v>
      </c>
      <c r="M120">
        <v>82.638353612083094</v>
      </c>
      <c r="N120">
        <v>1.02504146397147</v>
      </c>
      <c r="O120">
        <v>1.9299065420560699</v>
      </c>
      <c r="P120">
        <v>68.150864326872707</v>
      </c>
      <c r="Q120">
        <v>6.5971056389294E-2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136</v>
      </c>
      <c r="E121">
        <v>87027.659190524995</v>
      </c>
      <c r="F121">
        <v>3129.85</v>
      </c>
      <c r="G121">
        <v>53.406984361702101</v>
      </c>
      <c r="H121">
        <v>-7.9839354346690401</v>
      </c>
      <c r="I121">
        <v>14.525109809336801</v>
      </c>
      <c r="J121">
        <v>-5.0080905386134802</v>
      </c>
      <c r="K121">
        <v>3051.3410205054802</v>
      </c>
      <c r="L121">
        <v>2495.5377009741301</v>
      </c>
      <c r="M121">
        <v>37.355642087843997</v>
      </c>
      <c r="N121">
        <v>0.87345265971862796</v>
      </c>
      <c r="O121">
        <v>8.7176701758870205</v>
      </c>
      <c r="P121">
        <v>109.312512539289</v>
      </c>
      <c r="Q121">
        <v>6.3847248733595999E-2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57</v>
      </c>
      <c r="E122">
        <v>84871.467904934994</v>
      </c>
      <c r="F122">
        <v>1861.15</v>
      </c>
      <c r="G122">
        <v>62.445177372508603</v>
      </c>
      <c r="H122">
        <v>10.3750805110438</v>
      </c>
      <c r="I122">
        <v>11.2195026595671</v>
      </c>
      <c r="J122">
        <v>2.6637099201187802</v>
      </c>
      <c r="K122">
        <v>1706.95531506937</v>
      </c>
      <c r="L122">
        <v>1494.68197697491</v>
      </c>
      <c r="M122">
        <v>71.323271014685901</v>
      </c>
      <c r="N122">
        <v>0.73566355843136899</v>
      </c>
      <c r="O122">
        <v>0.98326303629476797</v>
      </c>
      <c r="P122">
        <v>91.466488349364695</v>
      </c>
      <c r="Q122">
        <v>2.5469663124369001E-2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57</v>
      </c>
      <c r="E123">
        <v>82651.028969399995</v>
      </c>
      <c r="F123">
        <v>2063</v>
      </c>
      <c r="G123">
        <v>-8.0416489573327308</v>
      </c>
      <c r="H123">
        <v>-6.8806724068214198</v>
      </c>
      <c r="I123">
        <v>-15.616761868039299</v>
      </c>
      <c r="J123">
        <v>-4.6285756693816804</v>
      </c>
      <c r="K123">
        <v>2145.4303505170601</v>
      </c>
      <c r="L123">
        <v>2055.3646056818602</v>
      </c>
      <c r="M123">
        <v>38.898818985531001</v>
      </c>
      <c r="N123">
        <v>0.91849798985901099</v>
      </c>
      <c r="O123">
        <v>20.698012603005299</v>
      </c>
      <c r="P123">
        <v>22.575086895814099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57</v>
      </c>
      <c r="E124">
        <v>82324.374564500002</v>
      </c>
      <c r="F124">
        <v>1405</v>
      </c>
      <c r="G124">
        <v>44.4548270177783</v>
      </c>
      <c r="H124">
        <v>12.433445598487999</v>
      </c>
      <c r="I124">
        <v>7.2804322145874103</v>
      </c>
      <c r="J124">
        <v>2.94132166816983</v>
      </c>
      <c r="K124">
        <v>1269.1400337267801</v>
      </c>
      <c r="L124">
        <v>1098.5204578728401</v>
      </c>
      <c r="M124">
        <v>77.884496673050194</v>
      </c>
      <c r="N124">
        <v>1.03469264168387</v>
      </c>
      <c r="O124">
        <v>0.85409252669039704</v>
      </c>
      <c r="P124">
        <v>74.393346986904902</v>
      </c>
      <c r="Q124">
        <v>2.2913208124175001E-2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</v>
      </c>
      <c r="E125">
        <v>81080.677010284999</v>
      </c>
      <c r="F125">
        <v>381.05</v>
      </c>
      <c r="G125">
        <v>75.981300682677301</v>
      </c>
      <c r="H125">
        <v>10.1516787350544</v>
      </c>
      <c r="I125">
        <v>12.116668122876501</v>
      </c>
      <c r="J125">
        <v>8.8493040849819096</v>
      </c>
      <c r="K125">
        <v>345.628622211155</v>
      </c>
      <c r="L125">
        <v>302.58396350498901</v>
      </c>
      <c r="M125">
        <v>78.008602361684595</v>
      </c>
      <c r="N125">
        <v>1.1080677966174599</v>
      </c>
      <c r="O125">
        <v>4.06333377072123</v>
      </c>
      <c r="P125">
        <v>138.95275919732401</v>
      </c>
      <c r="Q125">
        <v>7.0836767159728004E-2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133</v>
      </c>
      <c r="E126">
        <v>80872.745378399995</v>
      </c>
      <c r="F126">
        <v>1737</v>
      </c>
      <c r="G126">
        <v>60.065661160728098</v>
      </c>
      <c r="H126">
        <v>-2.8530251555667201</v>
      </c>
      <c r="I126">
        <v>25.415417678645401</v>
      </c>
      <c r="J126">
        <v>6.0567147321624599</v>
      </c>
      <c r="K126">
        <v>1586.5353458383099</v>
      </c>
      <c r="L126">
        <v>1326.0987578121201</v>
      </c>
      <c r="M126">
        <v>71.694714984845604</v>
      </c>
      <c r="N126">
        <v>0.81253327273153897</v>
      </c>
      <c r="O126">
        <v>3.8860103626942899</v>
      </c>
      <c r="P126">
        <v>95.784490532010807</v>
      </c>
      <c r="Q126">
        <v>8.5379305707212E-2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326</v>
      </c>
      <c r="E127">
        <v>80432.959113980003</v>
      </c>
      <c r="F127">
        <v>4158.55</v>
      </c>
      <c r="G127">
        <v>8.6351571900516504</v>
      </c>
      <c r="H127">
        <v>-5.4863001488068299</v>
      </c>
      <c r="I127">
        <v>-12.1699774594034</v>
      </c>
      <c r="J127">
        <v>2.5998617173281899</v>
      </c>
      <c r="K127">
        <v>4059.3388089425798</v>
      </c>
      <c r="L127">
        <v>3690.6775246551001</v>
      </c>
      <c r="M127">
        <v>53.567728777196102</v>
      </c>
      <c r="N127">
        <v>0.83914424939865095</v>
      </c>
      <c r="O127">
        <v>12.580106046578701</v>
      </c>
      <c r="P127">
        <v>50.781363306743998</v>
      </c>
      <c r="Q127">
        <v>0.137821780893154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143</v>
      </c>
      <c r="E128">
        <v>79316</v>
      </c>
      <c r="F128">
        <v>991.45</v>
      </c>
      <c r="G128">
        <v>28.339108898660101</v>
      </c>
      <c r="H128">
        <v>-4.17936591369069</v>
      </c>
      <c r="I128">
        <v>-13.271214916875</v>
      </c>
      <c r="J128">
        <v>-0.94596147134923303</v>
      </c>
      <c r="K128">
        <v>1007.41126337777</v>
      </c>
      <c r="L128">
        <v>922.57235066886403</v>
      </c>
      <c r="M128">
        <v>46.208592286133999</v>
      </c>
      <c r="N128">
        <v>0.76871805284677897</v>
      </c>
      <c r="O128">
        <v>14.872156941852801</v>
      </c>
      <c r="P128">
        <v>57.223279416428703</v>
      </c>
      <c r="Q128">
        <v>6.4081657258524993E-2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32</v>
      </c>
      <c r="E129">
        <v>79100.459784224993</v>
      </c>
      <c r="F129">
        <v>587.25</v>
      </c>
      <c r="G129">
        <v>42.867317932180498</v>
      </c>
      <c r="H129">
        <v>3.44612632178141</v>
      </c>
      <c r="I129">
        <v>7.9623377181903399</v>
      </c>
      <c r="J129">
        <v>2.8595945159141198</v>
      </c>
      <c r="K129">
        <v>551.05068217894598</v>
      </c>
      <c r="L129">
        <v>493.13468195769701</v>
      </c>
      <c r="M129">
        <v>66.321830013017703</v>
      </c>
      <c r="N129">
        <v>0.87382040677675099</v>
      </c>
      <c r="O129">
        <v>7.7394636015325702</v>
      </c>
      <c r="P129">
        <v>74.985101311084605</v>
      </c>
      <c r="Q129">
        <v>0.16494124547518499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24</v>
      </c>
      <c r="E130">
        <v>78191.665974599993</v>
      </c>
      <c r="F130">
        <v>24.95</v>
      </c>
      <c r="G130">
        <v>20.779861480558001</v>
      </c>
      <c r="H130">
        <v>1.56614035977674</v>
      </c>
      <c r="I130">
        <v>-11.790037780466699</v>
      </c>
      <c r="J130">
        <v>-4.3627043524581701</v>
      </c>
      <c r="K130">
        <v>24.5029719459407</v>
      </c>
      <c r="L130">
        <v>22.792736789522699</v>
      </c>
      <c r="M130">
        <v>47.655824689337599</v>
      </c>
      <c r="N130">
        <v>0.838860187100676</v>
      </c>
      <c r="O130">
        <v>31.663326653306601</v>
      </c>
      <c r="P130">
        <v>58.917197452229203</v>
      </c>
      <c r="Q130">
        <v>5.9556518960051999E-2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89</v>
      </c>
      <c r="E131">
        <v>76523.80434848</v>
      </c>
      <c r="F131">
        <v>1592.2</v>
      </c>
      <c r="G131">
        <v>108.853739648489</v>
      </c>
      <c r="H131">
        <v>0.83506732440729803</v>
      </c>
      <c r="I131">
        <v>44.3552504982638</v>
      </c>
      <c r="J131">
        <v>1.11435395075995</v>
      </c>
      <c r="K131">
        <v>1494.4767736444401</v>
      </c>
      <c r="L131">
        <v>1227.17829774037</v>
      </c>
      <c r="M131">
        <v>70.908290413121904</v>
      </c>
      <c r="N131">
        <v>0.64520010042708098</v>
      </c>
      <c r="O131">
        <v>5.9540258761462104</v>
      </c>
      <c r="P131">
        <v>156.186645213193</v>
      </c>
      <c r="Q131">
        <v>0.13740397312908401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136</v>
      </c>
      <c r="E132">
        <v>75410.094350479994</v>
      </c>
      <c r="F132">
        <v>1881.2</v>
      </c>
      <c r="G132">
        <v>193.18806573904999</v>
      </c>
      <c r="H132">
        <v>-5.46595841031598</v>
      </c>
      <c r="I132">
        <v>40.858033714280602</v>
      </c>
      <c r="J132">
        <v>3.4559511955723798</v>
      </c>
      <c r="K132">
        <v>1740.8947727500799</v>
      </c>
      <c r="L132">
        <v>1340.5328638073199</v>
      </c>
      <c r="M132">
        <v>62.093494468159101</v>
      </c>
      <c r="N132">
        <v>0.98995182293390704</v>
      </c>
      <c r="O132">
        <v>10.2913034233468</v>
      </c>
      <c r="P132">
        <v>246.44567219152799</v>
      </c>
      <c r="Q132">
        <v>0.17817360187106401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195</v>
      </c>
      <c r="E133">
        <v>75275.313220259995</v>
      </c>
      <c r="F133">
        <v>256.35000000000002</v>
      </c>
      <c r="G133">
        <v>12.902873536476999</v>
      </c>
      <c r="H133">
        <v>-1.7332144934920699</v>
      </c>
      <c r="I133">
        <v>33.327934507660103</v>
      </c>
      <c r="J133">
        <v>8.4516459944555198</v>
      </c>
      <c r="K133">
        <v>225.41978293143299</v>
      </c>
      <c r="L133">
        <v>196.15339681211699</v>
      </c>
      <c r="M133">
        <v>83.981020960845498</v>
      </c>
      <c r="N133">
        <v>0.97299722725767301</v>
      </c>
      <c r="O133">
        <v>0.97522917885703997</v>
      </c>
      <c r="P133">
        <v>62.710250714059001</v>
      </c>
      <c r="Q133">
        <v>5.5275440386885998E-2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170</v>
      </c>
      <c r="E134">
        <v>74374.470716625001</v>
      </c>
      <c r="F134">
        <v>2509.0500000000002</v>
      </c>
      <c r="G134">
        <v>-10.8226529780409</v>
      </c>
      <c r="H134">
        <v>-2.2515857725625699</v>
      </c>
      <c r="I134">
        <v>-2.5720060972716099</v>
      </c>
      <c r="J134">
        <v>4.6377302421069899</v>
      </c>
      <c r="K134">
        <v>2396.0632293702902</v>
      </c>
      <c r="L134">
        <v>2389.5346776259098</v>
      </c>
      <c r="M134">
        <v>77.083825674672497</v>
      </c>
      <c r="N134">
        <v>1.35375019456208</v>
      </c>
      <c r="O134">
        <v>7.3693230505569698</v>
      </c>
      <c r="P134">
        <v>20.4970584704046</v>
      </c>
      <c r="Q134">
        <v>-1.5605106192070001E-3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286</v>
      </c>
      <c r="E135">
        <v>73110.00481246</v>
      </c>
      <c r="F135">
        <v>4778.6000000000004</v>
      </c>
      <c r="G135">
        <v>75.038782739446603</v>
      </c>
      <c r="H135">
        <v>9.4723723141223193</v>
      </c>
      <c r="I135">
        <v>-3.6076276159579499</v>
      </c>
      <c r="J135">
        <v>2.89182010764838</v>
      </c>
      <c r="K135">
        <v>4288.4231905880897</v>
      </c>
      <c r="L135">
        <v>3742.50227112321</v>
      </c>
      <c r="M135">
        <v>57.458645542053603</v>
      </c>
      <c r="N135">
        <v>1.0821682840225899</v>
      </c>
      <c r="O135">
        <v>3.14631900556647</v>
      </c>
      <c r="P135">
        <v>106.225252732314</v>
      </c>
      <c r="Q135">
        <v>0.130719999596704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Row],[Ticker]],[1]!Table1[[Symbol]:[Industry]],2,FALSE),"-")</f>
        <v>-</v>
      </c>
      <c r="D136" t="s">
        <v>345</v>
      </c>
      <c r="E136">
        <v>71562.464251149999</v>
      </c>
      <c r="F136">
        <v>244.19</v>
      </c>
      <c r="G136">
        <v>81.846613686657804</v>
      </c>
      <c r="H136">
        <v>-7.6502396057331801</v>
      </c>
      <c r="I136">
        <v>-3.7358866977563898</v>
      </c>
      <c r="J136">
        <v>3.4913109062630401</v>
      </c>
      <c r="K136">
        <v>247.448463891594</v>
      </c>
      <c r="L136">
        <v>219.826926007221</v>
      </c>
      <c r="M136">
        <v>56.528859935310201</v>
      </c>
      <c r="N136">
        <v>0.68467596804457198</v>
      </c>
      <c r="O136">
        <v>17.2652442769974</v>
      </c>
      <c r="P136">
        <v>120.189359783588</v>
      </c>
      <c r="Q136">
        <v>5.7214445199104E-2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Row],[Ticker]],[1]!Table1[[Symbol]:[Industry]],2,FALSE),"-")</f>
        <v>-</v>
      </c>
      <c r="D137" t="s">
        <v>51</v>
      </c>
      <c r="E137">
        <v>71502.726306555007</v>
      </c>
      <c r="F137">
        <v>1781.05</v>
      </c>
      <c r="G137">
        <v>5.4727723104312602</v>
      </c>
      <c r="H137">
        <v>-4.5663950922761503</v>
      </c>
      <c r="I137">
        <v>13.515902608894001</v>
      </c>
      <c r="J137">
        <v>-3.25586177882963</v>
      </c>
      <c r="K137">
        <v>1753.5585796349801</v>
      </c>
      <c r="L137">
        <v>1551.57335898006</v>
      </c>
      <c r="M137">
        <v>46.843837292499799</v>
      </c>
      <c r="N137">
        <v>1.2068952063493299</v>
      </c>
      <c r="O137">
        <v>5.88978411611129</v>
      </c>
      <c r="P137">
        <v>50.636444369264602</v>
      </c>
      <c r="Q137">
        <v>-3.8262011649633998E-2</v>
      </c>
    </row>
    <row r="138" spans="1:17" hidden="1" x14ac:dyDescent="0.3">
      <c r="A138" t="s">
        <v>348</v>
      </c>
      <c r="B138" t="s">
        <v>349</v>
      </c>
      <c r="C138" t="str">
        <f>IFERROR(VLOOKUP(Table1[[#This Row],[Ticker]],[1]!Table1[[Symbol]:[Industry]],2,FALSE),"-")</f>
        <v>-</v>
      </c>
      <c r="D138" t="s">
        <v>116</v>
      </c>
      <c r="E138">
        <v>71497.228944306</v>
      </c>
      <c r="F138">
        <v>266.01</v>
      </c>
      <c r="G138">
        <v>316.93222136256401</v>
      </c>
      <c r="H138">
        <v>25.229532632096401</v>
      </c>
      <c r="I138">
        <v>34.980118109992297</v>
      </c>
      <c r="J138">
        <v>-7.9763655045448596</v>
      </c>
      <c r="K138">
        <v>220.47125407231999</v>
      </c>
      <c r="M138">
        <v>56.963000891653699</v>
      </c>
      <c r="N138">
        <v>1.28924166279453</v>
      </c>
      <c r="O138">
        <v>16.536972294274602</v>
      </c>
      <c r="P138">
        <v>468.397435897435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37</v>
      </c>
      <c r="E139">
        <v>70790.039999999994</v>
      </c>
      <c r="F139">
        <v>403.5</v>
      </c>
      <c r="G139">
        <v>70.171746332113301</v>
      </c>
      <c r="H139">
        <v>4.2199472093024202</v>
      </c>
      <c r="I139">
        <v>-5.3325216289854902</v>
      </c>
      <c r="J139">
        <v>5.0135721202014203</v>
      </c>
      <c r="K139">
        <v>382.76180289355699</v>
      </c>
      <c r="L139">
        <v>332.50553609876101</v>
      </c>
      <c r="M139">
        <v>55.931546333820201</v>
      </c>
      <c r="N139">
        <v>1.9003423937750099</v>
      </c>
      <c r="O139">
        <v>15.9355638166047</v>
      </c>
      <c r="P139">
        <v>107.45501285347</v>
      </c>
      <c r="Q139">
        <v>8.3790428573352005E-2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83</v>
      </c>
      <c r="E140">
        <v>70633.191748334997</v>
      </c>
      <c r="F140">
        <v>342.15</v>
      </c>
      <c r="G140">
        <v>91.096525240504107</v>
      </c>
      <c r="H140">
        <v>0.39821365308909801</v>
      </c>
      <c r="I140">
        <v>47.251678904317103</v>
      </c>
      <c r="J140">
        <v>6.1050841521170298</v>
      </c>
      <c r="K140">
        <v>314.013736687434</v>
      </c>
      <c r="L140">
        <v>245.392028391705</v>
      </c>
      <c r="M140">
        <v>56.380618905482301</v>
      </c>
      <c r="N140">
        <v>0.65547735628012405</v>
      </c>
      <c r="O140">
        <v>5.4946660821277096</v>
      </c>
      <c r="P140">
        <v>140.61181434599101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Row],[Ticker]],[1]!Table1[[Symbol]:[Industry]],2,FALSE),"-")</f>
        <v>-</v>
      </c>
      <c r="D141" t="s">
        <v>356</v>
      </c>
      <c r="E141">
        <v>69574.154237675</v>
      </c>
      <c r="F141">
        <v>11627.65</v>
      </c>
      <c r="G141">
        <v>155.66980020778399</v>
      </c>
      <c r="H141">
        <v>-10.2679963776725</v>
      </c>
      <c r="I141">
        <v>83.776262762508793</v>
      </c>
      <c r="J141">
        <v>0.156002896773279</v>
      </c>
      <c r="K141">
        <v>10913.978337918201</v>
      </c>
      <c r="L141">
        <v>8182.1680059498303</v>
      </c>
      <c r="M141">
        <v>50.863615268650001</v>
      </c>
      <c r="N141">
        <v>1.0141359312978899</v>
      </c>
      <c r="O141">
        <v>10.7618478368372</v>
      </c>
      <c r="P141">
        <v>189.245024875621</v>
      </c>
      <c r="Q141">
        <v>0.10143277738464999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46</v>
      </c>
      <c r="E142">
        <v>69517.819876224996</v>
      </c>
      <c r="F142">
        <v>97.25</v>
      </c>
      <c r="G142">
        <v>62.234015736957701</v>
      </c>
      <c r="H142">
        <v>-1.7550207401167299</v>
      </c>
      <c r="I142">
        <v>10.106510321856</v>
      </c>
      <c r="J142">
        <v>4.1424574282561597</v>
      </c>
      <c r="K142">
        <v>92.932059104570897</v>
      </c>
      <c r="L142">
        <v>80.307243859440305</v>
      </c>
      <c r="M142">
        <v>57.4903984993826</v>
      </c>
      <c r="N142">
        <v>0.56126788884030199</v>
      </c>
      <c r="O142">
        <v>4.1131105398457501</v>
      </c>
      <c r="P142">
        <v>93.532338308457696</v>
      </c>
      <c r="Q142">
        <v>0.150799623608915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32</v>
      </c>
      <c r="E143">
        <v>68555.464181183997</v>
      </c>
      <c r="F143">
        <v>57.34</v>
      </c>
      <c r="G143">
        <v>76.555672689997607</v>
      </c>
      <c r="H143">
        <v>0.62312618519427299</v>
      </c>
      <c r="I143">
        <v>20.1890383634004</v>
      </c>
      <c r="J143">
        <v>2.9174709397693501</v>
      </c>
      <c r="K143">
        <v>55.423115476737898</v>
      </c>
      <c r="L143">
        <v>49.250658224312303</v>
      </c>
      <c r="M143">
        <v>63.278450454274001</v>
      </c>
      <c r="N143">
        <v>1.2296749834868099</v>
      </c>
      <c r="O143">
        <v>23.212417160795201</v>
      </c>
      <c r="P143">
        <v>112.37037037037</v>
      </c>
      <c r="Q143">
        <v>0.12574546795577801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Row],[Ticker]],[1]!Table1[[Symbol]:[Industry]],2,FALSE),"-")</f>
        <v>-</v>
      </c>
      <c r="D144" t="s">
        <v>255</v>
      </c>
      <c r="E144">
        <v>68162.914694100007</v>
      </c>
      <c r="F144">
        <v>2590.9499999999998</v>
      </c>
      <c r="G144">
        <v>648.09832628745698</v>
      </c>
      <c r="H144">
        <v>4.3173936605946599</v>
      </c>
      <c r="I144">
        <v>187.00163745640799</v>
      </c>
      <c r="J144">
        <v>-2.7321236515327501</v>
      </c>
      <c r="K144">
        <v>2230.59495444189</v>
      </c>
      <c r="L144">
        <v>1368.18764797317</v>
      </c>
      <c r="M144">
        <v>51.679107882995801</v>
      </c>
      <c r="N144">
        <v>0.37998873558601198</v>
      </c>
      <c r="O144">
        <v>14.9945000868407</v>
      </c>
      <c r="P144">
        <v>719.66149952546596</v>
      </c>
      <c r="Q144">
        <v>0.231685054837134</v>
      </c>
    </row>
    <row r="145" spans="1:17" x14ac:dyDescent="0.3">
      <c r="A145" t="s">
        <v>363</v>
      </c>
      <c r="B145" t="s">
        <v>364</v>
      </c>
      <c r="C145" t="str">
        <f>IFERROR(VLOOKUP(Table1[[#This Row],[Ticker]],[1]!Table1[[Symbol]:[Industry]],2,FALSE),"-")</f>
        <v>-</v>
      </c>
      <c r="D145" t="s">
        <v>365</v>
      </c>
      <c r="E145">
        <v>67988.591630099996</v>
      </c>
      <c r="F145">
        <v>5352.3</v>
      </c>
      <c r="G145">
        <v>24.351235447071002</v>
      </c>
      <c r="H145">
        <v>-12.013695106789999</v>
      </c>
      <c r="I145">
        <v>14.1492215677914</v>
      </c>
      <c r="J145">
        <v>-6.0665028323860701</v>
      </c>
      <c r="K145">
        <v>5592.5742447857601</v>
      </c>
      <c r="L145">
        <v>4755.7480087406002</v>
      </c>
      <c r="M145">
        <v>31.5296728903743</v>
      </c>
      <c r="N145">
        <v>0.76998697668070204</v>
      </c>
      <c r="O145">
        <v>20.695775647852301</v>
      </c>
      <c r="P145">
        <v>58.256087284339301</v>
      </c>
      <c r="Q145">
        <v>9.8879893755204007E-2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143</v>
      </c>
      <c r="E146">
        <v>67721.597151449998</v>
      </c>
      <c r="F146">
        <v>1493.25</v>
      </c>
      <c r="G146">
        <v>77.703607460575</v>
      </c>
      <c r="H146">
        <v>3.05193550053799</v>
      </c>
      <c r="I146">
        <v>51.644130040722203</v>
      </c>
      <c r="J146">
        <v>5.3079500885183704</v>
      </c>
      <c r="K146">
        <v>1374.90576768351</v>
      </c>
      <c r="L146">
        <v>1118.4236036878999</v>
      </c>
      <c r="M146">
        <v>60.0993101721484</v>
      </c>
      <c r="N146">
        <v>0.30558374745816502</v>
      </c>
      <c r="O146">
        <v>3.3316591327640901</v>
      </c>
      <c r="P146">
        <v>125.805232118554</v>
      </c>
      <c r="Q146">
        <v>1.0179637987393001E-2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279</v>
      </c>
      <c r="E147">
        <v>67429.970914949998</v>
      </c>
      <c r="F147">
        <v>7906.5</v>
      </c>
      <c r="G147">
        <v>32.114894351956998</v>
      </c>
      <c r="H147">
        <v>-7.88872670787811</v>
      </c>
      <c r="I147">
        <v>24.023395920857499</v>
      </c>
      <c r="J147">
        <v>-2.9444527818403499</v>
      </c>
      <c r="K147">
        <v>8349.8087568241299</v>
      </c>
      <c r="L147">
        <v>7069.72042363124</v>
      </c>
      <c r="M147">
        <v>30.2493554792418</v>
      </c>
      <c r="N147">
        <v>0.66323680648360595</v>
      </c>
      <c r="O147">
        <v>25.656738126857601</v>
      </c>
      <c r="P147">
        <v>67.071676105147503</v>
      </c>
      <c r="Q147">
        <v>0.15919484544919199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Row],[Ticker]],[1]!Table1[[Symbol]:[Industry]],2,FALSE),"-")</f>
        <v>-</v>
      </c>
      <c r="D148" t="s">
        <v>372</v>
      </c>
      <c r="E148">
        <v>67327.026396860005</v>
      </c>
      <c r="F148">
        <v>707.9</v>
      </c>
      <c r="G148">
        <v>-43.656335953154702</v>
      </c>
      <c r="H148">
        <v>-3.7557444127002202</v>
      </c>
      <c r="I148">
        <v>-15.323211168293</v>
      </c>
      <c r="J148">
        <v>-0.297598858451527</v>
      </c>
      <c r="K148">
        <v>724.19616797025003</v>
      </c>
      <c r="L148">
        <v>741.15743619650004</v>
      </c>
      <c r="M148">
        <v>33.2601229973057</v>
      </c>
      <c r="N148">
        <v>1.3543089376916599</v>
      </c>
      <c r="O148">
        <v>26.126571549653899</v>
      </c>
      <c r="P148">
        <v>9.2522571186048204</v>
      </c>
      <c r="Q148">
        <v>-0.141559654978305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170</v>
      </c>
      <c r="E149">
        <v>66700.633959490006</v>
      </c>
      <c r="F149">
        <v>4396.8500000000004</v>
      </c>
      <c r="G149">
        <v>-4.8133866801386596</v>
      </c>
      <c r="H149">
        <v>7.9348371413927801</v>
      </c>
      <c r="I149">
        <v>19.260920120728201</v>
      </c>
      <c r="J149">
        <v>7.9533422404041003</v>
      </c>
      <c r="K149">
        <v>3826.33490001373</v>
      </c>
      <c r="L149">
        <v>3659.3455332512599</v>
      </c>
      <c r="M149">
        <v>88.361591259757802</v>
      </c>
      <c r="N149">
        <v>1.0429122441774901</v>
      </c>
      <c r="O149">
        <v>0.73234247245186301</v>
      </c>
      <c r="P149">
        <v>36.5481366459627</v>
      </c>
      <c r="Q149">
        <v>-4.3750808562050001E-3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Row],[Ticker]],[1]!Table1[[Symbol]:[Industry]],2,FALSE),"-")</f>
        <v>-</v>
      </c>
      <c r="D150" t="s">
        <v>377</v>
      </c>
      <c r="E150">
        <v>65858.985513719905</v>
      </c>
      <c r="F150">
        <v>1017.8</v>
      </c>
      <c r="G150">
        <v>88.104299558369604</v>
      </c>
      <c r="H150">
        <v>-1.1150671776868499</v>
      </c>
      <c r="I150">
        <v>3.86810390390727</v>
      </c>
      <c r="J150">
        <v>-0.33666855856486499</v>
      </c>
      <c r="K150">
        <v>932.89670122137397</v>
      </c>
      <c r="L150">
        <v>754.59437404182995</v>
      </c>
      <c r="M150">
        <v>46.125687453273201</v>
      </c>
      <c r="N150">
        <v>0.63146271764149697</v>
      </c>
      <c r="O150">
        <v>16.624091177048498</v>
      </c>
      <c r="P150">
        <v>146.351204163136</v>
      </c>
      <c r="Q150">
        <v>0.14387906589972899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136</v>
      </c>
      <c r="E151">
        <v>65226.605295430003</v>
      </c>
      <c r="F151">
        <v>1793.9</v>
      </c>
      <c r="G151">
        <v>33.816243960929398</v>
      </c>
      <c r="H151">
        <v>-3.1007967265272902</v>
      </c>
      <c r="I151">
        <v>22.899457427051502</v>
      </c>
      <c r="J151">
        <v>3.1837975088783099</v>
      </c>
      <c r="K151">
        <v>1736.18712862855</v>
      </c>
      <c r="L151">
        <v>1507.9271993104301</v>
      </c>
      <c r="M151">
        <v>61.4636934706717</v>
      </c>
      <c r="N151">
        <v>1.4240461381035501</v>
      </c>
      <c r="O151">
        <v>8.8717319806009094</v>
      </c>
      <c r="P151">
        <v>70.668823137665299</v>
      </c>
      <c r="Q151">
        <v>0.102103093391102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200</v>
      </c>
      <c r="E152">
        <v>64955.897660249997</v>
      </c>
      <c r="F152">
        <v>4155.75</v>
      </c>
      <c r="G152">
        <v>6.7451923956324098</v>
      </c>
      <c r="H152">
        <v>-15.315673522845501</v>
      </c>
      <c r="I152">
        <v>19.735353395575299</v>
      </c>
      <c r="J152">
        <v>6.6997595016561</v>
      </c>
      <c r="K152">
        <v>4182.5373182712101</v>
      </c>
      <c r="L152">
        <v>3614.2881401545801</v>
      </c>
      <c r="M152">
        <v>52.396216754827897</v>
      </c>
      <c r="N152">
        <v>1.51507989762099</v>
      </c>
      <c r="O152">
        <v>19.136136678096602</v>
      </c>
      <c r="P152">
        <v>59.090039047546099</v>
      </c>
      <c r="Q152">
        <v>0.11745538834041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136</v>
      </c>
      <c r="E153">
        <v>64845.194966219999</v>
      </c>
      <c r="F153">
        <v>3628.15</v>
      </c>
      <c r="G153">
        <v>83.210995015604496</v>
      </c>
      <c r="H153">
        <v>-5.24980996089492</v>
      </c>
      <c r="I153">
        <v>39.836911779424597</v>
      </c>
      <c r="J153">
        <v>-11.352662108331501</v>
      </c>
      <c r="K153">
        <v>3550.2848502773099</v>
      </c>
      <c r="L153">
        <v>2865.4280126055801</v>
      </c>
      <c r="M153">
        <v>41.901886434555301</v>
      </c>
      <c r="N153">
        <v>0.57945628418904704</v>
      </c>
      <c r="O153">
        <v>14.025054090927799</v>
      </c>
      <c r="P153">
        <v>119.608377216875</v>
      </c>
      <c r="Q153">
        <v>0.17398665592579601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386</v>
      </c>
      <c r="E154">
        <v>63894.231052850002</v>
      </c>
      <c r="F154">
        <v>3305.15</v>
      </c>
      <c r="G154">
        <v>3.58595806286095</v>
      </c>
      <c r="H154">
        <v>-2.1284932452133098</v>
      </c>
      <c r="I154">
        <v>17.493415146263999</v>
      </c>
      <c r="J154">
        <v>4.2581035505494604</v>
      </c>
      <c r="K154">
        <v>3065.7181057368098</v>
      </c>
      <c r="L154">
        <v>2697.3439525976901</v>
      </c>
      <c r="M154">
        <v>72.069128577079198</v>
      </c>
      <c r="N154">
        <v>1.01070684092851</v>
      </c>
      <c r="O154">
        <v>1.77904179840551</v>
      </c>
      <c r="P154">
        <v>50.658674446166401</v>
      </c>
      <c r="Q154">
        <v>-1.4163235960599999E-3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-</v>
      </c>
      <c r="D155" t="s">
        <v>116</v>
      </c>
      <c r="E155">
        <v>63480.249000000003</v>
      </c>
      <c r="F155">
        <v>317.10000000000002</v>
      </c>
      <c r="G155">
        <v>367.507455007423</v>
      </c>
      <c r="H155">
        <v>8.2555551915165992</v>
      </c>
      <c r="I155">
        <v>74.720866713736498</v>
      </c>
      <c r="J155">
        <v>-1.80863752128873</v>
      </c>
      <c r="K155">
        <v>288.71144776023499</v>
      </c>
      <c r="L155">
        <v>203.156560931825</v>
      </c>
      <c r="M155">
        <v>50.135235288400899</v>
      </c>
      <c r="N155">
        <v>1.1398112927485899</v>
      </c>
      <c r="O155">
        <v>11.5421002838221</v>
      </c>
      <c r="P155">
        <v>421.975308641975</v>
      </c>
      <c r="Q155">
        <v>0.18367802581315801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391</v>
      </c>
      <c r="E156">
        <v>63363.565720259998</v>
      </c>
      <c r="F156">
        <v>1039.95</v>
      </c>
      <c r="G156">
        <v>23.279932604826801</v>
      </c>
      <c r="H156">
        <v>-3.3369964169184598</v>
      </c>
      <c r="I156">
        <v>6.6211217101612796</v>
      </c>
      <c r="J156">
        <v>2.6562223711085702</v>
      </c>
      <c r="K156">
        <v>1041.0238421771401</v>
      </c>
      <c r="L156">
        <v>935.95147006967295</v>
      </c>
      <c r="M156">
        <v>51.6627069448055</v>
      </c>
      <c r="N156">
        <v>1.0926603709195499</v>
      </c>
      <c r="O156">
        <v>13.466993605461701</v>
      </c>
      <c r="P156">
        <v>61.007895959126799</v>
      </c>
      <c r="Q156">
        <v>2.0512323588662E-2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101</v>
      </c>
      <c r="E157">
        <v>62813.091120119898</v>
      </c>
      <c r="F157">
        <v>538.79999999999995</v>
      </c>
      <c r="G157">
        <v>-31.669830220085402</v>
      </c>
      <c r="H157">
        <v>3.96787573937022</v>
      </c>
      <c r="I157">
        <v>-18.014039185947301</v>
      </c>
      <c r="J157">
        <v>2.5545658948440702</v>
      </c>
      <c r="K157">
        <v>514.88336864165797</v>
      </c>
      <c r="L157">
        <v>534.48412766465106</v>
      </c>
      <c r="M157">
        <v>73.589003957664204</v>
      </c>
      <c r="N157">
        <v>0.59570460908066203</v>
      </c>
      <c r="O157">
        <v>26.15998515219</v>
      </c>
      <c r="P157">
        <v>22.733485193621799</v>
      </c>
      <c r="Q157">
        <v>-0.11417536076082301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57</v>
      </c>
      <c r="E158">
        <v>62198.310825</v>
      </c>
      <c r="F158">
        <v>5202.05</v>
      </c>
      <c r="G158">
        <v>4.3280586230100999</v>
      </c>
      <c r="H158">
        <v>2.3928010223915002</v>
      </c>
      <c r="I158">
        <v>-9.6976401244991894</v>
      </c>
      <c r="J158">
        <v>1.6950428160747999</v>
      </c>
      <c r="K158">
        <v>5125.58720546733</v>
      </c>
      <c r="L158">
        <v>4791.3991483465898</v>
      </c>
      <c r="M158">
        <v>50.175886514135797</v>
      </c>
      <c r="N158">
        <v>0.747032282726242</v>
      </c>
      <c r="O158">
        <v>7.2423371555444502</v>
      </c>
      <c r="P158">
        <v>50.915288656803</v>
      </c>
      <c r="Q158">
        <v>1.6266039092334001E-2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398</v>
      </c>
      <c r="E159">
        <v>61562.654675444901</v>
      </c>
      <c r="F159">
        <v>1700.65</v>
      </c>
      <c r="G159">
        <v>1.3545729778908</v>
      </c>
      <c r="H159">
        <v>-1.1129828019914001</v>
      </c>
      <c r="I159">
        <v>-5.8184864391199298</v>
      </c>
      <c r="J159">
        <v>4.0328147859603396</v>
      </c>
      <c r="K159">
        <v>1551.5590654211801</v>
      </c>
      <c r="L159">
        <v>1457.1808401250801</v>
      </c>
      <c r="M159">
        <v>74.707910187673903</v>
      </c>
      <c r="N159">
        <v>1.0761209598350101</v>
      </c>
      <c r="O159">
        <v>3.7485667244876799</v>
      </c>
      <c r="P159">
        <v>45.3609128595239</v>
      </c>
      <c r="Q159">
        <v>2.9091167677841E-2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Row],[Ticker]],[1]!Table1[[Symbol]:[Industry]],2,FALSE),"-")</f>
        <v>-</v>
      </c>
      <c r="D160" t="s">
        <v>133</v>
      </c>
      <c r="E160">
        <v>61024.3806196859</v>
      </c>
      <c r="F160">
        <v>147.74</v>
      </c>
      <c r="G160">
        <v>29.755582884762699</v>
      </c>
      <c r="H160">
        <v>-5.14530059993759</v>
      </c>
      <c r="I160">
        <v>8.4026005376814208</v>
      </c>
      <c r="J160">
        <v>3.1983367547510699</v>
      </c>
      <c r="K160">
        <v>150.00675188871901</v>
      </c>
      <c r="L160">
        <v>132.97123000465601</v>
      </c>
      <c r="M160">
        <v>51.267299322490302</v>
      </c>
      <c r="N160">
        <v>0.80521596538742701</v>
      </c>
      <c r="O160">
        <v>18.6882360904291</v>
      </c>
      <c r="P160">
        <v>80.611246943765295</v>
      </c>
      <c r="Q160">
        <v>-2.8343466450046002E-2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133</v>
      </c>
      <c r="E161">
        <v>60888.87060966</v>
      </c>
      <c r="F161">
        <v>739.45</v>
      </c>
      <c r="G161">
        <v>58.006713194463202</v>
      </c>
      <c r="H161">
        <v>-10.8835854358029</v>
      </c>
      <c r="I161">
        <v>19.461990543664101</v>
      </c>
      <c r="J161">
        <v>1.71265450704322</v>
      </c>
      <c r="K161">
        <v>767.98998145020801</v>
      </c>
      <c r="L161">
        <v>648.69702055802497</v>
      </c>
      <c r="M161">
        <v>34.816788353808597</v>
      </c>
      <c r="N161">
        <v>0.386126607280183</v>
      </c>
      <c r="O161">
        <v>14.6798296030833</v>
      </c>
      <c r="P161">
        <v>92.891613408112605</v>
      </c>
      <c r="Q161">
        <v>0.16405712657398799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200</v>
      </c>
      <c r="E162">
        <v>60809.692823949998</v>
      </c>
      <c r="F162">
        <v>1059.0999999999999</v>
      </c>
      <c r="G162">
        <v>51.537358722893202</v>
      </c>
      <c r="H162">
        <v>-9.0778602650001492</v>
      </c>
      <c r="I162">
        <v>40.438074996471798</v>
      </c>
      <c r="J162">
        <v>7.9961890102844597</v>
      </c>
      <c r="K162">
        <v>974.12655629117603</v>
      </c>
      <c r="L162">
        <v>782.75954811620898</v>
      </c>
      <c r="M162">
        <v>59.3676642919391</v>
      </c>
      <c r="N162">
        <v>0.95432418235458405</v>
      </c>
      <c r="O162">
        <v>13.993012935511199</v>
      </c>
      <c r="P162">
        <v>93.055049216186603</v>
      </c>
      <c r="Q162">
        <v>0.115029774379376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57</v>
      </c>
      <c r="E163">
        <v>59653.271751109998</v>
      </c>
      <c r="F163">
        <v>28073.05</v>
      </c>
      <c r="G163">
        <v>-9.7801262604801504</v>
      </c>
      <c r="H163">
        <v>-0.38816327349906798</v>
      </c>
      <c r="I163">
        <v>-4.4567196445955704</v>
      </c>
      <c r="J163">
        <v>3.4486799256501901</v>
      </c>
      <c r="K163">
        <v>27487.825269922901</v>
      </c>
      <c r="L163">
        <v>26002.341802809999</v>
      </c>
      <c r="M163">
        <v>51.297413917680501</v>
      </c>
      <c r="N163">
        <v>0.99848995950078701</v>
      </c>
      <c r="O163">
        <v>5.5779475333104198</v>
      </c>
      <c r="P163">
        <v>27.604772727272699</v>
      </c>
      <c r="Q163">
        <v>2.8579215931947E-2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98</v>
      </c>
      <c r="E164">
        <v>59273.100624525003</v>
      </c>
      <c r="F164">
        <v>150.83000000000001</v>
      </c>
      <c r="G164">
        <v>136.58134952298201</v>
      </c>
      <c r="H164">
        <v>8.4697553190924708</v>
      </c>
      <c r="I164">
        <v>2.4873825792258502</v>
      </c>
      <c r="J164">
        <v>5.45084868160993</v>
      </c>
      <c r="K164">
        <v>138.95922545445799</v>
      </c>
      <c r="L164">
        <v>115.084582246907</v>
      </c>
      <c r="M164">
        <v>62.429711909481</v>
      </c>
      <c r="N164">
        <v>1.31215800711062</v>
      </c>
      <c r="O164">
        <v>13.041172180600601</v>
      </c>
      <c r="P164">
        <v>185.93364928909901</v>
      </c>
      <c r="Q164">
        <v>0.188232571330818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411</v>
      </c>
      <c r="E165">
        <v>59171.814407475002</v>
      </c>
      <c r="F165">
        <v>2202.75</v>
      </c>
      <c r="G165">
        <v>-14.566152466364301</v>
      </c>
      <c r="H165">
        <v>-10.216513511411801</v>
      </c>
      <c r="I165">
        <v>3.6188062101110301</v>
      </c>
      <c r="J165">
        <v>-2.13280801260104</v>
      </c>
      <c r="K165">
        <v>2235.65379072429</v>
      </c>
      <c r="L165">
        <v>2053.8742431691098</v>
      </c>
      <c r="M165">
        <v>35.302234945096203</v>
      </c>
      <c r="N165">
        <v>0.67302512209504495</v>
      </c>
      <c r="O165">
        <v>11.4061967994552</v>
      </c>
      <c r="P165">
        <v>26.5948275862069</v>
      </c>
      <c r="Q165">
        <v>-3.4814675361800001E-4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386</v>
      </c>
      <c r="E166">
        <v>59059.867200779998</v>
      </c>
      <c r="F166">
        <v>139254.6</v>
      </c>
      <c r="G166">
        <v>8.8383131491238007</v>
      </c>
      <c r="H166">
        <v>3.3553380719517798</v>
      </c>
      <c r="I166">
        <v>-17.464560445547502</v>
      </c>
      <c r="J166">
        <v>6.3178559696612</v>
      </c>
      <c r="K166">
        <v>130659.80268284</v>
      </c>
      <c r="L166">
        <v>125883.055914717</v>
      </c>
      <c r="M166">
        <v>76.411533605061393</v>
      </c>
      <c r="N166">
        <v>1.51788581246655</v>
      </c>
      <c r="O166">
        <v>8.7540375685973597</v>
      </c>
      <c r="P166">
        <v>37.331884944829902</v>
      </c>
      <c r="Q166">
        <v>4.5298436858158E-2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95</v>
      </c>
      <c r="E167">
        <v>59018.076236469999</v>
      </c>
      <c r="F167">
        <v>572.65</v>
      </c>
      <c r="G167">
        <v>201.37271935912901</v>
      </c>
      <c r="H167">
        <v>9.1648107030698593</v>
      </c>
      <c r="I167">
        <v>47.078478564924701</v>
      </c>
      <c r="J167">
        <v>5.31555784911302</v>
      </c>
      <c r="K167">
        <v>478.28020907178598</v>
      </c>
      <c r="L167">
        <v>381.76248522009797</v>
      </c>
      <c r="M167">
        <v>74.437480881567893</v>
      </c>
      <c r="N167">
        <v>1.52897543984321</v>
      </c>
      <c r="O167">
        <v>10.6434995197764</v>
      </c>
      <c r="P167">
        <v>252.075007685213</v>
      </c>
      <c r="Q167">
        <v>0.22108386004203101</v>
      </c>
    </row>
    <row r="168" spans="1:17" hidden="1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27</v>
      </c>
      <c r="E168">
        <v>58295</v>
      </c>
      <c r="F168">
        <v>1165.9000000000001</v>
      </c>
      <c r="G168">
        <v>16.936457191901201</v>
      </c>
      <c r="H168">
        <v>0.44823316885068298</v>
      </c>
      <c r="I168">
        <v>29.100132340451601</v>
      </c>
      <c r="J168">
        <v>2.9836103367383902</v>
      </c>
      <c r="K168">
        <v>1063.4143532947801</v>
      </c>
      <c r="M168">
        <v>63.181129966438803</v>
      </c>
      <c r="N168">
        <v>1.0519456792472299</v>
      </c>
      <c r="O168">
        <v>17.3857106098292</v>
      </c>
      <c r="P168">
        <v>54.423841059602601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420</v>
      </c>
      <c r="E169">
        <v>58244.243202954</v>
      </c>
      <c r="F169">
        <v>223.82</v>
      </c>
      <c r="G169">
        <v>-12.1072576977016</v>
      </c>
      <c r="H169">
        <v>-9.8626575589652603</v>
      </c>
      <c r="I169">
        <v>18.7346071468838</v>
      </c>
      <c r="J169">
        <v>2.5970200563150199</v>
      </c>
      <c r="K169">
        <v>224.78717336735599</v>
      </c>
      <c r="L169">
        <v>201.65521159731699</v>
      </c>
      <c r="M169">
        <v>52.513544190989698</v>
      </c>
      <c r="N169">
        <v>0.59502445160106299</v>
      </c>
      <c r="O169">
        <v>10.311857742829</v>
      </c>
      <c r="P169">
        <v>44.399999999999899</v>
      </c>
      <c r="Q169">
        <v>5.4641246984280002E-2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56972.085675123999</v>
      </c>
      <c r="F170">
        <v>125.14</v>
      </c>
      <c r="G170">
        <v>20.202022182716298</v>
      </c>
      <c r="H170">
        <v>-4.7443897823452303</v>
      </c>
      <c r="I170">
        <v>-21.8998599464501</v>
      </c>
      <c r="J170">
        <v>-1.4590801468980501</v>
      </c>
      <c r="K170">
        <v>124.299701237832</v>
      </c>
      <c r="L170">
        <v>121.12522845021201</v>
      </c>
      <c r="M170">
        <v>64.051808482156602</v>
      </c>
      <c r="N170">
        <v>0.763209007045481</v>
      </c>
      <c r="O170">
        <v>26.218635128655801</v>
      </c>
      <c r="P170">
        <v>51.5929739551786</v>
      </c>
      <c r="Q170">
        <v>4.2464015473768997E-2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265</v>
      </c>
      <c r="E171">
        <v>56876.753336474998</v>
      </c>
      <c r="F171">
        <v>5050.25</v>
      </c>
      <c r="G171">
        <v>67.845020916358607</v>
      </c>
      <c r="H171">
        <v>-8.9254092820420006</v>
      </c>
      <c r="I171">
        <v>48.305847584600698</v>
      </c>
      <c r="J171">
        <v>1.0777278252523601</v>
      </c>
      <c r="K171">
        <v>5065.8919728552501</v>
      </c>
      <c r="L171">
        <v>4131.8109917521497</v>
      </c>
      <c r="M171">
        <v>45.213130609640402</v>
      </c>
      <c r="N171">
        <v>0.378027015895606</v>
      </c>
      <c r="O171">
        <v>15.636849660907799</v>
      </c>
      <c r="P171">
        <v>106.128446358237</v>
      </c>
      <c r="Q171">
        <v>0.13939109158485199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24</v>
      </c>
      <c r="E172">
        <v>55963.99793754</v>
      </c>
      <c r="F172">
        <v>74.83</v>
      </c>
      <c r="G172">
        <v>-40.603558453949702</v>
      </c>
      <c r="H172">
        <v>-12.664146512215</v>
      </c>
      <c r="I172">
        <v>-24.6373370218197</v>
      </c>
      <c r="J172">
        <v>-2.8411158273081401</v>
      </c>
      <c r="K172">
        <v>78.595367379763701</v>
      </c>
      <c r="L172">
        <v>79.881554513128293</v>
      </c>
      <c r="M172">
        <v>28.549130538402999</v>
      </c>
      <c r="N172">
        <v>0.785844664269159</v>
      </c>
      <c r="O172">
        <v>34.571695843912799</v>
      </c>
      <c r="P172">
        <v>5.6920903954802196</v>
      </c>
      <c r="Q172">
        <v>2.2110727219173999E-2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32</v>
      </c>
      <c r="E173">
        <v>55870.526184351998</v>
      </c>
      <c r="F173">
        <v>64.36</v>
      </c>
      <c r="G173">
        <v>86.342551941076294</v>
      </c>
      <c r="H173">
        <v>-1.72649591649582</v>
      </c>
      <c r="I173">
        <v>0.67446793968580998</v>
      </c>
      <c r="J173">
        <v>1.28874357523705</v>
      </c>
      <c r="K173">
        <v>63.509336232768803</v>
      </c>
      <c r="L173">
        <v>56.902699316436099</v>
      </c>
      <c r="M173">
        <v>58.233196649031598</v>
      </c>
      <c r="N173">
        <v>1.1058915961195299</v>
      </c>
      <c r="O173">
        <v>19.484151646985701</v>
      </c>
      <c r="P173">
        <v>117.43243243243199</v>
      </c>
      <c r="Q173">
        <v>0.104724926784921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177</v>
      </c>
      <c r="E174">
        <v>55860.219849280002</v>
      </c>
      <c r="F174">
        <v>17208.55</v>
      </c>
      <c r="G174">
        <v>-17.251754271251698</v>
      </c>
      <c r="H174">
        <v>0.79368782893808498</v>
      </c>
      <c r="I174">
        <v>-14.5923218771939</v>
      </c>
      <c r="J174">
        <v>2.1071681990566402</v>
      </c>
      <c r="K174">
        <v>16616.818947408501</v>
      </c>
      <c r="L174">
        <v>16364.975871767399</v>
      </c>
      <c r="M174">
        <v>60.354760677015797</v>
      </c>
      <c r="N174">
        <v>1.0467275997572001</v>
      </c>
      <c r="O174">
        <v>11.8629983351299</v>
      </c>
      <c r="P174">
        <v>13.5461926488976</v>
      </c>
      <c r="Q174">
        <v>-1.5308743566920999E-2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433</v>
      </c>
      <c r="E175">
        <v>55627.503263480001</v>
      </c>
      <c r="F175">
        <v>370.85</v>
      </c>
      <c r="G175">
        <v>32.370489399386898</v>
      </c>
      <c r="H175">
        <v>8.7644057689926491</v>
      </c>
      <c r="I175">
        <v>26.780313700694101</v>
      </c>
      <c r="J175">
        <v>8.5513436669764893</v>
      </c>
      <c r="K175">
        <v>327.987561521526</v>
      </c>
      <c r="L175">
        <v>283.27600663308601</v>
      </c>
      <c r="M175">
        <v>74.0919085532163</v>
      </c>
      <c r="N175">
        <v>1.18538803090279</v>
      </c>
      <c r="O175">
        <v>1.9145206956990599</v>
      </c>
      <c r="P175">
        <v>93.453312467396898</v>
      </c>
      <c r="Q175">
        <v>5.0272886400538001E-2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21</v>
      </c>
      <c r="E176">
        <v>55433.613553080002</v>
      </c>
      <c r="F176">
        <v>2931.6</v>
      </c>
      <c r="G176">
        <v>1.3235664899088</v>
      </c>
      <c r="H176">
        <v>18.682048003029401</v>
      </c>
      <c r="I176">
        <v>-0.74498512438334896</v>
      </c>
      <c r="J176">
        <v>4.9882508576775004</v>
      </c>
      <c r="K176">
        <v>2597.13843045156</v>
      </c>
      <c r="L176">
        <v>2451.4266714730602</v>
      </c>
      <c r="M176">
        <v>63.568597952136997</v>
      </c>
      <c r="N176">
        <v>1.1389037081396201</v>
      </c>
      <c r="O176">
        <v>5.0944876517942301</v>
      </c>
      <c r="P176">
        <v>41.684790488618198</v>
      </c>
      <c r="Q176">
        <v>-2.7851021814489001E-2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286</v>
      </c>
      <c r="E177">
        <v>55036.531625399999</v>
      </c>
      <c r="F177">
        <v>5200.5</v>
      </c>
      <c r="G177">
        <v>2.4270649673951898</v>
      </c>
      <c r="H177">
        <v>2.7306142599694398</v>
      </c>
      <c r="I177">
        <v>-18.615362488637299</v>
      </c>
      <c r="J177">
        <v>5.7311035859800601</v>
      </c>
      <c r="K177">
        <v>4957.0840145407201</v>
      </c>
      <c r="L177">
        <v>4867.7244393396904</v>
      </c>
      <c r="M177">
        <v>69.221970404643201</v>
      </c>
      <c r="N177">
        <v>1.20149838490556</v>
      </c>
      <c r="O177">
        <v>12.938179021247899</v>
      </c>
      <c r="P177">
        <v>29.2627758997812</v>
      </c>
      <c r="Q177">
        <v>1.0423624867235999E-2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Row],[Ticker]],[1]!Table1[[Symbol]:[Industry]],2,FALSE),"-")</f>
        <v>-</v>
      </c>
      <c r="D178" t="s">
        <v>80</v>
      </c>
      <c r="E178">
        <v>53860.860937500001</v>
      </c>
      <c r="F178">
        <v>1469.35</v>
      </c>
      <c r="G178">
        <v>112.977765332259</v>
      </c>
      <c r="H178">
        <v>-15.2092007427556</v>
      </c>
      <c r="I178">
        <v>61.185435629349598</v>
      </c>
      <c r="J178">
        <v>-3.3181732398304602</v>
      </c>
      <c r="K178">
        <v>1452.1804341591001</v>
      </c>
      <c r="L178">
        <v>1062.3273464979</v>
      </c>
      <c r="M178">
        <v>41.069736077440702</v>
      </c>
      <c r="N178">
        <v>0.63445833581952205</v>
      </c>
      <c r="O178">
        <v>22.142443937795601</v>
      </c>
      <c r="P178">
        <v>226.52222222222201</v>
      </c>
      <c r="Q178">
        <v>0.18938233106014801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27</v>
      </c>
      <c r="E179">
        <v>53454.6</v>
      </c>
      <c r="F179">
        <v>1875.6</v>
      </c>
      <c r="G179">
        <v>-21.994428694502499</v>
      </c>
      <c r="H179">
        <v>-1.27445360066117</v>
      </c>
      <c r="I179">
        <v>-4.7939342446486801</v>
      </c>
      <c r="J179">
        <v>4.3974422349815496</v>
      </c>
      <c r="K179">
        <v>1841.090533762</v>
      </c>
      <c r="L179">
        <v>1781.4549883733</v>
      </c>
      <c r="M179">
        <v>58.445563916423701</v>
      </c>
      <c r="N179">
        <v>1.31692736628208</v>
      </c>
      <c r="O179">
        <v>11.145766687993101</v>
      </c>
      <c r="P179">
        <v>21.523908254502999</v>
      </c>
      <c r="Q179">
        <v>-1.0261924239417001E-2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272</v>
      </c>
      <c r="E180">
        <v>52783.199894869998</v>
      </c>
      <c r="F180">
        <v>1996.3</v>
      </c>
      <c r="G180">
        <v>3.1910510979965299</v>
      </c>
      <c r="H180">
        <v>-0.87008902387346898</v>
      </c>
      <c r="I180">
        <v>-3.4531932374564098</v>
      </c>
      <c r="J180">
        <v>-1.5246703040871601</v>
      </c>
      <c r="K180">
        <v>2010.38458683967</v>
      </c>
      <c r="L180">
        <v>1839.66132412569</v>
      </c>
      <c r="M180">
        <v>38.870162500965201</v>
      </c>
      <c r="N180">
        <v>1.3934884380296999</v>
      </c>
      <c r="O180">
        <v>9.3247507889595802</v>
      </c>
      <c r="P180">
        <v>33.786817679187699</v>
      </c>
      <c r="Q180">
        <v>3.418884923123E-3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446</v>
      </c>
      <c r="E181">
        <v>52240.358312144999</v>
      </c>
      <c r="F181">
        <v>182.85</v>
      </c>
      <c r="G181">
        <v>0.64962928473214199</v>
      </c>
      <c r="H181">
        <v>-5.36928562712004E-2</v>
      </c>
      <c r="I181">
        <v>-2.1449679891921698</v>
      </c>
      <c r="J181">
        <v>3.7066055580341799</v>
      </c>
      <c r="K181">
        <v>175.07878007396101</v>
      </c>
      <c r="L181">
        <v>166.911173747992</v>
      </c>
      <c r="M181">
        <v>61.221582488195899</v>
      </c>
      <c r="N181">
        <v>0.90039081675549903</v>
      </c>
      <c r="O181">
        <v>6.9182389937106903</v>
      </c>
      <c r="P181">
        <v>40.545734050730204</v>
      </c>
      <c r="Q181">
        <v>-9.1644694925917994E-2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165</v>
      </c>
      <c r="E182">
        <v>50425.928823374998</v>
      </c>
      <c r="F182">
        <v>11898.05</v>
      </c>
      <c r="G182">
        <v>175.37552248242599</v>
      </c>
      <c r="H182">
        <v>-14.085252944695</v>
      </c>
      <c r="I182">
        <v>91.553564535642295</v>
      </c>
      <c r="J182">
        <v>2.6880772752127902</v>
      </c>
      <c r="K182">
        <v>11394.176357087799</v>
      </c>
      <c r="L182">
        <v>8264.1904833000608</v>
      </c>
      <c r="M182">
        <v>48.410777188843298</v>
      </c>
      <c r="N182">
        <v>0.56107031998670598</v>
      </c>
      <c r="O182">
        <v>20.876950424649401</v>
      </c>
      <c r="P182">
        <v>205.399265894915</v>
      </c>
      <c r="Q182">
        <v>0.16662727250255599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356</v>
      </c>
      <c r="E183">
        <v>50168.744278799997</v>
      </c>
      <c r="F183">
        <v>1516.2</v>
      </c>
      <c r="G183">
        <v>67.941918837246703</v>
      </c>
      <c r="H183">
        <v>-2.4692629848338199</v>
      </c>
      <c r="I183">
        <v>31.4783071224177</v>
      </c>
      <c r="J183">
        <v>0.60554634813816499</v>
      </c>
      <c r="K183">
        <v>1439.12015442037</v>
      </c>
      <c r="L183">
        <v>1205.26262301975</v>
      </c>
      <c r="M183">
        <v>60.661605406341501</v>
      </c>
      <c r="N183">
        <v>0.67723548174773796</v>
      </c>
      <c r="O183">
        <v>2.88880094974277</v>
      </c>
      <c r="P183">
        <v>99.107025607353904</v>
      </c>
      <c r="Q183">
        <v>1.2157507860753E-2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377</v>
      </c>
      <c r="E184">
        <v>49477.569774894997</v>
      </c>
      <c r="F184">
        <v>1680.05</v>
      </c>
      <c r="G184">
        <v>36.781016835874901</v>
      </c>
      <c r="H184">
        <v>-1.3391520161295001</v>
      </c>
      <c r="I184">
        <v>33.436107930392602</v>
      </c>
      <c r="J184">
        <v>3.2126076337926102</v>
      </c>
      <c r="K184">
        <v>1496.65161975162</v>
      </c>
      <c r="L184">
        <v>1264.61527900595</v>
      </c>
      <c r="M184">
        <v>76.181296189861698</v>
      </c>
      <c r="N184">
        <v>1.1846103072662599</v>
      </c>
      <c r="O184">
        <v>0.51486562899913901</v>
      </c>
      <c r="P184">
        <v>71.215286624203799</v>
      </c>
      <c r="Q184">
        <v>6.4166482410185993E-2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24</v>
      </c>
      <c r="E185">
        <v>49220.981485623997</v>
      </c>
      <c r="F185">
        <v>201.01</v>
      </c>
      <c r="G185">
        <v>21.7650448052473</v>
      </c>
      <c r="H185">
        <v>7.7978902014905902</v>
      </c>
      <c r="I185">
        <v>23.944590220292699</v>
      </c>
      <c r="J185">
        <v>2.2012472114791701</v>
      </c>
      <c r="K185">
        <v>180.87164667611</v>
      </c>
      <c r="L185">
        <v>160.47332030331901</v>
      </c>
      <c r="M185">
        <v>64.096661121788102</v>
      </c>
      <c r="N185">
        <v>1.4081255125324701</v>
      </c>
      <c r="O185">
        <v>2.05959902492414</v>
      </c>
      <c r="P185">
        <v>54.030651340996101</v>
      </c>
      <c r="Q185">
        <v>9.5844309380286999E-2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77</v>
      </c>
      <c r="E186">
        <v>48905.436903089998</v>
      </c>
      <c r="F186">
        <v>2604.3000000000002</v>
      </c>
      <c r="G186">
        <v>2.64213513430688</v>
      </c>
      <c r="H186">
        <v>-4.2199227159663302</v>
      </c>
      <c r="I186">
        <v>-9.7854124062108099</v>
      </c>
      <c r="J186">
        <v>-2.1173188402474401</v>
      </c>
      <c r="K186">
        <v>2610.6721342298802</v>
      </c>
      <c r="L186">
        <v>2420.6516577458901</v>
      </c>
      <c r="M186">
        <v>40.430315734004701</v>
      </c>
      <c r="N186">
        <v>0.82782543411697396</v>
      </c>
      <c r="O186">
        <v>9.2040087547517508</v>
      </c>
      <c r="P186">
        <v>44.442595673876802</v>
      </c>
      <c r="Q186">
        <v>-3.361607590547E-2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48830.125127550004</v>
      </c>
      <c r="F187">
        <v>1799.5</v>
      </c>
      <c r="G187">
        <v>39.779404461155501</v>
      </c>
      <c r="H187">
        <v>4.6751883029828996</v>
      </c>
      <c r="I187">
        <v>13.628496091827101</v>
      </c>
      <c r="J187">
        <v>-0.71771762143060902</v>
      </c>
      <c r="K187">
        <v>1658.4910850317301</v>
      </c>
      <c r="L187">
        <v>1470.2767944851601</v>
      </c>
      <c r="M187">
        <v>53.546692741514001</v>
      </c>
      <c r="N187">
        <v>1.08918719317964</v>
      </c>
      <c r="O187">
        <v>7.1797721589330399</v>
      </c>
      <c r="P187">
        <v>73.362235067437297</v>
      </c>
      <c r="Q187">
        <v>0.18805831149788299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51</v>
      </c>
      <c r="E188">
        <v>48309.060870775</v>
      </c>
      <c r="F188">
        <v>650.04999999999995</v>
      </c>
      <c r="G188">
        <v>-37.351532148431403</v>
      </c>
      <c r="H188">
        <v>-6.6595513512296103</v>
      </c>
      <c r="I188">
        <v>-10.4702765550626</v>
      </c>
      <c r="J188">
        <v>1.9209066999973701</v>
      </c>
      <c r="K188">
        <v>648.00905715805504</v>
      </c>
      <c r="L188">
        <v>657.05210651444202</v>
      </c>
      <c r="M188">
        <v>51.682333341932299</v>
      </c>
      <c r="N188">
        <v>0.832498147915258</v>
      </c>
      <c r="O188">
        <v>25.1288362433659</v>
      </c>
      <c r="P188">
        <v>17.4011197399313</v>
      </c>
      <c r="Q188">
        <v>-3.7505896819094997E-2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32</v>
      </c>
      <c r="E189">
        <v>48217.073107951001</v>
      </c>
      <c r="F189">
        <v>68.09</v>
      </c>
      <c r="G189">
        <v>75.929918242207293</v>
      </c>
      <c r="H189">
        <v>0.922489844848568</v>
      </c>
      <c r="I189">
        <v>11.8384891037069</v>
      </c>
      <c r="J189">
        <v>1.83473869281723</v>
      </c>
      <c r="K189">
        <v>65.585350129005704</v>
      </c>
      <c r="L189">
        <v>57.440424014707801</v>
      </c>
      <c r="M189">
        <v>61.975928516273299</v>
      </c>
      <c r="N189">
        <v>1.4087641029720801</v>
      </c>
      <c r="O189">
        <v>7.9453664267880697</v>
      </c>
      <c r="P189">
        <v>108.226299694189</v>
      </c>
      <c r="Q189">
        <v>0.130800958207797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127</v>
      </c>
      <c r="E190">
        <v>47735.780545534901</v>
      </c>
      <c r="F190">
        <v>53990.45</v>
      </c>
      <c r="G190">
        <v>-0.83800334869681903</v>
      </c>
      <c r="H190">
        <v>-7.2758983969923197</v>
      </c>
      <c r="I190">
        <v>25.718156361136</v>
      </c>
      <c r="J190">
        <v>0.186602851041477</v>
      </c>
      <c r="K190">
        <v>53521.736801915496</v>
      </c>
      <c r="L190">
        <v>45768.1687045773</v>
      </c>
      <c r="M190">
        <v>39.285375921467001</v>
      </c>
      <c r="N190">
        <v>0.45701971677923903</v>
      </c>
      <c r="O190">
        <v>11.1196517161831</v>
      </c>
      <c r="P190">
        <v>54.3567758886376</v>
      </c>
      <c r="Q190">
        <v>-9.8089181004619996E-3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51</v>
      </c>
      <c r="E191">
        <v>47520.485492500004</v>
      </c>
      <c r="F191">
        <v>4312.6000000000004</v>
      </c>
      <c r="G191">
        <v>36.4632124113988</v>
      </c>
      <c r="H191">
        <v>-8.9310889067306007</v>
      </c>
      <c r="I191">
        <v>7.5432304469480904</v>
      </c>
      <c r="J191">
        <v>2.63421809225731</v>
      </c>
      <c r="K191">
        <v>4486.0040729636503</v>
      </c>
      <c r="L191">
        <v>4004.8977157592899</v>
      </c>
      <c r="M191">
        <v>39.9307034667953</v>
      </c>
      <c r="N191">
        <v>0.33536098173484602</v>
      </c>
      <c r="O191">
        <v>15.8929648008162</v>
      </c>
      <c r="P191">
        <v>72.981428743331605</v>
      </c>
      <c r="Q191">
        <v>3.6274420172041001E-2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469</v>
      </c>
      <c r="E192">
        <v>46911.5</v>
      </c>
      <c r="F192">
        <v>551.9</v>
      </c>
      <c r="G192">
        <v>94.696003413846</v>
      </c>
      <c r="H192">
        <v>-5.7404642901161296</v>
      </c>
      <c r="I192">
        <v>60.785541293860902</v>
      </c>
      <c r="J192">
        <v>1.44110634517268</v>
      </c>
      <c r="K192">
        <v>528.48145082085205</v>
      </c>
      <c r="L192">
        <v>407.49810030967899</v>
      </c>
      <c r="M192">
        <v>49.622939074463602</v>
      </c>
      <c r="N192">
        <v>0.57992598268191098</v>
      </c>
      <c r="O192">
        <v>12.402609168327601</v>
      </c>
      <c r="P192">
        <v>128.34091849399999</v>
      </c>
      <c r="Q192">
        <v>0.14886024179825599</v>
      </c>
    </row>
    <row r="193" spans="1:17" hidden="1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32</v>
      </c>
      <c r="E193">
        <v>46834.504348770002</v>
      </c>
      <c r="F193">
        <v>69.099999999999994</v>
      </c>
      <c r="G193">
        <v>84.574587774777697</v>
      </c>
      <c r="H193">
        <v>10.6666367124998</v>
      </c>
      <c r="I193">
        <v>24.084234849452699</v>
      </c>
      <c r="J193">
        <v>7.3013424960546898</v>
      </c>
      <c r="K193">
        <v>61.613100896918901</v>
      </c>
      <c r="L193">
        <v>54.644714684398799</v>
      </c>
      <c r="M193">
        <v>71.752946482897201</v>
      </c>
      <c r="N193">
        <v>2.2942318302334801</v>
      </c>
      <c r="O193">
        <v>12.156295224312601</v>
      </c>
      <c r="P193">
        <v>125.081433224755</v>
      </c>
      <c r="Q193">
        <v>0.11779619803192699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57</v>
      </c>
      <c r="E194">
        <v>46385.066169539998</v>
      </c>
      <c r="F194">
        <v>2738.1</v>
      </c>
      <c r="G194">
        <v>69.707140780943703</v>
      </c>
      <c r="H194">
        <v>-1.53344634300173</v>
      </c>
      <c r="I194">
        <v>11.1311283371017</v>
      </c>
      <c r="J194">
        <v>4.4595872936187702</v>
      </c>
      <c r="K194">
        <v>2516.81354307726</v>
      </c>
      <c r="L194">
        <v>2132.0822829477002</v>
      </c>
      <c r="M194">
        <v>72.300026413670395</v>
      </c>
      <c r="N194">
        <v>1.2154193038205701</v>
      </c>
      <c r="O194">
        <v>3.1737336108980698</v>
      </c>
      <c r="P194">
        <v>97.689614093353995</v>
      </c>
      <c r="Q194">
        <v>3.6268717856442999E-2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37</v>
      </c>
      <c r="E195">
        <v>46190.144</v>
      </c>
      <c r="F195">
        <v>280.27999999999997</v>
      </c>
      <c r="G195">
        <v>99.068947026280696</v>
      </c>
      <c r="H195">
        <v>19.369765075851699</v>
      </c>
      <c r="I195">
        <v>3.7088594740773302</v>
      </c>
      <c r="J195">
        <v>8.8405220915052993</v>
      </c>
      <c r="K195">
        <v>255.13392222362501</v>
      </c>
      <c r="L195">
        <v>222.57423625136499</v>
      </c>
      <c r="M195">
        <v>56.676479976183799</v>
      </c>
      <c r="N195">
        <v>2.1875657957468699</v>
      </c>
      <c r="O195">
        <v>15.848437277008699</v>
      </c>
      <c r="P195">
        <v>132.21209610604799</v>
      </c>
      <c r="Q195">
        <v>5.1864374586055001E-2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Row],[Ticker]],[1]!Table1[[Symbol]:[Industry]],2,FALSE),"-")</f>
        <v>-</v>
      </c>
      <c r="D196" t="s">
        <v>173</v>
      </c>
      <c r="E196">
        <v>46018.879856250001</v>
      </c>
      <c r="F196">
        <v>668.5</v>
      </c>
      <c r="G196">
        <v>12.0740382260402</v>
      </c>
      <c r="H196">
        <v>-0.84333342521364796</v>
      </c>
      <c r="I196">
        <v>6.5445954630478802</v>
      </c>
      <c r="J196">
        <v>4.3374069503543096</v>
      </c>
      <c r="K196">
        <v>614.96073152545205</v>
      </c>
      <c r="L196">
        <v>552.17084014072896</v>
      </c>
      <c r="M196">
        <v>69.302819346820499</v>
      </c>
      <c r="N196">
        <v>0.90269201475646799</v>
      </c>
      <c r="O196">
        <v>0.22438294689603999</v>
      </c>
      <c r="P196">
        <v>68.366704445283901</v>
      </c>
      <c r="Q196">
        <v>-7.0260678155116996E-2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Row],[Ticker]],[1]!Table1[[Symbol]:[Industry]],2,FALSE),"-")</f>
        <v>-</v>
      </c>
      <c r="D197" t="s">
        <v>480</v>
      </c>
      <c r="E197">
        <v>45879.787617900001</v>
      </c>
      <c r="F197">
        <v>41133.5</v>
      </c>
      <c r="G197">
        <v>-17.613531585785498</v>
      </c>
      <c r="H197">
        <v>2.9591512132506699</v>
      </c>
      <c r="I197">
        <v>-4.9588160983575902</v>
      </c>
      <c r="J197">
        <v>2.1468170166956502</v>
      </c>
      <c r="K197">
        <v>38957.258465327701</v>
      </c>
      <c r="L197">
        <v>37771.820854648002</v>
      </c>
      <c r="M197">
        <v>63.120006920910299</v>
      </c>
      <c r="N197">
        <v>1.0340584268165101</v>
      </c>
      <c r="O197">
        <v>4.2580864745280502</v>
      </c>
      <c r="P197">
        <v>24.3829386408547</v>
      </c>
      <c r="Q197">
        <v>-2.1908085063601999E-2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Row],[Ticker]],[1]!Table1[[Symbol]:[Industry]],2,FALSE),"-")</f>
        <v>-</v>
      </c>
      <c r="D198" t="s">
        <v>483</v>
      </c>
      <c r="E198">
        <v>45017.58818544</v>
      </c>
      <c r="F198">
        <v>4145.6000000000004</v>
      </c>
      <c r="G198">
        <v>36.8301687527469</v>
      </c>
      <c r="H198">
        <v>-3.18292579785725</v>
      </c>
      <c r="I198">
        <v>22.8721203798627</v>
      </c>
      <c r="J198">
        <v>4.5282706864660396</v>
      </c>
      <c r="K198">
        <v>3954.4425077425799</v>
      </c>
      <c r="L198">
        <v>3371.5796011697198</v>
      </c>
      <c r="M198">
        <v>58.695522291988098</v>
      </c>
      <c r="N198">
        <v>1.2949202219538201</v>
      </c>
      <c r="O198">
        <v>6.3669915090698499</v>
      </c>
      <c r="P198">
        <v>67.821070741827697</v>
      </c>
      <c r="Q198">
        <v>0.144996753556145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124</v>
      </c>
      <c r="E199">
        <v>44786.9247283</v>
      </c>
      <c r="F199">
        <v>344.6</v>
      </c>
      <c r="G199">
        <v>-42.756695850351697</v>
      </c>
      <c r="H199">
        <v>-5.8833093791416298</v>
      </c>
      <c r="I199">
        <v>-18.704401561809401</v>
      </c>
      <c r="J199">
        <v>0.64227257463569898</v>
      </c>
      <c r="K199">
        <v>335.62583510275198</v>
      </c>
      <c r="L199">
        <v>354.345338566387</v>
      </c>
      <c r="M199">
        <v>72.870747556745002</v>
      </c>
      <c r="N199">
        <v>1.3906331956429401</v>
      </c>
      <c r="O199">
        <v>20.850261172373699</v>
      </c>
      <c r="P199">
        <v>20.573827851644499</v>
      </c>
      <c r="Q199">
        <v>-1.8843836829378999E-2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51</v>
      </c>
      <c r="E200">
        <v>44753.809260208</v>
      </c>
      <c r="F200">
        <v>179.54</v>
      </c>
      <c r="G200">
        <v>9.7004927803046694</v>
      </c>
      <c r="H200">
        <v>-5.6223466975076004</v>
      </c>
      <c r="I200">
        <v>-7.1299984769524398</v>
      </c>
      <c r="J200">
        <v>2.8879510826632901</v>
      </c>
      <c r="K200">
        <v>175.33664114277099</v>
      </c>
      <c r="L200">
        <v>159.16554267229401</v>
      </c>
      <c r="M200">
        <v>51.306181580765397</v>
      </c>
      <c r="N200">
        <v>1.13990913448233</v>
      </c>
      <c r="O200">
        <v>8.1931602985407093</v>
      </c>
      <c r="P200">
        <v>54.111587982832603</v>
      </c>
      <c r="Q200">
        <v>7.3111606163838994E-2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490</v>
      </c>
      <c r="E201">
        <v>43795.5505911</v>
      </c>
      <c r="F201">
        <v>38877.300000000003</v>
      </c>
      <c r="G201">
        <v>8.0008670214011204</v>
      </c>
      <c r="H201">
        <v>-1.9093845310442099</v>
      </c>
      <c r="I201">
        <v>1.0261926786975499</v>
      </c>
      <c r="J201">
        <v>0.21141212211306401</v>
      </c>
      <c r="K201">
        <v>36429.281313728199</v>
      </c>
      <c r="L201">
        <v>32624.2316761859</v>
      </c>
      <c r="M201">
        <v>58.669666791362197</v>
      </c>
      <c r="N201">
        <v>0.38559240969903702</v>
      </c>
      <c r="O201">
        <v>5.0908885133483999</v>
      </c>
      <c r="P201">
        <v>46.001577287066198</v>
      </c>
      <c r="Q201">
        <v>2.9679534802705999E-2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43540.236765000001</v>
      </c>
      <c r="F202">
        <v>791.55</v>
      </c>
      <c r="G202">
        <v>63.2204580659659</v>
      </c>
      <c r="H202">
        <v>-4.77222944321786</v>
      </c>
      <c r="I202">
        <v>17.6708965111143</v>
      </c>
      <c r="J202">
        <v>1.6801561578209001</v>
      </c>
      <c r="K202">
        <v>740.85312505041202</v>
      </c>
      <c r="L202">
        <v>625.17819895175796</v>
      </c>
      <c r="M202">
        <v>54.502760210142199</v>
      </c>
      <c r="N202">
        <v>0.99439580405842198</v>
      </c>
      <c r="O202">
        <v>4.4469711325879597</v>
      </c>
      <c r="P202">
        <v>102.961538461538</v>
      </c>
      <c r="Q202">
        <v>6.9795193865646005E-2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43322.62260155</v>
      </c>
      <c r="F203">
        <v>361.85</v>
      </c>
      <c r="G203">
        <v>14.3251229572742</v>
      </c>
      <c r="H203">
        <v>1.30895049494128</v>
      </c>
      <c r="I203">
        <v>24.865465907500301</v>
      </c>
      <c r="J203">
        <v>9.6938397580909896</v>
      </c>
      <c r="K203">
        <v>337.66085525561903</v>
      </c>
      <c r="L203">
        <v>296.12460847734502</v>
      </c>
      <c r="M203">
        <v>59.945867916269599</v>
      </c>
      <c r="N203">
        <v>0.56452175832533302</v>
      </c>
      <c r="O203">
        <v>4.1315462208097298</v>
      </c>
      <c r="P203">
        <v>66.367816091953998</v>
      </c>
      <c r="Q203">
        <v>-4.6913890414061001E-2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286</v>
      </c>
      <c r="E204">
        <v>43158.818448799997</v>
      </c>
      <c r="F204">
        <v>6930.2</v>
      </c>
      <c r="G204">
        <v>-29.6191642284073</v>
      </c>
      <c r="H204">
        <v>-4.1285070800814703</v>
      </c>
      <c r="I204">
        <v>-24.1813195013628</v>
      </c>
      <c r="J204">
        <v>-1.3256770319926801</v>
      </c>
      <c r="K204">
        <v>7106.26701459166</v>
      </c>
      <c r="L204">
        <v>7422.1185325946199</v>
      </c>
      <c r="M204">
        <v>42.654734718202299</v>
      </c>
      <c r="N204">
        <v>0.71604011532471801</v>
      </c>
      <c r="O204">
        <v>32.752301520879598</v>
      </c>
      <c r="P204">
        <v>8.0952083853256696</v>
      </c>
      <c r="Q204">
        <v>3.3596868966557003E-2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265</v>
      </c>
      <c r="E205">
        <v>42818.618368900003</v>
      </c>
      <c r="F205">
        <v>4539.7</v>
      </c>
      <c r="G205">
        <v>4.8500224815947197</v>
      </c>
      <c r="H205">
        <v>-0.77787544172920897</v>
      </c>
      <c r="I205">
        <v>-1.51694246772738</v>
      </c>
      <c r="J205">
        <v>0.65134065463755197</v>
      </c>
      <c r="K205">
        <v>4124.3325921570104</v>
      </c>
      <c r="L205">
        <v>3805.41940069682</v>
      </c>
      <c r="M205">
        <v>70.076762614433093</v>
      </c>
      <c r="N205">
        <v>1.2333288147360499</v>
      </c>
      <c r="O205">
        <v>3.5299689406788901</v>
      </c>
      <c r="P205">
        <v>36.491280817799101</v>
      </c>
      <c r="Q205">
        <v>8.3540042525792002E-2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42106.78327141</v>
      </c>
      <c r="F206">
        <v>6313.45</v>
      </c>
      <c r="G206">
        <v>7.8052798059170803</v>
      </c>
      <c r="H206">
        <v>13.449096112291899</v>
      </c>
      <c r="I206">
        <v>-13.315616738815599</v>
      </c>
      <c r="J206">
        <v>7.2393663398086696</v>
      </c>
      <c r="K206">
        <v>5654.9910426142296</v>
      </c>
      <c r="L206">
        <v>5488.0156981494601</v>
      </c>
      <c r="M206">
        <v>75.400517159422407</v>
      </c>
      <c r="N206">
        <v>0.90987102193754199</v>
      </c>
      <c r="O206">
        <v>8.4581330334444704</v>
      </c>
      <c r="P206">
        <v>47.261064785118599</v>
      </c>
      <c r="Q206">
        <v>4.2199970454049997E-3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411</v>
      </c>
      <c r="E207">
        <v>41713.329592020003</v>
      </c>
      <c r="F207">
        <v>1503.05</v>
      </c>
      <c r="G207">
        <v>-32.120592401983203</v>
      </c>
      <c r="H207">
        <v>-9.1307488662524499</v>
      </c>
      <c r="I207">
        <v>-16.111759381801001</v>
      </c>
      <c r="J207">
        <v>-0.150892385628038</v>
      </c>
      <c r="K207">
        <v>1551.26628030661</v>
      </c>
      <c r="L207">
        <v>1530.2824735389299</v>
      </c>
      <c r="M207">
        <v>45.532542379603498</v>
      </c>
      <c r="N207">
        <v>0.88706575487426398</v>
      </c>
      <c r="O207">
        <v>19.756495126575899</v>
      </c>
      <c r="P207">
        <v>15.176245210727901</v>
      </c>
      <c r="Q207">
        <v>4.0119967730653003E-2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377</v>
      </c>
      <c r="E208">
        <v>41519.861661914998</v>
      </c>
      <c r="F208">
        <v>553.15</v>
      </c>
      <c r="G208">
        <v>-37.871276316321897</v>
      </c>
      <c r="H208">
        <v>-7.93964435626867</v>
      </c>
      <c r="I208">
        <v>-11.752482067594</v>
      </c>
      <c r="J208">
        <v>-6.8108705535709205E-2</v>
      </c>
      <c r="K208">
        <v>542.57738993287705</v>
      </c>
      <c r="L208">
        <v>548.38453528625996</v>
      </c>
      <c r="M208">
        <v>53.856797263626099</v>
      </c>
      <c r="N208">
        <v>0.55434692698189603</v>
      </c>
      <c r="O208">
        <v>15.5292416161981</v>
      </c>
      <c r="P208">
        <v>23.526127735596202</v>
      </c>
      <c r="Q208">
        <v>-0.14004348043491499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258</v>
      </c>
      <c r="E209">
        <v>41118.330521579999</v>
      </c>
      <c r="F209">
        <v>650.85</v>
      </c>
      <c r="G209">
        <v>79.352060123234196</v>
      </c>
      <c r="H209">
        <v>-3.3997212964069701</v>
      </c>
      <c r="I209">
        <v>10.0725440755843</v>
      </c>
      <c r="J209">
        <v>-1.0028597878430101</v>
      </c>
      <c r="K209">
        <v>629.55546291212795</v>
      </c>
      <c r="L209">
        <v>523.21924511366694</v>
      </c>
      <c r="M209">
        <v>52.964460465776597</v>
      </c>
      <c r="N209">
        <v>1.2329322590388301</v>
      </c>
      <c r="O209">
        <v>5.38526542214026</v>
      </c>
      <c r="P209">
        <v>112.661329848064</v>
      </c>
      <c r="Q209">
        <v>3.4245525927421999E-2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279</v>
      </c>
      <c r="E210">
        <v>40882.450109340003</v>
      </c>
      <c r="F210">
        <v>2997.4</v>
      </c>
      <c r="G210">
        <v>22.654683689116901</v>
      </c>
      <c r="H210">
        <v>12.405699403111599</v>
      </c>
      <c r="I210">
        <v>19.5524230054673</v>
      </c>
      <c r="J210">
        <v>5.7126512851909697</v>
      </c>
      <c r="K210">
        <v>2616.5818641409101</v>
      </c>
      <c r="L210">
        <v>2362.9983470644802</v>
      </c>
      <c r="M210">
        <v>79.367895060192694</v>
      </c>
      <c r="N210">
        <v>0.89670192950683103</v>
      </c>
      <c r="O210">
        <v>0.687262293988122</v>
      </c>
      <c r="P210">
        <v>55.964305226734602</v>
      </c>
      <c r="Q210">
        <v>9.9472577750369991E-3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57</v>
      </c>
      <c r="E211">
        <v>40644.97104946</v>
      </c>
      <c r="F211">
        <v>1440.35</v>
      </c>
      <c r="G211">
        <v>56.402555182453497</v>
      </c>
      <c r="H211">
        <v>12.4824734859644</v>
      </c>
      <c r="I211">
        <v>45.811462994417099</v>
      </c>
      <c r="J211">
        <v>2.2378504325626398</v>
      </c>
      <c r="K211">
        <v>1271.77852191017</v>
      </c>
      <c r="L211">
        <v>1019.69758235671</v>
      </c>
      <c r="M211">
        <v>87.417142349743202</v>
      </c>
      <c r="N211">
        <v>0.86336375443294999</v>
      </c>
      <c r="O211">
        <v>0.96157184017775499</v>
      </c>
      <c r="P211">
        <v>99.466832848635903</v>
      </c>
      <c r="Q211">
        <v>9.5738208913453998E-2</v>
      </c>
    </row>
    <row r="212" spans="1:17" hidden="1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21</v>
      </c>
      <c r="E212">
        <v>40587.136426500001</v>
      </c>
      <c r="F212">
        <v>1000.5</v>
      </c>
      <c r="G212">
        <v>-50.218235606209802</v>
      </c>
      <c r="H212">
        <v>-5.5928150995471597</v>
      </c>
      <c r="I212">
        <v>-26.383033754123598</v>
      </c>
      <c r="J212">
        <v>-0.83561525973509898</v>
      </c>
      <c r="K212">
        <v>1024.0172861916401</v>
      </c>
      <c r="M212">
        <v>42.648818806827499</v>
      </c>
      <c r="N212">
        <v>0.73894666991074598</v>
      </c>
      <c r="O212">
        <v>39.930034982508701</v>
      </c>
      <c r="P212">
        <v>1.8579791295495001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46</v>
      </c>
      <c r="E213">
        <v>40322.402999999998</v>
      </c>
      <c r="F213">
        <v>66.77</v>
      </c>
      <c r="G213">
        <v>126.020784689596</v>
      </c>
      <c r="H213">
        <v>-0.27789836786938998</v>
      </c>
      <c r="I213">
        <v>-2.8779566998948001</v>
      </c>
      <c r="J213">
        <v>-0.73225522846303703</v>
      </c>
      <c r="K213">
        <v>67.053772623012094</v>
      </c>
      <c r="L213">
        <v>57.094814360284801</v>
      </c>
      <c r="M213">
        <v>46.0877393810418</v>
      </c>
      <c r="N213">
        <v>0.90600118551143105</v>
      </c>
      <c r="O213">
        <v>17.043582447206798</v>
      </c>
      <c r="P213">
        <v>167.615230460921</v>
      </c>
      <c r="Q213">
        <v>0.12739641070142499</v>
      </c>
    </row>
    <row r="214" spans="1:17" hidden="1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165</v>
      </c>
      <c r="E214">
        <v>40306.8455397</v>
      </c>
      <c r="F214">
        <v>1574.2</v>
      </c>
      <c r="G214">
        <v>494.81347629547599</v>
      </c>
      <c r="H214">
        <v>1.8102572929618299</v>
      </c>
      <c r="I214">
        <v>133.573352430509</v>
      </c>
      <c r="J214">
        <v>7.59945881584372</v>
      </c>
      <c r="K214">
        <v>1462.571347778</v>
      </c>
      <c r="L214">
        <v>997.21195339902795</v>
      </c>
      <c r="M214">
        <v>53.854907714257202</v>
      </c>
      <c r="N214">
        <v>0.948755272433083</v>
      </c>
      <c r="O214">
        <v>11.9298691398805</v>
      </c>
      <c r="P214">
        <v>569.16046758767197</v>
      </c>
      <c r="Q214">
        <v>0.22039669309653401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200</v>
      </c>
      <c r="E215">
        <v>40176.297379409902</v>
      </c>
      <c r="F215">
        <v>685.05</v>
      </c>
      <c r="G215">
        <v>-6.2546493618703396</v>
      </c>
      <c r="H215">
        <v>3.6023321368592298</v>
      </c>
      <c r="I215">
        <v>0.43700650609177999</v>
      </c>
      <c r="J215">
        <v>-0.84587978393799201</v>
      </c>
      <c r="K215">
        <v>669.67975451628195</v>
      </c>
      <c r="L215">
        <v>627.26533038365403</v>
      </c>
      <c r="M215">
        <v>43.857370654377902</v>
      </c>
      <c r="N215">
        <v>0.87092324560338197</v>
      </c>
      <c r="O215">
        <v>11.5976935990073</v>
      </c>
      <c r="P215">
        <v>40.350338045482403</v>
      </c>
      <c r="Q215">
        <v>3.9577057657545003E-2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153</v>
      </c>
      <c r="E216">
        <v>39657.807017400002</v>
      </c>
      <c r="F216">
        <v>286</v>
      </c>
      <c r="G216">
        <v>118.235771405335</v>
      </c>
      <c r="H216">
        <v>15.9859776367005</v>
      </c>
      <c r="I216">
        <v>-0.30988038131589701</v>
      </c>
      <c r="J216">
        <v>7.1187714108194102</v>
      </c>
      <c r="K216">
        <v>255.50321338117999</v>
      </c>
      <c r="L216">
        <v>216.43265788196501</v>
      </c>
      <c r="M216">
        <v>60.547995561664102</v>
      </c>
      <c r="N216">
        <v>1.40646115824523</v>
      </c>
      <c r="O216">
        <v>9.0209790209790199</v>
      </c>
      <c r="P216">
        <v>169.81132075471601</v>
      </c>
      <c r="Q216">
        <v>0.16161491738980499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Row],[Ticker]],[1]!Table1[[Symbol]:[Industry]],2,FALSE),"-")</f>
        <v>-</v>
      </c>
      <c r="D217" t="s">
        <v>525</v>
      </c>
      <c r="E217">
        <v>39061.006438299999</v>
      </c>
      <c r="F217">
        <v>4328.5</v>
      </c>
      <c r="G217">
        <v>51.742786076194001</v>
      </c>
      <c r="H217">
        <v>-6.2715989106238803</v>
      </c>
      <c r="I217">
        <v>21.301695643632399</v>
      </c>
      <c r="J217">
        <v>7.6710129766375204</v>
      </c>
      <c r="K217">
        <v>4299.7658601647699</v>
      </c>
      <c r="L217">
        <v>3594.3934184484501</v>
      </c>
      <c r="M217">
        <v>49.669963618714903</v>
      </c>
      <c r="N217">
        <v>1.0517931508324301</v>
      </c>
      <c r="O217">
        <v>16.430634168880601</v>
      </c>
      <c r="P217">
        <v>94.714349977507794</v>
      </c>
      <c r="Q217">
        <v>0.22932936884355601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528</v>
      </c>
      <c r="E218">
        <v>38848.423187339999</v>
      </c>
      <c r="F218">
        <v>590.85</v>
      </c>
      <c r="G218">
        <v>-2.9381548129846</v>
      </c>
      <c r="H218">
        <v>-0.105324008617369</v>
      </c>
      <c r="I218">
        <v>0.88766792298226505</v>
      </c>
      <c r="J218">
        <v>3.25399044978208</v>
      </c>
      <c r="K218">
        <v>545.56949847594694</v>
      </c>
      <c r="L218">
        <v>512.74411182670804</v>
      </c>
      <c r="M218">
        <v>65.254962448746696</v>
      </c>
      <c r="N218">
        <v>0.62126527070414395</v>
      </c>
      <c r="O218">
        <v>1.1762714733011701</v>
      </c>
      <c r="P218">
        <v>40.327752048450201</v>
      </c>
      <c r="Q218">
        <v>-9.0696057798920995E-2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531</v>
      </c>
      <c r="E219">
        <v>38829.8383843349</v>
      </c>
      <c r="F219">
        <v>1068.1500000000001</v>
      </c>
      <c r="G219">
        <v>78.345951833186007</v>
      </c>
      <c r="H219">
        <v>-2.9237445642494801</v>
      </c>
      <c r="I219">
        <v>54.223814492186897</v>
      </c>
      <c r="J219">
        <v>1.9621001697670899</v>
      </c>
      <c r="K219">
        <v>902.74585474166599</v>
      </c>
      <c r="L219">
        <v>738.53859925912604</v>
      </c>
      <c r="M219">
        <v>73.4259491401791</v>
      </c>
      <c r="N219">
        <v>0.84158130600516001</v>
      </c>
      <c r="O219">
        <v>1.0157749379768599</v>
      </c>
      <c r="P219">
        <v>124.87368421052599</v>
      </c>
      <c r="Q219">
        <v>0.103626541223345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133</v>
      </c>
      <c r="E220">
        <v>38667.019069034999</v>
      </c>
      <c r="F220">
        <v>735</v>
      </c>
      <c r="G220">
        <v>-9.5749203590797602</v>
      </c>
      <c r="H220">
        <v>-2.6372573176770602</v>
      </c>
      <c r="I220">
        <v>13.2504502451763</v>
      </c>
      <c r="J220">
        <v>4.2936695869644099</v>
      </c>
      <c r="K220">
        <v>718.199592833221</v>
      </c>
      <c r="L220">
        <v>629.68846640496099</v>
      </c>
      <c r="M220">
        <v>46.269097100841698</v>
      </c>
      <c r="N220">
        <v>0.87494382105281299</v>
      </c>
      <c r="O220">
        <v>6.9387755102040698</v>
      </c>
      <c r="P220">
        <v>49.390243902439003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18</v>
      </c>
      <c r="E221">
        <v>38586.967273208997</v>
      </c>
      <c r="F221">
        <v>220.17</v>
      </c>
      <c r="G221">
        <v>138.687579580505</v>
      </c>
      <c r="H221">
        <v>-3.30758955180008</v>
      </c>
      <c r="I221">
        <v>8.3349833708025702</v>
      </c>
      <c r="J221">
        <v>-0.91297808278592196</v>
      </c>
      <c r="K221">
        <v>219.272179465612</v>
      </c>
      <c r="L221">
        <v>186.74666400491901</v>
      </c>
      <c r="M221">
        <v>49.778665396963703</v>
      </c>
      <c r="N221">
        <v>1.5469175490890099</v>
      </c>
      <c r="O221">
        <v>31.375755098333102</v>
      </c>
      <c r="P221">
        <v>174.35514018691501</v>
      </c>
      <c r="Q221">
        <v>0.132054781257924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173</v>
      </c>
      <c r="E222">
        <v>38090.543532000003</v>
      </c>
      <c r="F222">
        <v>544.15</v>
      </c>
      <c r="G222">
        <v>-8.9161591168141303</v>
      </c>
      <c r="H222">
        <v>3.10638616048921</v>
      </c>
      <c r="I222">
        <v>15.5836440653973</v>
      </c>
      <c r="J222">
        <v>1.2183619047731999</v>
      </c>
      <c r="K222">
        <v>500.684469109546</v>
      </c>
      <c r="L222">
        <v>460.06103958209798</v>
      </c>
      <c r="M222">
        <v>60.4605881020696</v>
      </c>
      <c r="N222">
        <v>0.61755030950146494</v>
      </c>
      <c r="O222">
        <v>1.9939354957272799</v>
      </c>
      <c r="P222">
        <v>44.8363055629491</v>
      </c>
      <c r="Q222">
        <v>-4.6853074936834001E-2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37</v>
      </c>
      <c r="E223">
        <v>37879.797264959998</v>
      </c>
      <c r="F223">
        <v>1097.5999999999999</v>
      </c>
      <c r="G223">
        <v>8.2983919670438695</v>
      </c>
      <c r="H223">
        <v>10.491516229864899</v>
      </c>
      <c r="I223">
        <v>7.45802780408399</v>
      </c>
      <c r="J223">
        <v>8.3615619185427601</v>
      </c>
      <c r="K223">
        <v>1010.96055698498</v>
      </c>
      <c r="L223">
        <v>957.54232907998903</v>
      </c>
      <c r="M223">
        <v>72.859761412048101</v>
      </c>
      <c r="N223">
        <v>0.90145415898302295</v>
      </c>
      <c r="O223">
        <v>3.1796647230320798</v>
      </c>
      <c r="P223">
        <v>43.853211009174203</v>
      </c>
      <c r="Q223">
        <v>-5.1396137328209003E-2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293</v>
      </c>
      <c r="E224">
        <v>37491.221629679902</v>
      </c>
      <c r="F224">
        <v>496.6</v>
      </c>
      <c r="G224">
        <v>17.170482169271999</v>
      </c>
      <c r="H224">
        <v>3.1032099624476999</v>
      </c>
      <c r="I224">
        <v>2.8271177771759199</v>
      </c>
      <c r="J224">
        <v>5.0742699095581898</v>
      </c>
      <c r="K224">
        <v>472.74763064076097</v>
      </c>
      <c r="L224">
        <v>423.801280915912</v>
      </c>
      <c r="M224">
        <v>57.490045646435497</v>
      </c>
      <c r="N224">
        <v>1.0488837798742601</v>
      </c>
      <c r="O224">
        <v>7.17881594844944</v>
      </c>
      <c r="P224">
        <v>60.972447325769799</v>
      </c>
      <c r="Q224">
        <v>6.9777156551834002E-2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51</v>
      </c>
      <c r="E225">
        <v>37421.437813379998</v>
      </c>
      <c r="F225">
        <v>303.14999999999998</v>
      </c>
      <c r="G225">
        <v>-24.501490185595301</v>
      </c>
      <c r="H225">
        <v>-6.17075779937284</v>
      </c>
      <c r="I225">
        <v>-5.44218676239604</v>
      </c>
      <c r="J225">
        <v>0.55746974454835896</v>
      </c>
      <c r="K225">
        <v>291.80123749016099</v>
      </c>
      <c r="L225">
        <v>282.10090404963898</v>
      </c>
      <c r="M225">
        <v>60.020421414528798</v>
      </c>
      <c r="N225">
        <v>0.86302936975661704</v>
      </c>
      <c r="O225">
        <v>4.3542800593765696</v>
      </c>
      <c r="P225">
        <v>27.722772277227701</v>
      </c>
      <c r="Q225">
        <v>5.9530386579286998E-2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546</v>
      </c>
      <c r="E226">
        <v>36474.355411500001</v>
      </c>
      <c r="F226">
        <v>1341.25</v>
      </c>
      <c r="G226">
        <v>3.29692155598757</v>
      </c>
      <c r="H226">
        <v>3.9740365353353502</v>
      </c>
      <c r="I226">
        <v>2.25981737286132</v>
      </c>
      <c r="J226">
        <v>-4.9846450353974801E-2</v>
      </c>
      <c r="K226">
        <v>1238.3033708338401</v>
      </c>
      <c r="L226">
        <v>1155.5941249963701</v>
      </c>
      <c r="M226">
        <v>64.101421699531898</v>
      </c>
      <c r="N226">
        <v>0.521238455268767</v>
      </c>
      <c r="O226">
        <v>7.4520037278658</v>
      </c>
      <c r="P226">
        <v>36.5070479873797</v>
      </c>
      <c r="Q226">
        <v>0.12340106593589401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420</v>
      </c>
      <c r="E227">
        <v>36222.635940040003</v>
      </c>
      <c r="F227">
        <v>606.70000000000005</v>
      </c>
      <c r="G227">
        <v>163.02106685126299</v>
      </c>
      <c r="H227">
        <v>-7.1933597390163104</v>
      </c>
      <c r="I227">
        <v>23.891282746669599</v>
      </c>
      <c r="J227">
        <v>9.2834052896520003</v>
      </c>
      <c r="K227">
        <v>570.72004220166195</v>
      </c>
      <c r="L227">
        <v>458.40098333261699</v>
      </c>
      <c r="M227">
        <v>76.365236278728901</v>
      </c>
      <c r="N227">
        <v>1.00394518550597</v>
      </c>
      <c r="O227">
        <v>19.004450304928199</v>
      </c>
      <c r="P227">
        <v>204.320020063953</v>
      </c>
      <c r="Q227">
        <v>9.7049945025711001E-2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551</v>
      </c>
      <c r="E228">
        <v>36087.921999999999</v>
      </c>
      <c r="F228">
        <v>3285.2</v>
      </c>
      <c r="G228">
        <v>-5.7736479751272203</v>
      </c>
      <c r="H228">
        <v>-2.0533296521969699</v>
      </c>
      <c r="I228">
        <v>-25.615838912353698</v>
      </c>
      <c r="J228">
        <v>-0.16945006923584799</v>
      </c>
      <c r="K228">
        <v>3249.9121450641701</v>
      </c>
      <c r="L228">
        <v>3253.0281321675702</v>
      </c>
      <c r="M228">
        <v>59.1826702362833</v>
      </c>
      <c r="N228">
        <v>0.70938005893726097</v>
      </c>
      <c r="O228">
        <v>19.323024473395801</v>
      </c>
      <c r="P228">
        <v>32.681744749596099</v>
      </c>
      <c r="Q228">
        <v>5.5213168689908998E-2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37</v>
      </c>
      <c r="E229">
        <v>36062.316240729997</v>
      </c>
      <c r="F229">
        <v>615.95000000000005</v>
      </c>
      <c r="G229">
        <v>-29.631166443847</v>
      </c>
      <c r="H229">
        <v>6.3239251238362399</v>
      </c>
      <c r="I229">
        <v>-3.73014870690103</v>
      </c>
      <c r="J229">
        <v>4.2889464004831197</v>
      </c>
      <c r="K229">
        <v>565.31416624031306</v>
      </c>
      <c r="L229">
        <v>562.69832717644795</v>
      </c>
      <c r="M229">
        <v>82.782608831514494</v>
      </c>
      <c r="N229">
        <v>0.950989394576081</v>
      </c>
      <c r="O229">
        <v>9.5868171117785508</v>
      </c>
      <c r="P229">
        <v>35.433157431838097</v>
      </c>
      <c r="Q229">
        <v>-8.6258212737853002E-2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200</v>
      </c>
      <c r="E230">
        <v>36053.294570879902</v>
      </c>
      <c r="F230">
        <v>2563.1</v>
      </c>
      <c r="G230">
        <v>24.994083366344601</v>
      </c>
      <c r="H230">
        <v>-9.1106261357936393</v>
      </c>
      <c r="I230">
        <v>12.4282145637524</v>
      </c>
      <c r="J230">
        <v>-2.7875173448212598</v>
      </c>
      <c r="K230">
        <v>2479.0406667604402</v>
      </c>
      <c r="L230">
        <v>2072.5004850823698</v>
      </c>
      <c r="M230">
        <v>42.629845038384701</v>
      </c>
      <c r="N230">
        <v>0.54087074123283996</v>
      </c>
      <c r="O230">
        <v>19.437400023409101</v>
      </c>
      <c r="P230">
        <v>66.429661374630598</v>
      </c>
      <c r="Q230">
        <v>1.2520793780496E-2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356</v>
      </c>
      <c r="E231">
        <v>35817.06799566</v>
      </c>
      <c r="F231">
        <v>1741.95</v>
      </c>
      <c r="G231">
        <v>95.883140198704794</v>
      </c>
      <c r="H231">
        <v>2.7464799801624</v>
      </c>
      <c r="I231">
        <v>47.202009218501502</v>
      </c>
      <c r="J231">
        <v>4.2165019399809198</v>
      </c>
      <c r="K231">
        <v>1624.74222637346</v>
      </c>
      <c r="L231">
        <v>1320.8944963357401</v>
      </c>
      <c r="M231">
        <v>60.736006561595801</v>
      </c>
      <c r="N231">
        <v>0.60058262720011701</v>
      </c>
      <c r="O231">
        <v>8.9468698871953691</v>
      </c>
      <c r="P231">
        <v>148.24711415134601</v>
      </c>
      <c r="Q231">
        <v>0.16475938954303601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24</v>
      </c>
      <c r="E232">
        <v>35259.304088903002</v>
      </c>
      <c r="F232">
        <v>218.87</v>
      </c>
      <c r="G232">
        <v>-28.4455315470152</v>
      </c>
      <c r="H232">
        <v>-9.2046597244757393</v>
      </c>
      <c r="I232">
        <v>-16.237981679660301</v>
      </c>
      <c r="J232">
        <v>-0.43201613026964403</v>
      </c>
      <c r="K232">
        <v>196.509481302653</v>
      </c>
      <c r="L232">
        <v>206.120212770585</v>
      </c>
      <c r="M232">
        <v>72.317297233650606</v>
      </c>
      <c r="N232">
        <v>1.65960268094943</v>
      </c>
      <c r="O232">
        <v>20.208342851921199</v>
      </c>
      <c r="P232">
        <v>29.394028968371199</v>
      </c>
      <c r="Q232">
        <v>-0.10135375183805399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184</v>
      </c>
      <c r="E233">
        <v>35204.558093215899</v>
      </c>
      <c r="F233">
        <v>191.68</v>
      </c>
      <c r="G233">
        <v>74.8210665069209</v>
      </c>
      <c r="H233">
        <v>-2.58118050746473</v>
      </c>
      <c r="I233">
        <v>17.620681512834299</v>
      </c>
      <c r="J233">
        <v>2.1391749462055998</v>
      </c>
      <c r="K233">
        <v>188.71660975594699</v>
      </c>
      <c r="L233">
        <v>157.10961033839101</v>
      </c>
      <c r="M233">
        <v>51.418220183648202</v>
      </c>
      <c r="N233">
        <v>0.76176252543975398</v>
      </c>
      <c r="O233">
        <v>9.0358931552587602</v>
      </c>
      <c r="P233">
        <v>122.366589327146</v>
      </c>
      <c r="Q233">
        <v>6.4731524871953994E-2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386</v>
      </c>
      <c r="E234">
        <v>35041.694695550003</v>
      </c>
      <c r="F234">
        <v>551.75</v>
      </c>
      <c r="G234">
        <v>1.06604761025343</v>
      </c>
      <c r="H234">
        <v>-2.2708927197750999</v>
      </c>
      <c r="I234">
        <v>-9.6073514737125496</v>
      </c>
      <c r="J234">
        <v>4.1070348879539802</v>
      </c>
      <c r="K234">
        <v>514.47977164741599</v>
      </c>
      <c r="L234">
        <v>473.970684478164</v>
      </c>
      <c r="M234">
        <v>64.5477333103169</v>
      </c>
      <c r="N234">
        <v>1.33141681813461</v>
      </c>
      <c r="O234">
        <v>2.3289533303126402</v>
      </c>
      <c r="P234">
        <v>51.164383561643803</v>
      </c>
      <c r="Q234">
        <v>0.11271553595339601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177</v>
      </c>
      <c r="E235">
        <v>34854.525000000001</v>
      </c>
      <c r="F235">
        <v>798.5</v>
      </c>
      <c r="G235">
        <v>46.081681289113902</v>
      </c>
      <c r="H235">
        <v>10.8988784143347</v>
      </c>
      <c r="I235">
        <v>45.573758800946202</v>
      </c>
      <c r="J235">
        <v>-1.8453105402638299</v>
      </c>
      <c r="K235">
        <v>701.66203809588797</v>
      </c>
      <c r="L235">
        <v>567.35491536643701</v>
      </c>
      <c r="M235">
        <v>68.333529625844506</v>
      </c>
      <c r="N235">
        <v>0.67399755575806497</v>
      </c>
      <c r="O235">
        <v>5.7795867251095796</v>
      </c>
      <c r="P235">
        <v>91.440901462479005</v>
      </c>
      <c r="Q235">
        <v>6.7033873482859998E-3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231</v>
      </c>
      <c r="E236">
        <v>34760.856434699999</v>
      </c>
      <c r="F236">
        <v>8653.7999999999993</v>
      </c>
      <c r="G236">
        <v>102.379514015182</v>
      </c>
      <c r="H236">
        <v>-6.9627914707281002</v>
      </c>
      <c r="I236">
        <v>36.180051798769398</v>
      </c>
      <c r="J236">
        <v>5.3723424857274296</v>
      </c>
      <c r="K236">
        <v>8214.3623422510791</v>
      </c>
      <c r="L236">
        <v>6756.8627450844697</v>
      </c>
      <c r="M236">
        <v>60.050987521680597</v>
      </c>
      <c r="N236">
        <v>1.2076343666706999</v>
      </c>
      <c r="O236">
        <v>5.1445607709907897</v>
      </c>
      <c r="P236">
        <v>144.10250624092001</v>
      </c>
      <c r="Q236">
        <v>0.260180568113759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77</v>
      </c>
      <c r="E237">
        <v>34401.861587469997</v>
      </c>
      <c r="F237">
        <v>1834.3</v>
      </c>
      <c r="G237">
        <v>-32.534064848921297</v>
      </c>
      <c r="H237">
        <v>-3.9759353266979498</v>
      </c>
      <c r="I237">
        <v>-32.962694417113497</v>
      </c>
      <c r="J237">
        <v>-0.53540254023422496</v>
      </c>
      <c r="K237">
        <v>1845.74303293444</v>
      </c>
      <c r="L237">
        <v>1958.5804253404301</v>
      </c>
      <c r="M237">
        <v>52.044059892994298</v>
      </c>
      <c r="N237">
        <v>1.4872506697226899</v>
      </c>
      <c r="O237">
        <v>32.513765469116201</v>
      </c>
      <c r="P237">
        <v>11.0754511323725</v>
      </c>
      <c r="Q237">
        <v>-5.1624206514400001E-2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146</v>
      </c>
      <c r="E238">
        <v>34359.666743205002</v>
      </c>
      <c r="F238">
        <v>340.05</v>
      </c>
      <c r="G238">
        <v>25.968508613292101</v>
      </c>
      <c r="H238">
        <v>1.5738683195351599</v>
      </c>
      <c r="I238">
        <v>25.6553801564548</v>
      </c>
      <c r="J238">
        <v>3.2125964215649301</v>
      </c>
      <c r="K238">
        <v>309.00094513390701</v>
      </c>
      <c r="L238">
        <v>265.16568285591597</v>
      </c>
      <c r="M238">
        <v>72.857871453993198</v>
      </c>
      <c r="N238">
        <v>0.79407740959248496</v>
      </c>
      <c r="O238">
        <v>0.86751948242904597</v>
      </c>
      <c r="P238">
        <v>76.237367193573405</v>
      </c>
      <c r="Q238">
        <v>2.7337301223497999E-2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574</v>
      </c>
      <c r="E239">
        <v>34155.314015399999</v>
      </c>
      <c r="F239">
        <v>866.7</v>
      </c>
      <c r="G239">
        <v>33.608070697866701</v>
      </c>
      <c r="H239">
        <v>6.5486901121982299</v>
      </c>
      <c r="I239">
        <v>16.538924504776201</v>
      </c>
      <c r="J239">
        <v>5.2577831344798103</v>
      </c>
      <c r="K239">
        <v>757.26912163277996</v>
      </c>
      <c r="L239">
        <v>669.62382212753505</v>
      </c>
      <c r="M239">
        <v>81.389714040937506</v>
      </c>
      <c r="N239">
        <v>0.56866782101100399</v>
      </c>
      <c r="O239">
        <v>1.43648321218414</v>
      </c>
      <c r="P239">
        <v>66.978133127829693</v>
      </c>
      <c r="Q239">
        <v>2.0444355879706E-2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77</v>
      </c>
      <c r="E240">
        <v>33923.85291904</v>
      </c>
      <c r="F240">
        <v>4390.3999999999996</v>
      </c>
      <c r="G240">
        <v>7.65456497180464</v>
      </c>
      <c r="H240">
        <v>-3.8319354562782899</v>
      </c>
      <c r="I240">
        <v>-12.2987832529467</v>
      </c>
      <c r="J240">
        <v>0.30532941053294099</v>
      </c>
      <c r="K240">
        <v>4270.4640061150103</v>
      </c>
      <c r="L240">
        <v>3977.38097875108</v>
      </c>
      <c r="M240">
        <v>51.395628278863498</v>
      </c>
      <c r="N240">
        <v>0.84777685200283903</v>
      </c>
      <c r="O240">
        <v>4.7729136297376096</v>
      </c>
      <c r="P240">
        <v>44.885735500371197</v>
      </c>
      <c r="Q240">
        <v>-1.727552664071E-3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46</v>
      </c>
      <c r="E241">
        <v>33768</v>
      </c>
      <c r="F241">
        <v>187.6</v>
      </c>
      <c r="G241">
        <v>280.08276307437302</v>
      </c>
      <c r="H241">
        <v>7.7353330303917298</v>
      </c>
      <c r="I241">
        <v>33.462431944185198</v>
      </c>
      <c r="J241">
        <v>1.22871617237055</v>
      </c>
      <c r="K241">
        <v>165.12047327586001</v>
      </c>
      <c r="L241">
        <v>124.684002203934</v>
      </c>
      <c r="M241">
        <v>59.861496442784102</v>
      </c>
      <c r="N241">
        <v>1.0414546639778901</v>
      </c>
      <c r="O241">
        <v>5.7036247334754897</v>
      </c>
      <c r="P241">
        <v>333.757225433526</v>
      </c>
      <c r="Q241">
        <v>0.12082838787992201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57</v>
      </c>
      <c r="E242">
        <v>33438.833458695</v>
      </c>
      <c r="F242">
        <v>2029.65</v>
      </c>
      <c r="G242">
        <v>28.807642952560499</v>
      </c>
      <c r="H242">
        <v>6.1597612322673303</v>
      </c>
      <c r="I242">
        <v>-6.3284414661269102</v>
      </c>
      <c r="J242">
        <v>3.1052782194900199E-3</v>
      </c>
      <c r="K242">
        <v>1902.2399785305199</v>
      </c>
      <c r="L242">
        <v>1798.0371532066499</v>
      </c>
      <c r="M242">
        <v>62.947924347986799</v>
      </c>
      <c r="N242">
        <v>0.48845530522976499</v>
      </c>
      <c r="O242">
        <v>8.0974552262705402</v>
      </c>
      <c r="P242">
        <v>60.364239718721599</v>
      </c>
      <c r="Q242">
        <v>-0.11329807376508901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525</v>
      </c>
      <c r="E243">
        <v>33330.7326993479</v>
      </c>
      <c r="F243">
        <v>75.39</v>
      </c>
      <c r="G243">
        <v>2.3439634633325599</v>
      </c>
      <c r="H243">
        <v>-4.0196907634796704</v>
      </c>
      <c r="I243">
        <v>7.93390299409654</v>
      </c>
      <c r="J243">
        <v>2.3328588011754099</v>
      </c>
      <c r="K243">
        <v>72.269072647192104</v>
      </c>
      <c r="L243">
        <v>67.333148677410307</v>
      </c>
      <c r="M243">
        <v>63.809864759563801</v>
      </c>
      <c r="N243">
        <v>0.71376561233945901</v>
      </c>
      <c r="O243">
        <v>6.1148693460671</v>
      </c>
      <c r="P243">
        <v>30.8854166666666</v>
      </c>
      <c r="Q243">
        <v>5.4805285441733E-2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265</v>
      </c>
      <c r="E244">
        <v>33319.097427920002</v>
      </c>
      <c r="F244">
        <v>1751.15</v>
      </c>
      <c r="G244">
        <v>18.2097403582693</v>
      </c>
      <c r="H244">
        <v>0.18704303542658901</v>
      </c>
      <c r="I244">
        <v>39.497158638512403</v>
      </c>
      <c r="J244">
        <v>1.2111159971456</v>
      </c>
      <c r="K244">
        <v>1648.7019989401699</v>
      </c>
      <c r="L244">
        <v>1384.45396350392</v>
      </c>
      <c r="M244">
        <v>65.865073414474693</v>
      </c>
      <c r="N244">
        <v>0.56950427547027505</v>
      </c>
      <c r="O244">
        <v>5.1394797704365596</v>
      </c>
      <c r="P244">
        <v>70.743954758190299</v>
      </c>
      <c r="Q244">
        <v>9.8157500596482997E-2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587</v>
      </c>
      <c r="E245">
        <v>33035.216004975002</v>
      </c>
      <c r="F245">
        <v>2440.25</v>
      </c>
      <c r="G245">
        <v>175.12686146141999</v>
      </c>
      <c r="H245">
        <v>-9.2654182089283807</v>
      </c>
      <c r="I245">
        <v>0.370820180615059</v>
      </c>
      <c r="J245">
        <v>8.9067209400251297</v>
      </c>
      <c r="K245">
        <v>2496.6620414088702</v>
      </c>
      <c r="L245">
        <v>2250.4798259450499</v>
      </c>
      <c r="M245">
        <v>59.029622890958798</v>
      </c>
      <c r="N245">
        <v>0.82864058698317999</v>
      </c>
      <c r="O245">
        <v>33.785472799917997</v>
      </c>
      <c r="P245">
        <v>208.833765740682</v>
      </c>
      <c r="Q245">
        <v>0.164436545252198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Row],[Ticker]],[1]!Table1[[Symbol]:[Industry]],2,FALSE),"-")</f>
        <v>-</v>
      </c>
      <c r="D246" t="s">
        <v>293</v>
      </c>
      <c r="E246">
        <v>32993.731352520001</v>
      </c>
      <c r="F246">
        <v>1228.5999999999999</v>
      </c>
      <c r="G246">
        <v>47.186856094795097</v>
      </c>
      <c r="H246">
        <v>-9.0106138742970092</v>
      </c>
      <c r="I246">
        <v>-5.9883297842680596</v>
      </c>
      <c r="J246">
        <v>-1.63583054032335</v>
      </c>
      <c r="K246">
        <v>1255.3017898655801</v>
      </c>
      <c r="L246">
        <v>1139.46604675454</v>
      </c>
      <c r="M246">
        <v>56.117284116278597</v>
      </c>
      <c r="N246">
        <v>0.53957766128436502</v>
      </c>
      <c r="O246">
        <v>23.221552987139798</v>
      </c>
      <c r="P246">
        <v>87.386562952794904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Row],[Ticker]],[1]!Table1[[Symbol]:[Industry]],2,FALSE),"-")</f>
        <v>-</v>
      </c>
      <c r="D247" t="s">
        <v>57</v>
      </c>
      <c r="E247">
        <v>32784.927571050001</v>
      </c>
      <c r="F247">
        <v>1292.25</v>
      </c>
      <c r="G247">
        <v>21.521545918946298</v>
      </c>
      <c r="H247">
        <v>9.5156217610063791</v>
      </c>
      <c r="I247">
        <v>-0.15821791586777501</v>
      </c>
      <c r="J247">
        <v>7.4979205910239797</v>
      </c>
      <c r="K247">
        <v>1214.1086502533699</v>
      </c>
      <c r="L247">
        <v>1148.98817549518</v>
      </c>
      <c r="M247">
        <v>78.0867449843755</v>
      </c>
      <c r="N247">
        <v>0.62414481642418695</v>
      </c>
      <c r="O247">
        <v>6.3726059199071301</v>
      </c>
      <c r="P247">
        <v>52.513867579369702</v>
      </c>
      <c r="Q247">
        <v>-2.7847283459124999E-2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37</v>
      </c>
      <c r="E248">
        <v>32311.132876109899</v>
      </c>
      <c r="F248">
        <v>352.05</v>
      </c>
      <c r="G248">
        <v>-11.3687590295928</v>
      </c>
      <c r="H248">
        <v>-4.6666362832606101</v>
      </c>
      <c r="I248">
        <v>0.79491611895752101</v>
      </c>
      <c r="J248">
        <v>-0.897784995344723</v>
      </c>
      <c r="M248">
        <v>59.674398423689098</v>
      </c>
      <c r="O248">
        <v>6.5189603749467402</v>
      </c>
      <c r="P248">
        <v>26.386645126548199</v>
      </c>
    </row>
    <row r="249" spans="1:17" hidden="1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136</v>
      </c>
      <c r="E249">
        <v>32216.064643341</v>
      </c>
      <c r="F249">
        <v>371.81</v>
      </c>
      <c r="G249">
        <v>-7.24026725850148</v>
      </c>
      <c r="H249">
        <v>0.65933229056690401</v>
      </c>
      <c r="I249">
        <v>-9.16365690889692</v>
      </c>
      <c r="J249">
        <v>0.84774054245274799</v>
      </c>
      <c r="K249">
        <v>359.63996053273598</v>
      </c>
      <c r="L249">
        <v>348.84061390839099</v>
      </c>
      <c r="M249">
        <v>56.330526885428</v>
      </c>
      <c r="N249">
        <v>0.73162354578906796</v>
      </c>
      <c r="O249">
        <v>7.3128748554369203</v>
      </c>
      <c r="P249">
        <v>30.919014084507001</v>
      </c>
      <c r="Q249">
        <v>-0.123824141917355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258</v>
      </c>
      <c r="E250">
        <v>31990.646731359899</v>
      </c>
      <c r="F250">
        <v>6322.85</v>
      </c>
      <c r="G250">
        <v>123.71474767002501</v>
      </c>
      <c r="H250">
        <v>-9.8694807838927208</v>
      </c>
      <c r="I250">
        <v>16.698499367162501</v>
      </c>
      <c r="J250">
        <v>-0.79554327357274901</v>
      </c>
      <c r="K250">
        <v>6493.8085028647702</v>
      </c>
      <c r="L250">
        <v>5633.4971109784501</v>
      </c>
      <c r="M250">
        <v>43.1111418325738</v>
      </c>
      <c r="N250">
        <v>0.78535170196086201</v>
      </c>
      <c r="O250">
        <v>54.310951548747703</v>
      </c>
      <c r="P250">
        <v>163.342357351103</v>
      </c>
      <c r="Q250">
        <v>0.13860446167542001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205</v>
      </c>
      <c r="E251">
        <v>31914.3704425</v>
      </c>
      <c r="F251">
        <v>796.25</v>
      </c>
      <c r="G251">
        <v>-26.398936783397499</v>
      </c>
      <c r="H251">
        <v>6.4594502372664504</v>
      </c>
      <c r="I251">
        <v>2.2844987796837102</v>
      </c>
      <c r="J251">
        <v>3.0675955074397399</v>
      </c>
      <c r="K251">
        <v>726.782324214759</v>
      </c>
      <c r="L251">
        <v>713.94153119994905</v>
      </c>
      <c r="M251">
        <v>74.661361552031195</v>
      </c>
      <c r="N251">
        <v>1.43031912592655</v>
      </c>
      <c r="O251">
        <v>8.0376766091051692</v>
      </c>
      <c r="P251">
        <v>31.037603883814601</v>
      </c>
      <c r="Q251">
        <v>-2.0439299997590001E-2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587</v>
      </c>
      <c r="E252">
        <v>31649.049927</v>
      </c>
      <c r="F252">
        <v>4327.8</v>
      </c>
      <c r="G252">
        <v>-15.887833547409199</v>
      </c>
      <c r="H252">
        <v>-4.7951243646074904</v>
      </c>
      <c r="I252">
        <v>-2.9981747494416502</v>
      </c>
      <c r="J252">
        <v>-2.1117471529504299</v>
      </c>
      <c r="K252">
        <v>4299.1004177454697</v>
      </c>
      <c r="L252">
        <v>4272.6128944661295</v>
      </c>
      <c r="M252">
        <v>54.842639269653603</v>
      </c>
      <c r="N252">
        <v>1.8095457026998201</v>
      </c>
      <c r="O252">
        <v>21.7362170155737</v>
      </c>
      <c r="P252">
        <v>18.223290627475599</v>
      </c>
      <c r="Q252">
        <v>1.6834621299720999E-2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604</v>
      </c>
      <c r="E253">
        <v>31435.121416450002</v>
      </c>
      <c r="F253">
        <v>494.05</v>
      </c>
      <c r="G253">
        <v>-64.692391331089198</v>
      </c>
      <c r="H253">
        <v>22.4397788644008</v>
      </c>
      <c r="I253">
        <v>-48.560333127872298</v>
      </c>
      <c r="J253">
        <v>11.763511396792801</v>
      </c>
      <c r="K253">
        <v>428.87892776254</v>
      </c>
      <c r="L253">
        <v>515.14500868564198</v>
      </c>
      <c r="M253">
        <v>66.526124711413004</v>
      </c>
      <c r="N253">
        <v>0.94607400117249996</v>
      </c>
      <c r="O253">
        <v>102.064568363525</v>
      </c>
      <c r="P253">
        <v>59.370967741935402</v>
      </c>
      <c r="Q253">
        <v>-8.4188152354215007E-2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265</v>
      </c>
      <c r="E254">
        <v>31281.591002249999</v>
      </c>
      <c r="F254">
        <v>4158.75</v>
      </c>
      <c r="G254">
        <v>-8.1706930531312096</v>
      </c>
      <c r="H254">
        <v>-10.9416723582966</v>
      </c>
      <c r="I254">
        <v>12.0652829489608</v>
      </c>
      <c r="J254">
        <v>1.65485373774075</v>
      </c>
      <c r="K254">
        <v>4018.8724040602701</v>
      </c>
      <c r="L254">
        <v>3509.3811958842198</v>
      </c>
      <c r="M254">
        <v>62.804277378916801</v>
      </c>
      <c r="N254">
        <v>0.77276306162842801</v>
      </c>
      <c r="O254">
        <v>15.8497144574691</v>
      </c>
      <c r="P254">
        <v>64.735591206179393</v>
      </c>
      <c r="Q254">
        <v>0.100015880561696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377</v>
      </c>
      <c r="E255">
        <v>31214.529998599999</v>
      </c>
      <c r="F255">
        <v>6945.5</v>
      </c>
      <c r="G255">
        <v>29.704727684564499</v>
      </c>
      <c r="H255">
        <v>-4.9131490973974303</v>
      </c>
      <c r="I255">
        <v>4.1092090819440603</v>
      </c>
      <c r="J255">
        <v>0.78669942474239396</v>
      </c>
      <c r="K255">
        <v>6257.1795772077603</v>
      </c>
      <c r="L255">
        <v>5661.5129679912598</v>
      </c>
      <c r="M255">
        <v>76.821924163842993</v>
      </c>
      <c r="N255">
        <v>1.4196854697329</v>
      </c>
      <c r="O255">
        <v>1.6665466849038899</v>
      </c>
      <c r="P255">
        <v>58.538673118844002</v>
      </c>
      <c r="Q255">
        <v>-4.0672231135949997E-2</v>
      </c>
    </row>
    <row r="256" spans="1:17" hidden="1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433</v>
      </c>
      <c r="E256">
        <v>31033.665000000001</v>
      </c>
      <c r="F256">
        <v>884.15</v>
      </c>
      <c r="G256">
        <v>105.03510094371499</v>
      </c>
      <c r="H256">
        <v>-1.7784081535410701</v>
      </c>
      <c r="I256">
        <v>118.202844059425</v>
      </c>
      <c r="J256">
        <v>5.2576018372961597</v>
      </c>
      <c r="K256">
        <v>797.98600369145004</v>
      </c>
      <c r="L256">
        <v>573.33456060793799</v>
      </c>
      <c r="M256">
        <v>54.521210484969103</v>
      </c>
      <c r="N256">
        <v>0.27748276564061702</v>
      </c>
      <c r="O256">
        <v>9.7098908556240602</v>
      </c>
      <c r="P256">
        <v>215.767857142857</v>
      </c>
      <c r="Q256">
        <v>0.108851748023805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30538.618551600001</v>
      </c>
      <c r="F257">
        <v>315.8</v>
      </c>
      <c r="G257">
        <v>97.395120016001201</v>
      </c>
      <c r="H257">
        <v>-4.8755648546891797</v>
      </c>
      <c r="I257">
        <v>-2.8804480489279398</v>
      </c>
      <c r="J257">
        <v>3.1035079538492898</v>
      </c>
      <c r="K257">
        <v>330.34493415039202</v>
      </c>
      <c r="L257">
        <v>281.64066103352701</v>
      </c>
      <c r="M257">
        <v>44.508213563064203</v>
      </c>
      <c r="N257">
        <v>0.52200784446766302</v>
      </c>
      <c r="O257">
        <v>31.665611146295099</v>
      </c>
      <c r="P257">
        <v>142.82968089196399</v>
      </c>
      <c r="Q257">
        <v>7.1846196444544999E-2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200</v>
      </c>
      <c r="E258">
        <v>30536.210993299999</v>
      </c>
      <c r="F258">
        <v>13822.75</v>
      </c>
      <c r="G258">
        <v>201.22028249479001</v>
      </c>
      <c r="H258">
        <v>-3.2440197989198798</v>
      </c>
      <c r="I258">
        <v>59.549193338766401</v>
      </c>
      <c r="J258">
        <v>6.0574305804365203</v>
      </c>
      <c r="K258">
        <v>12309.065569545701</v>
      </c>
      <c r="L258">
        <v>9332.4010084975507</v>
      </c>
      <c r="M258">
        <v>68.925653303292606</v>
      </c>
      <c r="N258">
        <v>0.62363411754486997</v>
      </c>
      <c r="O258">
        <v>5.6649364272666398</v>
      </c>
      <c r="P258">
        <v>230.12055946440401</v>
      </c>
      <c r="Q258">
        <v>0.18446892742023499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391</v>
      </c>
      <c r="E259">
        <v>30484.589318279999</v>
      </c>
      <c r="F259">
        <v>412.4</v>
      </c>
      <c r="G259">
        <v>-23.0982245850747</v>
      </c>
      <c r="H259">
        <v>-4.3119724701698203</v>
      </c>
      <c r="I259">
        <v>-17.865182137944799</v>
      </c>
      <c r="J259">
        <v>4.88715764708724</v>
      </c>
      <c r="K259">
        <v>399.11575349919298</v>
      </c>
      <c r="L259">
        <v>415.63993113676798</v>
      </c>
      <c r="M259">
        <v>78.034055149580993</v>
      </c>
      <c r="N259">
        <v>0.96975343539471204</v>
      </c>
      <c r="O259">
        <v>18.331716779825399</v>
      </c>
      <c r="P259">
        <v>16.431394692264199</v>
      </c>
      <c r="Q259">
        <v>-7.9444431673034999E-2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170</v>
      </c>
      <c r="E260">
        <v>30433.476078989999</v>
      </c>
      <c r="F260">
        <v>903.9</v>
      </c>
      <c r="G260">
        <v>63.118811842748499</v>
      </c>
      <c r="H260">
        <v>0.62588863368291803</v>
      </c>
      <c r="I260">
        <v>-10.010071658646799</v>
      </c>
      <c r="J260">
        <v>1.7178352988679599</v>
      </c>
      <c r="K260">
        <v>863.59651327131405</v>
      </c>
      <c r="L260">
        <v>775.67329759639995</v>
      </c>
      <c r="M260">
        <v>64.627528629610296</v>
      </c>
      <c r="N260">
        <v>0.50589693137344105</v>
      </c>
      <c r="O260">
        <v>9.5253899767673502</v>
      </c>
      <c r="P260">
        <v>92.934898612593301</v>
      </c>
      <c r="Q260">
        <v>1.9422459494074999E-2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265</v>
      </c>
      <c r="E261">
        <v>30296.867200000001</v>
      </c>
      <c r="F261">
        <v>2736.35</v>
      </c>
      <c r="G261">
        <v>-8.3698925287216106</v>
      </c>
      <c r="H261">
        <v>-9.2681420923084392</v>
      </c>
      <c r="I261">
        <v>-0.80910856755315397</v>
      </c>
      <c r="J261">
        <v>0.268382645447789</v>
      </c>
      <c r="K261">
        <v>2596.4452237805099</v>
      </c>
      <c r="L261">
        <v>2328.4083100274302</v>
      </c>
      <c r="M261">
        <v>61.626002729454299</v>
      </c>
      <c r="N261">
        <v>1.18395973892561</v>
      </c>
      <c r="O261">
        <v>8.1732965446671599</v>
      </c>
      <c r="P261">
        <v>45.923101535836103</v>
      </c>
      <c r="Q261">
        <v>6.9627249549521E-2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57</v>
      </c>
      <c r="E262">
        <v>30204.73258077</v>
      </c>
      <c r="F262">
        <v>2418.5500000000002</v>
      </c>
      <c r="G262">
        <v>16.0845781855665</v>
      </c>
      <c r="H262">
        <v>1.6669679680679299</v>
      </c>
      <c r="I262">
        <v>-3.17896800619984</v>
      </c>
      <c r="J262">
        <v>5.0518039209347299</v>
      </c>
      <c r="K262">
        <v>2308.3424482830001</v>
      </c>
      <c r="L262">
        <v>2119.1721447730902</v>
      </c>
      <c r="M262">
        <v>77.789887971913899</v>
      </c>
      <c r="N262">
        <v>0.65334558347435301</v>
      </c>
      <c r="O262">
        <v>5.0216038535485898</v>
      </c>
      <c r="P262">
        <v>48.838425797716802</v>
      </c>
      <c r="Q262">
        <v>2.1079294810589001E-2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200</v>
      </c>
      <c r="E263">
        <v>30056.0336064</v>
      </c>
      <c r="F263">
        <v>15846</v>
      </c>
      <c r="G263">
        <v>-4.0968773255316204</v>
      </c>
      <c r="H263">
        <v>-3.9494883432529502</v>
      </c>
      <c r="I263">
        <v>-19.879870286974999</v>
      </c>
      <c r="J263">
        <v>3.78209099361557</v>
      </c>
      <c r="K263">
        <v>15604.69263682</v>
      </c>
      <c r="L263">
        <v>14873.625278409299</v>
      </c>
      <c r="M263">
        <v>57.623408523285697</v>
      </c>
      <c r="N263">
        <v>0.19889780131109799</v>
      </c>
      <c r="O263">
        <v>15.171021077874499</v>
      </c>
      <c r="P263">
        <v>28.159297331834399</v>
      </c>
      <c r="Q263">
        <v>6.5209820944456001E-2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628</v>
      </c>
      <c r="E264">
        <v>30030.06897</v>
      </c>
      <c r="F264">
        <v>878.55</v>
      </c>
      <c r="G264">
        <v>10.823492939538101</v>
      </c>
      <c r="H264">
        <v>-6.1972668777293496</v>
      </c>
      <c r="I264">
        <v>2.8312566763705802</v>
      </c>
      <c r="J264">
        <v>3.4121845729984699</v>
      </c>
      <c r="K264">
        <v>852.96390029954</v>
      </c>
      <c r="L264">
        <v>801.07271283719695</v>
      </c>
      <c r="M264">
        <v>59.952183364153598</v>
      </c>
      <c r="N264">
        <v>1.07570594412651</v>
      </c>
      <c r="O264">
        <v>6.3115360537248897</v>
      </c>
      <c r="P264">
        <v>42.8536585365853</v>
      </c>
      <c r="Q264">
        <v>7.3535569934292E-2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469</v>
      </c>
      <c r="E265">
        <v>29985.04538412</v>
      </c>
      <c r="F265">
        <v>1638.3</v>
      </c>
      <c r="G265">
        <v>131.643180644284</v>
      </c>
      <c r="H265">
        <v>-1.72206703373402</v>
      </c>
      <c r="I265">
        <v>81.258755273570301</v>
      </c>
      <c r="J265">
        <v>6.38757570728791</v>
      </c>
      <c r="K265">
        <v>1454.2347520404301</v>
      </c>
      <c r="L265">
        <v>1068.16955386578</v>
      </c>
      <c r="M265">
        <v>58.673455882891503</v>
      </c>
      <c r="N265">
        <v>0.39959398156963999</v>
      </c>
      <c r="O265">
        <v>8.4020020753219793</v>
      </c>
      <c r="P265">
        <v>173.50584307178599</v>
      </c>
      <c r="Q265">
        <v>8.8751315563423999E-2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200</v>
      </c>
      <c r="E266">
        <v>29973.761338650002</v>
      </c>
      <c r="F266">
        <v>1426.45</v>
      </c>
      <c r="G266">
        <v>-13.832932544302601</v>
      </c>
      <c r="H266">
        <v>1.9974441673647301</v>
      </c>
      <c r="I266">
        <v>1.37431624118368</v>
      </c>
      <c r="J266">
        <v>2.5020282818441499</v>
      </c>
      <c r="K266">
        <v>1318.7966074032599</v>
      </c>
      <c r="L266">
        <v>1214.1068642012001</v>
      </c>
      <c r="M266">
        <v>71.999899254399693</v>
      </c>
      <c r="N266">
        <v>1.01187970893057</v>
      </c>
      <c r="O266">
        <v>5.5732763153282603</v>
      </c>
      <c r="P266">
        <v>42.211255670205801</v>
      </c>
      <c r="Q266">
        <v>5.2031664234610003E-2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57</v>
      </c>
      <c r="E267">
        <v>29676.736689599998</v>
      </c>
      <c r="F267">
        <v>1912</v>
      </c>
      <c r="G267">
        <v>26.474948562595898</v>
      </c>
      <c r="H267">
        <v>0.91963171230971497</v>
      </c>
      <c r="I267">
        <v>-1.44508820774809</v>
      </c>
      <c r="J267">
        <v>3.95692465443015</v>
      </c>
      <c r="K267">
        <v>1789.88139397843</v>
      </c>
      <c r="L267">
        <v>1642.6405007454</v>
      </c>
      <c r="M267">
        <v>83.021451356161407</v>
      </c>
      <c r="N267">
        <v>0.70487091097944199</v>
      </c>
      <c r="O267">
        <v>2.4058577405857702</v>
      </c>
      <c r="P267">
        <v>59.736001169615001</v>
      </c>
      <c r="Q267">
        <v>6.8276844298424996E-2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637</v>
      </c>
      <c r="E268">
        <v>29604.92655978</v>
      </c>
      <c r="F268">
        <v>308.10000000000002</v>
      </c>
      <c r="G268">
        <v>147.44888802923001</v>
      </c>
      <c r="H268">
        <v>-4.0670971127536903</v>
      </c>
      <c r="I268">
        <v>-21.7593571664599</v>
      </c>
      <c r="J268">
        <v>4.2172185032447302</v>
      </c>
      <c r="K268">
        <v>303.09708433260602</v>
      </c>
      <c r="L268">
        <v>273.56871435921403</v>
      </c>
      <c r="M268">
        <v>53.251136342970398</v>
      </c>
      <c r="N268">
        <v>0.64956057344507301</v>
      </c>
      <c r="O268">
        <v>24.732229795520901</v>
      </c>
      <c r="P268">
        <v>183.05006890215799</v>
      </c>
      <c r="Q268">
        <v>7.4106198753545002E-2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136</v>
      </c>
      <c r="E269">
        <v>29465.19191148</v>
      </c>
      <c r="F269">
        <v>1274.8</v>
      </c>
      <c r="G269">
        <v>89.029238432024798</v>
      </c>
      <c r="H269">
        <v>-11.346068534541899</v>
      </c>
      <c r="I269">
        <v>12.3334542292018</v>
      </c>
      <c r="J269">
        <v>-1.75931322819073</v>
      </c>
      <c r="K269">
        <v>1257.8980127028501</v>
      </c>
      <c r="L269">
        <v>1025.8763193411</v>
      </c>
      <c r="M269">
        <v>52.279320280328797</v>
      </c>
      <c r="N269">
        <v>0.85663176812243802</v>
      </c>
      <c r="O269">
        <v>13.9865076874803</v>
      </c>
      <c r="P269">
        <v>130.64953862855</v>
      </c>
      <c r="Q269">
        <v>0.157344633815895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231</v>
      </c>
      <c r="E270">
        <v>29407.507899550001</v>
      </c>
      <c r="F270">
        <v>4594.1499999999996</v>
      </c>
      <c r="G270">
        <v>126.905813212802</v>
      </c>
      <c r="H270">
        <v>6.2592959248165201</v>
      </c>
      <c r="I270">
        <v>44.861679422484798</v>
      </c>
      <c r="J270">
        <v>8.5055379689068804</v>
      </c>
      <c r="K270">
        <v>3762.3460142132799</v>
      </c>
      <c r="L270">
        <v>2937.7759100559601</v>
      </c>
      <c r="M270">
        <v>78.961491539664607</v>
      </c>
      <c r="N270">
        <v>1.0519871596761201</v>
      </c>
      <c r="O270">
        <v>2.9352546172850298</v>
      </c>
      <c r="P270">
        <v>172.64985163204699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51</v>
      </c>
      <c r="E271">
        <v>29403.674551809901</v>
      </c>
      <c r="F271">
        <v>381.05</v>
      </c>
      <c r="G271">
        <v>-29.161525447032702</v>
      </c>
      <c r="H271">
        <v>-12.776867943492199</v>
      </c>
      <c r="I271">
        <v>-35.345426744217903</v>
      </c>
      <c r="J271">
        <v>-9.1372591204610192</v>
      </c>
      <c r="K271">
        <v>421.85529074036998</v>
      </c>
      <c r="L271">
        <v>429.15265918238498</v>
      </c>
      <c r="M271">
        <v>36.583506599775902</v>
      </c>
      <c r="N271">
        <v>1.14705373999252</v>
      </c>
      <c r="O271">
        <v>36.386301010366097</v>
      </c>
      <c r="P271">
        <v>13.3065715135295</v>
      </c>
      <c r="Q271">
        <v>7.9065567003666001E-2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420</v>
      </c>
      <c r="E272">
        <v>28550.624209789999</v>
      </c>
      <c r="F272">
        <v>1520.45</v>
      </c>
      <c r="G272">
        <v>29.5578060978943</v>
      </c>
      <c r="H272">
        <v>0.75209885562217405</v>
      </c>
      <c r="I272">
        <v>19.447092430917401</v>
      </c>
      <c r="J272">
        <v>1.5763229515030299</v>
      </c>
      <c r="K272">
        <v>1355.3406908131899</v>
      </c>
      <c r="L272">
        <v>1150.5642464119501</v>
      </c>
      <c r="M272">
        <v>65.716601040257999</v>
      </c>
      <c r="N272">
        <v>0.87353515686973804</v>
      </c>
      <c r="O272">
        <v>8.5073497977572394</v>
      </c>
      <c r="P272">
        <v>71.782849395548496</v>
      </c>
      <c r="Q272">
        <v>8.7376706876574006E-2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46</v>
      </c>
      <c r="E273">
        <v>28130.8257834</v>
      </c>
      <c r="F273">
        <v>299.10000000000002</v>
      </c>
      <c r="G273">
        <v>180.982015812718</v>
      </c>
      <c r="H273">
        <v>-1.71552364335373</v>
      </c>
      <c r="I273">
        <v>8.2274689926868803</v>
      </c>
      <c r="J273">
        <v>-13.8395523303586</v>
      </c>
      <c r="K273">
        <v>282.77771873242898</v>
      </c>
      <c r="L273">
        <v>223.73997900236</v>
      </c>
      <c r="M273">
        <v>49.9532863703961</v>
      </c>
      <c r="N273">
        <v>1.14772494403632</v>
      </c>
      <c r="O273">
        <v>17.552657973921701</v>
      </c>
      <c r="P273">
        <v>221.44008597528199</v>
      </c>
      <c r="Q273">
        <v>0.17449413997531399</v>
      </c>
    </row>
    <row r="274" spans="1:17" hidden="1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133</v>
      </c>
      <c r="E274">
        <v>28047.713080400001</v>
      </c>
      <c r="F274">
        <v>461.5</v>
      </c>
      <c r="G274">
        <v>96.798666344426096</v>
      </c>
      <c r="H274">
        <v>-2.4337606940005099</v>
      </c>
      <c r="I274">
        <v>-1.11362788211924</v>
      </c>
      <c r="J274">
        <v>3.4643149104870998</v>
      </c>
      <c r="K274">
        <v>451.280138698043</v>
      </c>
      <c r="L274">
        <v>400.67963864250999</v>
      </c>
      <c r="M274">
        <v>56.443610493501403</v>
      </c>
      <c r="N274">
        <v>0.59907317080434697</v>
      </c>
      <c r="O274">
        <v>25.102925243770301</v>
      </c>
      <c r="P274">
        <v>139.98959958398299</v>
      </c>
      <c r="Q274">
        <v>3.2457488970465999E-2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170</v>
      </c>
      <c r="E275">
        <v>27987.524701079899</v>
      </c>
      <c r="F275">
        <v>1098.5999999999999</v>
      </c>
      <c r="G275">
        <v>-22.712676452133699</v>
      </c>
      <c r="H275">
        <v>-6.8001299298279401</v>
      </c>
      <c r="I275">
        <v>-5.8200117946646301</v>
      </c>
      <c r="J275">
        <v>1.6430989469720101</v>
      </c>
      <c r="K275">
        <v>1079.0040925487101</v>
      </c>
      <c r="L275">
        <v>1058.2613754982201</v>
      </c>
      <c r="M275">
        <v>65.938816887540497</v>
      </c>
      <c r="N275">
        <v>0.72262694611394895</v>
      </c>
      <c r="O275">
        <v>22.7926451847806</v>
      </c>
      <c r="P275">
        <v>17.749196141479</v>
      </c>
      <c r="Q275">
        <v>4.583131673417E-3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356</v>
      </c>
      <c r="E276">
        <v>27804.77990972</v>
      </c>
      <c r="F276">
        <v>432.2</v>
      </c>
      <c r="G276">
        <v>20.639043410879701</v>
      </c>
      <c r="H276">
        <v>5.7649946074376404</v>
      </c>
      <c r="I276">
        <v>29.381655899615499</v>
      </c>
      <c r="J276">
        <v>3.5727977795981598</v>
      </c>
      <c r="K276">
        <v>406.91466155305</v>
      </c>
      <c r="L276">
        <v>346.19676241084801</v>
      </c>
      <c r="M276">
        <v>49.470688731338797</v>
      </c>
      <c r="N276">
        <v>1.16551400410421</v>
      </c>
      <c r="O276">
        <v>4.3729754743174496</v>
      </c>
      <c r="P276">
        <v>65.435406698564506</v>
      </c>
      <c r="Q276">
        <v>-5.6187074645591001E-2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356</v>
      </c>
      <c r="E277">
        <v>27293.936787899998</v>
      </c>
      <c r="F277">
        <v>2151.3000000000002</v>
      </c>
      <c r="G277">
        <v>21.007268475806999</v>
      </c>
      <c r="H277">
        <v>-0.56534940103014097</v>
      </c>
      <c r="I277">
        <v>47.133743472854803</v>
      </c>
      <c r="J277">
        <v>1.8435326211832199</v>
      </c>
      <c r="K277">
        <v>1839.2710783027301</v>
      </c>
      <c r="L277">
        <v>1580.66148000216</v>
      </c>
      <c r="M277">
        <v>75.867923060291702</v>
      </c>
      <c r="N277">
        <v>0.99071553897889897</v>
      </c>
      <c r="O277">
        <v>2.2637475015107</v>
      </c>
      <c r="P277">
        <v>81.375937947896503</v>
      </c>
      <c r="Q277">
        <v>-6.8198356667265994E-2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265</v>
      </c>
      <c r="E278">
        <v>27249.71082597</v>
      </c>
      <c r="F278">
        <v>5511.9</v>
      </c>
      <c r="G278">
        <v>-23.677746204399</v>
      </c>
      <c r="H278">
        <v>-17.369349371814199</v>
      </c>
      <c r="I278">
        <v>4.8332799764213297</v>
      </c>
      <c r="J278">
        <v>-1.07678934094171</v>
      </c>
      <c r="K278">
        <v>5874.2792627387598</v>
      </c>
      <c r="L278">
        <v>5236.38169553833</v>
      </c>
      <c r="M278">
        <v>16.338629546819199</v>
      </c>
      <c r="N278">
        <v>0.59945612888120603</v>
      </c>
      <c r="O278">
        <v>33.347847384749301</v>
      </c>
      <c r="P278">
        <v>36.958628401043597</v>
      </c>
      <c r="Q278">
        <v>5.9941202733969003E-2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298</v>
      </c>
      <c r="E279">
        <v>27237.736947009998</v>
      </c>
      <c r="F279">
        <v>435.55</v>
      </c>
      <c r="G279">
        <v>79.030334570111094</v>
      </c>
      <c r="H279">
        <v>-3.6152860267118601</v>
      </c>
      <c r="I279">
        <v>20.424313332388301</v>
      </c>
      <c r="J279">
        <v>5.0234208540847201</v>
      </c>
      <c r="K279">
        <v>430.02048052091698</v>
      </c>
      <c r="L279">
        <v>375.06594965366298</v>
      </c>
      <c r="M279">
        <v>68.600105592139499</v>
      </c>
      <c r="N279">
        <v>0.92807049782395201</v>
      </c>
      <c r="O279">
        <v>15.302491103202801</v>
      </c>
      <c r="P279">
        <v>112.41160692514001</v>
      </c>
      <c r="Q279">
        <v>0.150282619410565</v>
      </c>
    </row>
    <row r="280" spans="1:17" hidden="1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124</v>
      </c>
      <c r="E280">
        <v>26648.489042179899</v>
      </c>
      <c r="F280">
        <v>1196.3499999999999</v>
      </c>
      <c r="G280">
        <v>-10.845156312169101</v>
      </c>
      <c r="H280">
        <v>14.124850337086899</v>
      </c>
      <c r="I280">
        <v>-5.5493649490646204</v>
      </c>
      <c r="J280">
        <v>-1.24688725379328</v>
      </c>
      <c r="K280">
        <v>1118.76073559063</v>
      </c>
      <c r="L280">
        <v>1081.7104600533401</v>
      </c>
      <c r="M280">
        <v>54.551972134662599</v>
      </c>
      <c r="N280">
        <v>2.7281647555404702</v>
      </c>
      <c r="O280">
        <v>17.022610440088599</v>
      </c>
      <c r="P280">
        <v>24.6262826188863</v>
      </c>
      <c r="Q280">
        <v>-3.3193118937549998E-3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Row],[Ticker]],[1]!Table1[[Symbol]:[Industry]],2,FALSE),"-")</f>
        <v>-</v>
      </c>
      <c r="D281" t="s">
        <v>279</v>
      </c>
      <c r="E281">
        <v>26641.903659</v>
      </c>
      <c r="F281">
        <v>533.75</v>
      </c>
      <c r="G281">
        <v>2.8821244633391601</v>
      </c>
      <c r="H281">
        <v>1.1111579432382801</v>
      </c>
      <c r="I281">
        <v>20.327338770317599</v>
      </c>
      <c r="J281">
        <v>0.60640367380456595</v>
      </c>
      <c r="K281">
        <v>478.40406291215902</v>
      </c>
      <c r="L281">
        <v>431.685267923852</v>
      </c>
      <c r="M281">
        <v>71.085028777002293</v>
      </c>
      <c r="N281">
        <v>0.86831508143037295</v>
      </c>
      <c r="O281">
        <v>1.2552693208430901</v>
      </c>
      <c r="P281">
        <v>58.806902707527499</v>
      </c>
      <c r="Q281">
        <v>-2.9206508159933999E-2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Row],[Ticker]],[1]!Table1[[Symbol]:[Industry]],2,FALSE),"-")</f>
        <v>-</v>
      </c>
      <c r="D282" t="s">
        <v>255</v>
      </c>
      <c r="E282">
        <v>26614.438920000001</v>
      </c>
      <c r="F282">
        <v>2323.35</v>
      </c>
      <c r="G282">
        <v>247.772912295081</v>
      </c>
      <c r="H282">
        <v>-0.60077341071463897</v>
      </c>
      <c r="I282">
        <v>142.41293142052601</v>
      </c>
      <c r="J282">
        <v>-9.3866000997643209</v>
      </c>
      <c r="K282">
        <v>1979.94560222271</v>
      </c>
      <c r="L282">
        <v>1258.2229309530001</v>
      </c>
      <c r="M282">
        <v>45.033233261590397</v>
      </c>
      <c r="N282">
        <v>0.48655238943420998</v>
      </c>
      <c r="O282">
        <v>21.9704306281877</v>
      </c>
      <c r="P282">
        <v>302.62542240707</v>
      </c>
      <c r="Q282">
        <v>0.204028693365469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Row],[Ticker]],[1]!Table1[[Symbol]:[Industry]],2,FALSE),"-")</f>
        <v>-</v>
      </c>
      <c r="D283" t="s">
        <v>628</v>
      </c>
      <c r="E283">
        <v>26573.045216760001</v>
      </c>
      <c r="F283">
        <v>1094.0999999999999</v>
      </c>
      <c r="G283">
        <v>-39.978908402397501</v>
      </c>
      <c r="H283">
        <v>-0.58852078174084999</v>
      </c>
      <c r="I283">
        <v>-15.3166345735716</v>
      </c>
      <c r="J283">
        <v>3.4873318320924298</v>
      </c>
      <c r="K283">
        <v>1060.93129477091</v>
      </c>
      <c r="L283">
        <v>1093.6293110112999</v>
      </c>
      <c r="M283">
        <v>63.220282134791198</v>
      </c>
      <c r="N283">
        <v>0.55675170591088696</v>
      </c>
      <c r="O283">
        <v>35.993053651402903</v>
      </c>
      <c r="P283">
        <v>23.480616218046301</v>
      </c>
      <c r="Q283">
        <v>-1.2775179170605999E-2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Row],[Ticker]],[1]!Table1[[Symbol]:[Industry]],2,FALSE),"-")</f>
        <v>-</v>
      </c>
      <c r="D284" t="s">
        <v>279</v>
      </c>
      <c r="E284">
        <v>26538.153562719999</v>
      </c>
      <c r="F284">
        <v>268.3</v>
      </c>
      <c r="G284">
        <v>58.9362800844983</v>
      </c>
      <c r="H284">
        <v>26.633814271025901</v>
      </c>
      <c r="I284">
        <v>27.516041821550299</v>
      </c>
      <c r="J284">
        <v>8.4382206479124093</v>
      </c>
      <c r="K284">
        <v>230.07670499774201</v>
      </c>
      <c r="L284">
        <v>193.52948147796101</v>
      </c>
      <c r="M284">
        <v>63.852669339700903</v>
      </c>
      <c r="N284">
        <v>1.5102604834279401</v>
      </c>
      <c r="O284">
        <v>3.9321654863958302</v>
      </c>
      <c r="P284">
        <v>102.643504531722</v>
      </c>
      <c r="Q284">
        <v>5.1993997357018998E-2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Row],[Ticker]],[1]!Table1[[Symbol]:[Industry]],2,FALSE),"-")</f>
        <v>-</v>
      </c>
      <c r="D285" t="s">
        <v>672</v>
      </c>
      <c r="E285">
        <v>26533.250552745001</v>
      </c>
      <c r="F285">
        <v>625.04999999999995</v>
      </c>
      <c r="G285">
        <v>177.89088738008999</v>
      </c>
      <c r="H285">
        <v>-14.359886842706199</v>
      </c>
      <c r="I285">
        <v>44.670381636972401</v>
      </c>
      <c r="J285">
        <v>-1.16305241192449E-2</v>
      </c>
      <c r="K285">
        <v>619.22980488092605</v>
      </c>
      <c r="L285">
        <v>454.00216473682701</v>
      </c>
      <c r="M285">
        <v>39.315596008812001</v>
      </c>
      <c r="N285">
        <v>0.58987004093308304</v>
      </c>
      <c r="O285">
        <v>19.6864250859931</v>
      </c>
      <c r="P285">
        <v>220.456293258138</v>
      </c>
      <c r="Q285">
        <v>0.24470644644704601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293</v>
      </c>
      <c r="E286">
        <v>25957.174412175002</v>
      </c>
      <c r="F286">
        <v>1278.05</v>
      </c>
      <c r="G286">
        <v>5.9212950886585902E-2</v>
      </c>
      <c r="H286">
        <v>-0.71921830474067205</v>
      </c>
      <c r="I286">
        <v>-11.7559079639838</v>
      </c>
      <c r="J286">
        <v>3.2331044434197903E-2</v>
      </c>
      <c r="K286">
        <v>1239.61530073988</v>
      </c>
      <c r="L286">
        <v>1196.30451589565</v>
      </c>
      <c r="M286">
        <v>72.413774828082595</v>
      </c>
      <c r="N286">
        <v>1.0307670652710701</v>
      </c>
      <c r="O286">
        <v>13.0550447948045</v>
      </c>
      <c r="P286">
        <v>31.297513868913001</v>
      </c>
      <c r="Q286">
        <v>8.7208597103308E-2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551</v>
      </c>
      <c r="E287">
        <v>25948.982106539999</v>
      </c>
      <c r="F287">
        <v>715.8</v>
      </c>
      <c r="G287">
        <v>26.694520827804599</v>
      </c>
      <c r="H287">
        <v>-0.16069259191544999</v>
      </c>
      <c r="I287">
        <v>-2.81952732324384</v>
      </c>
      <c r="J287">
        <v>5.2181200311769897</v>
      </c>
      <c r="K287">
        <v>688.17821754039801</v>
      </c>
      <c r="L287">
        <v>644.51516187426796</v>
      </c>
      <c r="M287">
        <v>62.932006500625398</v>
      </c>
      <c r="N287">
        <v>0.60025141808367699</v>
      </c>
      <c r="O287">
        <v>7.4671696004470602</v>
      </c>
      <c r="P287">
        <v>63.424657534246499</v>
      </c>
      <c r="Q287">
        <v>-7.8027157785615003E-2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170</v>
      </c>
      <c r="E288">
        <v>25928.314788200001</v>
      </c>
      <c r="F288">
        <v>5990.05</v>
      </c>
      <c r="G288">
        <v>92.197184866213604</v>
      </c>
      <c r="H288">
        <v>8.1833224285478092</v>
      </c>
      <c r="I288">
        <v>87.081963600168706</v>
      </c>
      <c r="J288">
        <v>5.7486769443133499</v>
      </c>
      <c r="K288">
        <v>5101.1776060494503</v>
      </c>
      <c r="L288">
        <v>3937.5157692154398</v>
      </c>
      <c r="M288">
        <v>62.950717000235301</v>
      </c>
      <c r="N288">
        <v>0.82537639811910801</v>
      </c>
      <c r="O288">
        <v>4.3204981594477498</v>
      </c>
      <c r="P288">
        <v>146.50411522633701</v>
      </c>
      <c r="Q288">
        <v>3.8952282186013001E-2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681</v>
      </c>
      <c r="E289">
        <v>25819.411295999998</v>
      </c>
      <c r="F289">
        <v>2337.8000000000002</v>
      </c>
      <c r="G289">
        <v>90.809502537066805</v>
      </c>
      <c r="H289">
        <v>-1.42528391307288</v>
      </c>
      <c r="I289">
        <v>50.582843452767797</v>
      </c>
      <c r="J289">
        <v>6.0377327739686502</v>
      </c>
      <c r="K289">
        <v>2166.93846134359</v>
      </c>
      <c r="L289">
        <v>1715.04847636352</v>
      </c>
      <c r="M289">
        <v>65.512942359267399</v>
      </c>
      <c r="N289">
        <v>1.2759400742790801</v>
      </c>
      <c r="O289">
        <v>3.5161262725639402</v>
      </c>
      <c r="P289">
        <v>142.67400217989299</v>
      </c>
      <c r="Q289">
        <v>0.120688970034114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293</v>
      </c>
      <c r="E290">
        <v>25619.05768125</v>
      </c>
      <c r="F290">
        <v>3078.15</v>
      </c>
      <c r="G290">
        <v>5.9017846175181798</v>
      </c>
      <c r="H290">
        <v>6.9042290521208596</v>
      </c>
      <c r="I290">
        <v>12.4578446432539</v>
      </c>
      <c r="J290">
        <v>0.94383049900782701</v>
      </c>
      <c r="K290">
        <v>2805.4870959221798</v>
      </c>
      <c r="L290">
        <v>2540.5687950347901</v>
      </c>
      <c r="M290">
        <v>74.755207208006595</v>
      </c>
      <c r="N290">
        <v>1.0611904050425001</v>
      </c>
      <c r="O290">
        <v>1.4180595487549299</v>
      </c>
      <c r="P290">
        <v>58.365488501311901</v>
      </c>
      <c r="Q290">
        <v>-6.8414000295659999E-2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587</v>
      </c>
      <c r="E291">
        <v>25560.7</v>
      </c>
      <c r="F291">
        <v>2446</v>
      </c>
      <c r="G291">
        <v>72.338975923161996</v>
      </c>
      <c r="H291">
        <v>-3.3091593240280699</v>
      </c>
      <c r="I291">
        <v>24.2980659911189</v>
      </c>
      <c r="J291">
        <v>6.8983854122465704</v>
      </c>
      <c r="K291">
        <v>2224.9571723016202</v>
      </c>
      <c r="L291">
        <v>1909.06023644744</v>
      </c>
      <c r="M291">
        <v>69.825110974246002</v>
      </c>
      <c r="N291">
        <v>0.58892033914206598</v>
      </c>
      <c r="O291">
        <v>3.7878168438266502</v>
      </c>
      <c r="P291">
        <v>120.887704881022</v>
      </c>
      <c r="Q291">
        <v>5.2751099466801003E-2</v>
      </c>
    </row>
    <row r="292" spans="1:17" hidden="1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688</v>
      </c>
      <c r="E292">
        <v>25539.613680800001</v>
      </c>
      <c r="F292">
        <v>1124</v>
      </c>
      <c r="G292">
        <v>132.449102983936</v>
      </c>
      <c r="H292">
        <v>-19.0430417582803</v>
      </c>
      <c r="I292">
        <v>136.219434115571</v>
      </c>
      <c r="J292">
        <v>-1.0014257916560101</v>
      </c>
      <c r="K292">
        <v>1124.8129842493699</v>
      </c>
      <c r="M292">
        <v>36.588098808100298</v>
      </c>
      <c r="N292">
        <v>2.1085468959183702</v>
      </c>
      <c r="O292">
        <v>28.9991103202847</v>
      </c>
      <c r="P292">
        <v>205.434782608695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177</v>
      </c>
      <c r="E293">
        <v>25528.073628225</v>
      </c>
      <c r="F293">
        <v>7834.25</v>
      </c>
      <c r="G293">
        <v>12.2010317984543</v>
      </c>
      <c r="H293">
        <v>3.4448568529341799</v>
      </c>
      <c r="I293">
        <v>6.5525334165646996</v>
      </c>
      <c r="J293">
        <v>1.7307159519632999E-2</v>
      </c>
      <c r="K293">
        <v>7397.41441211235</v>
      </c>
      <c r="L293">
        <v>6714.7682800511902</v>
      </c>
      <c r="M293">
        <v>63.725544981161903</v>
      </c>
      <c r="N293">
        <v>0.58325375190392303</v>
      </c>
      <c r="O293">
        <v>3.37939177330313</v>
      </c>
      <c r="P293">
        <v>45.011568718185998</v>
      </c>
      <c r="Q293">
        <v>-1.8739923316720999E-2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411</v>
      </c>
      <c r="E294">
        <v>25308.819360000001</v>
      </c>
      <c r="F294">
        <v>3610.8</v>
      </c>
      <c r="G294">
        <v>8.6310301294413492</v>
      </c>
      <c r="H294">
        <v>-4.7893234202128596</v>
      </c>
      <c r="I294">
        <v>-1.2753800846302901</v>
      </c>
      <c r="J294">
        <v>1.2921736575883001</v>
      </c>
      <c r="K294">
        <v>3477.1605739042402</v>
      </c>
      <c r="L294">
        <v>3157.0193380685</v>
      </c>
      <c r="M294">
        <v>54.829704771829697</v>
      </c>
      <c r="N294">
        <v>0.87067450666219803</v>
      </c>
      <c r="O294">
        <v>9.0838595325135607</v>
      </c>
      <c r="P294">
        <v>44.875318474532001</v>
      </c>
      <c r="Q294">
        <v>9.7820648082634007E-2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531</v>
      </c>
      <c r="E295">
        <v>25122.709131374999</v>
      </c>
      <c r="F295">
        <v>775.75</v>
      </c>
      <c r="G295">
        <v>-4.3101129676736996</v>
      </c>
      <c r="H295">
        <v>-1.82249178973519</v>
      </c>
      <c r="I295">
        <v>-14.066837571282599</v>
      </c>
      <c r="J295">
        <v>-2.4227763858367899</v>
      </c>
      <c r="K295">
        <v>756.93148541915696</v>
      </c>
      <c r="L295">
        <v>720.44364871437006</v>
      </c>
      <c r="M295">
        <v>54.478669467895202</v>
      </c>
      <c r="N295">
        <v>0.90908149723658904</v>
      </c>
      <c r="O295">
        <v>11.691911053818799</v>
      </c>
      <c r="P295">
        <v>27.621946203833101</v>
      </c>
      <c r="Q295">
        <v>-4.2890536815772998E-2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200</v>
      </c>
      <c r="E296">
        <v>24696.504753860001</v>
      </c>
      <c r="F296">
        <v>2088.5500000000002</v>
      </c>
      <c r="G296">
        <v>22.5887493831112</v>
      </c>
      <c r="H296">
        <v>-4.8375683351934899</v>
      </c>
      <c r="I296">
        <v>-4.3362044309412804</v>
      </c>
      <c r="J296">
        <v>2.7329035709573199</v>
      </c>
      <c r="K296">
        <v>2042.0025724976499</v>
      </c>
      <c r="L296">
        <v>1780.7596907073601</v>
      </c>
      <c r="M296">
        <v>56.1044565429861</v>
      </c>
      <c r="N296">
        <v>0.48124672214311898</v>
      </c>
      <c r="O296">
        <v>16.269660769433301</v>
      </c>
      <c r="P296">
        <v>87.591503121210806</v>
      </c>
      <c r="Q296">
        <v>0.21238647069385599</v>
      </c>
    </row>
    <row r="297" spans="1:17" hidden="1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57</v>
      </c>
      <c r="E297">
        <v>24556.238844300002</v>
      </c>
      <c r="F297">
        <v>5367.75</v>
      </c>
      <c r="G297">
        <v>7.9859772311085697</v>
      </c>
      <c r="H297">
        <v>11.3211822453327</v>
      </c>
      <c r="I297">
        <v>9.3214196826041302</v>
      </c>
      <c r="J297">
        <v>3.53342186113407</v>
      </c>
      <c r="K297">
        <v>4800.4555798507199</v>
      </c>
      <c r="L297">
        <v>4437.61231858048</v>
      </c>
      <c r="M297">
        <v>76.690609862872094</v>
      </c>
      <c r="N297">
        <v>1.3497442163837301</v>
      </c>
      <c r="O297">
        <v>1.2714824647198599</v>
      </c>
      <c r="P297">
        <v>41.252861766795597</v>
      </c>
      <c r="Q297">
        <v>-0.11386744335304499</v>
      </c>
    </row>
    <row r="298" spans="1:17" hidden="1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57</v>
      </c>
      <c r="E298">
        <v>24505.254787729998</v>
      </c>
      <c r="F298">
        <v>1295.9000000000001</v>
      </c>
      <c r="G298">
        <v>-31.071422458942099</v>
      </c>
      <c r="H298">
        <v>-5.5285520061174296</v>
      </c>
      <c r="I298">
        <v>-18.907747310391699</v>
      </c>
      <c r="J298">
        <v>-4.5525262925399401</v>
      </c>
      <c r="O298">
        <v>8.7043753376031994</v>
      </c>
      <c r="P298">
        <v>2.7635700408389998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57</v>
      </c>
      <c r="E299">
        <v>24355.153879220001</v>
      </c>
      <c r="F299">
        <v>1239.05</v>
      </c>
      <c r="G299">
        <v>33.583512684878002</v>
      </c>
      <c r="H299">
        <v>34.220377879579701</v>
      </c>
      <c r="I299">
        <v>20.264406987718399</v>
      </c>
      <c r="J299">
        <v>10.6434069014102</v>
      </c>
      <c r="K299">
        <v>1004.36900280486</v>
      </c>
      <c r="L299">
        <v>909.24962671071205</v>
      </c>
      <c r="M299">
        <v>84.665190027209604</v>
      </c>
      <c r="N299">
        <v>3.5981243366183202</v>
      </c>
      <c r="O299">
        <v>1.28727654251241</v>
      </c>
      <c r="P299">
        <v>75.217422046241893</v>
      </c>
      <c r="Q299">
        <v>2.0499545902565999E-2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57</v>
      </c>
      <c r="E300">
        <v>24316.085061400001</v>
      </c>
      <c r="F300">
        <v>451</v>
      </c>
      <c r="G300">
        <v>1.7072213625639701</v>
      </c>
      <c r="H300">
        <v>1.9727332673765501</v>
      </c>
      <c r="I300">
        <v>6.2696805838027796</v>
      </c>
      <c r="J300">
        <v>0.74644004708542799</v>
      </c>
      <c r="K300">
        <v>442.63730969823098</v>
      </c>
      <c r="L300">
        <v>419.17047843231001</v>
      </c>
      <c r="M300">
        <v>54.133105845270798</v>
      </c>
      <c r="N300">
        <v>1.5415980718084401</v>
      </c>
      <c r="O300">
        <v>7.38359201773837</v>
      </c>
      <c r="P300">
        <v>34.9693251533742</v>
      </c>
      <c r="Q300">
        <v>-0.104461532720053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525</v>
      </c>
      <c r="E301">
        <v>24175.886960874999</v>
      </c>
      <c r="F301">
        <v>1580.75</v>
      </c>
      <c r="G301">
        <v>21.0341648755285</v>
      </c>
      <c r="H301">
        <v>-4.7030869925765897</v>
      </c>
      <c r="I301">
        <v>28.748429530835701</v>
      </c>
      <c r="J301">
        <v>0.91979537089432495</v>
      </c>
      <c r="K301">
        <v>1478.64113301206</v>
      </c>
      <c r="L301">
        <v>1186.335961169</v>
      </c>
      <c r="M301">
        <v>53.387959225092501</v>
      </c>
      <c r="N301">
        <v>0.29138230931787501</v>
      </c>
      <c r="O301">
        <v>7.5438873952237797</v>
      </c>
      <c r="P301">
        <v>90.165413533834496</v>
      </c>
      <c r="Q301">
        <v>0.119585216839615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57</v>
      </c>
      <c r="E302">
        <v>24123.412840950001</v>
      </c>
      <c r="F302">
        <v>1346.85</v>
      </c>
      <c r="G302">
        <v>35.084709521326403</v>
      </c>
      <c r="H302">
        <v>10.6248357520965</v>
      </c>
      <c r="I302">
        <v>38.797032874750698</v>
      </c>
      <c r="J302">
        <v>8.4328500213446098</v>
      </c>
      <c r="K302">
        <v>1170.62499723525</v>
      </c>
      <c r="L302">
        <v>988.68487967120996</v>
      </c>
      <c r="M302">
        <v>78.256317450227002</v>
      </c>
      <c r="N302">
        <v>1.41669994713962</v>
      </c>
      <c r="O302">
        <v>2.7582878568511702</v>
      </c>
      <c r="P302">
        <v>85.977630488815194</v>
      </c>
      <c r="Q302">
        <v>4.2645496689999997E-5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711</v>
      </c>
      <c r="E303">
        <v>23220.6564315</v>
      </c>
      <c r="F303">
        <v>1458.05</v>
      </c>
      <c r="G303">
        <v>-24.995268898982999</v>
      </c>
      <c r="H303">
        <v>-1.4380648546891699</v>
      </c>
      <c r="I303">
        <v>-6.15030367424243</v>
      </c>
      <c r="J303">
        <v>2.9631693864250499</v>
      </c>
      <c r="K303">
        <v>1365.6431016679101</v>
      </c>
      <c r="L303">
        <v>1301.30386998114</v>
      </c>
      <c r="M303">
        <v>62.100569150404901</v>
      </c>
      <c r="N303">
        <v>0.82478268491075701</v>
      </c>
      <c r="O303">
        <v>4.5094475498096802</v>
      </c>
      <c r="P303">
        <v>31.314450398522901</v>
      </c>
      <c r="Q303">
        <v>7.6573566393330003E-3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170</v>
      </c>
      <c r="E304">
        <v>23166.980965625</v>
      </c>
      <c r="F304">
        <v>7868.75</v>
      </c>
      <c r="G304">
        <v>-10.643831178025801</v>
      </c>
      <c r="H304">
        <v>12.354879424901901</v>
      </c>
      <c r="I304">
        <v>11.057433533258299</v>
      </c>
      <c r="J304">
        <v>8.25236151543068</v>
      </c>
      <c r="K304">
        <v>6641.3558762460998</v>
      </c>
      <c r="L304">
        <v>6498.84573737148</v>
      </c>
      <c r="M304">
        <v>88.726729361774403</v>
      </c>
      <c r="N304">
        <v>2.0739451638800599</v>
      </c>
      <c r="O304">
        <v>1.34138204924543</v>
      </c>
      <c r="P304">
        <v>52.057547561764999</v>
      </c>
      <c r="Q304">
        <v>-0.10175921503322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420</v>
      </c>
      <c r="E305">
        <v>23104.505074950001</v>
      </c>
      <c r="F305">
        <v>1029.75</v>
      </c>
      <c r="G305">
        <v>-24.638683011046101</v>
      </c>
      <c r="H305">
        <v>4.4106143495721497</v>
      </c>
      <c r="I305">
        <v>2.22686478213978</v>
      </c>
      <c r="J305">
        <v>6.7854279640111299</v>
      </c>
      <c r="K305">
        <v>909.39290402191705</v>
      </c>
      <c r="L305">
        <v>908.42174566616097</v>
      </c>
      <c r="M305">
        <v>78.196405548124005</v>
      </c>
      <c r="N305">
        <v>1.2998250935342199</v>
      </c>
      <c r="O305">
        <v>10.701626608400099</v>
      </c>
      <c r="P305">
        <v>39.797719250610903</v>
      </c>
      <c r="Q305">
        <v>-9.7173303219289006E-2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628</v>
      </c>
      <c r="E306">
        <v>23031.244698850001</v>
      </c>
      <c r="F306">
        <v>734.75</v>
      </c>
      <c r="G306">
        <v>208.47283211917201</v>
      </c>
      <c r="H306">
        <v>21.002788959410601</v>
      </c>
      <c r="I306">
        <v>6.7421912826252903</v>
      </c>
      <c r="J306">
        <v>5.1656940590962197</v>
      </c>
      <c r="K306">
        <v>658.57586630201604</v>
      </c>
      <c r="L306">
        <v>565.10639433800702</v>
      </c>
      <c r="M306">
        <v>66.893528012775505</v>
      </c>
      <c r="N306">
        <v>1.0493317739565799</v>
      </c>
      <c r="O306">
        <v>6.4647839401156899</v>
      </c>
      <c r="P306">
        <v>242.94049008168</v>
      </c>
      <c r="Q306">
        <v>0.145404380364933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720</v>
      </c>
      <c r="E307">
        <v>23025.673136879999</v>
      </c>
      <c r="F307">
        <v>102.7</v>
      </c>
      <c r="G307">
        <v>88.841076948394999</v>
      </c>
      <c r="H307">
        <v>4.87945570192056</v>
      </c>
      <c r="I307">
        <v>23.932118254924902</v>
      </c>
      <c r="J307">
        <v>3.4598945791350899</v>
      </c>
      <c r="K307">
        <v>95.224158056258403</v>
      </c>
      <c r="L307">
        <v>79.254569588402305</v>
      </c>
      <c r="M307">
        <v>50.681017208567297</v>
      </c>
      <c r="N307">
        <v>1.0380894789028099</v>
      </c>
      <c r="O307">
        <v>2.7263875365141002</v>
      </c>
      <c r="P307">
        <v>146.57863145258099</v>
      </c>
      <c r="Q307">
        <v>2.0612820630179999E-2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272</v>
      </c>
      <c r="E308">
        <v>23003.875759350001</v>
      </c>
      <c r="F308">
        <v>1719.75</v>
      </c>
      <c r="G308">
        <v>-7.8797306639041702</v>
      </c>
      <c r="H308">
        <v>-6.4670106024076599</v>
      </c>
      <c r="I308">
        <v>-7.5367593995278703</v>
      </c>
      <c r="J308">
        <v>2.34485112095867</v>
      </c>
      <c r="K308">
        <v>1708.5670930510901</v>
      </c>
      <c r="L308">
        <v>1599.15250413899</v>
      </c>
      <c r="M308">
        <v>53.1983357477868</v>
      </c>
      <c r="N308">
        <v>0.77192898741429505</v>
      </c>
      <c r="O308">
        <v>9.6147695886029894</v>
      </c>
      <c r="P308">
        <v>50.690032858707497</v>
      </c>
      <c r="Q308">
        <v>6.4290997407465994E-2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57</v>
      </c>
      <c r="E309">
        <v>22829.38525408</v>
      </c>
      <c r="F309">
        <v>896.8</v>
      </c>
      <c r="G309">
        <v>54.827168816080501</v>
      </c>
      <c r="H309">
        <v>12.6181851453108</v>
      </c>
      <c r="I309">
        <v>16.972118343130699</v>
      </c>
      <c r="J309">
        <v>12.5796787165417</v>
      </c>
      <c r="K309">
        <v>775.53974146373002</v>
      </c>
      <c r="L309">
        <v>672.60592911887704</v>
      </c>
      <c r="M309">
        <v>61.717494803999301</v>
      </c>
      <c r="N309">
        <v>1.2977069818692499</v>
      </c>
      <c r="O309">
        <v>6.6793041926851204</v>
      </c>
      <c r="P309">
        <v>84.507766690669598</v>
      </c>
      <c r="Q309">
        <v>3.1221513081692999E-2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101</v>
      </c>
      <c r="E310">
        <v>22772.052768599999</v>
      </c>
      <c r="F310">
        <v>281.7</v>
      </c>
      <c r="G310">
        <v>-42.428512090029898</v>
      </c>
      <c r="H310">
        <v>-2.4846361784882101</v>
      </c>
      <c r="I310">
        <v>-31.230230809840499</v>
      </c>
      <c r="J310">
        <v>0.178221271163574</v>
      </c>
      <c r="K310">
        <v>276.09992245227397</v>
      </c>
      <c r="L310">
        <v>290.718882492028</v>
      </c>
      <c r="M310">
        <v>69.132896883701804</v>
      </c>
      <c r="N310">
        <v>1.07908192004851</v>
      </c>
      <c r="O310">
        <v>26.837060702875402</v>
      </c>
      <c r="P310">
        <v>11.852293031566401</v>
      </c>
      <c r="Q310">
        <v>-0.141742861756912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672</v>
      </c>
      <c r="E311">
        <v>22769.967324599998</v>
      </c>
      <c r="F311">
        <v>1690.75</v>
      </c>
      <c r="G311">
        <v>132.780443039706</v>
      </c>
      <c r="H311">
        <v>-15.6376397634035</v>
      </c>
      <c r="I311">
        <v>39.765482026942202</v>
      </c>
      <c r="J311">
        <v>-1.8860472746684001</v>
      </c>
      <c r="K311">
        <v>1528.2446236487001</v>
      </c>
      <c r="L311">
        <v>1136.5991116774301</v>
      </c>
      <c r="M311">
        <v>55.952712472494298</v>
      </c>
      <c r="N311">
        <v>0.50069340715597099</v>
      </c>
      <c r="O311">
        <v>12.195771107496601</v>
      </c>
      <c r="P311">
        <v>177.12670054089401</v>
      </c>
      <c r="Q311">
        <v>0.25575651500552399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165</v>
      </c>
      <c r="E312">
        <v>22635.167356223999</v>
      </c>
      <c r="F312">
        <v>173.61</v>
      </c>
      <c r="G312">
        <v>201.84504339045299</v>
      </c>
      <c r="H312">
        <v>14.811327295362901</v>
      </c>
      <c r="I312">
        <v>27.3816297356707</v>
      </c>
      <c r="J312">
        <v>11.7618972448295</v>
      </c>
      <c r="K312">
        <v>152.50977296712699</v>
      </c>
      <c r="L312">
        <v>122.89616791986001</v>
      </c>
      <c r="M312">
        <v>71.357657867888193</v>
      </c>
      <c r="N312">
        <v>1.38536147536424</v>
      </c>
      <c r="O312">
        <v>4.2336270952133903</v>
      </c>
      <c r="P312">
        <v>273.35483870967698</v>
      </c>
      <c r="Q312">
        <v>0.14761223857022601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265</v>
      </c>
      <c r="E313">
        <v>22557.991662519998</v>
      </c>
      <c r="F313">
        <v>713.45</v>
      </c>
      <c r="G313">
        <v>6.8004082732165898</v>
      </c>
      <c r="H313">
        <v>-5.5404795091437897</v>
      </c>
      <c r="I313">
        <v>5.5628416786347401</v>
      </c>
      <c r="J313">
        <v>5.9021138881919102</v>
      </c>
      <c r="K313">
        <v>682.74804267755496</v>
      </c>
      <c r="L313">
        <v>615.72754852554999</v>
      </c>
      <c r="M313">
        <v>60.107660859927101</v>
      </c>
      <c r="N313">
        <v>0.94744986432864198</v>
      </c>
      <c r="O313">
        <v>11.984021304926699</v>
      </c>
      <c r="P313">
        <v>54.092872570194302</v>
      </c>
      <c r="Q313">
        <v>0.11011445160093999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51</v>
      </c>
      <c r="E314">
        <v>22519.617504999998</v>
      </c>
      <c r="F314">
        <v>770</v>
      </c>
      <c r="G314">
        <v>-22.964089469461101</v>
      </c>
      <c r="H314">
        <v>-9.9686519291834905</v>
      </c>
      <c r="I314">
        <v>-12.179469698204899</v>
      </c>
      <c r="J314">
        <v>-2.86034529063308</v>
      </c>
      <c r="K314">
        <v>772.73496751896005</v>
      </c>
      <c r="L314">
        <v>733.43252932614598</v>
      </c>
      <c r="M314">
        <v>49.953188528241597</v>
      </c>
      <c r="N314">
        <v>0.76744201841092696</v>
      </c>
      <c r="O314">
        <v>13.8376623376623</v>
      </c>
      <c r="P314">
        <v>28.322639780018299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46</v>
      </c>
      <c r="E315">
        <v>22473.379863549999</v>
      </c>
      <c r="F315">
        <v>874.15</v>
      </c>
      <c r="G315">
        <v>11.4933990860001</v>
      </c>
      <c r="H315">
        <v>-5.6981714739695004</v>
      </c>
      <c r="I315">
        <v>25.9014199999711</v>
      </c>
      <c r="J315">
        <v>0.47103751270441901</v>
      </c>
      <c r="K315">
        <v>846.15198465299602</v>
      </c>
      <c r="L315">
        <v>729.95224228531799</v>
      </c>
      <c r="M315">
        <v>43.175278845110697</v>
      </c>
      <c r="N315">
        <v>0.91535960894627499</v>
      </c>
      <c r="O315">
        <v>10.827661156552001</v>
      </c>
      <c r="P315">
        <v>58.921916189437297</v>
      </c>
      <c r="Q315">
        <v>6.6475099069082E-2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57</v>
      </c>
      <c r="E316">
        <v>22468.174096896</v>
      </c>
      <c r="F316">
        <v>170.28</v>
      </c>
      <c r="G316">
        <v>40.600435429229599</v>
      </c>
      <c r="H316">
        <v>2.08826761251406</v>
      </c>
      <c r="I316">
        <v>5.57700136684978</v>
      </c>
      <c r="J316">
        <v>11.1731786178908</v>
      </c>
      <c r="K316">
        <v>153.833201003303</v>
      </c>
      <c r="L316">
        <v>137.22194278634601</v>
      </c>
      <c r="M316">
        <v>80.072218449298902</v>
      </c>
      <c r="N316">
        <v>1.14225603381173</v>
      </c>
      <c r="O316">
        <v>1.1569180173831299</v>
      </c>
      <c r="P316">
        <v>94.605714285714299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65</v>
      </c>
      <c r="E317">
        <v>22130.398328849999</v>
      </c>
      <c r="F317">
        <v>166.95</v>
      </c>
      <c r="G317">
        <v>86.800612167161603</v>
      </c>
      <c r="H317">
        <v>-0.47021145800872999</v>
      </c>
      <c r="I317">
        <v>5.7674637289432802</v>
      </c>
      <c r="J317">
        <v>-0.499741280859892</v>
      </c>
      <c r="K317">
        <v>160.314508031103</v>
      </c>
      <c r="L317">
        <v>133.52430103112499</v>
      </c>
      <c r="M317">
        <v>41.891774399453098</v>
      </c>
      <c r="N317">
        <v>0.72446799348191904</v>
      </c>
      <c r="O317">
        <v>15.4237795747229</v>
      </c>
      <c r="P317">
        <v>121.12582781456901</v>
      </c>
      <c r="Q317">
        <v>7.9527343853839E-2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43</v>
      </c>
      <c r="E318">
        <v>22086.755602599998</v>
      </c>
      <c r="F318">
        <v>4265.3</v>
      </c>
      <c r="G318">
        <v>71.466653847659899</v>
      </c>
      <c r="H318">
        <v>-0.66605959970290896</v>
      </c>
      <c r="I318">
        <v>71.286492896263496</v>
      </c>
      <c r="J318">
        <v>1.72151168149335</v>
      </c>
      <c r="K318">
        <v>4040.7969787235202</v>
      </c>
      <c r="L318">
        <v>3168.7610515031201</v>
      </c>
      <c r="M318">
        <v>50.8530899234364</v>
      </c>
      <c r="N318">
        <v>2.7377451821819201</v>
      </c>
      <c r="O318">
        <v>13.035425409701499</v>
      </c>
      <c r="P318">
        <v>116.622651091924</v>
      </c>
      <c r="Q318">
        <v>0.13808589686001399</v>
      </c>
    </row>
    <row r="319" spans="1:17" hidden="1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551</v>
      </c>
      <c r="E319">
        <v>22051.753239040001</v>
      </c>
      <c r="F319">
        <v>2127.1999999999998</v>
      </c>
      <c r="G319">
        <v>-10.240826152455099</v>
      </c>
      <c r="H319">
        <v>10.469920338330301</v>
      </c>
      <c r="I319">
        <v>10.1653853103189</v>
      </c>
      <c r="J319">
        <v>10.853921861133999</v>
      </c>
      <c r="K319">
        <v>1872.69150154712</v>
      </c>
      <c r="L319">
        <v>1770.3422434992101</v>
      </c>
      <c r="M319">
        <v>80.158165495971602</v>
      </c>
      <c r="N319">
        <v>1.0234095996115</v>
      </c>
      <c r="O319">
        <v>2.7853516359533699</v>
      </c>
      <c r="P319">
        <v>45.479414580768697</v>
      </c>
      <c r="Q319">
        <v>-3.7477178786114E-2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200</v>
      </c>
      <c r="E320">
        <v>22040.954103700002</v>
      </c>
      <c r="F320">
        <v>581</v>
      </c>
      <c r="G320">
        <v>-12.462693808564699</v>
      </c>
      <c r="H320">
        <v>-2.0785742334535899</v>
      </c>
      <c r="I320">
        <v>7.1416340790207604</v>
      </c>
      <c r="J320">
        <v>-9.6039465782390601E-2</v>
      </c>
      <c r="K320">
        <v>567.96733551936597</v>
      </c>
      <c r="L320">
        <v>508.39062441247103</v>
      </c>
      <c r="M320">
        <v>40.378424310857902</v>
      </c>
      <c r="N320">
        <v>0.72788147364243605</v>
      </c>
      <c r="O320">
        <v>7.1256454388984398</v>
      </c>
      <c r="P320">
        <v>42.822025565388302</v>
      </c>
      <c r="Q320">
        <v>7.2411452127095002E-2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637</v>
      </c>
      <c r="E321">
        <v>22032.938805419999</v>
      </c>
      <c r="F321">
        <v>1288.2</v>
      </c>
      <c r="G321">
        <v>30.833197925063899</v>
      </c>
      <c r="H321">
        <v>-12.045588520100701</v>
      </c>
      <c r="I321">
        <v>56.187812361868502</v>
      </c>
      <c r="J321">
        <v>-6.3547893735060699</v>
      </c>
      <c r="K321">
        <v>1290.7651234126599</v>
      </c>
      <c r="L321">
        <v>1020.01099076406</v>
      </c>
      <c r="M321">
        <v>33.252367325135602</v>
      </c>
      <c r="N321">
        <v>0.75454694215348295</v>
      </c>
      <c r="O321">
        <v>16.053407855922998</v>
      </c>
      <c r="P321">
        <v>97.8042226487524</v>
      </c>
      <c r="Q321">
        <v>0.122402816604971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228</v>
      </c>
      <c r="E322">
        <v>22025.261518920001</v>
      </c>
      <c r="F322">
        <v>1355.85</v>
      </c>
      <c r="G322">
        <v>87.404962255167604</v>
      </c>
      <c r="H322">
        <v>12.050650570391401</v>
      </c>
      <c r="I322">
        <v>64.429344059875504</v>
      </c>
      <c r="J322">
        <v>0.17281658129515001</v>
      </c>
      <c r="K322">
        <v>1247.2206714106901</v>
      </c>
      <c r="L322">
        <v>1013.66858897482</v>
      </c>
      <c r="M322">
        <v>62.118584541225403</v>
      </c>
      <c r="N322">
        <v>0.77141099390056</v>
      </c>
      <c r="O322">
        <v>5.3103219382675002</v>
      </c>
      <c r="P322">
        <v>136.231379039986</v>
      </c>
      <c r="Q322">
        <v>0.128781579291532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116</v>
      </c>
      <c r="E323">
        <v>21784.281410085001</v>
      </c>
      <c r="F323">
        <v>83.35</v>
      </c>
      <c r="G323">
        <v>502.638825136148</v>
      </c>
      <c r="H323">
        <v>31.472027482910001</v>
      </c>
      <c r="I323">
        <v>29.329014512836999</v>
      </c>
      <c r="J323">
        <v>21.625228889038901</v>
      </c>
      <c r="K323">
        <v>64.758691461646606</v>
      </c>
      <c r="L323">
        <v>46.975933263085501</v>
      </c>
      <c r="M323">
        <v>72.612663901274999</v>
      </c>
      <c r="N323">
        <v>2.2158312618320499</v>
      </c>
      <c r="O323">
        <v>9.6580683863227499</v>
      </c>
      <c r="P323">
        <v>538.69731800766203</v>
      </c>
      <c r="Q323">
        <v>0.14940554957103599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528</v>
      </c>
      <c r="E324">
        <v>21709.977316244</v>
      </c>
      <c r="F324">
        <v>179.98</v>
      </c>
      <c r="G324">
        <v>-33.188045407702802</v>
      </c>
      <c r="H324">
        <v>3.1651403507572602</v>
      </c>
      <c r="I324">
        <v>-9.3400842525113905</v>
      </c>
      <c r="J324">
        <v>6.4702663426329896E-2</v>
      </c>
      <c r="K324">
        <v>168.57040990032701</v>
      </c>
      <c r="L324">
        <v>170.385467051522</v>
      </c>
      <c r="M324">
        <v>67.505060567011299</v>
      </c>
      <c r="N324">
        <v>1.3436502591169901</v>
      </c>
      <c r="O324">
        <v>26.4029336592954</v>
      </c>
      <c r="P324">
        <v>26.523725834797801</v>
      </c>
      <c r="Q324">
        <v>2.6078913282539001E-2</v>
      </c>
    </row>
    <row r="325" spans="1:17" hidden="1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546</v>
      </c>
      <c r="E325">
        <v>21637.741895120002</v>
      </c>
      <c r="F325">
        <v>869.2</v>
      </c>
      <c r="G325">
        <v>-34.545883488931601</v>
      </c>
      <c r="H325">
        <v>0.43534374487844002</v>
      </c>
      <c r="I325">
        <v>-11.371935056619501</v>
      </c>
      <c r="J325">
        <v>3.19896552463802</v>
      </c>
      <c r="K325">
        <v>833.07600215129003</v>
      </c>
      <c r="L325">
        <v>852.04255485536896</v>
      </c>
      <c r="M325">
        <v>74.126777157453404</v>
      </c>
      <c r="N325">
        <v>2.0055178216646601</v>
      </c>
      <c r="O325">
        <v>12.057063966866</v>
      </c>
      <c r="P325">
        <v>14.6323771843059</v>
      </c>
      <c r="Q325">
        <v>-0.145327337335766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46</v>
      </c>
      <c r="E326">
        <v>21406.429417859999</v>
      </c>
      <c r="F326">
        <v>340.95</v>
      </c>
      <c r="G326">
        <v>88.421540833263407</v>
      </c>
      <c r="H326">
        <v>3.1780728367682798</v>
      </c>
      <c r="I326">
        <v>46.4197890653085</v>
      </c>
      <c r="J326">
        <v>8.0105514157899407</v>
      </c>
      <c r="K326">
        <v>313.02433960727001</v>
      </c>
      <c r="L326">
        <v>245.18209769363199</v>
      </c>
      <c r="M326">
        <v>62.621698150805301</v>
      </c>
      <c r="N326">
        <v>1.2416376331263399</v>
      </c>
      <c r="O326">
        <v>2.5663587036222202</v>
      </c>
      <c r="P326">
        <v>149.68875869644799</v>
      </c>
      <c r="Q326">
        <v>0.14847556154531399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587</v>
      </c>
      <c r="E327">
        <v>21391.909264499998</v>
      </c>
      <c r="F327">
        <v>4202.5</v>
      </c>
      <c r="G327">
        <v>126.56199502016</v>
      </c>
      <c r="H327">
        <v>2.2901574299598</v>
      </c>
      <c r="I327">
        <v>8.7915134227498992</v>
      </c>
      <c r="J327">
        <v>7.3292652055349103</v>
      </c>
      <c r="K327">
        <v>3871.44110654925</v>
      </c>
      <c r="L327">
        <v>3354.1860955747902</v>
      </c>
      <c r="M327">
        <v>67.965448710597997</v>
      </c>
      <c r="N327">
        <v>1.32095972840123</v>
      </c>
      <c r="O327">
        <v>2.0559190957763098</v>
      </c>
      <c r="P327">
        <v>173.24447334200201</v>
      </c>
      <c r="Q327">
        <v>9.5873510541616996E-2</v>
      </c>
    </row>
    <row r="328" spans="1:17" hidden="1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40</v>
      </c>
      <c r="E328">
        <v>21280.064175560001</v>
      </c>
      <c r="F328">
        <v>963.4</v>
      </c>
      <c r="G328">
        <v>-4.7302707430315802</v>
      </c>
      <c r="H328">
        <v>5.7545448972741902</v>
      </c>
      <c r="I328">
        <v>-2.2503832075393402</v>
      </c>
      <c r="J328">
        <v>1.2460396955289601</v>
      </c>
      <c r="K328">
        <v>922.15904327122803</v>
      </c>
      <c r="M328">
        <v>54.362910374284297</v>
      </c>
      <c r="N328">
        <v>0.64303385187890105</v>
      </c>
      <c r="O328">
        <v>6.3940211750051796</v>
      </c>
      <c r="P328">
        <v>35.461192350956097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420</v>
      </c>
      <c r="E329">
        <v>21275.922268999999</v>
      </c>
      <c r="F329">
        <v>6010</v>
      </c>
      <c r="G329">
        <v>103.630068252516</v>
      </c>
      <c r="H329">
        <v>10.134032243902899</v>
      </c>
      <c r="I329">
        <v>50.550174292700703</v>
      </c>
      <c r="J329">
        <v>17.485367891821799</v>
      </c>
      <c r="K329">
        <v>5002.3163603404</v>
      </c>
      <c r="L329">
        <v>4072.2843493323198</v>
      </c>
      <c r="M329">
        <v>86.650685877042207</v>
      </c>
      <c r="N329">
        <v>1.7344477146295001</v>
      </c>
      <c r="O329">
        <v>2.12895174708818</v>
      </c>
      <c r="P329">
        <v>186.19047619047601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136</v>
      </c>
      <c r="E330">
        <v>21098.382807104899</v>
      </c>
      <c r="F330">
        <v>1501.55</v>
      </c>
      <c r="G330">
        <v>201.03833301887099</v>
      </c>
      <c r="H330">
        <v>0.84962532511718303</v>
      </c>
      <c r="I330">
        <v>20.941502687677598</v>
      </c>
      <c r="J330">
        <v>1.2549452802979799</v>
      </c>
      <c r="K330">
        <v>1408.38229834449</v>
      </c>
      <c r="L330">
        <v>1114.6730954698</v>
      </c>
      <c r="M330">
        <v>58.069842921251897</v>
      </c>
      <c r="N330">
        <v>0.89431140593296898</v>
      </c>
      <c r="O330">
        <v>4.1590356631480798</v>
      </c>
      <c r="P330">
        <v>238.18693693693601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420</v>
      </c>
      <c r="E331">
        <v>21089.05313448</v>
      </c>
      <c r="F331">
        <v>4284.6000000000004</v>
      </c>
      <c r="G331">
        <v>55.368003835675403</v>
      </c>
      <c r="H331">
        <v>8.2432137979610491</v>
      </c>
      <c r="I331">
        <v>41.989856762732501</v>
      </c>
      <c r="J331">
        <v>-3.0221906723943399</v>
      </c>
      <c r="K331">
        <v>3743.60947576526</v>
      </c>
      <c r="L331">
        <v>3169.7923084029799</v>
      </c>
      <c r="M331">
        <v>74.049791244470896</v>
      </c>
      <c r="N331">
        <v>0.96717124648790398</v>
      </c>
      <c r="O331">
        <v>1.00709517807962</v>
      </c>
      <c r="P331">
        <v>92.134529147981993</v>
      </c>
      <c r="Q331">
        <v>-1.3664815742842E-2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771</v>
      </c>
      <c r="E332">
        <v>20977.780615750002</v>
      </c>
      <c r="F332">
        <v>1496.5</v>
      </c>
      <c r="G332">
        <v>12.953583411458</v>
      </c>
      <c r="H332">
        <v>4.0518136878209399</v>
      </c>
      <c r="I332">
        <v>10.480216161041399</v>
      </c>
      <c r="J332">
        <v>6.3624171410219503</v>
      </c>
      <c r="K332">
        <v>1309.99150585333</v>
      </c>
      <c r="L332">
        <v>1186.00221866533</v>
      </c>
      <c r="M332">
        <v>80.363466751129295</v>
      </c>
      <c r="N332">
        <v>0.78114259414589104</v>
      </c>
      <c r="O332">
        <v>0.95890410958903105</v>
      </c>
      <c r="P332">
        <v>51.444618731973897</v>
      </c>
      <c r="Q332">
        <v>4.7493634478823002E-2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51</v>
      </c>
      <c r="E333">
        <v>20973.162605739999</v>
      </c>
      <c r="F333">
        <v>1315.4</v>
      </c>
      <c r="G333">
        <v>-36.0898816417278</v>
      </c>
      <c r="H333">
        <v>-6.3321102268071501</v>
      </c>
      <c r="I333">
        <v>-29.849727345923</v>
      </c>
      <c r="J333">
        <v>2.7811746585311101</v>
      </c>
      <c r="K333">
        <v>1355.20941715559</v>
      </c>
      <c r="L333">
        <v>1412.6152072155101</v>
      </c>
      <c r="M333">
        <v>55.322258539875598</v>
      </c>
      <c r="N333">
        <v>1.3659443967909499</v>
      </c>
      <c r="O333">
        <v>36.5364147787745</v>
      </c>
      <c r="P333">
        <v>10.5285270145366</v>
      </c>
      <c r="Q333">
        <v>6.0182001193385001E-2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546</v>
      </c>
      <c r="E334">
        <v>20837.527422499999</v>
      </c>
      <c r="F334">
        <v>1621.25</v>
      </c>
      <c r="G334">
        <v>-33.049315149760297</v>
      </c>
      <c r="H334">
        <v>2.4197032698377501</v>
      </c>
      <c r="I334">
        <v>-3.0763219013663301</v>
      </c>
      <c r="J334">
        <v>5.0387763584885503</v>
      </c>
      <c r="K334">
        <v>1486.8874682673099</v>
      </c>
      <c r="L334">
        <v>1486.11462088093</v>
      </c>
      <c r="M334">
        <v>82.659416511827899</v>
      </c>
      <c r="N334">
        <v>0.93564056585178101</v>
      </c>
      <c r="O334">
        <v>9.2644564379336902</v>
      </c>
      <c r="P334">
        <v>27.7580772261623</v>
      </c>
      <c r="Q334">
        <v>-8.5922665588133995E-2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493</v>
      </c>
      <c r="E335">
        <v>20645.801056690001</v>
      </c>
      <c r="F335">
        <v>794.9</v>
      </c>
      <c r="G335">
        <v>-1.1972367344744499</v>
      </c>
      <c r="H335">
        <v>-2.1752292146611101</v>
      </c>
      <c r="I335">
        <v>-13.792808070244201</v>
      </c>
      <c r="J335">
        <v>0.43553922540559697</v>
      </c>
      <c r="K335">
        <v>781.76398834585996</v>
      </c>
      <c r="L335">
        <v>737.06580222347202</v>
      </c>
      <c r="M335">
        <v>54.344884245750002</v>
      </c>
      <c r="N335">
        <v>0.64010852011451902</v>
      </c>
      <c r="O335">
        <v>14.945276135362899</v>
      </c>
      <c r="P335">
        <v>32.904196622638302</v>
      </c>
      <c r="Q335">
        <v>1.6376113684496998E-2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279</v>
      </c>
      <c r="E336">
        <v>20616.594722850001</v>
      </c>
      <c r="F336">
        <v>417.75</v>
      </c>
      <c r="G336">
        <v>171.86854767459499</v>
      </c>
      <c r="H336">
        <v>2.7828726845844098</v>
      </c>
      <c r="I336">
        <v>-1.4249340088045901</v>
      </c>
      <c r="J336">
        <v>4.5812088285526196</v>
      </c>
      <c r="K336">
        <v>389.16346244751998</v>
      </c>
      <c r="L336">
        <v>328.11926471778003</v>
      </c>
      <c r="M336">
        <v>55.7974387910674</v>
      </c>
      <c r="N336">
        <v>1.2794797529497799</v>
      </c>
      <c r="O336">
        <v>6.0203470975463702</v>
      </c>
      <c r="P336">
        <v>212.92134831460601</v>
      </c>
      <c r="Q336">
        <v>0.19891134411995801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258</v>
      </c>
      <c r="E337">
        <v>20592.414875024999</v>
      </c>
      <c r="F337">
        <v>714.75</v>
      </c>
      <c r="G337">
        <v>48.060434471315297</v>
      </c>
      <c r="H337">
        <v>7.3530197474141001</v>
      </c>
      <c r="I337">
        <v>35.541558252705002</v>
      </c>
      <c r="J337">
        <v>3.2987966017210799</v>
      </c>
      <c r="K337">
        <v>635.88101149795705</v>
      </c>
      <c r="L337">
        <v>534.78743707765898</v>
      </c>
      <c r="M337">
        <v>68.777997819007098</v>
      </c>
      <c r="N337">
        <v>1.03210825932932</v>
      </c>
      <c r="O337">
        <v>2.4693948933193401</v>
      </c>
      <c r="P337">
        <v>87.082842559874294</v>
      </c>
      <c r="Q337">
        <v>-3.4858701247644001E-2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411</v>
      </c>
      <c r="E338">
        <v>20305.4286402</v>
      </c>
      <c r="F338">
        <v>328.4</v>
      </c>
      <c r="G338">
        <v>38.028891367571397</v>
      </c>
      <c r="H338">
        <v>-6.0720617919020397</v>
      </c>
      <c r="I338">
        <v>36.977763883898099</v>
      </c>
      <c r="J338">
        <v>-0.46097778982579202</v>
      </c>
      <c r="K338">
        <v>315.049300873319</v>
      </c>
      <c r="L338">
        <v>264.03639341151199</v>
      </c>
      <c r="M338">
        <v>60.699790124331699</v>
      </c>
      <c r="N338">
        <v>0.94481334544975804</v>
      </c>
      <c r="O338">
        <v>8.3739342265529899</v>
      </c>
      <c r="P338">
        <v>76.749192680301306</v>
      </c>
      <c r="Q338">
        <v>5.6188947520257999E-2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136</v>
      </c>
      <c r="E339">
        <v>20301.8758507149</v>
      </c>
      <c r="F339">
        <v>1792.8</v>
      </c>
      <c r="G339">
        <v>170.76113367270801</v>
      </c>
      <c r="H339">
        <v>-12.1552201757807</v>
      </c>
      <c r="I339">
        <v>19.547647092131001</v>
      </c>
      <c r="J339">
        <v>-2.9975125650954402</v>
      </c>
      <c r="K339">
        <v>1877.47006739278</v>
      </c>
      <c r="L339">
        <v>1474.140817367</v>
      </c>
      <c r="M339">
        <v>35.642238733289098</v>
      </c>
      <c r="N339">
        <v>1.21053874315737</v>
      </c>
      <c r="O339">
        <v>20.526741045961401</v>
      </c>
      <c r="P339">
        <v>232.235732052358</v>
      </c>
      <c r="Q339">
        <v>0.10397412780418699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525</v>
      </c>
      <c r="E340">
        <v>20278.04410214</v>
      </c>
      <c r="F340">
        <v>1797.4</v>
      </c>
      <c r="G340">
        <v>23.6093487779473</v>
      </c>
      <c r="H340">
        <v>-2.5012832454937701</v>
      </c>
      <c r="I340">
        <v>7.2986117339452399</v>
      </c>
      <c r="J340">
        <v>0.77688697741313395</v>
      </c>
      <c r="K340">
        <v>1738.94978030988</v>
      </c>
      <c r="L340">
        <v>1586.94606940622</v>
      </c>
      <c r="M340">
        <v>64.531786363498696</v>
      </c>
      <c r="N340">
        <v>0.64120356184353999</v>
      </c>
      <c r="O340">
        <v>5.8167352842995301</v>
      </c>
      <c r="P340">
        <v>58.110485573539698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21</v>
      </c>
      <c r="E341">
        <v>20257.38237372</v>
      </c>
      <c r="F341">
        <v>729.7</v>
      </c>
      <c r="G341">
        <v>11.6914292739863</v>
      </c>
      <c r="H341">
        <v>20.5706717044506</v>
      </c>
      <c r="I341">
        <v>-15.6926123022846</v>
      </c>
      <c r="J341">
        <v>10.525177638962299</v>
      </c>
      <c r="K341">
        <v>639.64214145432095</v>
      </c>
      <c r="L341">
        <v>634.45851806380801</v>
      </c>
      <c r="M341">
        <v>65.008605937381006</v>
      </c>
      <c r="N341">
        <v>1.3271126274512299</v>
      </c>
      <c r="O341">
        <v>19.2270796217623</v>
      </c>
      <c r="P341">
        <v>55.387563884156698</v>
      </c>
      <c r="Q341">
        <v>8.8676279099489996E-2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377</v>
      </c>
      <c r="E342">
        <v>20206.898599194999</v>
      </c>
      <c r="F342">
        <v>504.35</v>
      </c>
      <c r="G342">
        <v>55.592326017923</v>
      </c>
      <c r="H342">
        <v>-5.0857075345899201</v>
      </c>
      <c r="I342">
        <v>21.780960570453502</v>
      </c>
      <c r="J342">
        <v>1.0744417040443499</v>
      </c>
      <c r="K342">
        <v>470.50809275616501</v>
      </c>
      <c r="L342">
        <v>393.97110873896099</v>
      </c>
      <c r="M342">
        <v>53.493870701012298</v>
      </c>
      <c r="N342">
        <v>0.86206051290729602</v>
      </c>
      <c r="O342">
        <v>13.8792505204718</v>
      </c>
      <c r="P342">
        <v>101.699660067986</v>
      </c>
      <c r="Q342">
        <v>2.9384942784204001E-2</v>
      </c>
    </row>
    <row r="343" spans="1:17" hidden="1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136</v>
      </c>
      <c r="E343">
        <v>20173.740000000002</v>
      </c>
      <c r="F343">
        <v>152.43</v>
      </c>
      <c r="G343">
        <v>4.9873937763570799</v>
      </c>
      <c r="H343">
        <v>3.4492590889727901</v>
      </c>
      <c r="I343">
        <v>4.2762231052045898</v>
      </c>
      <c r="J343">
        <v>-1.2280511635328599</v>
      </c>
      <c r="K343">
        <v>141.41458496890601</v>
      </c>
      <c r="L343">
        <v>131.09963289429601</v>
      </c>
      <c r="M343">
        <v>53.328059728626101</v>
      </c>
      <c r="N343">
        <v>1.01388786357798</v>
      </c>
      <c r="O343">
        <v>1.5876139867479999</v>
      </c>
      <c r="P343">
        <v>34.299559471365598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136</v>
      </c>
      <c r="E344">
        <v>20155.501969815999</v>
      </c>
      <c r="F344">
        <v>344.57</v>
      </c>
      <c r="G344">
        <v>-15.050616387920799</v>
      </c>
      <c r="H344">
        <v>-1.0368672498987599</v>
      </c>
      <c r="I344">
        <v>-8.2716969928226298</v>
      </c>
      <c r="J344">
        <v>-0.73946049180711404</v>
      </c>
      <c r="K344">
        <v>340.493405770827</v>
      </c>
      <c r="L344">
        <v>335.22430983089703</v>
      </c>
      <c r="M344">
        <v>42.778347382377802</v>
      </c>
      <c r="N344">
        <v>0.64264107267396697</v>
      </c>
      <c r="O344">
        <v>5.9291290594073898</v>
      </c>
      <c r="P344">
        <v>16.408783783783701</v>
      </c>
      <c r="Q344">
        <v>-0.10379904096142301</v>
      </c>
    </row>
    <row r="345" spans="1:17" hidden="1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133</v>
      </c>
      <c r="E345">
        <v>20041.043549400001</v>
      </c>
      <c r="F345">
        <v>14287.15</v>
      </c>
      <c r="G345">
        <v>216.21205217182501</v>
      </c>
      <c r="H345">
        <v>-2.7638186144934398</v>
      </c>
      <c r="I345">
        <v>88.760461342375393</v>
      </c>
      <c r="J345">
        <v>2.3012366759488798</v>
      </c>
      <c r="K345">
        <v>12490.264775328</v>
      </c>
      <c r="L345">
        <v>8841.1466948705402</v>
      </c>
      <c r="M345">
        <v>41.723686319208099</v>
      </c>
      <c r="N345">
        <v>0.28707050682342899</v>
      </c>
      <c r="O345">
        <v>9.9036546827043992</v>
      </c>
      <c r="P345">
        <v>266.14941055868701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231</v>
      </c>
      <c r="E346">
        <v>20005.565616054999</v>
      </c>
      <c r="F346">
        <v>459.85</v>
      </c>
      <c r="G346">
        <v>35.701029753186198</v>
      </c>
      <c r="H346">
        <v>0.78144171667351603</v>
      </c>
      <c r="I346">
        <v>43.797108059490398</v>
      </c>
      <c r="J346">
        <v>5.7180048662104299E-2</v>
      </c>
      <c r="K346">
        <v>424.18205365072203</v>
      </c>
      <c r="L346">
        <v>354.38392107436403</v>
      </c>
      <c r="M346">
        <v>53.533694849451102</v>
      </c>
      <c r="N346">
        <v>0.620745918579786</v>
      </c>
      <c r="O346">
        <v>14.7221920191366</v>
      </c>
      <c r="P346">
        <v>66.461538461538396</v>
      </c>
      <c r="Q346">
        <v>5.2241991490886E-2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21</v>
      </c>
      <c r="E347">
        <v>19868.6799004799</v>
      </c>
      <c r="F347">
        <v>719.2</v>
      </c>
      <c r="G347">
        <v>41.914579466718401</v>
      </c>
      <c r="H347">
        <v>1.5377770721875701</v>
      </c>
      <c r="I347">
        <v>-27.874089076202399</v>
      </c>
      <c r="J347">
        <v>1.6300659409190501</v>
      </c>
      <c r="K347">
        <v>695.40027096087397</v>
      </c>
      <c r="L347">
        <v>654.51185178073399</v>
      </c>
      <c r="M347">
        <v>51.397986308421103</v>
      </c>
      <c r="N347">
        <v>1.1048667529612799</v>
      </c>
      <c r="O347">
        <v>19.834538375973299</v>
      </c>
      <c r="P347">
        <v>72.760028825366305</v>
      </c>
      <c r="Q347">
        <v>5.1579572388776002E-2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133</v>
      </c>
      <c r="E348">
        <v>19739.348064164999</v>
      </c>
      <c r="F348">
        <v>709.95</v>
      </c>
      <c r="G348">
        <v>53.339152619685102</v>
      </c>
      <c r="H348">
        <v>-0.14957457068319999</v>
      </c>
      <c r="I348">
        <v>-14.4298627689756</v>
      </c>
      <c r="J348">
        <v>3.57798338850065</v>
      </c>
      <c r="K348">
        <v>666.66128704897596</v>
      </c>
      <c r="L348">
        <v>593.29664799745296</v>
      </c>
      <c r="M348">
        <v>64.581161552427005</v>
      </c>
      <c r="N348">
        <v>0.65370656502721103</v>
      </c>
      <c r="O348">
        <v>4.9792238890062404</v>
      </c>
      <c r="P348">
        <v>83.924870466321195</v>
      </c>
      <c r="Q348">
        <v>3.4441696477090999E-2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40</v>
      </c>
      <c r="E349">
        <v>19735.628571779998</v>
      </c>
      <c r="F349">
        <v>537.45000000000005</v>
      </c>
      <c r="G349">
        <v>45.952330406823101</v>
      </c>
      <c r="H349">
        <v>23.312570689567799</v>
      </c>
      <c r="I349">
        <v>-14.188938715100401</v>
      </c>
      <c r="J349">
        <v>10.2647533292386</v>
      </c>
      <c r="K349">
        <v>471.63967173559001</v>
      </c>
      <c r="L349">
        <v>427.99308997667202</v>
      </c>
      <c r="M349">
        <v>72.307156623661399</v>
      </c>
      <c r="N349">
        <v>1.64499418766947</v>
      </c>
      <c r="O349">
        <v>6.7727230440040902</v>
      </c>
      <c r="P349">
        <v>80.352348993288601</v>
      </c>
      <c r="Q349">
        <v>0.126182155453337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433</v>
      </c>
      <c r="E350">
        <v>19598.362026275001</v>
      </c>
      <c r="F350">
        <v>1372.75</v>
      </c>
      <c r="G350">
        <v>47.370042605759302</v>
      </c>
      <c r="H350">
        <v>6.3660167779638703</v>
      </c>
      <c r="I350">
        <v>18.848141141938001</v>
      </c>
      <c r="J350">
        <v>4.3177590955526197</v>
      </c>
      <c r="K350">
        <v>1230.47153972724</v>
      </c>
      <c r="L350">
        <v>1029.25279926587</v>
      </c>
      <c r="M350">
        <v>59.487787227139897</v>
      </c>
      <c r="N350">
        <v>0.94152724452141601</v>
      </c>
      <c r="O350">
        <v>12.4531050810417</v>
      </c>
      <c r="P350">
        <v>89.344827586206904</v>
      </c>
      <c r="Q350">
        <v>0.16823864210616901</v>
      </c>
    </row>
    <row r="351" spans="1:17" hidden="1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51</v>
      </c>
      <c r="E351">
        <v>19583.597157075001</v>
      </c>
      <c r="F351">
        <v>459.15</v>
      </c>
      <c r="G351">
        <v>12.950866073445701</v>
      </c>
      <c r="H351">
        <v>5.0338177858976101</v>
      </c>
      <c r="I351">
        <v>25.114541221996099</v>
      </c>
      <c r="J351">
        <v>-2.22713337174876</v>
      </c>
      <c r="K351">
        <v>399.095780853517</v>
      </c>
      <c r="M351">
        <v>57.910876809019797</v>
      </c>
      <c r="O351">
        <v>6.0546662310791701</v>
      </c>
      <c r="P351">
        <v>57.2431506849315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77</v>
      </c>
      <c r="E352">
        <v>19339.3498411</v>
      </c>
      <c r="F352">
        <v>818.45</v>
      </c>
      <c r="G352">
        <v>-34.062779765849399</v>
      </c>
      <c r="H352">
        <v>-4.9425843599222796</v>
      </c>
      <c r="I352">
        <v>-31.209103235220098</v>
      </c>
      <c r="J352">
        <v>5.5382762939641097</v>
      </c>
      <c r="K352">
        <v>811.52041962143505</v>
      </c>
      <c r="L352">
        <v>848.67153824388902</v>
      </c>
      <c r="M352">
        <v>59.615360984097002</v>
      </c>
      <c r="N352">
        <v>1.0830721298483801</v>
      </c>
      <c r="O352">
        <v>29.2931761256032</v>
      </c>
      <c r="P352">
        <v>16.9214285714285</v>
      </c>
      <c r="Q352">
        <v>-0.100285103197957</v>
      </c>
    </row>
    <row r="353" spans="1:17" x14ac:dyDescent="0.3">
      <c r="A353" t="s">
        <v>812</v>
      </c>
      <c r="B353" t="s">
        <v>813</v>
      </c>
      <c r="C353" t="str">
        <f>IFERROR(VLOOKUP(Table1[[#This Row],[Ticker]],[1]!Table1[[Symbol]:[Industry]],2,FALSE),"-")</f>
        <v>-</v>
      </c>
      <c r="D353" t="s">
        <v>672</v>
      </c>
      <c r="E353">
        <v>19326.379560000001</v>
      </c>
      <c r="F353">
        <v>4640.8</v>
      </c>
      <c r="G353">
        <v>103.906306925122</v>
      </c>
      <c r="H353">
        <v>-2.9156081872003301</v>
      </c>
      <c r="I353">
        <v>31.3898834556285</v>
      </c>
      <c r="J353">
        <v>-3.0221746300939998</v>
      </c>
      <c r="K353">
        <v>4436.50947184507</v>
      </c>
      <c r="L353">
        <v>3477.1917880410601</v>
      </c>
      <c r="M353">
        <v>47.070990959381902</v>
      </c>
      <c r="N353">
        <v>0.49273853880269303</v>
      </c>
      <c r="O353">
        <v>18.255473194276799</v>
      </c>
      <c r="P353">
        <v>154.618275587743</v>
      </c>
      <c r="Q353">
        <v>0.137893783468549</v>
      </c>
    </row>
    <row r="354" spans="1:17" x14ac:dyDescent="0.3">
      <c r="A354" t="s">
        <v>814</v>
      </c>
      <c r="B354" t="s">
        <v>815</v>
      </c>
      <c r="C354" t="str">
        <f>IFERROR(VLOOKUP(Table1[[#This Row],[Ticker]],[1]!Table1[[Symbol]:[Industry]],2,FALSE),"-")</f>
        <v>-</v>
      </c>
      <c r="D354" t="s">
        <v>165</v>
      </c>
      <c r="E354">
        <v>19301.486157359999</v>
      </c>
      <c r="F354">
        <v>607.20000000000005</v>
      </c>
      <c r="G354">
        <v>25.3822213625639</v>
      </c>
      <c r="H354">
        <v>-4.96632554847102</v>
      </c>
      <c r="I354">
        <v>48.120545528362697</v>
      </c>
      <c r="J354">
        <v>0.65972169362987598</v>
      </c>
      <c r="K354">
        <v>595.29216542195002</v>
      </c>
      <c r="L354">
        <v>507.317192410617</v>
      </c>
      <c r="M354">
        <v>45.698168117352303</v>
      </c>
      <c r="N354">
        <v>0.28863893790431699</v>
      </c>
      <c r="O354">
        <v>11.347167325428099</v>
      </c>
      <c r="P354">
        <v>94.615384615384599</v>
      </c>
      <c r="Q354">
        <v>0.16115523753901001</v>
      </c>
    </row>
    <row r="355" spans="1:17" x14ac:dyDescent="0.3">
      <c r="A355" t="s">
        <v>816</v>
      </c>
      <c r="B355" t="s">
        <v>817</v>
      </c>
      <c r="C355" t="str">
        <f>IFERROR(VLOOKUP(Table1[[#This Row],[Ticker]],[1]!Table1[[Symbol]:[Industry]],2,FALSE),"-")</f>
        <v>-</v>
      </c>
      <c r="D355" t="s">
        <v>27</v>
      </c>
      <c r="E355">
        <v>19287.316954581998</v>
      </c>
      <c r="F355">
        <v>98.66</v>
      </c>
      <c r="G355">
        <v>-1.6895864756155301</v>
      </c>
      <c r="H355">
        <v>26.3653593685194</v>
      </c>
      <c r="I355">
        <v>-4.8749460609477104</v>
      </c>
      <c r="J355">
        <v>1.78984755382927</v>
      </c>
      <c r="K355">
        <v>84.187804162861198</v>
      </c>
      <c r="L355">
        <v>83.691735892166093</v>
      </c>
      <c r="M355">
        <v>61.824681051539699</v>
      </c>
      <c r="N355">
        <v>5.3564600518248398</v>
      </c>
      <c r="O355">
        <v>12.9130346645043</v>
      </c>
      <c r="P355">
        <v>51.667947732513397</v>
      </c>
      <c r="Q355">
        <v>8.1207885855061002E-2</v>
      </c>
    </row>
    <row r="356" spans="1:17" x14ac:dyDescent="0.3">
      <c r="A356" t="s">
        <v>818</v>
      </c>
      <c r="B356" t="s">
        <v>819</v>
      </c>
      <c r="C356" t="str">
        <f>IFERROR(VLOOKUP(Table1[[#This Row],[Ticker]],[1]!Table1[[Symbol]:[Industry]],2,FALSE),"-")</f>
        <v>-</v>
      </c>
      <c r="D356" t="s">
        <v>531</v>
      </c>
      <c r="E356">
        <v>19282.577802700001</v>
      </c>
      <c r="F356">
        <v>2139.85</v>
      </c>
      <c r="G356">
        <v>12.434339979136499</v>
      </c>
      <c r="H356">
        <v>-21.496933650379798</v>
      </c>
      <c r="I356">
        <v>-41.724191276568199</v>
      </c>
      <c r="J356">
        <v>0.34219947446389498</v>
      </c>
      <c r="K356">
        <v>2411.5296498207699</v>
      </c>
      <c r="L356">
        <v>2539.3279073155099</v>
      </c>
      <c r="M356">
        <v>37.375289427544303</v>
      </c>
      <c r="N356">
        <v>1.44868501644279</v>
      </c>
      <c r="O356">
        <v>82.068836600696301</v>
      </c>
      <c r="P356">
        <v>46.3645690834473</v>
      </c>
      <c r="Q356">
        <v>4.6347299039111001E-2</v>
      </c>
    </row>
    <row r="357" spans="1:17" x14ac:dyDescent="0.3">
      <c r="A357" t="s">
        <v>820</v>
      </c>
      <c r="B357" t="s">
        <v>821</v>
      </c>
      <c r="C357" t="str">
        <f>IFERROR(VLOOKUP(Table1[[#This Row],[Ticker]],[1]!Table1[[Symbol]:[Industry]],2,FALSE),"-")</f>
        <v>-</v>
      </c>
      <c r="D357" t="s">
        <v>628</v>
      </c>
      <c r="E357">
        <v>19217.852761769998</v>
      </c>
      <c r="F357">
        <v>38.19</v>
      </c>
      <c r="G357">
        <v>-7.8152941653863399</v>
      </c>
      <c r="H357">
        <v>-4.9769276611576201</v>
      </c>
      <c r="I357">
        <v>-29.575611249417701</v>
      </c>
      <c r="J357">
        <v>0.85916685301279605</v>
      </c>
      <c r="K357">
        <v>38.1337410544497</v>
      </c>
      <c r="L357">
        <v>38.474936168311402</v>
      </c>
      <c r="M357">
        <v>61.964683496485002</v>
      </c>
      <c r="N357">
        <v>0.91443560659696699</v>
      </c>
      <c r="O357">
        <v>38.517936632626302</v>
      </c>
      <c r="P357">
        <v>20.663507109004701</v>
      </c>
      <c r="Q357">
        <v>5.2702463500327999E-2</v>
      </c>
    </row>
    <row r="358" spans="1:17" x14ac:dyDescent="0.3">
      <c r="A358" t="s">
        <v>822</v>
      </c>
      <c r="B358" t="s">
        <v>823</v>
      </c>
      <c r="C358" t="str">
        <f>IFERROR(VLOOKUP(Table1[[#This Row],[Ticker]],[1]!Table1[[Symbol]:[Industry]],2,FALSE),"-")</f>
        <v>-</v>
      </c>
      <c r="D358" t="s">
        <v>286</v>
      </c>
      <c r="E358">
        <v>19206.3895398399</v>
      </c>
      <c r="F358">
        <v>1746.2</v>
      </c>
      <c r="G358">
        <v>-7.3897973143727196</v>
      </c>
      <c r="H358">
        <v>-6.1027013221425399</v>
      </c>
      <c r="I358">
        <v>-27.224773079456</v>
      </c>
      <c r="J358">
        <v>-3.53017941748457</v>
      </c>
      <c r="K358">
        <v>1842.50626054798</v>
      </c>
      <c r="L358">
        <v>1833.0185332253</v>
      </c>
      <c r="M358">
        <v>30.730710703526402</v>
      </c>
      <c r="N358">
        <v>2.0191047952423902</v>
      </c>
      <c r="O358">
        <v>40.8172030695223</v>
      </c>
      <c r="P358">
        <v>22.073473382502002</v>
      </c>
      <c r="Q358">
        <v>5.2463699635894999E-2</v>
      </c>
    </row>
    <row r="359" spans="1:17" x14ac:dyDescent="0.3">
      <c r="A359" t="s">
        <v>824</v>
      </c>
      <c r="B359" t="s">
        <v>825</v>
      </c>
      <c r="C359" t="str">
        <f>IFERROR(VLOOKUP(Table1[[#This Row],[Ticker]],[1]!Table1[[Symbol]:[Industry]],2,FALSE),"-")</f>
        <v>-</v>
      </c>
      <c r="D359" t="s">
        <v>46</v>
      </c>
      <c r="E359">
        <v>19192.33719935</v>
      </c>
      <c r="F359">
        <v>1650.25</v>
      </c>
      <c r="G359">
        <v>209.64779513305501</v>
      </c>
      <c r="H359">
        <v>3.4005427402475199</v>
      </c>
      <c r="I359">
        <v>88.529135636206505</v>
      </c>
      <c r="J359">
        <v>11.2030885278007</v>
      </c>
      <c r="K359">
        <v>1404.79908943242</v>
      </c>
      <c r="L359">
        <v>995.48228703066798</v>
      </c>
      <c r="M359">
        <v>66.969105795951506</v>
      </c>
      <c r="N359">
        <v>0.46486297233371199</v>
      </c>
      <c r="O359">
        <v>4.34782608695651</v>
      </c>
      <c r="P359">
        <v>282.00231481481399</v>
      </c>
      <c r="Q359">
        <v>0.178253104373886</v>
      </c>
    </row>
    <row r="360" spans="1:17" x14ac:dyDescent="0.3">
      <c r="A360" t="s">
        <v>826</v>
      </c>
      <c r="B360" t="s">
        <v>827</v>
      </c>
      <c r="C360" t="str">
        <f>IFERROR(VLOOKUP(Table1[[#This Row],[Ticker]],[1]!Table1[[Symbol]:[Industry]],2,FALSE),"-")</f>
        <v>-</v>
      </c>
      <c r="D360" t="s">
        <v>411</v>
      </c>
      <c r="E360">
        <v>19152.211303324999</v>
      </c>
      <c r="F360">
        <v>601.75</v>
      </c>
      <c r="G360">
        <v>59.107117308301497</v>
      </c>
      <c r="H360">
        <v>2.5892320217420699</v>
      </c>
      <c r="I360">
        <v>1.7570783117698501</v>
      </c>
      <c r="J360">
        <v>5.6739100741321202</v>
      </c>
      <c r="K360">
        <v>550.65696135252495</v>
      </c>
      <c r="L360">
        <v>479.20071534165601</v>
      </c>
      <c r="M360">
        <v>77.949865392643602</v>
      </c>
      <c r="N360">
        <v>1.1975515678659101</v>
      </c>
      <c r="O360">
        <v>2.5675114250103901</v>
      </c>
      <c r="P360">
        <v>100.38295038295</v>
      </c>
      <c r="Q360">
        <v>0.13484390030268201</v>
      </c>
    </row>
    <row r="361" spans="1:17" x14ac:dyDescent="0.3">
      <c r="A361" t="s">
        <v>828</v>
      </c>
      <c r="B361" t="s">
        <v>829</v>
      </c>
      <c r="C361" t="str">
        <f>IFERROR(VLOOKUP(Table1[[#This Row],[Ticker]],[1]!Table1[[Symbol]:[Industry]],2,FALSE),"-")</f>
        <v>-</v>
      </c>
      <c r="D361" t="s">
        <v>136</v>
      </c>
      <c r="E361">
        <v>19070.666202339999</v>
      </c>
      <c r="F361">
        <v>557.79999999999995</v>
      </c>
      <c r="G361">
        <v>150.20012366853899</v>
      </c>
      <c r="H361">
        <v>20.352257725955901</v>
      </c>
      <c r="I361">
        <v>65.160499277277097</v>
      </c>
      <c r="J361">
        <v>3.4547971293220798</v>
      </c>
      <c r="K361">
        <v>455.34319034058501</v>
      </c>
      <c r="L361">
        <v>351.27046202397503</v>
      </c>
      <c r="M361">
        <v>80.021079718519999</v>
      </c>
      <c r="N361">
        <v>1.2450173608829</v>
      </c>
      <c r="O361">
        <v>1.2907852276801799</v>
      </c>
      <c r="P361">
        <v>207.66685052399299</v>
      </c>
      <c r="Q361">
        <v>0.207040672754356</v>
      </c>
    </row>
    <row r="362" spans="1:17" x14ac:dyDescent="0.3">
      <c r="A362" t="s">
        <v>830</v>
      </c>
      <c r="B362" t="s">
        <v>831</v>
      </c>
      <c r="C362" t="str">
        <f>IFERROR(VLOOKUP(Table1[[#This Row],[Ticker]],[1]!Table1[[Symbol]:[Industry]],2,FALSE),"-")</f>
        <v>-</v>
      </c>
      <c r="D362" t="s">
        <v>165</v>
      </c>
      <c r="E362">
        <v>19012.357343025</v>
      </c>
      <c r="F362">
        <v>795.15</v>
      </c>
      <c r="G362">
        <v>154.10788726483901</v>
      </c>
      <c r="H362">
        <v>-12.6972186614199</v>
      </c>
      <c r="I362">
        <v>54.281292865501797</v>
      </c>
      <c r="J362">
        <v>6.33534078005298</v>
      </c>
      <c r="K362">
        <v>813.39259279634905</v>
      </c>
      <c r="L362">
        <v>639.47768548107297</v>
      </c>
      <c r="M362">
        <v>47.160970651243098</v>
      </c>
      <c r="N362">
        <v>1.0689947773339099</v>
      </c>
      <c r="O362">
        <v>23.2471860655222</v>
      </c>
      <c r="P362">
        <v>192.22712238147699</v>
      </c>
      <c r="Q362">
        <v>0.16895304750038301</v>
      </c>
    </row>
    <row r="363" spans="1:17" x14ac:dyDescent="0.3">
      <c r="A363" t="s">
        <v>832</v>
      </c>
      <c r="B363" t="s">
        <v>833</v>
      </c>
      <c r="C363" t="str">
        <f>IFERROR(VLOOKUP(Table1[[#This Row],[Ticker]],[1]!Table1[[Symbol]:[Industry]],2,FALSE),"-")</f>
        <v>-</v>
      </c>
      <c r="D363" t="s">
        <v>173</v>
      </c>
      <c r="E363">
        <v>18923.649551039998</v>
      </c>
      <c r="F363">
        <v>335.4</v>
      </c>
      <c r="G363">
        <v>-10.100802740089</v>
      </c>
      <c r="H363">
        <v>8.4326204458664709</v>
      </c>
      <c r="I363">
        <v>-21.997192472519199</v>
      </c>
      <c r="J363">
        <v>5.2261652452559497</v>
      </c>
      <c r="K363">
        <v>312.93872864072603</v>
      </c>
      <c r="L363">
        <v>312.84566738669599</v>
      </c>
      <c r="M363">
        <v>80.7025868143362</v>
      </c>
      <c r="N363">
        <v>0.89437074614430701</v>
      </c>
      <c r="O363">
        <v>21.273106738222999</v>
      </c>
      <c r="P363">
        <v>31.787819253437998</v>
      </c>
      <c r="Q363">
        <v>-4.487103011258E-2</v>
      </c>
    </row>
    <row r="364" spans="1:17" x14ac:dyDescent="0.3">
      <c r="A364" t="s">
        <v>834</v>
      </c>
      <c r="B364" t="s">
        <v>835</v>
      </c>
      <c r="C364" t="str">
        <f>IFERROR(VLOOKUP(Table1[[#This Row],[Ticker]],[1]!Table1[[Symbol]:[Industry]],2,FALSE),"-")</f>
        <v>-</v>
      </c>
      <c r="D364" t="s">
        <v>531</v>
      </c>
      <c r="E364">
        <v>18891.344893484998</v>
      </c>
      <c r="F364">
        <v>445.35</v>
      </c>
      <c r="G364">
        <v>-48.929408198635699</v>
      </c>
      <c r="H364">
        <v>-15.322830479689101</v>
      </c>
      <c r="I364">
        <v>-40.191812105845599</v>
      </c>
      <c r="J364">
        <v>-2.7969395017577101</v>
      </c>
      <c r="K364">
        <v>463.25291771311697</v>
      </c>
      <c r="L364">
        <v>482.436024607739</v>
      </c>
      <c r="M364">
        <v>29.3133431390997</v>
      </c>
      <c r="N364">
        <v>0.42555696575813401</v>
      </c>
      <c r="O364">
        <v>53.816676949673401</v>
      </c>
      <c r="P364">
        <v>46.361903509925</v>
      </c>
      <c r="Q364">
        <v>3.8243708536082999E-2</v>
      </c>
    </row>
    <row r="365" spans="1:17" x14ac:dyDescent="0.3">
      <c r="A365" t="s">
        <v>836</v>
      </c>
      <c r="B365" t="s">
        <v>837</v>
      </c>
      <c r="C365" t="str">
        <f>IFERROR(VLOOKUP(Table1[[#This Row],[Ticker]],[1]!Table1[[Symbol]:[Industry]],2,FALSE),"-")</f>
        <v>-</v>
      </c>
      <c r="D365" t="s">
        <v>838</v>
      </c>
      <c r="E365">
        <v>18871.81943888</v>
      </c>
      <c r="F365">
        <v>1966.4</v>
      </c>
      <c r="G365">
        <v>32.656767331904199</v>
      </c>
      <c r="H365">
        <v>-0.87785098943457296</v>
      </c>
      <c r="I365">
        <v>26.565146009825298</v>
      </c>
      <c r="J365">
        <v>-3.2847736761819299</v>
      </c>
      <c r="K365">
        <v>1941.04111365061</v>
      </c>
      <c r="L365">
        <v>1648.60223618243</v>
      </c>
      <c r="M365">
        <v>24.720145005224101</v>
      </c>
      <c r="N365">
        <v>0.47301935186190402</v>
      </c>
      <c r="O365">
        <v>13.7408462164361</v>
      </c>
      <c r="P365">
        <v>63.641659385012197</v>
      </c>
      <c r="Q365">
        <v>6.2681763557692005E-2</v>
      </c>
    </row>
    <row r="366" spans="1:17" x14ac:dyDescent="0.3">
      <c r="A366" t="s">
        <v>839</v>
      </c>
      <c r="B366" t="s">
        <v>840</v>
      </c>
      <c r="C366" t="str">
        <f>IFERROR(VLOOKUP(Table1[[#This Row],[Ticker]],[1]!Table1[[Symbol]:[Industry]],2,FALSE),"-")</f>
        <v>-</v>
      </c>
      <c r="D366" t="s">
        <v>80</v>
      </c>
      <c r="E366">
        <v>18768.345687404999</v>
      </c>
      <c r="F366">
        <v>3352.45</v>
      </c>
      <c r="G366">
        <v>38.103495347939599</v>
      </c>
      <c r="H366">
        <v>6.4955774808338402</v>
      </c>
      <c r="I366">
        <v>65.102823456517299</v>
      </c>
      <c r="J366">
        <v>3.9971779434996102</v>
      </c>
      <c r="K366">
        <v>3061.5943561327199</v>
      </c>
      <c r="L366">
        <v>2549.4739912376899</v>
      </c>
      <c r="M366">
        <v>60.073307379405598</v>
      </c>
      <c r="N366">
        <v>0.91508028185135604</v>
      </c>
      <c r="O366">
        <v>9.0247430983310792</v>
      </c>
      <c r="P366">
        <v>93.224783861671398</v>
      </c>
      <c r="Q366">
        <v>0.165630771507735</v>
      </c>
    </row>
    <row r="367" spans="1:17" x14ac:dyDescent="0.3">
      <c r="A367" t="s">
        <v>841</v>
      </c>
      <c r="B367" t="s">
        <v>842</v>
      </c>
      <c r="C367" t="str">
        <f>IFERROR(VLOOKUP(Table1[[#This Row],[Ticker]],[1]!Table1[[Symbol]:[Industry]],2,FALSE),"-")</f>
        <v>-</v>
      </c>
      <c r="D367" t="s">
        <v>637</v>
      </c>
      <c r="E367">
        <v>18717.259516784001</v>
      </c>
      <c r="F367">
        <v>129.82</v>
      </c>
      <c r="G367">
        <v>77.061845187015393</v>
      </c>
      <c r="H367">
        <v>4.6759702330301103</v>
      </c>
      <c r="I367">
        <v>11.4795526854485</v>
      </c>
      <c r="J367">
        <v>6.4683985951496297</v>
      </c>
      <c r="K367">
        <v>114.075348557889</v>
      </c>
      <c r="L367">
        <v>97.310456072009899</v>
      </c>
      <c r="M367">
        <v>67.987745757762795</v>
      </c>
      <c r="N367">
        <v>0.87492261448254405</v>
      </c>
      <c r="O367">
        <v>4.2982591280234104</v>
      </c>
      <c r="P367">
        <v>111.08943089430799</v>
      </c>
      <c r="Q367">
        <v>4.5208271833091E-2</v>
      </c>
    </row>
    <row r="368" spans="1:17" hidden="1" x14ac:dyDescent="0.3">
      <c r="A368" t="s">
        <v>843</v>
      </c>
      <c r="B368" t="s">
        <v>844</v>
      </c>
      <c r="C368" t="str">
        <f>IFERROR(VLOOKUP(Table1[[#This Row],[Ticker]],[1]!Table1[[Symbol]:[Industry]],2,FALSE),"-")</f>
        <v>-</v>
      </c>
      <c r="D368" t="s">
        <v>845</v>
      </c>
      <c r="E368">
        <v>18633.121310265</v>
      </c>
      <c r="F368">
        <v>1715.95</v>
      </c>
      <c r="G368">
        <v>-4.3990059715752396</v>
      </c>
      <c r="H368">
        <v>-11.2888472984428</v>
      </c>
      <c r="I368">
        <v>7.7646691769751497</v>
      </c>
      <c r="J368">
        <v>1.9804577779582699</v>
      </c>
      <c r="K368">
        <v>1637.9215597846901</v>
      </c>
      <c r="M368">
        <v>37.3170523416089</v>
      </c>
      <c r="O368">
        <v>12.9665782802529</v>
      </c>
      <c r="P368">
        <v>39.321235740673004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21</v>
      </c>
      <c r="E369">
        <v>18421.596055800001</v>
      </c>
      <c r="F369">
        <v>812.7</v>
      </c>
      <c r="G369">
        <v>36.971847418052498</v>
      </c>
      <c r="H369">
        <v>5.2783329947731801</v>
      </c>
      <c r="I369">
        <v>28.174918593133299</v>
      </c>
      <c r="J369">
        <v>7.8303330562214501</v>
      </c>
      <c r="K369">
        <v>713.95448986210602</v>
      </c>
      <c r="L369">
        <v>600.94502752180199</v>
      </c>
      <c r="M369">
        <v>72.609846966190801</v>
      </c>
      <c r="N369">
        <v>1.7117512082897499</v>
      </c>
      <c r="O369">
        <v>3.29764980927771</v>
      </c>
      <c r="P369">
        <v>78.106508875739607</v>
      </c>
      <c r="Q369">
        <v>5.5435954309263E-2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850</v>
      </c>
      <c r="E370">
        <v>18408.638539521999</v>
      </c>
      <c r="F370">
        <v>267.19</v>
      </c>
      <c r="G370">
        <v>58.488795757027603</v>
      </c>
      <c r="H370">
        <v>18.606891807850101</v>
      </c>
      <c r="I370">
        <v>22.590966933649501</v>
      </c>
      <c r="J370">
        <v>3.53179545962821</v>
      </c>
      <c r="K370">
        <v>224.66469039987001</v>
      </c>
      <c r="L370">
        <v>195.56108385863499</v>
      </c>
      <c r="M370">
        <v>78.581524213486702</v>
      </c>
      <c r="N370">
        <v>1.17350576133044</v>
      </c>
      <c r="O370">
        <v>0.77098693813390995</v>
      </c>
      <c r="P370">
        <v>90.035561877667107</v>
      </c>
      <c r="Q370">
        <v>2.6571906891300002E-4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24</v>
      </c>
      <c r="E371">
        <v>18387.983593149998</v>
      </c>
      <c r="F371">
        <v>228.5</v>
      </c>
      <c r="G371">
        <v>57.930748994673699</v>
      </c>
      <c r="H371">
        <v>3.5941621775378501</v>
      </c>
      <c r="I371">
        <v>5.0982078195499998</v>
      </c>
      <c r="J371">
        <v>4.6384191942134096</v>
      </c>
      <c r="K371">
        <v>203.940666572212</v>
      </c>
      <c r="L371">
        <v>179.70309184471299</v>
      </c>
      <c r="M371">
        <v>82.876086721903604</v>
      </c>
      <c r="N371">
        <v>1.33663332373819</v>
      </c>
      <c r="O371">
        <v>0.57330415754923703</v>
      </c>
      <c r="P371">
        <v>97.664359861591606</v>
      </c>
      <c r="Q371">
        <v>0.17691671465389799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265</v>
      </c>
      <c r="E372">
        <v>18344.255995259999</v>
      </c>
      <c r="F372">
        <v>2310.1</v>
      </c>
      <c r="G372">
        <v>176.40715418028699</v>
      </c>
      <c r="H372">
        <v>0.884560843634839</v>
      </c>
      <c r="I372">
        <v>143.03831729409501</v>
      </c>
      <c r="J372">
        <v>0.53018529955032301</v>
      </c>
      <c r="K372">
        <v>2043.5166853527301</v>
      </c>
      <c r="L372">
        <v>1409.92857957819</v>
      </c>
      <c r="M372">
        <v>56.172473119011201</v>
      </c>
      <c r="N372">
        <v>0.57806268824657503</v>
      </c>
      <c r="O372">
        <v>16.185446517466701</v>
      </c>
      <c r="P372">
        <v>214.27794027617099</v>
      </c>
      <c r="Q372">
        <v>0.15617067301836701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143</v>
      </c>
      <c r="E373">
        <v>18278.449152100002</v>
      </c>
      <c r="F373">
        <v>3048.95</v>
      </c>
      <c r="G373">
        <v>-28.4563983521256</v>
      </c>
      <c r="H373">
        <v>9.6958292460624396</v>
      </c>
      <c r="I373">
        <v>6.2744281261599202</v>
      </c>
      <c r="J373">
        <v>7.7653427244434097</v>
      </c>
      <c r="K373">
        <v>2739.6024605717398</v>
      </c>
      <c r="L373">
        <v>2684.0497148675399</v>
      </c>
      <c r="M373">
        <v>75.556722205847805</v>
      </c>
      <c r="N373">
        <v>1.36600188014642</v>
      </c>
      <c r="O373">
        <v>7.9715967792190803</v>
      </c>
      <c r="P373">
        <v>36.724215246636703</v>
      </c>
      <c r="Q373">
        <v>-6.9263433843964994E-2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391</v>
      </c>
      <c r="E374">
        <v>18244.171173260002</v>
      </c>
      <c r="F374">
        <v>7688.9</v>
      </c>
      <c r="G374">
        <v>-12.1382218499089</v>
      </c>
      <c r="H374">
        <v>-4.4387482788322297</v>
      </c>
      <c r="I374">
        <v>2.9288362576643001</v>
      </c>
      <c r="J374">
        <v>-4.2749354046638102</v>
      </c>
      <c r="K374">
        <v>7764.4584591290904</v>
      </c>
      <c r="L374">
        <v>7066.7804075932199</v>
      </c>
      <c r="M374">
        <v>33.871512292242798</v>
      </c>
      <c r="N374">
        <v>1.2413742661379501</v>
      </c>
      <c r="O374">
        <v>16.791738740261898</v>
      </c>
      <c r="P374">
        <v>40.139612875004502</v>
      </c>
      <c r="Q374">
        <v>6.950558245354E-3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604</v>
      </c>
      <c r="E375">
        <v>18242.517751604999</v>
      </c>
      <c r="F375">
        <v>759.15</v>
      </c>
      <c r="G375">
        <v>37.0160211472787</v>
      </c>
      <c r="H375">
        <v>-6.7426521436231699</v>
      </c>
      <c r="I375">
        <v>-9.0430994004648504</v>
      </c>
      <c r="J375">
        <v>-8.8152034335546094</v>
      </c>
      <c r="K375">
        <v>707.301033121557</v>
      </c>
      <c r="L375">
        <v>632.04136106113299</v>
      </c>
      <c r="M375">
        <v>63.290847322404602</v>
      </c>
      <c r="N375">
        <v>1.67397936253347</v>
      </c>
      <c r="O375">
        <v>8.7993150233814195</v>
      </c>
      <c r="P375">
        <v>75.607217210270605</v>
      </c>
      <c r="Q375">
        <v>8.8512111963720996E-2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628</v>
      </c>
      <c r="E376">
        <v>18222.960126755999</v>
      </c>
      <c r="F376">
        <v>189.42</v>
      </c>
      <c r="G376">
        <v>46.331879365299898</v>
      </c>
      <c r="H376">
        <v>15.2177793011549</v>
      </c>
      <c r="I376">
        <v>12.0680038802374</v>
      </c>
      <c r="J376">
        <v>3.1193771600937001</v>
      </c>
      <c r="K376">
        <v>158.72139530837001</v>
      </c>
      <c r="L376">
        <v>144.313155175281</v>
      </c>
      <c r="M376">
        <v>80.105132289630404</v>
      </c>
      <c r="N376">
        <v>2.24512475183051</v>
      </c>
      <c r="O376">
        <v>0.30619786717347403</v>
      </c>
      <c r="P376">
        <v>88.3838886126305</v>
      </c>
      <c r="Q376">
        <v>1.3304749422328999E-2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173</v>
      </c>
      <c r="E377">
        <v>18174.617263110002</v>
      </c>
      <c r="F377">
        <v>1839.95</v>
      </c>
      <c r="G377">
        <v>38.1132058926543</v>
      </c>
      <c r="H377">
        <v>11.530018595412001</v>
      </c>
      <c r="I377">
        <v>15.8328591807976</v>
      </c>
      <c r="J377">
        <v>7.3884477739726897</v>
      </c>
      <c r="K377">
        <v>1586.62369817588</v>
      </c>
      <c r="L377">
        <v>1368.84984928874</v>
      </c>
      <c r="M377">
        <v>76.9113905140036</v>
      </c>
      <c r="N377">
        <v>0.90319185358068299</v>
      </c>
      <c r="O377">
        <v>1.54080273920487</v>
      </c>
      <c r="P377">
        <v>89.578074287774896</v>
      </c>
      <c r="Q377">
        <v>2.7311721922023E-2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51</v>
      </c>
      <c r="E378">
        <v>18047.681291738001</v>
      </c>
      <c r="F378">
        <v>213.22</v>
      </c>
      <c r="G378">
        <v>26.8676275451664</v>
      </c>
      <c r="H378">
        <v>-2.3464136135291702</v>
      </c>
      <c r="I378">
        <v>4.2672972893244898</v>
      </c>
      <c r="J378">
        <v>-2.7042657980462801</v>
      </c>
      <c r="K378">
        <v>200.401285353779</v>
      </c>
      <c r="L378">
        <v>177.70658559517699</v>
      </c>
      <c r="M378">
        <v>52.1718177120772</v>
      </c>
      <c r="N378">
        <v>1.2255970718151099</v>
      </c>
      <c r="O378">
        <v>8.0574054966701105</v>
      </c>
      <c r="P378">
        <v>70.099720781810902</v>
      </c>
      <c r="Q378">
        <v>-2.3195772448836999E-2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298</v>
      </c>
      <c r="E379">
        <v>18021.625392729999</v>
      </c>
      <c r="F379">
        <v>826.3</v>
      </c>
      <c r="G379">
        <v>42.559726475038303</v>
      </c>
      <c r="H379">
        <v>0.12716331991399499</v>
      </c>
      <c r="I379">
        <v>-5.1283771286109303</v>
      </c>
      <c r="J379">
        <v>8.5473507473915493</v>
      </c>
      <c r="K379">
        <v>818.89061809396503</v>
      </c>
      <c r="L379">
        <v>742.21345403964301</v>
      </c>
      <c r="M379">
        <v>52.532304772828297</v>
      </c>
      <c r="N379">
        <v>1.0280505079875799</v>
      </c>
      <c r="O379">
        <v>15.938521118237899</v>
      </c>
      <c r="P379">
        <v>76.635314236853304</v>
      </c>
      <c r="Q379">
        <v>0.19212745463313699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420</v>
      </c>
      <c r="E380">
        <v>17876.626103428</v>
      </c>
      <c r="F380">
        <v>111.73</v>
      </c>
      <c r="G380">
        <v>-32.329357584804399</v>
      </c>
      <c r="H380">
        <v>-11.8367576651466</v>
      </c>
      <c r="I380">
        <v>-19.68787411944</v>
      </c>
      <c r="J380">
        <v>-1.9540355045812201</v>
      </c>
      <c r="K380">
        <v>116.712692791208</v>
      </c>
      <c r="L380">
        <v>115.548007005749</v>
      </c>
      <c r="M380">
        <v>29.509861380884299</v>
      </c>
      <c r="N380">
        <v>0.82760686800085104</v>
      </c>
      <c r="O380">
        <v>22.617023180882398</v>
      </c>
      <c r="P380">
        <v>6.4095238095238196</v>
      </c>
      <c r="Q380">
        <v>9.6715594022068002E-2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265</v>
      </c>
      <c r="E381">
        <v>17744.276391814899</v>
      </c>
      <c r="F381">
        <v>1223.05</v>
      </c>
      <c r="G381">
        <v>144.88878746726601</v>
      </c>
      <c r="H381">
        <v>-17.680510441785</v>
      </c>
      <c r="I381">
        <v>63.0766200140866</v>
      </c>
      <c r="J381">
        <v>-1.1278168219935001</v>
      </c>
      <c r="K381">
        <v>1255.25168953298</v>
      </c>
      <c r="L381">
        <v>952.67771190257201</v>
      </c>
      <c r="M381">
        <v>20.238018407313898</v>
      </c>
      <c r="N381">
        <v>0.46979875003124399</v>
      </c>
      <c r="O381">
        <v>18.556068844282699</v>
      </c>
      <c r="P381">
        <v>185.06001631511401</v>
      </c>
      <c r="Q381">
        <v>0.16373723207733001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124</v>
      </c>
      <c r="E382">
        <v>17725.806433099999</v>
      </c>
      <c r="F382">
        <v>707.95</v>
      </c>
      <c r="G382">
        <v>19.551293527512399</v>
      </c>
      <c r="H382">
        <v>-3.54258718762765</v>
      </c>
      <c r="I382">
        <v>7.0325163500727399</v>
      </c>
      <c r="J382">
        <v>2.2128285061322499</v>
      </c>
      <c r="K382">
        <v>670.24348884665096</v>
      </c>
      <c r="L382">
        <v>572.29828018404305</v>
      </c>
      <c r="M382">
        <v>48.695850062101698</v>
      </c>
      <c r="N382">
        <v>0.716724339855356</v>
      </c>
      <c r="O382">
        <v>5.5159262659792301</v>
      </c>
      <c r="P382">
        <v>57.252332296756997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Row],[Ticker]],[1]!Table1[[Symbol]:[Industry]],2,FALSE),"-")</f>
        <v>-</v>
      </c>
      <c r="D383" t="s">
        <v>551</v>
      </c>
      <c r="E383">
        <v>17705.240472000001</v>
      </c>
      <c r="F383">
        <v>3570.8</v>
      </c>
      <c r="G383">
        <v>-42.689541343339002</v>
      </c>
      <c r="H383">
        <v>-5.0680226429618402</v>
      </c>
      <c r="I383">
        <v>-6.8325457740154096</v>
      </c>
      <c r="J383">
        <v>-0.74810805339584097</v>
      </c>
      <c r="K383">
        <v>3521.7031389334302</v>
      </c>
      <c r="L383">
        <v>3556.33652183912</v>
      </c>
      <c r="M383">
        <v>47.062419335408201</v>
      </c>
      <c r="N383">
        <v>0.72950680297386705</v>
      </c>
      <c r="O383">
        <v>32.302285202195499</v>
      </c>
      <c r="P383">
        <v>24.160712112519299</v>
      </c>
      <c r="Q383">
        <v>-5.9108345516251999E-2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Row],[Ticker]],[1]!Table1[[Symbol]:[Industry]],2,FALSE),"-")</f>
        <v>-</v>
      </c>
      <c r="D384" t="s">
        <v>57</v>
      </c>
      <c r="E384">
        <v>17636.722751339999</v>
      </c>
      <c r="F384">
        <v>1685.85</v>
      </c>
      <c r="G384">
        <v>52.395331248011502</v>
      </c>
      <c r="H384">
        <v>6.9015113231346898</v>
      </c>
      <c r="I384">
        <v>7.4064290939245003</v>
      </c>
      <c r="J384">
        <v>1.8604580440487</v>
      </c>
      <c r="K384">
        <v>1601.8394288546599</v>
      </c>
      <c r="L384">
        <v>1421.7827425109001</v>
      </c>
      <c r="M384">
        <v>51.405030829497697</v>
      </c>
      <c r="N384">
        <v>0.33311836178520499</v>
      </c>
      <c r="O384">
        <v>6.7117477830174801</v>
      </c>
      <c r="P384">
        <v>87.306260763290894</v>
      </c>
    </row>
    <row r="385" spans="1:17" x14ac:dyDescent="0.3">
      <c r="A385" t="s">
        <v>879</v>
      </c>
      <c r="B385" t="s">
        <v>880</v>
      </c>
      <c r="C385" t="str">
        <f>IFERROR(VLOOKUP(Table1[[#This Row],[Ticker]],[1]!Table1[[Symbol]:[Industry]],2,FALSE),"-")</f>
        <v>-</v>
      </c>
      <c r="D385" t="s">
        <v>57</v>
      </c>
      <c r="E385">
        <v>17569.625</v>
      </c>
      <c r="F385">
        <v>7027.85</v>
      </c>
      <c r="G385">
        <v>55.368305170116997</v>
      </c>
      <c r="H385">
        <v>12.0878546286123</v>
      </c>
      <c r="I385">
        <v>-3.0337073725036801</v>
      </c>
      <c r="J385">
        <v>12.6982183635188</v>
      </c>
      <c r="K385">
        <v>6409.70879463642</v>
      </c>
      <c r="L385">
        <v>5571.7737612399696</v>
      </c>
      <c r="M385">
        <v>59.327661534650801</v>
      </c>
      <c r="N385">
        <v>1.8110723659897801</v>
      </c>
      <c r="O385">
        <v>7.7456121004289802</v>
      </c>
      <c r="P385">
        <v>87.409333333333294</v>
      </c>
      <c r="Q385">
        <v>7.1692860050064006E-2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-</v>
      </c>
      <c r="D386" t="s">
        <v>51</v>
      </c>
      <c r="E386">
        <v>17323.739411999999</v>
      </c>
      <c r="F386">
        <v>210</v>
      </c>
      <c r="G386">
        <v>-18.400032864916199</v>
      </c>
      <c r="H386">
        <v>-7.6169639372579896</v>
      </c>
      <c r="I386">
        <v>-29.9167540912952</v>
      </c>
      <c r="J386">
        <v>-2.4507379021795401</v>
      </c>
      <c r="K386">
        <v>216.55895514927701</v>
      </c>
      <c r="L386">
        <v>212.68079063341099</v>
      </c>
      <c r="M386">
        <v>38.864533341018102</v>
      </c>
      <c r="N386">
        <v>0.34897239327803797</v>
      </c>
      <c r="O386">
        <v>37.738095238095198</v>
      </c>
      <c r="P386">
        <v>14.738423712607499</v>
      </c>
      <c r="Q386">
        <v>3.2857951010787999E-2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-</v>
      </c>
      <c r="D387" t="s">
        <v>293</v>
      </c>
      <c r="E387">
        <v>17169.961700849999</v>
      </c>
      <c r="F387">
        <v>2145.5</v>
      </c>
      <c r="G387">
        <v>-14.3109754187088</v>
      </c>
      <c r="H387">
        <v>-0.300640895308041</v>
      </c>
      <c r="I387">
        <v>-10.8166336209847</v>
      </c>
      <c r="J387">
        <v>1.2486038525585399</v>
      </c>
      <c r="K387">
        <v>2068.4475493208902</v>
      </c>
      <c r="L387">
        <v>1987.46816259824</v>
      </c>
      <c r="M387">
        <v>59.656110865305003</v>
      </c>
      <c r="N387">
        <v>1.13516422419101</v>
      </c>
      <c r="O387">
        <v>9.8298764856676808</v>
      </c>
      <c r="P387">
        <v>22.599999999999898</v>
      </c>
      <c r="Q387">
        <v>4.0407057292932001E-2</v>
      </c>
    </row>
    <row r="388" spans="1:17" hidden="1" x14ac:dyDescent="0.3">
      <c r="A388" t="s">
        <v>885</v>
      </c>
      <c r="B388" t="s">
        <v>886</v>
      </c>
      <c r="C388" t="str">
        <f>IFERROR(VLOOKUP(Table1[[#This Row],[Ticker]],[1]!Table1[[Symbol]:[Industry]],2,FALSE),"-")</f>
        <v>-</v>
      </c>
      <c r="E388">
        <v>17116.93170275</v>
      </c>
      <c r="F388">
        <v>1643.5</v>
      </c>
      <c r="G388">
        <v>461.17607191672897</v>
      </c>
      <c r="H388">
        <v>-15.6007416082623</v>
      </c>
      <c r="I388">
        <v>121.677564613325</v>
      </c>
      <c r="J388">
        <v>-7.7416497664457902</v>
      </c>
      <c r="K388">
        <v>1972.0700402755799</v>
      </c>
      <c r="L388">
        <v>1435.7376602552399</v>
      </c>
      <c r="M388">
        <v>16.061283124725001</v>
      </c>
      <c r="N388">
        <v>1.0499122132348699</v>
      </c>
      <c r="O388">
        <v>84.834195314876794</v>
      </c>
      <c r="P388">
        <v>626.18416401555305</v>
      </c>
      <c r="Q388">
        <v>0.303265234246897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Row],[Ticker]],[1]!Table1[[Symbol]:[Industry]],2,FALSE),"-")</f>
        <v>-</v>
      </c>
      <c r="D389" t="s">
        <v>469</v>
      </c>
      <c r="E389">
        <v>17111.24401658</v>
      </c>
      <c r="F389">
        <v>617.29999999999995</v>
      </c>
      <c r="G389">
        <v>195.511817190464</v>
      </c>
      <c r="H389">
        <v>22.175585115376599</v>
      </c>
      <c r="I389">
        <v>10.4655651645137</v>
      </c>
      <c r="J389">
        <v>5.7248451964516898</v>
      </c>
      <c r="K389">
        <v>551.57062238518597</v>
      </c>
      <c r="L389">
        <v>453.848956563478</v>
      </c>
      <c r="M389">
        <v>54.601974788398202</v>
      </c>
      <c r="N389">
        <v>2.2325640759179302</v>
      </c>
      <c r="O389">
        <v>10.910416329175399</v>
      </c>
      <c r="P389">
        <v>247.87264018033201</v>
      </c>
      <c r="Q389">
        <v>0.235804068361438</v>
      </c>
    </row>
    <row r="390" spans="1:17" x14ac:dyDescent="0.3">
      <c r="A390" t="s">
        <v>889</v>
      </c>
      <c r="B390" t="s">
        <v>890</v>
      </c>
      <c r="C390" t="str">
        <f>IFERROR(VLOOKUP(Table1[[#This Row],[Ticker]],[1]!Table1[[Symbol]:[Industry]],2,FALSE),"-")</f>
        <v>-</v>
      </c>
      <c r="D390" t="s">
        <v>265</v>
      </c>
      <c r="E390">
        <v>17049.752187300001</v>
      </c>
      <c r="F390">
        <v>979.65</v>
      </c>
      <c r="G390">
        <v>89.231160342928405</v>
      </c>
      <c r="H390">
        <v>2.2387034618080501</v>
      </c>
      <c r="I390">
        <v>23.977870548083398</v>
      </c>
      <c r="J390">
        <v>3.9287496920666598</v>
      </c>
      <c r="K390">
        <v>947.680467266351</v>
      </c>
      <c r="L390">
        <v>800.32343277990196</v>
      </c>
      <c r="M390">
        <v>50.616528971037702</v>
      </c>
      <c r="N390">
        <v>1.7860795803856</v>
      </c>
      <c r="O390">
        <v>8.2019088449956499</v>
      </c>
      <c r="P390">
        <v>120.835869344694</v>
      </c>
      <c r="Q390">
        <v>0.16485977267455601</v>
      </c>
    </row>
    <row r="391" spans="1:17" x14ac:dyDescent="0.3">
      <c r="A391" t="s">
        <v>891</v>
      </c>
      <c r="B391" t="s">
        <v>892</v>
      </c>
      <c r="C391" t="str">
        <f>IFERROR(VLOOKUP(Table1[[#This Row],[Ticker]],[1]!Table1[[Symbol]:[Industry]],2,FALSE),"-")</f>
        <v>-</v>
      </c>
      <c r="D391" t="s">
        <v>293</v>
      </c>
      <c r="E391">
        <v>17029.503266399999</v>
      </c>
      <c r="F391">
        <v>342</v>
      </c>
      <c r="G391">
        <v>-17.012788234365001</v>
      </c>
      <c r="H391">
        <v>-8.0233746146431901</v>
      </c>
      <c r="I391">
        <v>-33.802445055575802</v>
      </c>
      <c r="J391">
        <v>3.0539041696731402</v>
      </c>
      <c r="K391">
        <v>351.22402904631599</v>
      </c>
      <c r="L391">
        <v>368.20875239041197</v>
      </c>
      <c r="M391">
        <v>62.874522253955099</v>
      </c>
      <c r="N391">
        <v>0.75183283962681302</v>
      </c>
      <c r="O391">
        <v>63.157894736842103</v>
      </c>
      <c r="P391">
        <v>16.188211313062599</v>
      </c>
      <c r="Q391">
        <v>9.4536629269579994E-2</v>
      </c>
    </row>
    <row r="392" spans="1:17" hidden="1" x14ac:dyDescent="0.3">
      <c r="A392" t="s">
        <v>893</v>
      </c>
      <c r="B392" t="s">
        <v>894</v>
      </c>
      <c r="C392" t="str">
        <f>IFERROR(VLOOKUP(Table1[[#This Row],[Ticker]],[1]!Table1[[Symbol]:[Industry]],2,FALSE),"-")</f>
        <v>-</v>
      </c>
      <c r="D392" t="s">
        <v>420</v>
      </c>
      <c r="E392">
        <v>17004.042186499999</v>
      </c>
      <c r="F392">
        <v>1033.7</v>
      </c>
      <c r="G392">
        <v>146.47028894440101</v>
      </c>
      <c r="H392">
        <v>-14.1614691100083</v>
      </c>
      <c r="I392">
        <v>-3.7393229254601601</v>
      </c>
      <c r="J392">
        <v>2.0722082478460702</v>
      </c>
      <c r="K392">
        <v>1021.83967082193</v>
      </c>
      <c r="L392">
        <v>835.77388774429903</v>
      </c>
      <c r="M392">
        <v>18.5546084753075</v>
      </c>
      <c r="N392">
        <v>0.588203639602213</v>
      </c>
      <c r="O392">
        <v>14.153042468801299</v>
      </c>
      <c r="P392">
        <v>185.07997793711999</v>
      </c>
    </row>
    <row r="393" spans="1:17" x14ac:dyDescent="0.3">
      <c r="A393" t="s">
        <v>895</v>
      </c>
      <c r="B393" t="s">
        <v>896</v>
      </c>
      <c r="C393" t="str">
        <f>IFERROR(VLOOKUP(Table1[[#This Row],[Ticker]],[1]!Table1[[Symbol]:[Industry]],2,FALSE),"-")</f>
        <v>-</v>
      </c>
      <c r="D393" t="s">
        <v>133</v>
      </c>
      <c r="E393">
        <v>16968.207871499999</v>
      </c>
      <c r="F393">
        <v>57.9</v>
      </c>
      <c r="G393">
        <v>-5.5409519150978097</v>
      </c>
      <c r="H393">
        <v>-2.1638459683215601</v>
      </c>
      <c r="I393">
        <v>-28.093389203171299</v>
      </c>
      <c r="J393">
        <v>1.19337008520192</v>
      </c>
      <c r="K393">
        <v>58.8262350928307</v>
      </c>
      <c r="L393">
        <v>55.992067586671901</v>
      </c>
      <c r="M393">
        <v>52.771106739978002</v>
      </c>
      <c r="N393">
        <v>0.64110054300652997</v>
      </c>
      <c r="O393">
        <v>27.288428324697701</v>
      </c>
      <c r="P393">
        <v>47.892720306513397</v>
      </c>
    </row>
    <row r="394" spans="1:17" x14ac:dyDescent="0.3">
      <c r="A394" t="s">
        <v>897</v>
      </c>
      <c r="B394" t="s">
        <v>898</v>
      </c>
      <c r="C394" t="str">
        <f>IFERROR(VLOOKUP(Table1[[#This Row],[Ticker]],[1]!Table1[[Symbol]:[Industry]],2,FALSE),"-")</f>
        <v>-</v>
      </c>
      <c r="D394" t="s">
        <v>133</v>
      </c>
      <c r="E394">
        <v>16918.615020779998</v>
      </c>
      <c r="F394">
        <v>927.3</v>
      </c>
      <c r="G394">
        <v>464.40732489872101</v>
      </c>
      <c r="H394">
        <v>1.9962820501954299</v>
      </c>
      <c r="I394">
        <v>-29.2547909631053</v>
      </c>
      <c r="J394">
        <v>12.320742848788299</v>
      </c>
      <c r="K394">
        <v>900.93773275771605</v>
      </c>
      <c r="L394">
        <v>811.91320152025003</v>
      </c>
      <c r="M394">
        <v>71.645845425462497</v>
      </c>
      <c r="N394">
        <v>1.02820072012627</v>
      </c>
      <c r="O394">
        <v>41.701714655451298</v>
      </c>
      <c r="P394">
        <v>547.10397766922495</v>
      </c>
      <c r="Q394">
        <v>0.20734316662785299</v>
      </c>
    </row>
    <row r="395" spans="1:17" x14ac:dyDescent="0.3">
      <c r="A395" t="s">
        <v>899</v>
      </c>
      <c r="B395" t="s">
        <v>900</v>
      </c>
      <c r="C395" t="str">
        <f>IFERROR(VLOOKUP(Table1[[#This Row],[Ticker]],[1]!Table1[[Symbol]:[Industry]],2,FALSE),"-")</f>
        <v>-</v>
      </c>
      <c r="D395" t="s">
        <v>133</v>
      </c>
      <c r="E395">
        <v>16901.187314769999</v>
      </c>
      <c r="F395">
        <v>644.65</v>
      </c>
      <c r="G395">
        <v>73.753002297201405</v>
      </c>
      <c r="H395">
        <v>13.9774094914331</v>
      </c>
      <c r="I395">
        <v>-3.0308460699760298</v>
      </c>
      <c r="J395">
        <v>0.37953467395478602</v>
      </c>
      <c r="K395">
        <v>599.94455833053098</v>
      </c>
      <c r="L395">
        <v>526.91544439991105</v>
      </c>
      <c r="M395">
        <v>53.726114188036298</v>
      </c>
      <c r="N395">
        <v>0.58702683401373101</v>
      </c>
      <c r="O395">
        <v>5.25091134724269</v>
      </c>
      <c r="P395">
        <v>107.951612903225</v>
      </c>
      <c r="Q395">
        <v>0.14591090935019199</v>
      </c>
    </row>
    <row r="396" spans="1:17" hidden="1" x14ac:dyDescent="0.3">
      <c r="A396" t="s">
        <v>901</v>
      </c>
      <c r="B396" t="s">
        <v>902</v>
      </c>
      <c r="C396" t="str">
        <f>IFERROR(VLOOKUP(Table1[[#This Row],[Ticker]],[1]!Table1[[Symbol]:[Industry]],2,FALSE),"-")</f>
        <v>-</v>
      </c>
      <c r="D396" t="s">
        <v>265</v>
      </c>
      <c r="E396">
        <v>16661.046555000001</v>
      </c>
      <c r="F396">
        <v>15595.85</v>
      </c>
      <c r="G396">
        <v>-15.8904371021145</v>
      </c>
      <c r="H396">
        <v>-10.9777707370421</v>
      </c>
      <c r="I396">
        <v>4.8068207766145603</v>
      </c>
      <c r="J396">
        <v>-0.575888259666822</v>
      </c>
      <c r="K396">
        <v>16086.606707626999</v>
      </c>
      <c r="L396">
        <v>15096.3658486738</v>
      </c>
      <c r="M396">
        <v>39.129880802206998</v>
      </c>
      <c r="N396">
        <v>0.764019898593705</v>
      </c>
      <c r="O396">
        <v>14.0954164088523</v>
      </c>
      <c r="P396">
        <v>22.586717810458801</v>
      </c>
      <c r="Q396">
        <v>5.7193606326591998E-2</v>
      </c>
    </row>
    <row r="397" spans="1:17" x14ac:dyDescent="0.3">
      <c r="A397" t="s">
        <v>903</v>
      </c>
      <c r="B397" t="s">
        <v>904</v>
      </c>
      <c r="C397" t="str">
        <f>IFERROR(VLOOKUP(Table1[[#This Row],[Ticker]],[1]!Table1[[Symbol]:[Industry]],2,FALSE),"-")</f>
        <v>-</v>
      </c>
      <c r="D397" t="s">
        <v>905</v>
      </c>
      <c r="E397">
        <v>16636.159891679999</v>
      </c>
      <c r="F397">
        <v>212.8</v>
      </c>
      <c r="G397">
        <v>-8.3922656036035193</v>
      </c>
      <c r="H397">
        <v>-4.6834180145404698</v>
      </c>
      <c r="I397">
        <v>6.1760040379961101</v>
      </c>
      <c r="J397">
        <v>5.6970423284990996</v>
      </c>
      <c r="K397">
        <v>210.61876765022899</v>
      </c>
      <c r="L397">
        <v>197.487087976618</v>
      </c>
      <c r="M397">
        <v>61.421646687633803</v>
      </c>
      <c r="N397">
        <v>0.80987638435263798</v>
      </c>
      <c r="O397">
        <v>11.6306390977443</v>
      </c>
      <c r="P397">
        <v>56.240822320117402</v>
      </c>
      <c r="Q397">
        <v>-2.7413822399849999E-3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908</v>
      </c>
      <c r="E398">
        <v>16632.1097572</v>
      </c>
      <c r="F398">
        <v>187.04</v>
      </c>
      <c r="G398">
        <v>26.0812022023519</v>
      </c>
      <c r="H398">
        <v>-5.8358549099378001</v>
      </c>
      <c r="I398">
        <v>18.9178438233251</v>
      </c>
      <c r="J398">
        <v>4.3243165979761704</v>
      </c>
      <c r="K398">
        <v>171.444643107433</v>
      </c>
      <c r="L398">
        <v>155.6037234172</v>
      </c>
      <c r="M398">
        <v>70.975133723215507</v>
      </c>
      <c r="N398">
        <v>0.88086240986052899</v>
      </c>
      <c r="O398">
        <v>2.22412318220701</v>
      </c>
      <c r="P398">
        <v>54.132674083230299</v>
      </c>
      <c r="Q398">
        <v>5.685557153054E-3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46</v>
      </c>
      <c r="E399">
        <v>16511.5822377</v>
      </c>
      <c r="F399">
        <v>1707.7</v>
      </c>
      <c r="G399">
        <v>1.8890698542428499</v>
      </c>
      <c r="H399">
        <v>-4.6056949124926501</v>
      </c>
      <c r="I399">
        <v>29.916432602292002</v>
      </c>
      <c r="J399">
        <v>-0.40385351444516498</v>
      </c>
      <c r="K399">
        <v>1657.6158008580401</v>
      </c>
      <c r="L399">
        <v>1421.1110535133</v>
      </c>
      <c r="M399">
        <v>45.780848594187297</v>
      </c>
      <c r="N399">
        <v>0.50670783029671396</v>
      </c>
      <c r="O399">
        <v>8.9184282953680398</v>
      </c>
      <c r="P399">
        <v>66.613005512463999</v>
      </c>
      <c r="Q399">
        <v>-3.3401184616416002E-2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200</v>
      </c>
      <c r="E400">
        <v>16492.436368694998</v>
      </c>
      <c r="F400">
        <v>678.45</v>
      </c>
      <c r="G400">
        <v>-8.1694126243641207</v>
      </c>
      <c r="H400">
        <v>-2.7817226717983101</v>
      </c>
      <c r="I400">
        <v>11.559526552838999</v>
      </c>
      <c r="J400">
        <v>9.8055799101528898</v>
      </c>
      <c r="K400">
        <v>646.52739158467898</v>
      </c>
      <c r="L400">
        <v>592.40575617110096</v>
      </c>
      <c r="M400">
        <v>55.697156533408901</v>
      </c>
      <c r="N400">
        <v>1.32378504175349</v>
      </c>
      <c r="O400">
        <v>6.4190434077676803</v>
      </c>
      <c r="P400">
        <v>38.008543531326197</v>
      </c>
      <c r="Q400">
        <v>5.3976376543293E-2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915</v>
      </c>
      <c r="E401">
        <v>16455.114691539999</v>
      </c>
      <c r="F401">
        <v>1382.6</v>
      </c>
      <c r="G401">
        <v>65.197494039440102</v>
      </c>
      <c r="H401">
        <v>-9.5386725521908602</v>
      </c>
      <c r="I401">
        <v>36.1674816713167</v>
      </c>
      <c r="J401">
        <v>0.370447896896687</v>
      </c>
      <c r="K401">
        <v>1432.3952748148099</v>
      </c>
      <c r="L401">
        <v>1199.91557529802</v>
      </c>
      <c r="M401">
        <v>38.762835361392902</v>
      </c>
      <c r="N401">
        <v>0.51810377167247901</v>
      </c>
      <c r="O401">
        <v>22.595110661073299</v>
      </c>
      <c r="P401">
        <v>114.572825327849</v>
      </c>
      <c r="Q401">
        <v>0.18516967300982801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551</v>
      </c>
      <c r="E402">
        <v>16452.60302124</v>
      </c>
      <c r="F402">
        <v>5366.15</v>
      </c>
      <c r="G402">
        <v>-11.425366227019399</v>
      </c>
      <c r="H402">
        <v>2.0628955014047499</v>
      </c>
      <c r="I402">
        <v>2.5562319559433901</v>
      </c>
      <c r="J402">
        <v>0.44485323368308299</v>
      </c>
      <c r="K402">
        <v>4939.9563818009101</v>
      </c>
      <c r="L402">
        <v>4653.79463088373</v>
      </c>
      <c r="M402">
        <v>64.381367138940206</v>
      </c>
      <c r="N402">
        <v>0.74274300544667304</v>
      </c>
      <c r="O402">
        <v>2.4943395171584899</v>
      </c>
      <c r="P402">
        <v>33.453121114150697</v>
      </c>
      <c r="Q402">
        <v>3.8463547458885999E-2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628</v>
      </c>
      <c r="E403">
        <v>16438.141506</v>
      </c>
      <c r="F403">
        <v>568.45000000000005</v>
      </c>
      <c r="G403">
        <v>27.072163309371</v>
      </c>
      <c r="H403">
        <v>12.6279856178417</v>
      </c>
      <c r="I403">
        <v>27.204152079112301</v>
      </c>
      <c r="J403">
        <v>5.8085942319518198</v>
      </c>
      <c r="K403">
        <v>499.19005838184501</v>
      </c>
      <c r="L403">
        <v>441.15967554084801</v>
      </c>
      <c r="M403">
        <v>68.914686288893606</v>
      </c>
      <c r="N403">
        <v>1.54739079346495</v>
      </c>
      <c r="O403">
        <v>2.9114258070190799</v>
      </c>
      <c r="P403">
        <v>69.991028708133996</v>
      </c>
      <c r="Q403">
        <v>2.4598382594856E-2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922</v>
      </c>
      <c r="E404">
        <v>16358.23060479</v>
      </c>
      <c r="F404">
        <v>509.7</v>
      </c>
      <c r="G404">
        <v>182.86620194508799</v>
      </c>
      <c r="H404">
        <v>3.8897602648706897E-2</v>
      </c>
      <c r="I404">
        <v>4.2394452731741303</v>
      </c>
      <c r="J404">
        <v>-7.4493126076098797</v>
      </c>
      <c r="K404">
        <v>470.99124290266002</v>
      </c>
      <c r="L404">
        <v>374.56913007614401</v>
      </c>
      <c r="M404">
        <v>50.2421088077975</v>
      </c>
      <c r="N404">
        <v>1.3183091393664801</v>
      </c>
      <c r="O404">
        <v>21.2085540514027</v>
      </c>
      <c r="P404">
        <v>221.88190716766599</v>
      </c>
      <c r="Q404">
        <v>0.112302562458081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925</v>
      </c>
      <c r="E405">
        <v>16302.74503896</v>
      </c>
      <c r="F405">
        <v>847.95</v>
      </c>
      <c r="G405">
        <v>48.0934376622141</v>
      </c>
      <c r="H405">
        <v>19.351226390977899</v>
      </c>
      <c r="I405">
        <v>45.375038077379401</v>
      </c>
      <c r="J405">
        <v>2.5862770511971198</v>
      </c>
      <c r="K405">
        <v>714.20035795397803</v>
      </c>
      <c r="L405">
        <v>584.84222863162802</v>
      </c>
      <c r="M405">
        <v>60.985865515402502</v>
      </c>
      <c r="N405">
        <v>1.1493324710686801</v>
      </c>
      <c r="O405">
        <v>3.3905301020107301</v>
      </c>
      <c r="P405">
        <v>89.974235465441893</v>
      </c>
      <c r="Q405">
        <v>-3.0457978182771999E-2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551</v>
      </c>
      <c r="E406">
        <v>16290.02145746</v>
      </c>
      <c r="F406">
        <v>866.3</v>
      </c>
      <c r="G406">
        <v>69.179421633505498</v>
      </c>
      <c r="H406">
        <v>12.4118687442484</v>
      </c>
      <c r="I406">
        <v>33.996089032719503</v>
      </c>
      <c r="J406">
        <v>0.102468372761977</v>
      </c>
      <c r="K406">
        <v>794.34964349028905</v>
      </c>
      <c r="L406">
        <v>662.04153505935994</v>
      </c>
      <c r="M406">
        <v>49.6583205835841</v>
      </c>
      <c r="N406">
        <v>1.2673880391358301</v>
      </c>
      <c r="O406">
        <v>6.9606371926584396</v>
      </c>
      <c r="P406">
        <v>105.771971496437</v>
      </c>
      <c r="Q406">
        <v>0.115257165744426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170</v>
      </c>
      <c r="E407">
        <v>16263.134441189901</v>
      </c>
      <c r="F407">
        <v>1052.0999999999999</v>
      </c>
      <c r="G407">
        <v>-0.91378245468521802</v>
      </c>
      <c r="H407">
        <v>-1.1805273528326501</v>
      </c>
      <c r="I407">
        <v>-9.65600238037044</v>
      </c>
      <c r="J407">
        <v>4.7418121651603498</v>
      </c>
      <c r="K407">
        <v>998.65641294023703</v>
      </c>
      <c r="L407">
        <v>972.30510543742901</v>
      </c>
      <c r="M407">
        <v>70.491736295118898</v>
      </c>
      <c r="N407">
        <v>0.75766088600502302</v>
      </c>
      <c r="O407">
        <v>11.681399106548801</v>
      </c>
      <c r="P407">
        <v>27.326636814716199</v>
      </c>
      <c r="Q407">
        <v>-2.7039594294289999E-2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551</v>
      </c>
      <c r="E408">
        <v>16103.553726239999</v>
      </c>
      <c r="F408">
        <v>1515.6</v>
      </c>
      <c r="G408">
        <v>-9.8600611876167505</v>
      </c>
      <c r="H408">
        <v>1.0434697210497601</v>
      </c>
      <c r="I408">
        <v>-7.96333976071395</v>
      </c>
      <c r="J408">
        <v>5.0284788451507403</v>
      </c>
      <c r="K408">
        <v>1434.0125484397299</v>
      </c>
      <c r="L408">
        <v>1406.3035335894101</v>
      </c>
      <c r="M408">
        <v>62.3129261915809</v>
      </c>
      <c r="N408">
        <v>1.14970839660938</v>
      </c>
      <c r="O408">
        <v>7.0203219846925302</v>
      </c>
      <c r="P408">
        <v>21.930812550281502</v>
      </c>
      <c r="Q408">
        <v>-5.4007831681324003E-2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223</v>
      </c>
      <c r="E409">
        <v>15982.649133000001</v>
      </c>
      <c r="F409">
        <v>2290.6999999999998</v>
      </c>
      <c r="G409">
        <v>76.039245535085897</v>
      </c>
      <c r="H409">
        <v>8.8217390668794398</v>
      </c>
      <c r="I409">
        <v>23.931334165696001</v>
      </c>
      <c r="J409">
        <v>7.8019536949121697</v>
      </c>
      <c r="K409">
        <v>1954.1774617323899</v>
      </c>
      <c r="L409">
        <v>1623.86881476026</v>
      </c>
      <c r="M409">
        <v>65.076807649910705</v>
      </c>
      <c r="N409">
        <v>0.295564890076918</v>
      </c>
      <c r="O409">
        <v>5.1207054612127401</v>
      </c>
      <c r="P409">
        <v>136.14246688315001</v>
      </c>
      <c r="Q409">
        <v>5.3826594696896997E-2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493</v>
      </c>
      <c r="E410">
        <v>15912.280891889999</v>
      </c>
      <c r="F410">
        <v>318.89999999999998</v>
      </c>
      <c r="G410">
        <v>-13.7322662699448</v>
      </c>
      <c r="H410">
        <v>-9.7503085570910404</v>
      </c>
      <c r="I410">
        <v>-28.146367563409701</v>
      </c>
      <c r="J410">
        <v>-0.75181713257661698</v>
      </c>
      <c r="K410">
        <v>326.27536573779599</v>
      </c>
      <c r="L410">
        <v>319.20604230450499</v>
      </c>
      <c r="M410">
        <v>35.703636456187901</v>
      </c>
      <c r="N410">
        <v>0.41630423871319999</v>
      </c>
      <c r="O410">
        <v>22.9225462527438</v>
      </c>
      <c r="P410">
        <v>24.085603112840399</v>
      </c>
      <c r="Q410">
        <v>-4.9800406132662997E-2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305</v>
      </c>
      <c r="E411">
        <v>15871.9177385</v>
      </c>
      <c r="F411">
        <v>680.2</v>
      </c>
      <c r="G411">
        <v>43.187008795552302</v>
      </c>
      <c r="H411">
        <v>-8.5859366070385406</v>
      </c>
      <c r="I411">
        <v>-2.0931668906499801</v>
      </c>
      <c r="J411">
        <v>6.8723181247317404</v>
      </c>
      <c r="K411">
        <v>691.182336935801</v>
      </c>
      <c r="L411">
        <v>574.62504088241099</v>
      </c>
      <c r="M411">
        <v>50.370477902265797</v>
      </c>
      <c r="N411">
        <v>1.0627558994617801</v>
      </c>
      <c r="O411">
        <v>21.728903263745899</v>
      </c>
      <c r="P411">
        <v>168.85375494071101</v>
      </c>
      <c r="Q411">
        <v>7.8671911663403996E-2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72</v>
      </c>
      <c r="E412">
        <v>15754.5</v>
      </c>
      <c r="F412">
        <v>105.03</v>
      </c>
      <c r="G412">
        <v>149.61375881328601</v>
      </c>
      <c r="H412">
        <v>32.275313369170497</v>
      </c>
      <c r="I412">
        <v>15.8140079662227</v>
      </c>
      <c r="J412">
        <v>24.337010096428099</v>
      </c>
      <c r="K412">
        <v>84.792521301798601</v>
      </c>
      <c r="L412">
        <v>71.119645663953506</v>
      </c>
      <c r="M412">
        <v>60.391999873517001</v>
      </c>
      <c r="N412">
        <v>3.5651500179969799</v>
      </c>
      <c r="O412">
        <v>25.487955822145999</v>
      </c>
      <c r="P412">
        <v>209.823008849557</v>
      </c>
      <c r="Q412">
        <v>6.9885434653579007E-2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942</v>
      </c>
      <c r="E413">
        <v>15555.441894850001</v>
      </c>
      <c r="F413">
        <v>700.15</v>
      </c>
      <c r="G413">
        <v>-20.1008702781618</v>
      </c>
      <c r="H413">
        <v>-12.1545966618071</v>
      </c>
      <c r="I413">
        <v>-25.996193492667199</v>
      </c>
      <c r="J413">
        <v>-0.70264043489901495</v>
      </c>
      <c r="K413">
        <v>696.245313711535</v>
      </c>
      <c r="L413">
        <v>680.25762260220301</v>
      </c>
      <c r="M413">
        <v>50.2967963225448</v>
      </c>
      <c r="N413">
        <v>0.86331220884469195</v>
      </c>
      <c r="O413">
        <v>21.331143326429999</v>
      </c>
      <c r="P413">
        <v>17.870370370370299</v>
      </c>
      <c r="Q413">
        <v>3.9006800935201001E-2</v>
      </c>
    </row>
    <row r="414" spans="1:17" hidden="1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720</v>
      </c>
      <c r="E414">
        <v>15502.9956089399</v>
      </c>
      <c r="F414">
        <v>883.18</v>
      </c>
      <c r="G414">
        <v>-4.1495632788049397</v>
      </c>
      <c r="H414">
        <v>-3.4310410674631102</v>
      </c>
      <c r="I414">
        <v>-0.148160336430844</v>
      </c>
      <c r="J414">
        <v>-3.74613439757603</v>
      </c>
      <c r="K414">
        <v>846.27490080558402</v>
      </c>
      <c r="L414">
        <v>787.63849207064095</v>
      </c>
      <c r="M414">
        <v>63.673105172010501</v>
      </c>
      <c r="N414">
        <v>0.238599981269356</v>
      </c>
      <c r="O414">
        <v>1.67802712923752</v>
      </c>
      <c r="P414">
        <v>31.226412290868002</v>
      </c>
      <c r="Q414">
        <v>-2.790653939747E-3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258</v>
      </c>
      <c r="E415">
        <v>15362.5532185299</v>
      </c>
      <c r="F415">
        <v>3700.9</v>
      </c>
      <c r="G415">
        <v>191.69293135052999</v>
      </c>
      <c r="H415">
        <v>-9.6094614857011393</v>
      </c>
      <c r="I415">
        <v>7.8999051588352804</v>
      </c>
      <c r="J415">
        <v>-4.3509893103777904</v>
      </c>
      <c r="K415">
        <v>3896.3898163948002</v>
      </c>
      <c r="L415">
        <v>3268.3121354597802</v>
      </c>
      <c r="M415">
        <v>23.552962177261598</v>
      </c>
      <c r="N415">
        <v>1.1371721029386399</v>
      </c>
      <c r="O415">
        <v>16.1866032586668</v>
      </c>
      <c r="P415">
        <v>229.745623023121</v>
      </c>
      <c r="Q415">
        <v>0.26985787005769202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672</v>
      </c>
      <c r="E416">
        <v>15209.403838419999</v>
      </c>
      <c r="F416">
        <v>842.05</v>
      </c>
      <c r="G416">
        <v>23.186911777416899</v>
      </c>
      <c r="H416">
        <v>-8.8837206937360502</v>
      </c>
      <c r="I416">
        <v>-1.60527405744749</v>
      </c>
      <c r="J416">
        <v>-2.7803916346484998</v>
      </c>
      <c r="K416">
        <v>838.68423054331197</v>
      </c>
      <c r="L416">
        <v>727.54026986533995</v>
      </c>
      <c r="M416">
        <v>30.665509502487001</v>
      </c>
      <c r="N416">
        <v>0.64539004742122696</v>
      </c>
      <c r="O416">
        <v>18.573718900302801</v>
      </c>
      <c r="P416">
        <v>57.201530850368698</v>
      </c>
      <c r="Q416">
        <v>0.165603101167448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124</v>
      </c>
      <c r="E417">
        <v>15187.4019692</v>
      </c>
      <c r="F417">
        <v>2386.75</v>
      </c>
      <c r="G417">
        <v>36.029047974781001</v>
      </c>
      <c r="H417">
        <v>29.680304771218101</v>
      </c>
      <c r="I417">
        <v>35.380704197393797</v>
      </c>
      <c r="J417">
        <v>7.2837339340270004</v>
      </c>
      <c r="K417">
        <v>2000.3015403531799</v>
      </c>
      <c r="L417">
        <v>1737.1172673057599</v>
      </c>
      <c r="M417">
        <v>88.726866764233904</v>
      </c>
      <c r="N417">
        <v>1.1538981968990401</v>
      </c>
      <c r="O417">
        <v>2.1053734157326902</v>
      </c>
      <c r="P417">
        <v>67.485351391179194</v>
      </c>
      <c r="Q417">
        <v>-5.2864698857912999E-2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604</v>
      </c>
      <c r="E418">
        <v>15142.435700385</v>
      </c>
      <c r="F418">
        <v>633.85</v>
      </c>
      <c r="G418">
        <v>-15.3913291716801</v>
      </c>
      <c r="H418">
        <v>7.3030065738822403</v>
      </c>
      <c r="I418">
        <v>-3.2276540231297801</v>
      </c>
      <c r="J418">
        <v>7.1411463669937696</v>
      </c>
      <c r="K418">
        <v>564.01897498980395</v>
      </c>
      <c r="M418">
        <v>81.353217747219006</v>
      </c>
      <c r="O418">
        <v>4.1255817622465702</v>
      </c>
      <c r="P418">
        <v>34.833014252286702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57</v>
      </c>
      <c r="E419">
        <v>15128.35497936</v>
      </c>
      <c r="F419">
        <v>6568.8</v>
      </c>
      <c r="G419">
        <v>23.257520644287801</v>
      </c>
      <c r="H419">
        <v>-2.4448652087009202</v>
      </c>
      <c r="I419">
        <v>10.701772250266499</v>
      </c>
      <c r="J419">
        <v>3.8436709551942498</v>
      </c>
      <c r="K419">
        <v>6244.32884526821</v>
      </c>
      <c r="L419">
        <v>5478.6217459952904</v>
      </c>
      <c r="M419">
        <v>55.666743950068899</v>
      </c>
      <c r="N419">
        <v>0.57562699054979505</v>
      </c>
      <c r="O419">
        <v>14.7789550602849</v>
      </c>
      <c r="P419">
        <v>53.184652970733801</v>
      </c>
      <c r="Q419">
        <v>-8.5159723228809998E-3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18</v>
      </c>
      <c r="E420">
        <v>15113.762543000001</v>
      </c>
      <c r="F420">
        <v>1014.95</v>
      </c>
      <c r="G420">
        <v>125.181130633758</v>
      </c>
      <c r="H420">
        <v>-1.70190070826078</v>
      </c>
      <c r="I420">
        <v>8.9418666513098</v>
      </c>
      <c r="J420">
        <v>-3.7270912299171202</v>
      </c>
      <c r="K420">
        <v>991.99918460413403</v>
      </c>
      <c r="L420">
        <v>833.62334062301795</v>
      </c>
      <c r="M420">
        <v>46.443196567016997</v>
      </c>
      <c r="N420">
        <v>2.6922214126993498</v>
      </c>
      <c r="O420">
        <v>25.6219518202867</v>
      </c>
      <c r="P420">
        <v>191.736131072147</v>
      </c>
      <c r="Q420">
        <v>0.19203574951464</v>
      </c>
    </row>
    <row r="421" spans="1:17" hidden="1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177</v>
      </c>
      <c r="E421">
        <v>14988.186157325001</v>
      </c>
      <c r="F421">
        <v>462.25</v>
      </c>
      <c r="G421">
        <v>10.707703415367201</v>
      </c>
      <c r="H421">
        <v>4.35128699716266</v>
      </c>
      <c r="I421">
        <v>-18.291886341283298</v>
      </c>
      <c r="J421">
        <v>1.2212065764737801</v>
      </c>
      <c r="K421">
        <v>449.77875811294803</v>
      </c>
      <c r="M421">
        <v>45.484457359286097</v>
      </c>
      <c r="N421">
        <v>0.34768150669897402</v>
      </c>
      <c r="O421">
        <v>10.546241211465601</v>
      </c>
      <c r="P421">
        <v>80.355052672649194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961</v>
      </c>
      <c r="E422">
        <v>14966.50809721</v>
      </c>
      <c r="F422">
        <v>843.1</v>
      </c>
      <c r="G422">
        <v>43.699251225356498</v>
      </c>
      <c r="H422">
        <v>-1.29090591255771</v>
      </c>
      <c r="I422">
        <v>20.125877384560301</v>
      </c>
      <c r="J422">
        <v>3.0589718740927099E-2</v>
      </c>
      <c r="K422">
        <v>738.37417440216495</v>
      </c>
      <c r="L422">
        <v>634.54051621326903</v>
      </c>
      <c r="M422">
        <v>71.798279783988704</v>
      </c>
      <c r="N422">
        <v>0.81364965343170503</v>
      </c>
      <c r="O422">
        <v>1.9985766812952099</v>
      </c>
      <c r="P422">
        <v>86.238126794786794</v>
      </c>
      <c r="Q422">
        <v>5.6119188470350002E-2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Row],[Ticker]],[1]!Table1[[Symbol]:[Industry]],2,FALSE),"-")</f>
        <v>-</v>
      </c>
      <c r="D423" t="s">
        <v>286</v>
      </c>
      <c r="E423">
        <v>14966.329573000001</v>
      </c>
      <c r="F423">
        <v>1070</v>
      </c>
      <c r="G423">
        <v>124.579171866903</v>
      </c>
      <c r="H423">
        <v>7.3742744769303599</v>
      </c>
      <c r="I423">
        <v>12.448087156466601</v>
      </c>
      <c r="J423">
        <v>6.5554942944323598</v>
      </c>
      <c r="K423">
        <v>972.51241059090796</v>
      </c>
      <c r="L423">
        <v>797.19826146195805</v>
      </c>
      <c r="M423">
        <v>62.389330700822399</v>
      </c>
      <c r="N423">
        <v>1.2683303310955301</v>
      </c>
      <c r="O423">
        <v>8.1261682242990698</v>
      </c>
      <c r="P423">
        <v>165.49221512313099</v>
      </c>
      <c r="Q423">
        <v>0.138281033580024</v>
      </c>
    </row>
    <row r="424" spans="1:17" x14ac:dyDescent="0.3">
      <c r="A424" t="s">
        <v>964</v>
      </c>
      <c r="B424" t="s">
        <v>965</v>
      </c>
      <c r="C424" t="str">
        <f>IFERROR(VLOOKUP(Table1[[#This Row],[Ticker]],[1]!Table1[[Symbol]:[Industry]],2,FALSE),"-")</f>
        <v>-</v>
      </c>
      <c r="D424" t="s">
        <v>57</v>
      </c>
      <c r="E424">
        <v>14964.8490048</v>
      </c>
      <c r="F424">
        <v>1099.75</v>
      </c>
      <c r="G424">
        <v>12.492161996642499</v>
      </c>
      <c r="H424">
        <v>0.68414659050965598</v>
      </c>
      <c r="I424">
        <v>6.1081598360569096</v>
      </c>
      <c r="J424">
        <v>5.80749676507138</v>
      </c>
      <c r="K424">
        <v>1000.20973610446</v>
      </c>
      <c r="L424">
        <v>907.37212390866898</v>
      </c>
      <c r="M424">
        <v>78.248710314699693</v>
      </c>
      <c r="N424">
        <v>1.98979289807073</v>
      </c>
      <c r="O424">
        <v>3.1416230961582099</v>
      </c>
      <c r="P424">
        <v>43.364619997392701</v>
      </c>
      <c r="Q424">
        <v>3.6153793126600002E-4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968</v>
      </c>
      <c r="E425">
        <v>14952.935999519999</v>
      </c>
      <c r="F425">
        <v>1523.7</v>
      </c>
      <c r="G425">
        <v>-28.562791802935902</v>
      </c>
      <c r="H425">
        <v>-9.3201485612741206E-2</v>
      </c>
      <c r="I425">
        <v>-12.016374096461</v>
      </c>
      <c r="J425">
        <v>6.7871470809798904</v>
      </c>
      <c r="K425">
        <v>1424.22710201884</v>
      </c>
      <c r="L425">
        <v>1462.11455384749</v>
      </c>
      <c r="M425">
        <v>73.382162545673907</v>
      </c>
      <c r="N425">
        <v>1.0830094561458601</v>
      </c>
      <c r="O425">
        <v>23.085253002559501</v>
      </c>
      <c r="P425">
        <v>26.5321375186845</v>
      </c>
      <c r="Q425">
        <v>-2.7399752707672E-2</v>
      </c>
    </row>
    <row r="426" spans="1:17" x14ac:dyDescent="0.3">
      <c r="A426" t="s">
        <v>969</v>
      </c>
      <c r="B426" t="s">
        <v>970</v>
      </c>
      <c r="C426" t="str">
        <f>IFERROR(VLOOKUP(Table1[[#This Row],[Ticker]],[1]!Table1[[Symbol]:[Industry]],2,FALSE),"-")</f>
        <v>-</v>
      </c>
      <c r="D426" t="s">
        <v>46</v>
      </c>
      <c r="E426">
        <v>14807.006316685</v>
      </c>
      <c r="F426">
        <v>263.45</v>
      </c>
      <c r="G426">
        <v>39.639580328841902</v>
      </c>
      <c r="H426">
        <v>-2.4873815510646899</v>
      </c>
      <c r="I426">
        <v>-2.0761175404078598</v>
      </c>
      <c r="J426">
        <v>-2.9358947411825298</v>
      </c>
      <c r="K426">
        <v>256.31840770320201</v>
      </c>
      <c r="L426">
        <v>213.912457767451</v>
      </c>
      <c r="M426">
        <v>49.684908894658001</v>
      </c>
      <c r="N426">
        <v>0.75773940562947095</v>
      </c>
      <c r="O426">
        <v>15.353957107610499</v>
      </c>
      <c r="P426">
        <v>126.234435379991</v>
      </c>
      <c r="Q426">
        <v>0.125212635331237</v>
      </c>
    </row>
    <row r="427" spans="1:17" x14ac:dyDescent="0.3">
      <c r="A427" t="s">
        <v>971</v>
      </c>
      <c r="B427" t="s">
        <v>972</v>
      </c>
      <c r="C427" t="str">
        <f>IFERROR(VLOOKUP(Table1[[#This Row],[Ticker]],[1]!Table1[[Symbol]:[Industry]],2,FALSE),"-")</f>
        <v>-</v>
      </c>
      <c r="D427" t="s">
        <v>356</v>
      </c>
      <c r="E427">
        <v>14801.275813045</v>
      </c>
      <c r="F427">
        <v>4386.95</v>
      </c>
      <c r="G427">
        <v>53.7481385271874</v>
      </c>
      <c r="H427">
        <v>-6.6860300448072403</v>
      </c>
      <c r="I427">
        <v>-14.3440622672681</v>
      </c>
      <c r="J427">
        <v>5.4013146486584196</v>
      </c>
      <c r="K427">
        <v>4188.16042963169</v>
      </c>
      <c r="L427">
        <v>3662.89572303046</v>
      </c>
      <c r="M427">
        <v>50.935382546653202</v>
      </c>
      <c r="N427">
        <v>0.93016656361847505</v>
      </c>
      <c r="O427">
        <v>11.421374759229</v>
      </c>
      <c r="P427">
        <v>87.725191493003507</v>
      </c>
      <c r="Q427">
        <v>2.0424255999693001E-2</v>
      </c>
    </row>
    <row r="428" spans="1:17" hidden="1" x14ac:dyDescent="0.3">
      <c r="A428" t="s">
        <v>973</v>
      </c>
      <c r="B428" t="s">
        <v>974</v>
      </c>
      <c r="C428" t="str">
        <f>IFERROR(VLOOKUP(Table1[[#This Row],[Ticker]],[1]!Table1[[Symbol]:[Industry]],2,FALSE),"-")</f>
        <v>-</v>
      </c>
      <c r="D428" t="s">
        <v>975</v>
      </c>
      <c r="E428">
        <v>14794.63782826</v>
      </c>
      <c r="F428">
        <v>2437.85</v>
      </c>
      <c r="G428">
        <v>57.425213708252301</v>
      </c>
      <c r="H428">
        <v>14.6138016638794</v>
      </c>
      <c r="I428">
        <v>54.222054078495098</v>
      </c>
      <c r="J428">
        <v>9.1547944797243197</v>
      </c>
      <c r="K428">
        <v>2104.6984560224901</v>
      </c>
      <c r="M428">
        <v>67.194870915509696</v>
      </c>
      <c r="N428">
        <v>0.70244431633676097</v>
      </c>
      <c r="O428">
        <v>4.1676067026272996</v>
      </c>
      <c r="P428">
        <v>98.910737597911194</v>
      </c>
    </row>
    <row r="429" spans="1:17" x14ac:dyDescent="0.3">
      <c r="A429" t="s">
        <v>976</v>
      </c>
      <c r="B429" t="s">
        <v>977</v>
      </c>
      <c r="C429" t="str">
        <f>IFERROR(VLOOKUP(Table1[[#This Row],[Ticker]],[1]!Table1[[Symbol]:[Industry]],2,FALSE),"-")</f>
        <v>-</v>
      </c>
      <c r="D429" t="s">
        <v>850</v>
      </c>
      <c r="E429">
        <v>14772.492529700001</v>
      </c>
      <c r="F429">
        <v>359.05</v>
      </c>
      <c r="G429">
        <v>21.400253474544201</v>
      </c>
      <c r="H429">
        <v>-4.2147913057554103</v>
      </c>
      <c r="I429">
        <v>-24.8492230107979</v>
      </c>
      <c r="J429">
        <v>2.0051481444110202</v>
      </c>
      <c r="K429">
        <v>349.19256686999</v>
      </c>
      <c r="L429">
        <v>321.68357254358301</v>
      </c>
      <c r="M429">
        <v>56.538753792206101</v>
      </c>
      <c r="N429">
        <v>0.60755917783372804</v>
      </c>
      <c r="O429">
        <v>19.746553404818201</v>
      </c>
      <c r="P429">
        <v>66.573880770122898</v>
      </c>
      <c r="Q429">
        <v>0.19624610073984899</v>
      </c>
    </row>
    <row r="430" spans="1:17" x14ac:dyDescent="0.3">
      <c r="A430" t="s">
        <v>978</v>
      </c>
      <c r="B430" t="s">
        <v>979</v>
      </c>
      <c r="C430" t="str">
        <f>IFERROR(VLOOKUP(Table1[[#This Row],[Ticker]],[1]!Table1[[Symbol]:[Industry]],2,FALSE),"-")</f>
        <v>-</v>
      </c>
      <c r="D430" t="s">
        <v>133</v>
      </c>
      <c r="E430">
        <v>14689.351732519999</v>
      </c>
      <c r="F430">
        <v>1097.9000000000001</v>
      </c>
      <c r="G430">
        <v>66.925533857060699</v>
      </c>
      <c r="H430">
        <v>-5.9216944150259296</v>
      </c>
      <c r="I430">
        <v>34.825942678539199</v>
      </c>
      <c r="J430">
        <v>-4.6268663247743698</v>
      </c>
      <c r="K430">
        <v>1040.47486786126</v>
      </c>
      <c r="L430">
        <v>838.67375244423795</v>
      </c>
      <c r="M430">
        <v>54.0085235282776</v>
      </c>
      <c r="N430">
        <v>1.1384649622312599</v>
      </c>
      <c r="O430">
        <v>11.481009199380599</v>
      </c>
      <c r="P430">
        <v>99.981785063752298</v>
      </c>
      <c r="Q430">
        <v>9.4864161697874996E-2</v>
      </c>
    </row>
    <row r="431" spans="1:17" x14ac:dyDescent="0.3">
      <c r="A431" t="s">
        <v>980</v>
      </c>
      <c r="B431" t="s">
        <v>981</v>
      </c>
      <c r="C431" t="str">
        <f>IFERROR(VLOOKUP(Table1[[#This Row],[Ticker]],[1]!Table1[[Symbol]:[Industry]],2,FALSE),"-")</f>
        <v>-</v>
      </c>
      <c r="D431" t="s">
        <v>165</v>
      </c>
      <c r="E431">
        <v>14361.595520000001</v>
      </c>
      <c r="F431">
        <v>640</v>
      </c>
      <c r="G431">
        <v>42.5368148155734</v>
      </c>
      <c r="H431">
        <v>-8.3090815466466896</v>
      </c>
      <c r="I431">
        <v>6.0183888766300004</v>
      </c>
      <c r="J431">
        <v>-0.95730722380708599</v>
      </c>
      <c r="K431">
        <v>616.47323733346502</v>
      </c>
      <c r="L431">
        <v>518.78116119236802</v>
      </c>
      <c r="M431">
        <v>53.126799514403203</v>
      </c>
      <c r="N431">
        <v>1.2160556374222899</v>
      </c>
      <c r="O431">
        <v>11.992187499999901</v>
      </c>
      <c r="P431">
        <v>84.931012063859001</v>
      </c>
      <c r="Q431">
        <v>0.208446180405744</v>
      </c>
    </row>
    <row r="432" spans="1:17" x14ac:dyDescent="0.3">
      <c r="A432" t="s">
        <v>982</v>
      </c>
      <c r="B432" t="s">
        <v>983</v>
      </c>
      <c r="C432" t="str">
        <f>IFERROR(VLOOKUP(Table1[[#This Row],[Ticker]],[1]!Table1[[Symbol]:[Industry]],2,FALSE),"-")</f>
        <v>-</v>
      </c>
      <c r="D432" t="s">
        <v>165</v>
      </c>
      <c r="E432">
        <v>14339.8035456</v>
      </c>
      <c r="F432">
        <v>14173.8</v>
      </c>
      <c r="G432">
        <v>179.665534900474</v>
      </c>
      <c r="H432">
        <v>4.2705806022598001</v>
      </c>
      <c r="I432">
        <v>64.941061940903097</v>
      </c>
      <c r="J432">
        <v>8.2780810539591805</v>
      </c>
      <c r="K432">
        <v>11517.6134910852</v>
      </c>
      <c r="L432">
        <v>8890.5014109555304</v>
      </c>
      <c r="M432">
        <v>78.498455927621606</v>
      </c>
      <c r="N432">
        <v>1.1441548517882101</v>
      </c>
      <c r="O432">
        <v>2.7741325544314099</v>
      </c>
      <c r="P432">
        <v>236.50597689960901</v>
      </c>
      <c r="Q432">
        <v>0.201427304371255</v>
      </c>
    </row>
    <row r="433" spans="1:17" x14ac:dyDescent="0.3">
      <c r="A433" t="s">
        <v>984</v>
      </c>
      <c r="B433" t="s">
        <v>985</v>
      </c>
      <c r="C433" t="str">
        <f>IFERROR(VLOOKUP(Table1[[#This Row],[Ticker]],[1]!Table1[[Symbol]:[Industry]],2,FALSE),"-")</f>
        <v>-</v>
      </c>
      <c r="D433" t="s">
        <v>24</v>
      </c>
      <c r="E433">
        <v>14269.016057659999</v>
      </c>
      <c r="F433">
        <v>235.3</v>
      </c>
      <c r="G433">
        <v>-23.148083662671901</v>
      </c>
      <c r="H433">
        <v>-14.0162639068218</v>
      </c>
      <c r="I433">
        <v>-21.997683179142399</v>
      </c>
      <c r="J433">
        <v>-4.7331275961667698</v>
      </c>
      <c r="K433">
        <v>249.385803848411</v>
      </c>
      <c r="L433">
        <v>244.481063064117</v>
      </c>
      <c r="M433">
        <v>36.946491384100803</v>
      </c>
      <c r="N433">
        <v>1.2106570703183199</v>
      </c>
      <c r="O433">
        <v>27.7943051423714</v>
      </c>
      <c r="P433">
        <v>12.5568045922028</v>
      </c>
      <c r="Q433">
        <v>2.2653034605153E-2</v>
      </c>
    </row>
    <row r="434" spans="1:17" x14ac:dyDescent="0.3">
      <c r="A434" t="s">
        <v>986</v>
      </c>
      <c r="B434" t="s">
        <v>987</v>
      </c>
      <c r="C434" t="str">
        <f>IFERROR(VLOOKUP(Table1[[#This Row],[Ticker]],[1]!Table1[[Symbol]:[Industry]],2,FALSE),"-")</f>
        <v>-</v>
      </c>
      <c r="D434" t="s">
        <v>231</v>
      </c>
      <c r="E434">
        <v>14018.158668545</v>
      </c>
      <c r="F434">
        <v>1707.85</v>
      </c>
      <c r="G434">
        <v>22.071548841588399</v>
      </c>
      <c r="H434">
        <v>-7.6957098360497103</v>
      </c>
      <c r="I434">
        <v>-13.421631164162299</v>
      </c>
      <c r="J434">
        <v>-3.1868666484771699</v>
      </c>
      <c r="K434">
        <v>1770.3494056965901</v>
      </c>
      <c r="L434">
        <v>1603.4857894898901</v>
      </c>
      <c r="M434">
        <v>30.5091972156943</v>
      </c>
      <c r="N434">
        <v>0.564416565037276</v>
      </c>
      <c r="O434">
        <v>30.1021752495828</v>
      </c>
      <c r="P434">
        <v>68.593287265547801</v>
      </c>
      <c r="Q434">
        <v>0.15255263551847201</v>
      </c>
    </row>
    <row r="435" spans="1:17" x14ac:dyDescent="0.3">
      <c r="A435" t="s">
        <v>988</v>
      </c>
      <c r="B435" t="s">
        <v>989</v>
      </c>
      <c r="C435" t="str">
        <f>IFERROR(VLOOKUP(Table1[[#This Row],[Ticker]],[1]!Table1[[Symbol]:[Industry]],2,FALSE),"-")</f>
        <v>-</v>
      </c>
      <c r="D435" t="s">
        <v>574</v>
      </c>
      <c r="E435">
        <v>13832.44016742</v>
      </c>
      <c r="F435">
        <v>144.01</v>
      </c>
      <c r="G435">
        <v>-66.995455550990798</v>
      </c>
      <c r="H435">
        <v>-9.6708064720461699</v>
      </c>
      <c r="I435">
        <v>-25.2216459927496</v>
      </c>
      <c r="J435">
        <v>2.2469287970045002</v>
      </c>
      <c r="K435">
        <v>148.70104239833299</v>
      </c>
      <c r="L435">
        <v>178.73616833469799</v>
      </c>
      <c r="M435">
        <v>50.217090161180501</v>
      </c>
      <c r="N435">
        <v>1.1116897036626401</v>
      </c>
      <c r="O435">
        <v>108.110547878619</v>
      </c>
      <c r="P435">
        <v>14.7490039840637</v>
      </c>
      <c r="Q435">
        <v>-3.6862099123921001E-2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286</v>
      </c>
      <c r="E436">
        <v>13724.95839958</v>
      </c>
      <c r="F436">
        <v>995.45</v>
      </c>
      <c r="G436">
        <v>21.132803145710799</v>
      </c>
      <c r="H436">
        <v>-10.3625378408681</v>
      </c>
      <c r="I436">
        <v>-1.3208684783915401</v>
      </c>
      <c r="J436">
        <v>-8.1366162079214295</v>
      </c>
      <c r="K436">
        <v>1025.7099744612001</v>
      </c>
      <c r="L436">
        <v>920.851762765888</v>
      </c>
      <c r="M436">
        <v>26.6491098541463</v>
      </c>
      <c r="N436">
        <v>0.82322423712470005</v>
      </c>
      <c r="O436">
        <v>20.448038575518598</v>
      </c>
      <c r="P436">
        <v>59.271999999999998</v>
      </c>
      <c r="Q436">
        <v>1.6786278503488999E-2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265</v>
      </c>
      <c r="E437">
        <v>13694.671920000001</v>
      </c>
      <c r="F437">
        <v>4338.1499999999996</v>
      </c>
      <c r="G437">
        <v>23.238107520390599</v>
      </c>
      <c r="H437">
        <v>-11.256377195614499</v>
      </c>
      <c r="I437">
        <v>24.2785485947803</v>
      </c>
      <c r="J437">
        <v>2.3995919957729899</v>
      </c>
      <c r="K437">
        <v>4367.2779063136004</v>
      </c>
      <c r="L437">
        <v>3785.2784309324602</v>
      </c>
      <c r="M437">
        <v>52.621985976067897</v>
      </c>
      <c r="N437">
        <v>0.82066976002868297</v>
      </c>
      <c r="O437">
        <v>15.256503348201401</v>
      </c>
      <c r="P437">
        <v>57.179347826086897</v>
      </c>
      <c r="Q437">
        <v>0.176523154626335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493</v>
      </c>
      <c r="E438">
        <v>13694.3345532</v>
      </c>
      <c r="F438">
        <v>1730.4</v>
      </c>
      <c r="G438">
        <v>-14.692572025865701</v>
      </c>
      <c r="H438">
        <v>-8.9061384477627694</v>
      </c>
      <c r="I438">
        <v>-0.130443142636645</v>
      </c>
      <c r="J438">
        <v>-0.64481733194950297</v>
      </c>
      <c r="K438">
        <v>1742.9512063192401</v>
      </c>
      <c r="L438">
        <v>1628.09652600702</v>
      </c>
      <c r="M438">
        <v>34.262393808421599</v>
      </c>
      <c r="N438">
        <v>0.55234058834740096</v>
      </c>
      <c r="O438">
        <v>14.3637309292649</v>
      </c>
      <c r="P438">
        <v>32.3947972456006</v>
      </c>
      <c r="Q438">
        <v>-9.6509011996393002E-2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57</v>
      </c>
      <c r="E439">
        <v>13690.19692326</v>
      </c>
      <c r="F439">
        <v>564.85</v>
      </c>
      <c r="G439">
        <v>48.296109392257698</v>
      </c>
      <c r="H439">
        <v>10.5728685326362</v>
      </c>
      <c r="I439">
        <v>23.4638045935232</v>
      </c>
      <c r="J439">
        <v>11.625298491023701</v>
      </c>
      <c r="K439">
        <v>491.56952748286898</v>
      </c>
      <c r="L439">
        <v>428.81765245437703</v>
      </c>
      <c r="M439">
        <v>81.489194834084202</v>
      </c>
      <c r="N439">
        <v>0.82204146636437303</v>
      </c>
      <c r="O439">
        <v>1.25697087722405</v>
      </c>
      <c r="P439">
        <v>96.332985749044099</v>
      </c>
      <c r="Q439">
        <v>1.9540560979523999E-2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604</v>
      </c>
      <c r="E440">
        <v>13684.214083979999</v>
      </c>
      <c r="F440">
        <v>798.6</v>
      </c>
      <c r="G440">
        <v>80.580666152610604</v>
      </c>
      <c r="H440">
        <v>5.7200894249867602</v>
      </c>
      <c r="I440">
        <v>28.544287212947101</v>
      </c>
      <c r="J440">
        <v>6.2108416279302903</v>
      </c>
      <c r="K440">
        <v>731.18219093718005</v>
      </c>
      <c r="L440">
        <v>624.26818588802701</v>
      </c>
      <c r="M440">
        <v>73.017703243021401</v>
      </c>
      <c r="N440">
        <v>0.83373109629675801</v>
      </c>
      <c r="O440">
        <v>4.3075381918357101</v>
      </c>
      <c r="P440">
        <v>116.92245008827901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480</v>
      </c>
      <c r="E441">
        <v>13602.114224935</v>
      </c>
      <c r="F441">
        <v>2043.85</v>
      </c>
      <c r="G441">
        <v>52.247261958025902</v>
      </c>
      <c r="H441">
        <v>12.600468919627501</v>
      </c>
      <c r="I441">
        <v>79.6144037849608</v>
      </c>
      <c r="J441">
        <v>1.03799293345327</v>
      </c>
      <c r="K441">
        <v>1740.4341324009099</v>
      </c>
      <c r="L441">
        <v>1334.69052979667</v>
      </c>
      <c r="M441">
        <v>53.465189024664198</v>
      </c>
      <c r="N441">
        <v>0.27020207992851403</v>
      </c>
      <c r="O441">
        <v>16.446901680651699</v>
      </c>
      <c r="P441">
        <v>127.50487573807</v>
      </c>
      <c r="Q441">
        <v>0.212959213295278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127</v>
      </c>
      <c r="E442">
        <v>13452.1246245</v>
      </c>
      <c r="F442">
        <v>1609.05</v>
      </c>
      <c r="G442">
        <v>134.093837973913</v>
      </c>
      <c r="H442">
        <v>25.9481222442638</v>
      </c>
      <c r="I442">
        <v>96.824212134884505</v>
      </c>
      <c r="J442">
        <v>9.1530837212638403</v>
      </c>
      <c r="K442">
        <v>1235.54969386729</v>
      </c>
      <c r="L442">
        <v>947.790332046039</v>
      </c>
      <c r="M442">
        <v>85.150636728389898</v>
      </c>
      <c r="N442">
        <v>1.07525301362953</v>
      </c>
      <c r="O442">
        <v>0</v>
      </c>
      <c r="P442">
        <v>177.49417952918799</v>
      </c>
      <c r="Q442">
        <v>0.22610876916816899</v>
      </c>
    </row>
    <row r="443" spans="1:17" hidden="1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551</v>
      </c>
      <c r="E443">
        <v>13398.643483510001</v>
      </c>
      <c r="F443">
        <v>2942.15</v>
      </c>
      <c r="G443">
        <v>-20.4019959911402</v>
      </c>
      <c r="H443">
        <v>-3.0834487310102499</v>
      </c>
      <c r="I443">
        <v>-1.3723508799230599</v>
      </c>
      <c r="J443">
        <v>-0.247903067162112</v>
      </c>
      <c r="K443">
        <v>2785.24944110449</v>
      </c>
      <c r="L443">
        <v>2624.4009235742701</v>
      </c>
      <c r="M443">
        <v>61.750683712183204</v>
      </c>
      <c r="N443">
        <v>1.00457371064095</v>
      </c>
      <c r="O443">
        <v>3.9375966555070101</v>
      </c>
      <c r="P443">
        <v>29.7816497573886</v>
      </c>
      <c r="Q443">
        <v>-2.4772791638805001E-2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258</v>
      </c>
      <c r="E444">
        <v>13379.9831319899</v>
      </c>
      <c r="F444">
        <v>1050.45</v>
      </c>
      <c r="G444">
        <v>4.5446948696079899</v>
      </c>
      <c r="H444">
        <v>0.76411552192133503</v>
      </c>
      <c r="I444">
        <v>6.9330215687978196</v>
      </c>
      <c r="J444">
        <v>4.9650772043754001</v>
      </c>
      <c r="K444">
        <v>997.26146616011499</v>
      </c>
      <c r="L444">
        <v>905.29548873713202</v>
      </c>
      <c r="M444">
        <v>61.4162505042937</v>
      </c>
      <c r="N444">
        <v>2.1285435249292601</v>
      </c>
      <c r="O444">
        <v>5.8593935932219399</v>
      </c>
      <c r="P444">
        <v>43.661105032822697</v>
      </c>
      <c r="Q444">
        <v>-2.9089106764593999E-2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628</v>
      </c>
      <c r="E445">
        <v>13356.4966786899</v>
      </c>
      <c r="F445">
        <v>26.9</v>
      </c>
      <c r="G445">
        <v>57.828796705029703</v>
      </c>
      <c r="H445">
        <v>-8.6770029077865196</v>
      </c>
      <c r="I445">
        <v>-30.3227462345954</v>
      </c>
      <c r="J445">
        <v>4.2263587696514104</v>
      </c>
      <c r="K445">
        <v>27.111648364595499</v>
      </c>
      <c r="L445">
        <v>25.4594253214293</v>
      </c>
      <c r="M445">
        <v>52.293228490116398</v>
      </c>
      <c r="N445">
        <v>1.2986872181564</v>
      </c>
      <c r="O445">
        <v>45.167286245353097</v>
      </c>
      <c r="P445">
        <v>84.879725085910593</v>
      </c>
      <c r="Q445">
        <v>4.4480378870639997E-3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98</v>
      </c>
      <c r="E446">
        <v>13309.417042034</v>
      </c>
      <c r="F446">
        <v>19.420000000000002</v>
      </c>
      <c r="G446">
        <v>191.94287710026799</v>
      </c>
      <c r="H446">
        <v>-3.6411105399683601</v>
      </c>
      <c r="I446">
        <v>0.65713911466469599</v>
      </c>
      <c r="J446">
        <v>8.6216791318275803</v>
      </c>
      <c r="K446">
        <v>18.8483157146172</v>
      </c>
      <c r="L446">
        <v>16.405042038794399</v>
      </c>
      <c r="M446">
        <v>63.230246760624198</v>
      </c>
      <c r="N446">
        <v>0.91593483458702096</v>
      </c>
      <c r="O446">
        <v>23.583934088568402</v>
      </c>
      <c r="P446">
        <v>223.666666666666</v>
      </c>
      <c r="Q446">
        <v>0.11616849092807099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46</v>
      </c>
      <c r="E447">
        <v>13202.788126725</v>
      </c>
      <c r="F447">
        <v>514.65</v>
      </c>
      <c r="G447">
        <v>22.260540010548901</v>
      </c>
      <c r="H447">
        <v>2.8513734405420101</v>
      </c>
      <c r="I447">
        <v>4.2878750899465796</v>
      </c>
      <c r="J447">
        <v>1.70492968303538</v>
      </c>
      <c r="K447">
        <v>493.99717987979301</v>
      </c>
      <c r="L447">
        <v>432.488652618711</v>
      </c>
      <c r="M447">
        <v>54.8381238102276</v>
      </c>
      <c r="N447">
        <v>0.34002641669703298</v>
      </c>
      <c r="O447">
        <v>11.6875546487904</v>
      </c>
      <c r="P447">
        <v>65.962592712028297</v>
      </c>
      <c r="Q447">
        <v>4.1506050855179999E-2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21</v>
      </c>
      <c r="E448">
        <v>13191.804974139999</v>
      </c>
      <c r="F448">
        <v>2340.35</v>
      </c>
      <c r="G448">
        <v>140.88277530008801</v>
      </c>
      <c r="H448">
        <v>-11.6148668080469</v>
      </c>
      <c r="I448">
        <v>47.077023936751097</v>
      </c>
      <c r="J448">
        <v>0.14741542295545201</v>
      </c>
      <c r="K448">
        <v>2368.09192358053</v>
      </c>
      <c r="L448">
        <v>1693.1587649016101</v>
      </c>
      <c r="M448">
        <v>33.123412850862998</v>
      </c>
      <c r="N448">
        <v>0.79152193589087905</v>
      </c>
      <c r="O448">
        <v>18.4416860725959</v>
      </c>
      <c r="P448">
        <v>216.86298402382801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391</v>
      </c>
      <c r="E449">
        <v>13121.5581117</v>
      </c>
      <c r="F449">
        <v>281.7</v>
      </c>
      <c r="G449">
        <v>144.96950459955801</v>
      </c>
      <c r="H449">
        <v>6.5896250187285199</v>
      </c>
      <c r="I449">
        <v>21.734310703728401</v>
      </c>
      <c r="J449">
        <v>-9.8218163359378199</v>
      </c>
      <c r="K449">
        <v>270.47147025732602</v>
      </c>
      <c r="L449">
        <v>215.66130073350899</v>
      </c>
      <c r="M449">
        <v>41.591294999128102</v>
      </c>
      <c r="N449">
        <v>1.4349331893180499</v>
      </c>
      <c r="O449">
        <v>36.386226482073099</v>
      </c>
      <c r="P449">
        <v>187.44897959183601</v>
      </c>
      <c r="Q449">
        <v>0.109170533206998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57</v>
      </c>
      <c r="E450">
        <v>13041.38057404</v>
      </c>
      <c r="F450">
        <v>850.15</v>
      </c>
      <c r="G450">
        <v>229.88984919156599</v>
      </c>
      <c r="H450">
        <v>11.793857365282401</v>
      </c>
      <c r="I450">
        <v>71.753991905491304</v>
      </c>
      <c r="J450">
        <v>8.7760992804889</v>
      </c>
      <c r="K450">
        <v>725.30146674089895</v>
      </c>
      <c r="L450">
        <v>533.94708594439305</v>
      </c>
      <c r="M450">
        <v>55.972525504124903</v>
      </c>
      <c r="N450">
        <v>0.40794129751634101</v>
      </c>
      <c r="O450">
        <v>17.0381697347526</v>
      </c>
      <c r="P450">
        <v>298.66354044548598</v>
      </c>
      <c r="Q450">
        <v>5.1823164013876002E-2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528</v>
      </c>
      <c r="E451">
        <v>13018.54236419</v>
      </c>
      <c r="F451">
        <v>837.65</v>
      </c>
      <c r="G451">
        <v>-36.9395967221446</v>
      </c>
      <c r="H451">
        <v>-4.6059567209448096</v>
      </c>
      <c r="I451">
        <v>-11.5064800604894</v>
      </c>
      <c r="J451">
        <v>-3.3322848580476299</v>
      </c>
      <c r="K451">
        <v>836.52202699991096</v>
      </c>
      <c r="L451">
        <v>827.52884084852099</v>
      </c>
      <c r="M451">
        <v>46.2487080318094</v>
      </c>
      <c r="N451">
        <v>0.61151519839103696</v>
      </c>
      <c r="O451">
        <v>22.360174297140802</v>
      </c>
      <c r="P451">
        <v>18.153607447633799</v>
      </c>
      <c r="Q451">
        <v>2.0925978890750999E-2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411</v>
      </c>
      <c r="E452">
        <v>12986.203703137</v>
      </c>
      <c r="F452">
        <v>210.07</v>
      </c>
      <c r="G452">
        <v>231.452749471592</v>
      </c>
      <c r="H452">
        <v>18.825450620602599</v>
      </c>
      <c r="I452">
        <v>17.740869806747401</v>
      </c>
      <c r="J452">
        <v>3.4176656422286</v>
      </c>
      <c r="K452">
        <v>185.49467661034899</v>
      </c>
      <c r="L452">
        <v>151.91388038730699</v>
      </c>
      <c r="M452">
        <v>67.090806538972402</v>
      </c>
      <c r="N452">
        <v>2.1231550308593801</v>
      </c>
      <c r="O452">
        <v>3.6797258056838298</v>
      </c>
      <c r="P452">
        <v>274.45632798573899</v>
      </c>
      <c r="Q452">
        <v>0.17893370775544801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46</v>
      </c>
      <c r="E453">
        <v>12934.92700256</v>
      </c>
      <c r="F453">
        <v>703.7</v>
      </c>
      <c r="G453">
        <v>38.074974985752299</v>
      </c>
      <c r="H453">
        <v>-8.3497496372978706</v>
      </c>
      <c r="I453">
        <v>23.039819055256402</v>
      </c>
      <c r="J453">
        <v>0.61849411694293499</v>
      </c>
      <c r="K453">
        <v>660.31343537259897</v>
      </c>
      <c r="L453">
        <v>565.70937537940301</v>
      </c>
      <c r="M453">
        <v>46.118789860642998</v>
      </c>
      <c r="N453">
        <v>0.54653745057747405</v>
      </c>
      <c r="O453">
        <v>7.7092511013215903</v>
      </c>
      <c r="P453">
        <v>69.016452503902897</v>
      </c>
      <c r="Q453">
        <v>5.4686097450683001E-2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286</v>
      </c>
      <c r="E454">
        <v>12918.9033488</v>
      </c>
      <c r="F454">
        <v>960.8</v>
      </c>
      <c r="G454">
        <v>-46.1940070848121</v>
      </c>
      <c r="H454">
        <v>-1.8577265883043901</v>
      </c>
      <c r="I454">
        <v>-18.106800376707</v>
      </c>
      <c r="J454">
        <v>-0.88934274637089705</v>
      </c>
      <c r="K454">
        <v>944.841393562593</v>
      </c>
      <c r="L454">
        <v>948.50431805042001</v>
      </c>
      <c r="M454">
        <v>51.136558306278303</v>
      </c>
      <c r="N454">
        <v>2.9817514691331901</v>
      </c>
      <c r="O454">
        <v>29.8917568692756</v>
      </c>
      <c r="P454">
        <v>22.856594846876799</v>
      </c>
      <c r="Q454">
        <v>-1.893020599287E-3</v>
      </c>
    </row>
    <row r="455" spans="1:17" x14ac:dyDescent="0.3">
      <c r="A455" t="s">
        <v>1028</v>
      </c>
      <c r="B455" t="s">
        <v>1029</v>
      </c>
      <c r="C455" t="str">
        <f>IFERROR(VLOOKUP(Table1[[#This Row],[Ticker]],[1]!Table1[[Symbol]:[Industry]],2,FALSE),"-")</f>
        <v>-</v>
      </c>
      <c r="D455" t="s">
        <v>133</v>
      </c>
      <c r="E455">
        <v>12917.584297949999</v>
      </c>
      <c r="F455">
        <v>890.25</v>
      </c>
      <c r="G455">
        <v>112.671787630859</v>
      </c>
      <c r="H455">
        <v>15.0686018119774</v>
      </c>
      <c r="I455">
        <v>74.838929646203596</v>
      </c>
      <c r="J455">
        <v>14.3654585703243</v>
      </c>
      <c r="K455">
        <v>705.43156929463703</v>
      </c>
      <c r="L455">
        <v>539.49551009567597</v>
      </c>
      <c r="M455">
        <v>74.701018770448101</v>
      </c>
      <c r="N455">
        <v>1.0705910853785501</v>
      </c>
      <c r="O455">
        <v>3.8247683235046201</v>
      </c>
      <c r="P455">
        <v>154.35714285714201</v>
      </c>
      <c r="Q455">
        <v>0.182760647433406</v>
      </c>
    </row>
    <row r="456" spans="1:17" hidden="1" x14ac:dyDescent="0.3">
      <c r="A456" t="s">
        <v>1030</v>
      </c>
      <c r="B456" t="s">
        <v>1031</v>
      </c>
      <c r="C456" t="str">
        <f>IFERROR(VLOOKUP(Table1[[#This Row],[Ticker]],[1]!Table1[[Symbol]:[Industry]],2,FALSE),"-")</f>
        <v>-</v>
      </c>
      <c r="D456" t="s">
        <v>1032</v>
      </c>
      <c r="E456">
        <v>12906.893384999599</v>
      </c>
      <c r="F456">
        <v>100</v>
      </c>
      <c r="G456">
        <v>-26.417778637436001</v>
      </c>
      <c r="I456">
        <v>-14.254103488885599</v>
      </c>
      <c r="M456">
        <v>50</v>
      </c>
      <c r="N456">
        <v>1.8823529411764699</v>
      </c>
      <c r="O456">
        <v>0</v>
      </c>
      <c r="P456">
        <v>0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265</v>
      </c>
      <c r="E457">
        <v>12768.104411175</v>
      </c>
      <c r="F457">
        <v>5352.25</v>
      </c>
      <c r="G457">
        <v>-11.446670438179201</v>
      </c>
      <c r="H457">
        <v>-8.1915781070976799</v>
      </c>
      <c r="I457">
        <v>0.26927299554788803</v>
      </c>
      <c r="J457">
        <v>3.7780221730818702</v>
      </c>
      <c r="K457">
        <v>5019.3568408426299</v>
      </c>
      <c r="L457">
        <v>4615.3842370828697</v>
      </c>
      <c r="M457">
        <v>55.240413698668803</v>
      </c>
      <c r="N457">
        <v>0.415936108671775</v>
      </c>
      <c r="O457">
        <v>9.1129898640758498</v>
      </c>
      <c r="P457">
        <v>41.5171666159886</v>
      </c>
      <c r="Q457">
        <v>0.111960103838386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286</v>
      </c>
      <c r="E458">
        <v>12750.715018659999</v>
      </c>
      <c r="F458">
        <v>2358.1</v>
      </c>
      <c r="G458">
        <v>30.794128426132701</v>
      </c>
      <c r="H458">
        <v>-0.189285836207714</v>
      </c>
      <c r="I458">
        <v>5.7906950449805397</v>
      </c>
      <c r="J458">
        <v>4.9449353926041404</v>
      </c>
      <c r="K458">
        <v>2238.9727569368602</v>
      </c>
      <c r="L458">
        <v>1977.5093283420299</v>
      </c>
      <c r="M458">
        <v>45.847195586786398</v>
      </c>
      <c r="N458">
        <v>1.32937984975061</v>
      </c>
      <c r="O458">
        <v>16.528137059496999</v>
      </c>
      <c r="P458">
        <v>59.8549300071179</v>
      </c>
      <c r="Q458">
        <v>4.7242042670160002E-2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77</v>
      </c>
      <c r="E459">
        <v>12689.758116089901</v>
      </c>
      <c r="F459">
        <v>355.3</v>
      </c>
      <c r="G459">
        <v>-30.958348223679899</v>
      </c>
      <c r="H459">
        <v>-6.9584168898926997</v>
      </c>
      <c r="I459">
        <v>-13.6737779404072</v>
      </c>
      <c r="J459">
        <v>3.3984714207698401</v>
      </c>
      <c r="K459">
        <v>345.293295507582</v>
      </c>
      <c r="L459">
        <v>342.95229823065802</v>
      </c>
      <c r="M459">
        <v>58.463661574132502</v>
      </c>
      <c r="N459">
        <v>1.2624516743479901</v>
      </c>
      <c r="O459">
        <v>12.0180129468055</v>
      </c>
      <c r="P459">
        <v>21.970477171300999</v>
      </c>
      <c r="Q459">
        <v>-0.110103571054632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77</v>
      </c>
      <c r="E460">
        <v>12638.919778330001</v>
      </c>
      <c r="F460">
        <v>612.04999999999995</v>
      </c>
      <c r="G460">
        <v>-31.496872930239899</v>
      </c>
      <c r="H460">
        <v>-8.1739198093625003</v>
      </c>
      <c r="I460">
        <v>-32.440174869716998</v>
      </c>
      <c r="J460">
        <v>3.7526287576857902</v>
      </c>
      <c r="K460">
        <v>626.70582088496997</v>
      </c>
      <c r="L460">
        <v>654.207108320521</v>
      </c>
      <c r="M460">
        <v>58.471783384427098</v>
      </c>
      <c r="N460">
        <v>0.98637618277410999</v>
      </c>
      <c r="O460">
        <v>34.6295237317212</v>
      </c>
      <c r="P460">
        <v>21.3782845810609</v>
      </c>
      <c r="Q460">
        <v>3.3098077187767E-2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108</v>
      </c>
      <c r="E461">
        <v>12597.57</v>
      </c>
      <c r="F461">
        <v>396.15</v>
      </c>
      <c r="G461">
        <v>91.666449273381403</v>
      </c>
      <c r="H461">
        <v>-1.79665071327503</v>
      </c>
      <c r="I461">
        <v>-28.8861474496657</v>
      </c>
      <c r="J461">
        <v>0.56515603834925698</v>
      </c>
      <c r="K461">
        <v>402.34221607210299</v>
      </c>
      <c r="L461">
        <v>374.369707707712</v>
      </c>
      <c r="M461">
        <v>39.303033146177903</v>
      </c>
      <c r="N461">
        <v>0.89468153960335595</v>
      </c>
      <c r="O461">
        <v>27.729395431023601</v>
      </c>
      <c r="P461">
        <v>137.21556886227501</v>
      </c>
      <c r="Q461">
        <v>0.14899699693641399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65</v>
      </c>
      <c r="E462">
        <v>12553.03426875</v>
      </c>
      <c r="F462">
        <v>31.25</v>
      </c>
      <c r="G462">
        <v>63.551826225785803</v>
      </c>
      <c r="H462">
        <v>-1.5209131942989</v>
      </c>
      <c r="I462">
        <v>-10.433505482241101</v>
      </c>
      <c r="J462">
        <v>8.2761420378645507</v>
      </c>
      <c r="K462">
        <v>28.047544391451702</v>
      </c>
      <c r="L462">
        <v>25.144845273236498</v>
      </c>
      <c r="M462">
        <v>77.274744769298096</v>
      </c>
      <c r="N462">
        <v>1.0035922652787601</v>
      </c>
      <c r="O462">
        <v>10.24</v>
      </c>
      <c r="P462">
        <v>100.96463022508</v>
      </c>
      <c r="Q462">
        <v>7.5140470144777996E-2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356</v>
      </c>
      <c r="E463">
        <v>12545.954950200001</v>
      </c>
      <c r="F463">
        <v>905.1</v>
      </c>
      <c r="G463">
        <v>-11.622927981084899</v>
      </c>
      <c r="H463">
        <v>12.964485811388201</v>
      </c>
      <c r="I463">
        <v>1.3545310749156301</v>
      </c>
      <c r="J463">
        <v>3.00120766838889</v>
      </c>
      <c r="K463">
        <v>817.492695423687</v>
      </c>
      <c r="L463">
        <v>768.03503431421905</v>
      </c>
      <c r="M463">
        <v>59.253333953928497</v>
      </c>
      <c r="N463">
        <v>1.08081907191263</v>
      </c>
      <c r="O463">
        <v>3.4084631532427401</v>
      </c>
      <c r="P463">
        <v>39.859383450513803</v>
      </c>
      <c r="Q463">
        <v>-4.8502363494993997E-2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24</v>
      </c>
      <c r="E464">
        <v>12533.649959488001</v>
      </c>
      <c r="F464">
        <v>169.22</v>
      </c>
      <c r="G464">
        <v>0.62426340460602903</v>
      </c>
      <c r="H464">
        <v>-7.9835194001437104</v>
      </c>
      <c r="I464">
        <v>3.7514753116722499</v>
      </c>
      <c r="J464">
        <v>2.1368006244879099</v>
      </c>
      <c r="K464">
        <v>158.079146443963</v>
      </c>
      <c r="L464">
        <v>148.941935275693</v>
      </c>
      <c r="M464">
        <v>69.622000093790703</v>
      </c>
      <c r="N464">
        <v>0.80773243702792097</v>
      </c>
      <c r="O464">
        <v>3.2974825670724499</v>
      </c>
      <c r="P464">
        <v>40.957934194085801</v>
      </c>
      <c r="Q464">
        <v>-3.6845590540558998E-2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24</v>
      </c>
      <c r="E465">
        <v>12409.225175547001</v>
      </c>
      <c r="F465">
        <v>112.69</v>
      </c>
      <c r="G465">
        <v>41.400538562861797</v>
      </c>
      <c r="H465">
        <v>-9.1684996372978702</v>
      </c>
      <c r="I465">
        <v>-29.044273621210699</v>
      </c>
      <c r="J465">
        <v>-2.2837837121870801</v>
      </c>
      <c r="K465">
        <v>117.120370673853</v>
      </c>
      <c r="L465">
        <v>116.891341475985</v>
      </c>
      <c r="M465">
        <v>59.433684689290402</v>
      </c>
      <c r="N465">
        <v>1.14296374101243</v>
      </c>
      <c r="O465">
        <v>35.327003283343601</v>
      </c>
      <c r="P465">
        <v>70.742424242424207</v>
      </c>
      <c r="Q465">
        <v>0.105806476589832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21</v>
      </c>
      <c r="E466">
        <v>12181.702281869901</v>
      </c>
      <c r="F466">
        <v>814.55</v>
      </c>
      <c r="G466">
        <v>-38.344036949594702</v>
      </c>
      <c r="H466">
        <v>-3.5539962721033</v>
      </c>
      <c r="I466">
        <v>-19.1186211249519</v>
      </c>
      <c r="J466">
        <v>-0.14678125420775101</v>
      </c>
      <c r="K466">
        <v>827.97628399980204</v>
      </c>
      <c r="L466">
        <v>844.177231396308</v>
      </c>
      <c r="M466">
        <v>43.398655058090498</v>
      </c>
      <c r="N466">
        <v>0.624849948082847</v>
      </c>
      <c r="O466">
        <v>19.084156896445801</v>
      </c>
      <c r="P466">
        <v>9.9257759784075503</v>
      </c>
      <c r="Q466">
        <v>-0.15619524161912601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551</v>
      </c>
      <c r="E467">
        <v>12064.063097095001</v>
      </c>
      <c r="F467">
        <v>910.15</v>
      </c>
      <c r="G467">
        <v>-38.684021166836402</v>
      </c>
      <c r="H467">
        <v>-6.4147342030399397</v>
      </c>
      <c r="I467">
        <v>-6.8934429167829903</v>
      </c>
      <c r="J467">
        <v>1.31636795430776</v>
      </c>
      <c r="K467">
        <v>876.28995366708398</v>
      </c>
      <c r="L467">
        <v>872.89114700649304</v>
      </c>
      <c r="M467">
        <v>59.5650549414663</v>
      </c>
      <c r="N467">
        <v>0.80083767516608095</v>
      </c>
      <c r="O467">
        <v>21.8205790254353</v>
      </c>
      <c r="P467">
        <v>19.512835664106099</v>
      </c>
      <c r="Q467">
        <v>-2.5769186791648E-2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127</v>
      </c>
      <c r="E468">
        <v>12055.71379385</v>
      </c>
      <c r="F468">
        <v>461.95</v>
      </c>
      <c r="G468">
        <v>180.923959827684</v>
      </c>
      <c r="H468">
        <v>17.7574232480635</v>
      </c>
      <c r="I468">
        <v>117.259164860025</v>
      </c>
      <c r="J468">
        <v>25.928669699750699</v>
      </c>
      <c r="K468">
        <v>334.32100058754298</v>
      </c>
      <c r="L468">
        <v>244.76161531063801</v>
      </c>
      <c r="M468">
        <v>80.413394841039604</v>
      </c>
      <c r="N468">
        <v>1.0390896668447001</v>
      </c>
      <c r="O468">
        <v>1.50449182811991</v>
      </c>
      <c r="P468">
        <v>214.88360996557699</v>
      </c>
      <c r="Q468">
        <v>0.246207510195394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293</v>
      </c>
      <c r="E469">
        <v>11914.35545571</v>
      </c>
      <c r="F469">
        <v>1173.3</v>
      </c>
      <c r="G469">
        <v>-20.140604724392499</v>
      </c>
      <c r="H469">
        <v>-9.5729603327616406</v>
      </c>
      <c r="I469">
        <v>-19.5949667401966</v>
      </c>
      <c r="J469">
        <v>-0.93445363777155099</v>
      </c>
      <c r="K469">
        <v>1245.54200615575</v>
      </c>
      <c r="L469">
        <v>1203.6865851468101</v>
      </c>
      <c r="M469">
        <v>46.050520726161899</v>
      </c>
      <c r="N469">
        <v>1.25536905184972</v>
      </c>
      <c r="O469">
        <v>40.543765447882002</v>
      </c>
      <c r="P469">
        <v>18.163049498967698</v>
      </c>
      <c r="Q469">
        <v>0.11081121221934299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845</v>
      </c>
      <c r="E470">
        <v>11890.930358934</v>
      </c>
      <c r="F470">
        <v>255.51</v>
      </c>
      <c r="G470">
        <v>177.57984182657299</v>
      </c>
      <c r="H470">
        <v>1.58683141087099</v>
      </c>
      <c r="I470">
        <v>29.371528888854598</v>
      </c>
      <c r="J470">
        <v>4.0454967601723304</v>
      </c>
      <c r="K470">
        <v>233.466251104901</v>
      </c>
      <c r="L470">
        <v>183.93867235411699</v>
      </c>
      <c r="M470">
        <v>62.448155749871901</v>
      </c>
      <c r="N470">
        <v>0.702797903312673</v>
      </c>
      <c r="O470">
        <v>2.0508003600641902</v>
      </c>
      <c r="P470">
        <v>216.22524752475201</v>
      </c>
      <c r="Q470">
        <v>0.146249720816676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377</v>
      </c>
      <c r="E471">
        <v>11886.1201145</v>
      </c>
      <c r="F471">
        <v>215.45</v>
      </c>
      <c r="G471">
        <v>61.011538456952799</v>
      </c>
      <c r="H471">
        <v>6.9108625167246203</v>
      </c>
      <c r="I471">
        <v>3.0614423864206501</v>
      </c>
      <c r="J471">
        <v>-1.0187285148057801</v>
      </c>
      <c r="K471">
        <v>193.78975804055401</v>
      </c>
      <c r="L471">
        <v>159.25890810979101</v>
      </c>
      <c r="M471">
        <v>48.988802444005998</v>
      </c>
      <c r="N471">
        <v>1.30451097397038</v>
      </c>
      <c r="O471">
        <v>13.7154792295196</v>
      </c>
      <c r="P471">
        <v>104.703087885985</v>
      </c>
      <c r="Q471">
        <v>9.0171889094520993E-2</v>
      </c>
    </row>
    <row r="472" spans="1:17" hidden="1" x14ac:dyDescent="0.3">
      <c r="A472" t="s">
        <v>1063</v>
      </c>
      <c r="B472" t="s">
        <v>1064</v>
      </c>
      <c r="C472" t="str">
        <f>IFERROR(VLOOKUP(Table1[[#This Row],[Ticker]],[1]!Table1[[Symbol]:[Industry]],2,FALSE),"-")</f>
        <v>-</v>
      </c>
      <c r="D472" t="s">
        <v>1065</v>
      </c>
      <c r="E472">
        <v>11858.039521750001</v>
      </c>
      <c r="F472">
        <v>1258.75</v>
      </c>
      <c r="G472">
        <v>-4.3038865148128096</v>
      </c>
      <c r="H472">
        <v>-3.60907462667614</v>
      </c>
      <c r="I472">
        <v>16.886178846896001</v>
      </c>
      <c r="J472">
        <v>2.2709010498093298</v>
      </c>
      <c r="K472">
        <v>1173.9597468899401</v>
      </c>
      <c r="M472">
        <v>66.999374845269102</v>
      </c>
      <c r="N472">
        <v>0.48967955502726401</v>
      </c>
      <c r="O472">
        <v>3.2730883813306901</v>
      </c>
      <c r="P472">
        <v>54.7897196261682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57</v>
      </c>
      <c r="E473">
        <v>11842.6222368</v>
      </c>
      <c r="F473">
        <v>1558</v>
      </c>
      <c r="G473">
        <v>45.083129502802798</v>
      </c>
      <c r="H473">
        <v>1.24290286513812</v>
      </c>
      <c r="I473">
        <v>-4.5628302111723702</v>
      </c>
      <c r="J473">
        <v>0.83364594140163195</v>
      </c>
      <c r="K473">
        <v>1439.0805909533899</v>
      </c>
      <c r="L473">
        <v>1305.96699710959</v>
      </c>
      <c r="M473">
        <v>68.295914042445602</v>
      </c>
      <c r="N473">
        <v>0.90646955580925803</v>
      </c>
      <c r="O473">
        <v>3.9184852374839401</v>
      </c>
      <c r="P473">
        <v>79.121637157967299</v>
      </c>
      <c r="Q473">
        <v>4.0506845361606002E-2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265</v>
      </c>
      <c r="E474">
        <v>11833.337252200001</v>
      </c>
      <c r="F474">
        <v>1778.5</v>
      </c>
      <c r="G474">
        <v>54.379212315090101</v>
      </c>
      <c r="H474">
        <v>6.2717295830375299</v>
      </c>
      <c r="I474">
        <v>41.372427837680704</v>
      </c>
      <c r="J474">
        <v>4.1664218611340598</v>
      </c>
      <c r="K474">
        <v>1655.2242746658401</v>
      </c>
      <c r="L474">
        <v>1348.21599881781</v>
      </c>
      <c r="M474">
        <v>54.518402573441001</v>
      </c>
      <c r="N474">
        <v>0.570946563512712</v>
      </c>
      <c r="O474">
        <v>7.8352544278886596</v>
      </c>
      <c r="P474">
        <v>111.29856243317001</v>
      </c>
      <c r="Q474">
        <v>0.13713872864672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77</v>
      </c>
      <c r="E475">
        <v>11827.25124573</v>
      </c>
      <c r="F475">
        <v>1535.9</v>
      </c>
      <c r="G475">
        <v>-1.36485566072213</v>
      </c>
      <c r="H475">
        <v>-7.5473551531501402</v>
      </c>
      <c r="I475">
        <v>-9.7924290006859191</v>
      </c>
      <c r="J475">
        <v>1.6062211922377401</v>
      </c>
      <c r="K475">
        <v>1533.34181218655</v>
      </c>
      <c r="L475">
        <v>1446.1054299898501</v>
      </c>
      <c r="M475">
        <v>47.439250646585698</v>
      </c>
      <c r="N475">
        <v>0.63463929574340305</v>
      </c>
      <c r="O475">
        <v>17.3253467022592</v>
      </c>
      <c r="P475">
        <v>44.821083400122497</v>
      </c>
      <c r="Q475">
        <v>-1.6363873537878999E-2</v>
      </c>
    </row>
    <row r="476" spans="1:17" hidden="1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-</v>
      </c>
      <c r="D476" t="s">
        <v>1074</v>
      </c>
      <c r="E476">
        <v>11812.869525</v>
      </c>
      <c r="F476">
        <v>1301.5</v>
      </c>
      <c r="G476">
        <v>12.047033320646801</v>
      </c>
      <c r="H476">
        <v>-6.0187345365712801</v>
      </c>
      <c r="I476">
        <v>35.120394387850297</v>
      </c>
      <c r="J476">
        <v>1.2272413233619801</v>
      </c>
      <c r="K476">
        <v>1315.5078527932601</v>
      </c>
      <c r="M476">
        <v>44.498480221418099</v>
      </c>
      <c r="N476">
        <v>0.56373891721633496</v>
      </c>
      <c r="O476">
        <v>15.7817902420284</v>
      </c>
      <c r="P476">
        <v>62.372902501403502</v>
      </c>
    </row>
    <row r="477" spans="1:17" hidden="1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356</v>
      </c>
      <c r="E477">
        <v>11742.2379107</v>
      </c>
      <c r="F477">
        <v>1019</v>
      </c>
      <c r="G477">
        <v>-35.3356304711021</v>
      </c>
      <c r="H477">
        <v>-7.8798644262197604</v>
      </c>
      <c r="I477">
        <v>-16.160148925928301</v>
      </c>
      <c r="J477">
        <v>0.36889449996666401</v>
      </c>
      <c r="K477">
        <v>1015.19607216758</v>
      </c>
      <c r="L477">
        <v>1005.2152233298</v>
      </c>
      <c r="M477">
        <v>49.232748301680203</v>
      </c>
      <c r="N477">
        <v>0.382896474373148</v>
      </c>
      <c r="O477">
        <v>12.6594700686947</v>
      </c>
      <c r="P477">
        <v>24.245564835700701</v>
      </c>
      <c r="Q477">
        <v>-4.0330463246914E-2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711</v>
      </c>
      <c r="E478">
        <v>11740.59754791</v>
      </c>
      <c r="F478">
        <v>9027.15</v>
      </c>
      <c r="G478">
        <v>-7.1947559145156497</v>
      </c>
      <c r="H478">
        <v>-2.6773201982883399</v>
      </c>
      <c r="I478">
        <v>-3.9280929172213401</v>
      </c>
      <c r="J478">
        <v>-1.6949417752295599</v>
      </c>
      <c r="K478">
        <v>8375.6203275639891</v>
      </c>
      <c r="L478">
        <v>7832.9520720570899</v>
      </c>
      <c r="M478">
        <v>57.300558585974798</v>
      </c>
      <c r="N478">
        <v>0.51264125812323902</v>
      </c>
      <c r="O478">
        <v>7.8967337421002197</v>
      </c>
      <c r="P478">
        <v>36.9576101468624</v>
      </c>
      <c r="Q478">
        <v>5.4260889925934003E-2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377</v>
      </c>
      <c r="E479">
        <v>11604.412063125001</v>
      </c>
      <c r="F479">
        <v>919.25</v>
      </c>
      <c r="G479">
        <v>42.530944023839403</v>
      </c>
      <c r="H479">
        <v>23.1865037626836</v>
      </c>
      <c r="I479">
        <v>32.099980255741002</v>
      </c>
      <c r="J479">
        <v>14.716219976881</v>
      </c>
      <c r="K479">
        <v>702.98038115797101</v>
      </c>
      <c r="L479">
        <v>623.83361157446802</v>
      </c>
      <c r="M479">
        <v>88.588997837993503</v>
      </c>
      <c r="N479">
        <v>1.1935370286601401</v>
      </c>
      <c r="O479">
        <v>1.4413924394887001</v>
      </c>
      <c r="P479">
        <v>104.277777777777</v>
      </c>
      <c r="Q479">
        <v>5.3637714351613998E-2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298</v>
      </c>
      <c r="E480">
        <v>11559.532332777</v>
      </c>
      <c r="F480">
        <v>145.99</v>
      </c>
      <c r="G480">
        <v>31.580056860399399</v>
      </c>
      <c r="H480">
        <v>-3.2944751110994299</v>
      </c>
      <c r="I480">
        <v>-9.86368518355847</v>
      </c>
      <c r="J480">
        <v>2.5756095163309598</v>
      </c>
      <c r="K480">
        <v>144.90552503210199</v>
      </c>
      <c r="L480">
        <v>132.83227789291101</v>
      </c>
      <c r="M480">
        <v>50.078549166692198</v>
      </c>
      <c r="N480">
        <v>0.69401537742208796</v>
      </c>
      <c r="O480">
        <v>8.2265908623878108</v>
      </c>
      <c r="P480">
        <v>60.428571428571402</v>
      </c>
      <c r="Q480">
        <v>0.14156179394013399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77</v>
      </c>
      <c r="E481">
        <v>11554.517139285001</v>
      </c>
      <c r="F481">
        <v>372.85</v>
      </c>
      <c r="G481">
        <v>43.484249159328598</v>
      </c>
      <c r="H481">
        <v>25.5891859214405</v>
      </c>
      <c r="I481">
        <v>30.065617819417</v>
      </c>
      <c r="J481">
        <v>9.3321023345068497</v>
      </c>
      <c r="K481">
        <v>280.604415588834</v>
      </c>
      <c r="L481">
        <v>242.98087394136999</v>
      </c>
      <c r="M481">
        <v>88.070993155378304</v>
      </c>
      <c r="N481">
        <v>1.8318008577580001</v>
      </c>
      <c r="O481">
        <v>3.25868311653478</v>
      </c>
      <c r="P481">
        <v>116.08229498695999</v>
      </c>
      <c r="Q481">
        <v>6.0974408602469998E-2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60</v>
      </c>
      <c r="E482">
        <v>11547.54425418</v>
      </c>
      <c r="F482">
        <v>8763.9</v>
      </c>
      <c r="G482">
        <v>217.32523483552899</v>
      </c>
      <c r="H482">
        <v>-8.2329856323046506</v>
      </c>
      <c r="I482">
        <v>123.13416239767299</v>
      </c>
      <c r="J482">
        <v>2.6210230881279202</v>
      </c>
      <c r="K482">
        <v>8524.3203722630406</v>
      </c>
      <c r="L482">
        <v>6658.9602017995103</v>
      </c>
      <c r="M482">
        <v>68.812926108867998</v>
      </c>
      <c r="N482">
        <v>0.46843443980106297</v>
      </c>
      <c r="O482">
        <v>17.274843391640701</v>
      </c>
      <c r="P482">
        <v>265.14728552976902</v>
      </c>
      <c r="Q482">
        <v>0.14620770246340301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386</v>
      </c>
      <c r="E483">
        <v>11525.288019944999</v>
      </c>
      <c r="F483">
        <v>442.05</v>
      </c>
      <c r="G483">
        <v>39.672771804044302</v>
      </c>
      <c r="H483">
        <v>-1.6042539664370301</v>
      </c>
      <c r="I483">
        <v>-28.519037546294399</v>
      </c>
      <c r="J483">
        <v>0.12810965375710601</v>
      </c>
      <c r="K483">
        <v>431.56095238662198</v>
      </c>
      <c r="L483">
        <v>395.168426255474</v>
      </c>
      <c r="M483">
        <v>47.687782596875103</v>
      </c>
      <c r="N483">
        <v>1.5738003469161099</v>
      </c>
      <c r="O483">
        <v>25.3138785205293</v>
      </c>
      <c r="P483">
        <v>79.695121951219505</v>
      </c>
      <c r="Q483">
        <v>9.8525254923233996E-2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89</v>
      </c>
      <c r="E484">
        <v>11516.9498752</v>
      </c>
      <c r="F484">
        <v>95.99</v>
      </c>
      <c r="G484">
        <v>-45.393046637773601</v>
      </c>
      <c r="H484">
        <v>-3.6774237890215802</v>
      </c>
      <c r="I484">
        <v>-18.331249486687099</v>
      </c>
      <c r="J484">
        <v>-1.1140276945376499</v>
      </c>
      <c r="K484">
        <v>96.169917492402902</v>
      </c>
      <c r="L484">
        <v>99.635732762317105</v>
      </c>
      <c r="M484">
        <v>13.715137464591701</v>
      </c>
      <c r="N484">
        <v>1.5342457410803001</v>
      </c>
      <c r="O484">
        <v>24.2837795603708</v>
      </c>
      <c r="P484">
        <v>5.5995599559955904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11490.923295459999</v>
      </c>
      <c r="F485">
        <v>1688.9</v>
      </c>
      <c r="G485">
        <v>124.81316223277599</v>
      </c>
      <c r="H485">
        <v>11.620870248955301</v>
      </c>
      <c r="I485">
        <v>74.228682069955894</v>
      </c>
      <c r="J485">
        <v>25.283142573795701</v>
      </c>
      <c r="K485">
        <v>1351.92136752237</v>
      </c>
      <c r="L485">
        <v>1069.45142304092</v>
      </c>
      <c r="M485">
        <v>70.285405891190507</v>
      </c>
      <c r="N485">
        <v>1.11893764180513</v>
      </c>
      <c r="O485">
        <v>4.4437207649949704</v>
      </c>
      <c r="P485">
        <v>155.48748203615401</v>
      </c>
      <c r="Q485">
        <v>0.21932501553009101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57</v>
      </c>
      <c r="E486">
        <v>11456.675821950001</v>
      </c>
      <c r="F486">
        <v>723.5</v>
      </c>
      <c r="G486">
        <v>65.314035328378196</v>
      </c>
      <c r="H486">
        <v>-4.5976828628747102</v>
      </c>
      <c r="I486">
        <v>11.201072512501501</v>
      </c>
      <c r="J486">
        <v>-3.16284643154885</v>
      </c>
      <c r="K486">
        <v>717.31251487559405</v>
      </c>
      <c r="L486">
        <v>610.94106379860398</v>
      </c>
      <c r="M486">
        <v>44.478027785459602</v>
      </c>
      <c r="N486">
        <v>1.6563429938577401</v>
      </c>
      <c r="O486">
        <v>10.573600552867999</v>
      </c>
      <c r="P486">
        <v>126.980392156862</v>
      </c>
      <c r="Q486">
        <v>-2.4634948360961001E-2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850</v>
      </c>
      <c r="E487">
        <v>11431.541901504999</v>
      </c>
      <c r="F487">
        <v>2365.5500000000002</v>
      </c>
      <c r="G487">
        <v>11.1701932115723</v>
      </c>
      <c r="H487">
        <v>-4.5140011261561703</v>
      </c>
      <c r="I487">
        <v>-26.5566911659079</v>
      </c>
      <c r="J487">
        <v>-1.9447539246633601</v>
      </c>
      <c r="K487">
        <v>2411.9427542682702</v>
      </c>
      <c r="L487">
        <v>2303.5147367500099</v>
      </c>
      <c r="M487">
        <v>31.317288638932901</v>
      </c>
      <c r="N487">
        <v>0.659622726598733</v>
      </c>
      <c r="O487">
        <v>19.549364841157399</v>
      </c>
      <c r="P487">
        <v>49.529077117572697</v>
      </c>
      <c r="Q487">
        <v>3.9820164328791E-2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136</v>
      </c>
      <c r="E488">
        <v>11414.391478218</v>
      </c>
      <c r="F488">
        <v>211.98</v>
      </c>
      <c r="G488">
        <v>122.093358525518</v>
      </c>
      <c r="H488">
        <v>5.6096812109283203</v>
      </c>
      <c r="I488">
        <v>-27.483739182704699</v>
      </c>
      <c r="J488">
        <v>3.49206288677509</v>
      </c>
      <c r="K488">
        <v>204.59651975679299</v>
      </c>
      <c r="L488">
        <v>197.440628150273</v>
      </c>
      <c r="M488">
        <v>61.247126165324097</v>
      </c>
      <c r="N488">
        <v>0.96131542145920601</v>
      </c>
      <c r="O488">
        <v>34.399471648268701</v>
      </c>
      <c r="P488">
        <v>170.727969348659</v>
      </c>
      <c r="Q488">
        <v>0.158327671113036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493</v>
      </c>
      <c r="E489">
        <v>11394.664246875</v>
      </c>
      <c r="F489">
        <v>855.75</v>
      </c>
      <c r="G489">
        <v>-12.530368469749</v>
      </c>
      <c r="H489">
        <v>-10.377682578407599</v>
      </c>
      <c r="I489">
        <v>-2.5373933061179899</v>
      </c>
      <c r="J489">
        <v>3.4411360507776401</v>
      </c>
      <c r="K489">
        <v>838.00711630055798</v>
      </c>
      <c r="L489">
        <v>783.403326969045</v>
      </c>
      <c r="M489">
        <v>47.705750413584198</v>
      </c>
      <c r="N489">
        <v>1.3815453929125801</v>
      </c>
      <c r="O489">
        <v>9.61145194274029</v>
      </c>
      <c r="P489">
        <v>25.845588235294102</v>
      </c>
      <c r="Q489">
        <v>2.9043329475369001E-2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200</v>
      </c>
      <c r="E490">
        <v>11362.891596744999</v>
      </c>
      <c r="F490">
        <v>482.95</v>
      </c>
      <c r="G490">
        <v>29.952627708686599</v>
      </c>
      <c r="H490">
        <v>-2.8673478265683898</v>
      </c>
      <c r="I490">
        <v>4.6698068780190702</v>
      </c>
      <c r="J490">
        <v>0.95665932815254195</v>
      </c>
      <c r="K490">
        <v>465.10716361667897</v>
      </c>
      <c r="L490">
        <v>408.43361160127102</v>
      </c>
      <c r="M490">
        <v>52.390238960633397</v>
      </c>
      <c r="N490">
        <v>0.40259669944986398</v>
      </c>
      <c r="O490">
        <v>6.0979397453152497</v>
      </c>
      <c r="P490">
        <v>72.482142857142804</v>
      </c>
      <c r="Q490">
        <v>0.13277767213835101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98</v>
      </c>
      <c r="E491">
        <v>11332.527477919901</v>
      </c>
      <c r="F491">
        <v>939.95</v>
      </c>
      <c r="G491">
        <v>213.42554766566701</v>
      </c>
      <c r="H491">
        <v>2.3804755792358701</v>
      </c>
      <c r="I491">
        <v>60.355017536533097</v>
      </c>
      <c r="J491">
        <v>-1.62783243652737</v>
      </c>
      <c r="K491">
        <v>921.84322466963999</v>
      </c>
      <c r="L491">
        <v>723.65418400989995</v>
      </c>
      <c r="M491">
        <v>47.275092618722397</v>
      </c>
      <c r="N491">
        <v>1.1950718944740299</v>
      </c>
      <c r="O491">
        <v>14.8997287089738</v>
      </c>
      <c r="P491">
        <v>277.99597855227802</v>
      </c>
      <c r="Q491">
        <v>0.28760589183573099</v>
      </c>
    </row>
    <row r="492" spans="1:17" hidden="1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165</v>
      </c>
      <c r="E492">
        <v>11329.008989745</v>
      </c>
      <c r="F492">
        <v>754.85</v>
      </c>
      <c r="G492">
        <v>735.77525391538995</v>
      </c>
      <c r="H492">
        <v>2.50991645763215</v>
      </c>
      <c r="I492">
        <v>99.161220231781598</v>
      </c>
      <c r="J492">
        <v>10.4280989482984</v>
      </c>
      <c r="K492">
        <v>714.12172233702495</v>
      </c>
      <c r="L492">
        <v>480.41448473967699</v>
      </c>
      <c r="M492">
        <v>51.471272963135199</v>
      </c>
      <c r="N492">
        <v>0.48884631093400699</v>
      </c>
      <c r="O492">
        <v>12.0355037424654</v>
      </c>
      <c r="P492">
        <v>803.47097546379405</v>
      </c>
      <c r="Q492">
        <v>0.24753237635073999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279</v>
      </c>
      <c r="E493">
        <v>11312.55424188</v>
      </c>
      <c r="F493">
        <v>299.7</v>
      </c>
      <c r="G493">
        <v>63.446016104407498</v>
      </c>
      <c r="H493">
        <v>9.0281121843521799</v>
      </c>
      <c r="I493">
        <v>-21.596814881682</v>
      </c>
      <c r="J493">
        <v>5.5547392748004896</v>
      </c>
      <c r="K493">
        <v>268.33517054150701</v>
      </c>
      <c r="L493">
        <v>249.20111124615701</v>
      </c>
      <c r="M493">
        <v>69.794541202138305</v>
      </c>
      <c r="N493">
        <v>1.7088835370975901</v>
      </c>
      <c r="O493">
        <v>14.614614614614601</v>
      </c>
      <c r="P493">
        <v>97.691292875989404</v>
      </c>
      <c r="Q493">
        <v>7.7490391738330999E-2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133</v>
      </c>
      <c r="E494">
        <v>11304.404860950001</v>
      </c>
      <c r="F494">
        <v>370.95</v>
      </c>
      <c r="G494">
        <v>-16.5066675263249</v>
      </c>
      <c r="H494">
        <v>-8.1561315980723705</v>
      </c>
      <c r="I494">
        <v>-8.7956813140455292</v>
      </c>
      <c r="J494">
        <v>-0.31690469437630198</v>
      </c>
      <c r="K494">
        <v>373.55621395058802</v>
      </c>
      <c r="L494">
        <v>337.78443542487298</v>
      </c>
      <c r="M494">
        <v>42.108541143704599</v>
      </c>
      <c r="N494">
        <v>0.65543086038780396</v>
      </c>
      <c r="O494">
        <v>15.325515568135801</v>
      </c>
      <c r="P494">
        <v>46.736550632911303</v>
      </c>
      <c r="Q494">
        <v>0.18158843304066599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127</v>
      </c>
      <c r="E495">
        <v>11293.59294206</v>
      </c>
      <c r="F495">
        <v>371.8</v>
      </c>
      <c r="G495">
        <v>76.529819615839102</v>
      </c>
      <c r="H495">
        <v>11.5304886044303</v>
      </c>
      <c r="I495">
        <v>27.2761591681376</v>
      </c>
      <c r="J495">
        <v>5.6139134510126603</v>
      </c>
      <c r="K495">
        <v>332.65693566931202</v>
      </c>
      <c r="L495">
        <v>275.71458315028502</v>
      </c>
      <c r="M495">
        <v>65.153308247329605</v>
      </c>
      <c r="N495">
        <v>1.0372288594005701</v>
      </c>
      <c r="O495">
        <v>3.24098977945133</v>
      </c>
      <c r="P495">
        <v>116.162790697674</v>
      </c>
      <c r="Q495">
        <v>0.16197297202466199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83</v>
      </c>
      <c r="E496">
        <v>11251.097025429999</v>
      </c>
      <c r="F496">
        <v>232.73</v>
      </c>
      <c r="G496">
        <v>60.064593157435702</v>
      </c>
      <c r="H496">
        <v>1.3027815552014499</v>
      </c>
      <c r="I496">
        <v>23.987654752872601</v>
      </c>
      <c r="J496">
        <v>4.4484897668152898</v>
      </c>
      <c r="K496">
        <v>212.937164531457</v>
      </c>
      <c r="L496">
        <v>185.220551782824</v>
      </c>
      <c r="M496">
        <v>66.812414895811699</v>
      </c>
      <c r="N496">
        <v>0.76263357877982496</v>
      </c>
      <c r="O496">
        <v>4.1979976797146898</v>
      </c>
      <c r="P496">
        <v>101.410644742535</v>
      </c>
      <c r="Q496">
        <v>6.8854020603575997E-2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1118</v>
      </c>
      <c r="E497">
        <v>11175.173628209999</v>
      </c>
      <c r="F497">
        <v>1028.0999999999999</v>
      </c>
      <c r="G497">
        <v>-41.723817026100598</v>
      </c>
      <c r="H497">
        <v>7.7664473205914701</v>
      </c>
      <c r="I497">
        <v>-24.706154703936502</v>
      </c>
      <c r="J497">
        <v>2.48920667126065</v>
      </c>
      <c r="K497">
        <v>976.45148347330803</v>
      </c>
      <c r="L497">
        <v>1027.3662022057299</v>
      </c>
      <c r="M497">
        <v>60.850186806342599</v>
      </c>
      <c r="N497">
        <v>0.84341428118773698</v>
      </c>
      <c r="O497">
        <v>26.155043283727199</v>
      </c>
      <c r="P497">
        <v>20.3864168618266</v>
      </c>
      <c r="Q497">
        <v>-7.0792400873968001E-2</v>
      </c>
    </row>
    <row r="498" spans="1:17" hidden="1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E498">
        <v>11098.47938692</v>
      </c>
      <c r="F498">
        <v>795.8</v>
      </c>
      <c r="G498">
        <v>26.547142073760501</v>
      </c>
      <c r="H498">
        <v>15.5863608504576</v>
      </c>
      <c r="I498">
        <v>18.589565653923799</v>
      </c>
      <c r="J498">
        <v>11.903851835544399</v>
      </c>
      <c r="K498">
        <v>718.13593724395503</v>
      </c>
      <c r="L498">
        <v>608.88179498964405</v>
      </c>
      <c r="M498">
        <v>61.748286465213802</v>
      </c>
      <c r="N498">
        <v>1.0436428916316001</v>
      </c>
      <c r="O498">
        <v>4.2975622015581898</v>
      </c>
      <c r="P498">
        <v>98.949999999999903</v>
      </c>
      <c r="Q498">
        <v>9.8274685713812995E-2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136</v>
      </c>
      <c r="E499">
        <v>11008.48842412</v>
      </c>
      <c r="F499">
        <v>464.2</v>
      </c>
      <c r="G499">
        <v>313.16555469589701</v>
      </c>
      <c r="H499">
        <v>-13.2292669629397</v>
      </c>
      <c r="I499">
        <v>63.396106997145701</v>
      </c>
      <c r="J499">
        <v>9.9164218611340598</v>
      </c>
      <c r="K499">
        <v>432.77392550335401</v>
      </c>
      <c r="L499">
        <v>308.80885156461699</v>
      </c>
      <c r="M499">
        <v>61.404464561404801</v>
      </c>
      <c r="N499">
        <v>0.81368111504604801</v>
      </c>
      <c r="O499">
        <v>22.705730288668601</v>
      </c>
      <c r="P499">
        <v>392.51989389920402</v>
      </c>
      <c r="Q499">
        <v>0.12920807250317001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46</v>
      </c>
      <c r="E500">
        <v>10942.838286</v>
      </c>
      <c r="F500">
        <v>389.1</v>
      </c>
      <c r="G500">
        <v>30.889680428664601</v>
      </c>
      <c r="H500">
        <v>2.0760075175106998</v>
      </c>
      <c r="I500">
        <v>31.203840436347999</v>
      </c>
      <c r="J500">
        <v>7.8816418373528503</v>
      </c>
      <c r="K500">
        <v>341.56391513733701</v>
      </c>
      <c r="L500">
        <v>294.98928623225697</v>
      </c>
      <c r="M500">
        <v>68.664311330451199</v>
      </c>
      <c r="N500">
        <v>0.86326397101154695</v>
      </c>
      <c r="O500">
        <v>4.6003598046774501</v>
      </c>
      <c r="P500">
        <v>64.350580781415005</v>
      </c>
      <c r="Q500">
        <v>-7.8471897993500001E-4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143</v>
      </c>
      <c r="E501">
        <v>10826.47830142</v>
      </c>
      <c r="F501">
        <v>1273.0999999999999</v>
      </c>
      <c r="G501">
        <v>38.673319073774501</v>
      </c>
      <c r="H501">
        <v>21.271081813275501</v>
      </c>
      <c r="I501">
        <v>37.639948888373802</v>
      </c>
      <c r="J501">
        <v>1.3107585733420799</v>
      </c>
      <c r="K501">
        <v>1069.3088712450201</v>
      </c>
      <c r="L501">
        <v>921.87903602996903</v>
      </c>
      <c r="M501">
        <v>78.190216996167607</v>
      </c>
      <c r="N501">
        <v>3.48031462325328</v>
      </c>
      <c r="O501">
        <v>4.4144214908491097</v>
      </c>
      <c r="P501">
        <v>83.695260082245099</v>
      </c>
      <c r="Q501">
        <v>7.4669805022729999E-3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961</v>
      </c>
      <c r="E502">
        <v>10819.113516158999</v>
      </c>
      <c r="F502">
        <v>50.83</v>
      </c>
      <c r="G502">
        <v>-15.6770378966952</v>
      </c>
      <c r="H502">
        <v>0.328988698558634</v>
      </c>
      <c r="I502">
        <v>-6.33478289440579</v>
      </c>
      <c r="J502">
        <v>7.3694935334890097</v>
      </c>
      <c r="K502">
        <v>47.457777939904403</v>
      </c>
      <c r="L502">
        <v>46.525041887214996</v>
      </c>
      <c r="M502">
        <v>62.754831935163097</v>
      </c>
      <c r="N502">
        <v>1.0428663321976299</v>
      </c>
      <c r="O502">
        <v>12.630336415502599</v>
      </c>
      <c r="P502">
        <v>39.0697674418604</v>
      </c>
      <c r="Q502">
        <v>4.9450125111736999E-2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46</v>
      </c>
      <c r="E503">
        <v>10817.101003780001</v>
      </c>
      <c r="F503">
        <v>1659.8</v>
      </c>
      <c r="G503">
        <v>48.252045093161101</v>
      </c>
      <c r="H503">
        <v>-9.8562262896667505</v>
      </c>
      <c r="I503">
        <v>62.932979510847503</v>
      </c>
      <c r="J503">
        <v>-3.7790159511194101</v>
      </c>
      <c r="K503">
        <v>1601.670211007</v>
      </c>
      <c r="L503">
        <v>1227.7560876662999</v>
      </c>
      <c r="M503">
        <v>42.756824924066699</v>
      </c>
      <c r="N503">
        <v>0.88684577127867703</v>
      </c>
      <c r="O503">
        <v>13.260633811302499</v>
      </c>
      <c r="P503">
        <v>106.160725375729</v>
      </c>
      <c r="Q503">
        <v>0.114510143886319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293</v>
      </c>
      <c r="E504">
        <v>10809.677845695</v>
      </c>
      <c r="F504">
        <v>2109.5500000000002</v>
      </c>
      <c r="G504">
        <v>27.395564417613201</v>
      </c>
      <c r="H504">
        <v>2.91376750105354</v>
      </c>
      <c r="I504">
        <v>19.114001458166701</v>
      </c>
      <c r="J504">
        <v>6.4419699089914202</v>
      </c>
      <c r="K504">
        <v>1980.4708831144301</v>
      </c>
      <c r="L504">
        <v>1771.7708081329999</v>
      </c>
      <c r="M504">
        <v>63.981497169597503</v>
      </c>
      <c r="N504">
        <v>0.60570601660746903</v>
      </c>
      <c r="O504">
        <v>1.9293214192600301</v>
      </c>
      <c r="P504">
        <v>62.773919753086403</v>
      </c>
      <c r="Q504">
        <v>-6.9897220492170994E-2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386</v>
      </c>
      <c r="E505">
        <v>10800.37681446</v>
      </c>
      <c r="F505">
        <v>2670.05</v>
      </c>
      <c r="G505">
        <v>-18.3820101614401</v>
      </c>
      <c r="H505">
        <v>-10.5533365270805</v>
      </c>
      <c r="I505">
        <v>-16.267021394129799</v>
      </c>
      <c r="J505">
        <v>-1.9959432390771901</v>
      </c>
      <c r="K505">
        <v>2591.4393182246199</v>
      </c>
      <c r="L505">
        <v>2456.5959274233001</v>
      </c>
      <c r="M505">
        <v>53.682506948648999</v>
      </c>
      <c r="N505">
        <v>1.6036958332481901</v>
      </c>
      <c r="O505">
        <v>12.299395142412999</v>
      </c>
      <c r="P505">
        <v>29.844141318355302</v>
      </c>
      <c r="Q505">
        <v>5.6916100912338001E-2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57</v>
      </c>
      <c r="E506">
        <v>10798.981720745</v>
      </c>
      <c r="F506">
        <v>8417.0499999999993</v>
      </c>
      <c r="G506">
        <v>115.89013511447099</v>
      </c>
      <c r="H506">
        <v>5.4836337982468004</v>
      </c>
      <c r="I506">
        <v>14.467633181374801</v>
      </c>
      <c r="J506">
        <v>1.70393723628782</v>
      </c>
      <c r="K506">
        <v>7445.8402469928797</v>
      </c>
      <c r="L506">
        <v>6140.8793644792904</v>
      </c>
      <c r="M506">
        <v>69.501114343037699</v>
      </c>
      <c r="N506">
        <v>0.80388417631370901</v>
      </c>
      <c r="O506">
        <v>2.7675967233175598</v>
      </c>
      <c r="P506">
        <v>154.88447445719601</v>
      </c>
      <c r="Q506">
        <v>0.13843119125612199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720</v>
      </c>
      <c r="E507">
        <v>10739.054693185</v>
      </c>
      <c r="F507">
        <v>119.37</v>
      </c>
      <c r="G507">
        <v>40.673486760100303</v>
      </c>
      <c r="H507">
        <v>2.7682131722166501</v>
      </c>
      <c r="I507">
        <v>9.4325611054569301</v>
      </c>
      <c r="J507">
        <v>1.34569004807588</v>
      </c>
      <c r="K507">
        <v>112.49381036532699</v>
      </c>
      <c r="L507">
        <v>98.698081452377195</v>
      </c>
      <c r="M507">
        <v>54.041415573722702</v>
      </c>
      <c r="N507">
        <v>0.95882732540675297</v>
      </c>
      <c r="O507">
        <v>1.9016503309038999</v>
      </c>
      <c r="P507">
        <v>74.237337614946696</v>
      </c>
      <c r="Q507">
        <v>2.1133606920337E-2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21</v>
      </c>
      <c r="E508">
        <v>10735.57597238</v>
      </c>
      <c r="F508">
        <v>521.15</v>
      </c>
      <c r="G508">
        <v>10.889558999238901</v>
      </c>
      <c r="H508">
        <v>4.6993853445140097</v>
      </c>
      <c r="I508">
        <v>-4.2952470694320901</v>
      </c>
      <c r="J508">
        <v>2.9303227542484498</v>
      </c>
      <c r="K508">
        <v>513.54217958915399</v>
      </c>
      <c r="L508">
        <v>479.64448551176798</v>
      </c>
      <c r="M508">
        <v>44.911762290671398</v>
      </c>
      <c r="N508">
        <v>2.2406601832326101</v>
      </c>
      <c r="O508">
        <v>10.3329175861076</v>
      </c>
      <c r="P508">
        <v>40.358200915701502</v>
      </c>
      <c r="Q508">
        <v>-6.8329847100064997E-2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915</v>
      </c>
      <c r="E509">
        <v>10702.58782805</v>
      </c>
      <c r="F509">
        <v>1455.55</v>
      </c>
      <c r="G509">
        <v>70.691030354371094</v>
      </c>
      <c r="H509">
        <v>10.403629323585999</v>
      </c>
      <c r="I509">
        <v>23.276014147057101</v>
      </c>
      <c r="J509">
        <v>1.8635021531048599</v>
      </c>
      <c r="K509">
        <v>1276.1051768975799</v>
      </c>
      <c r="L509">
        <v>1028.69743511499</v>
      </c>
      <c r="M509">
        <v>65.519996258000205</v>
      </c>
      <c r="N509">
        <v>0.50949038864785301</v>
      </c>
      <c r="O509">
        <v>4.6374222802377103</v>
      </c>
      <c r="P509">
        <v>121.88262195121899</v>
      </c>
      <c r="Q509">
        <v>4.9139294438790997E-2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265</v>
      </c>
      <c r="E510">
        <v>10694.511954</v>
      </c>
      <c r="F510">
        <v>5269.25</v>
      </c>
      <c r="G510">
        <v>17.385780120273701</v>
      </c>
      <c r="H510">
        <v>0.87716307935543403</v>
      </c>
      <c r="I510">
        <v>37.291769390032897</v>
      </c>
      <c r="J510">
        <v>-0.34860161304433901</v>
      </c>
      <c r="K510">
        <v>5065.8854575863497</v>
      </c>
      <c r="L510">
        <v>4111.6684577031401</v>
      </c>
      <c r="M510">
        <v>51.804870280397303</v>
      </c>
      <c r="N510">
        <v>1.0018748915551099</v>
      </c>
      <c r="O510">
        <v>8.9974854106371804</v>
      </c>
      <c r="P510">
        <v>76.930309084498703</v>
      </c>
      <c r="Q510">
        <v>0.16203219967655499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57</v>
      </c>
      <c r="E511">
        <v>10668.4408660399</v>
      </c>
      <c r="F511">
        <v>870.7</v>
      </c>
      <c r="G511">
        <v>3.2374964723845499</v>
      </c>
      <c r="H511">
        <v>-5.6564556592868698</v>
      </c>
      <c r="I511">
        <v>-10.611679967876199</v>
      </c>
      <c r="J511">
        <v>-0.180189316035962</v>
      </c>
      <c r="K511">
        <v>851.57189168195498</v>
      </c>
      <c r="L511">
        <v>772.88793467965604</v>
      </c>
      <c r="M511">
        <v>55.941300027587403</v>
      </c>
      <c r="N511">
        <v>2.2951024675854299</v>
      </c>
      <c r="O511">
        <v>11.634317216033001</v>
      </c>
      <c r="P511">
        <v>46.090604026845597</v>
      </c>
      <c r="Q511">
        <v>-3.5368292129175E-2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1149</v>
      </c>
      <c r="E512">
        <v>10633.64818905</v>
      </c>
      <c r="F512">
        <v>552.95000000000005</v>
      </c>
      <c r="G512">
        <v>13.7469868885462</v>
      </c>
      <c r="H512">
        <v>-5.3284240229311397</v>
      </c>
      <c r="I512">
        <v>45.812476334533102</v>
      </c>
      <c r="J512">
        <v>3.6461945446247199</v>
      </c>
      <c r="K512">
        <v>517.48804216937697</v>
      </c>
      <c r="L512">
        <v>437.28188699423998</v>
      </c>
      <c r="M512">
        <v>65.393677742357198</v>
      </c>
      <c r="N512">
        <v>0.71601052086869099</v>
      </c>
      <c r="O512">
        <v>5.1451306628085502</v>
      </c>
      <c r="P512">
        <v>78.601421188630496</v>
      </c>
      <c r="Q512">
        <v>3.8953040889830003E-2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1152</v>
      </c>
      <c r="E513">
        <v>10625.99284861</v>
      </c>
      <c r="F513">
        <v>714.95</v>
      </c>
      <c r="G513">
        <v>40.314963899877398</v>
      </c>
      <c r="H513">
        <v>14.146260542136201</v>
      </c>
      <c r="I513">
        <v>31.7434460312287</v>
      </c>
      <c r="J513">
        <v>16.866371998256898</v>
      </c>
      <c r="K513">
        <v>624.43596892240896</v>
      </c>
      <c r="L513">
        <v>555.33503374691304</v>
      </c>
      <c r="M513">
        <v>82.368262904589002</v>
      </c>
      <c r="N513">
        <v>2.27677966233504</v>
      </c>
      <c r="O513">
        <v>2.3847821525980701</v>
      </c>
      <c r="P513">
        <v>79.771184309781205</v>
      </c>
      <c r="Q513">
        <v>-6.9448034570518999E-2</v>
      </c>
    </row>
    <row r="514" spans="1:17" hidden="1" x14ac:dyDescent="0.3">
      <c r="A514" t="s">
        <v>1153</v>
      </c>
      <c r="B514" t="s">
        <v>1154</v>
      </c>
      <c r="C514" t="str">
        <f>IFERROR(VLOOKUP(Table1[[#This Row],[Ticker]],[1]!Table1[[Symbol]:[Industry]],2,FALSE),"-")</f>
        <v>-</v>
      </c>
      <c r="D514" t="s">
        <v>720</v>
      </c>
      <c r="E514">
        <v>10625.948094249999</v>
      </c>
      <c r="F514">
        <v>526.91999999999996</v>
      </c>
      <c r="G514">
        <v>-12.9845572476142</v>
      </c>
      <c r="H514">
        <v>-4.9361642807903801</v>
      </c>
      <c r="I514">
        <v>-0.75735597671572197</v>
      </c>
      <c r="J514">
        <v>-2.0267571819407202</v>
      </c>
      <c r="K514">
        <v>522.01741108830799</v>
      </c>
      <c r="L514">
        <v>490.19490036902999</v>
      </c>
      <c r="M514">
        <v>77.9215973242584</v>
      </c>
      <c r="N514">
        <v>0.80828381352088396</v>
      </c>
      <c r="O514">
        <v>3.52425415622865</v>
      </c>
      <c r="P514">
        <v>22.511043943268898</v>
      </c>
      <c r="Q514">
        <v>-1.3416788414562999E-2</v>
      </c>
    </row>
    <row r="515" spans="1:17" hidden="1" x14ac:dyDescent="0.3">
      <c r="A515" t="s">
        <v>1155</v>
      </c>
      <c r="B515" t="s">
        <v>1156</v>
      </c>
      <c r="C515" t="str">
        <f>IFERROR(VLOOKUP(Table1[[#This Row],[Ticker]],[1]!Table1[[Symbol]:[Industry]],2,FALSE),"-")</f>
        <v>-</v>
      </c>
      <c r="D515" t="s">
        <v>111</v>
      </c>
      <c r="E515">
        <v>10619.4253856</v>
      </c>
      <c r="F515">
        <v>9292</v>
      </c>
      <c r="G515">
        <v>39.589349735812</v>
      </c>
      <c r="H515">
        <v>-0.27864456483410999</v>
      </c>
      <c r="I515">
        <v>13.816023588877099</v>
      </c>
      <c r="J515">
        <v>-2.2315941500041099</v>
      </c>
      <c r="K515">
        <v>8683.6459570690295</v>
      </c>
      <c r="L515">
        <v>7723.5779938471696</v>
      </c>
      <c r="M515">
        <v>54.566795205632303</v>
      </c>
      <c r="N515">
        <v>1.0020806500311401</v>
      </c>
      <c r="O515">
        <v>2.2384847180370202</v>
      </c>
      <c r="P515">
        <v>71.394842660567306</v>
      </c>
      <c r="Q515">
        <v>9.4446755904296006E-2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Row],[Ticker]],[1]!Table1[[Symbol]:[Industry]],2,FALSE),"-")</f>
        <v>-</v>
      </c>
      <c r="D516" t="s">
        <v>908</v>
      </c>
      <c r="E516">
        <v>10566.551945808</v>
      </c>
      <c r="F516">
        <v>76.52</v>
      </c>
      <c r="G516">
        <v>62.287523458741497</v>
      </c>
      <c r="H516">
        <v>-12.7398400026181</v>
      </c>
      <c r="I516">
        <v>-23.429177672861801</v>
      </c>
      <c r="J516">
        <v>3.8111605084107798</v>
      </c>
      <c r="K516">
        <v>77.506193403837798</v>
      </c>
      <c r="L516">
        <v>72.383622891666306</v>
      </c>
      <c r="M516">
        <v>47.538719082858599</v>
      </c>
      <c r="N516">
        <v>0.69666169447122495</v>
      </c>
      <c r="O516">
        <v>23.954521693674799</v>
      </c>
      <c r="P516">
        <v>89.405940594059402</v>
      </c>
      <c r="Q516">
        <v>2.5921211753937998E-2</v>
      </c>
    </row>
    <row r="517" spans="1:17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D517" t="s">
        <v>551</v>
      </c>
      <c r="E517">
        <v>10533.503902319901</v>
      </c>
      <c r="F517">
        <v>2060.1</v>
      </c>
      <c r="G517">
        <v>-42.244455382619698</v>
      </c>
      <c r="H517">
        <v>-7.6764414280259299</v>
      </c>
      <c r="I517">
        <v>-23.1435820612618</v>
      </c>
      <c r="J517">
        <v>1.2710706964231899</v>
      </c>
      <c r="K517">
        <v>2048.20278096939</v>
      </c>
      <c r="L517">
        <v>2157.2715167025999</v>
      </c>
      <c r="M517">
        <v>55.7968346710269</v>
      </c>
      <c r="N517">
        <v>0.81559695541103305</v>
      </c>
      <c r="O517">
        <v>32.760545604582298</v>
      </c>
      <c r="P517">
        <v>13.943584070796399</v>
      </c>
      <c r="Q517">
        <v>-0.17607734623806101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265</v>
      </c>
      <c r="E518">
        <v>10498.8863666</v>
      </c>
      <c r="F518">
        <v>91.75</v>
      </c>
      <c r="G518">
        <v>80.711482678500502</v>
      </c>
      <c r="H518">
        <v>22.9060211668161</v>
      </c>
      <c r="I518">
        <v>78.497997351450493</v>
      </c>
      <c r="J518">
        <v>10.965214617673301</v>
      </c>
      <c r="K518">
        <v>74.216797542962595</v>
      </c>
      <c r="L518">
        <v>57.421210087291499</v>
      </c>
      <c r="M518">
        <v>80.616789558239404</v>
      </c>
      <c r="N518">
        <v>0.92101367057666605</v>
      </c>
      <c r="O518">
        <v>1.7983651226158099</v>
      </c>
      <c r="P518">
        <v>146.46776443407899</v>
      </c>
      <c r="Q518">
        <v>0.229170302538692</v>
      </c>
    </row>
    <row r="519" spans="1:17" hidden="1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420</v>
      </c>
      <c r="E519">
        <v>10385.561555</v>
      </c>
      <c r="F519">
        <v>9193.75</v>
      </c>
      <c r="G519">
        <v>60.4470587609379</v>
      </c>
      <c r="H519">
        <v>5.4114663255459696</v>
      </c>
      <c r="I519">
        <v>-10.308259909361</v>
      </c>
      <c r="J519">
        <v>1.38552298472957</v>
      </c>
      <c r="K519">
        <v>8668.0116034188704</v>
      </c>
      <c r="L519">
        <v>7926.4952675729</v>
      </c>
      <c r="M519">
        <v>77.509879150456598</v>
      </c>
      <c r="N519">
        <v>2.1558011172935099</v>
      </c>
      <c r="O519">
        <v>13.000135961930599</v>
      </c>
      <c r="P519">
        <v>89.757481940144402</v>
      </c>
      <c r="Q519">
        <v>0.16249553523820101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77</v>
      </c>
      <c r="E520">
        <v>10361.43766163</v>
      </c>
      <c r="F520">
        <v>880.55</v>
      </c>
      <c r="G520">
        <v>18.076806200109001</v>
      </c>
      <c r="H520">
        <v>-7.0355915550826502</v>
      </c>
      <c r="I520">
        <v>-20.288678240779699</v>
      </c>
      <c r="J520">
        <v>0.73152928242788595</v>
      </c>
      <c r="K520">
        <v>847.05477448235501</v>
      </c>
      <c r="L520">
        <v>819.10267309809797</v>
      </c>
      <c r="M520">
        <v>63.047900761485103</v>
      </c>
      <c r="N520">
        <v>0.544555312019815</v>
      </c>
      <c r="O520">
        <v>13.554028732042401</v>
      </c>
      <c r="P520">
        <v>45.018115942028899</v>
      </c>
      <c r="Q520">
        <v>3.4179995024079999E-3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551</v>
      </c>
      <c r="E521">
        <v>10174.09563392</v>
      </c>
      <c r="F521">
        <v>2869.6</v>
      </c>
      <c r="G521">
        <v>-20.840148026692798</v>
      </c>
      <c r="H521">
        <v>0.23054632687536999</v>
      </c>
      <c r="I521">
        <v>-8.9940345284278305</v>
      </c>
      <c r="J521">
        <v>2.6704204071173399</v>
      </c>
      <c r="K521">
        <v>2752.2297038726902</v>
      </c>
      <c r="L521">
        <v>2654.4641419475902</v>
      </c>
      <c r="M521">
        <v>53.934747941670302</v>
      </c>
      <c r="N521">
        <v>0.42430236031088298</v>
      </c>
      <c r="O521">
        <v>11.794326735433501</v>
      </c>
      <c r="P521">
        <v>27.7080551846907</v>
      </c>
      <c r="Q521">
        <v>-8.2624586123141996E-2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231</v>
      </c>
      <c r="E522">
        <v>10172.23030161</v>
      </c>
      <c r="F522">
        <v>520.65</v>
      </c>
      <c r="G522">
        <v>-6.1058202318900996</v>
      </c>
      <c r="H522">
        <v>-10.4648505689748</v>
      </c>
      <c r="I522">
        <v>-15.562036386241299</v>
      </c>
      <c r="J522">
        <v>-2.71628483457576</v>
      </c>
      <c r="K522">
        <v>565.40704584945797</v>
      </c>
      <c r="L522">
        <v>552.00904698043996</v>
      </c>
      <c r="M522">
        <v>25.629385029698</v>
      </c>
      <c r="N522">
        <v>0.81438835756977201</v>
      </c>
      <c r="O522">
        <v>36.252760971862003</v>
      </c>
      <c r="P522">
        <v>26.294724075196999</v>
      </c>
      <c r="Q522">
        <v>-7.7627033932358994E-2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146</v>
      </c>
      <c r="E523">
        <v>10171.65984</v>
      </c>
      <c r="F523">
        <v>736</v>
      </c>
      <c r="G523">
        <v>22.615328581355101</v>
      </c>
      <c r="H523">
        <v>-9.9306456879685108</v>
      </c>
      <c r="I523">
        <v>8.6891855781819505</v>
      </c>
      <c r="J523">
        <v>-0.127322440710394</v>
      </c>
      <c r="K523">
        <v>732.99228160772896</v>
      </c>
      <c r="L523">
        <v>622.92461352002101</v>
      </c>
      <c r="M523">
        <v>56.466846099465997</v>
      </c>
      <c r="N523">
        <v>0.56351987608023002</v>
      </c>
      <c r="O523">
        <v>10.0611413043478</v>
      </c>
      <c r="P523">
        <v>79.053643109110794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21</v>
      </c>
      <c r="E524">
        <v>10162.3239042</v>
      </c>
      <c r="F524">
        <v>1618.5</v>
      </c>
      <c r="G524">
        <v>-18.524971491245701</v>
      </c>
      <c r="H524">
        <v>-12.700751669242001</v>
      </c>
      <c r="I524">
        <v>-11.174779857385399</v>
      </c>
      <c r="J524">
        <v>-4.6139079386303603</v>
      </c>
      <c r="K524">
        <v>1665.43363277413</v>
      </c>
      <c r="L524">
        <v>1581.95879987577</v>
      </c>
      <c r="M524">
        <v>28.494492989924399</v>
      </c>
      <c r="N524">
        <v>1.4628613706721001</v>
      </c>
      <c r="O524">
        <v>20.015446400988498</v>
      </c>
      <c r="P524">
        <v>16.770679268424601</v>
      </c>
      <c r="Q524">
        <v>-7.0414048468269999E-2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377</v>
      </c>
      <c r="E525">
        <v>10158.00941579</v>
      </c>
      <c r="F525">
        <v>691.3</v>
      </c>
      <c r="G525">
        <v>-9.8213880150713706</v>
      </c>
      <c r="H525">
        <v>-7.8601191507988899</v>
      </c>
      <c r="I525">
        <v>-22.307571600875999</v>
      </c>
      <c r="J525">
        <v>1.82304472777052</v>
      </c>
      <c r="K525">
        <v>684.056101707518</v>
      </c>
      <c r="L525">
        <v>671.56506250673397</v>
      </c>
      <c r="M525">
        <v>56.214040510623498</v>
      </c>
      <c r="N525">
        <v>0.994119862322426</v>
      </c>
      <c r="O525">
        <v>17.879357731809598</v>
      </c>
      <c r="P525">
        <v>29.943609022556299</v>
      </c>
      <c r="Q525">
        <v>5.4869549640957999E-2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265</v>
      </c>
      <c r="E526">
        <v>10156.5129834</v>
      </c>
      <c r="F526">
        <v>84.35</v>
      </c>
      <c r="G526">
        <v>176.999487549614</v>
      </c>
      <c r="H526">
        <v>26.0013290847047</v>
      </c>
      <c r="I526">
        <v>14.6229018587079</v>
      </c>
      <c r="J526">
        <v>-10.256819077032199</v>
      </c>
      <c r="K526">
        <v>71.935144214872807</v>
      </c>
      <c r="L526">
        <v>57.418102519848802</v>
      </c>
      <c r="M526">
        <v>48.109007861509703</v>
      </c>
      <c r="N526">
        <v>2.0851509987324799</v>
      </c>
      <c r="O526">
        <v>24.481327800829799</v>
      </c>
      <c r="P526">
        <v>215.327102803738</v>
      </c>
      <c r="Q526">
        <v>8.3835585400879001E-2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480</v>
      </c>
      <c r="E527">
        <v>10121.147593559999</v>
      </c>
      <c r="F527">
        <v>2075.4</v>
      </c>
      <c r="G527">
        <v>18.494679686442002</v>
      </c>
      <c r="H527">
        <v>-1.4148315536243099</v>
      </c>
      <c r="I527">
        <v>-5.4348920794896403</v>
      </c>
      <c r="J527">
        <v>1.1534760512004401</v>
      </c>
      <c r="K527">
        <v>2077.34069555828</v>
      </c>
      <c r="L527">
        <v>1946.4332634576499</v>
      </c>
      <c r="M527">
        <v>42.495117121851997</v>
      </c>
      <c r="N527">
        <v>1.19173080018253</v>
      </c>
      <c r="O527">
        <v>13.231184350004799</v>
      </c>
      <c r="P527">
        <v>46.0520760028149</v>
      </c>
      <c r="Q527">
        <v>0.19610160756540401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46</v>
      </c>
      <c r="E528">
        <v>10096.50476874</v>
      </c>
      <c r="F528">
        <v>6386.9</v>
      </c>
      <c r="G528">
        <v>11.987084136555501</v>
      </c>
      <c r="H528">
        <v>22.089040566394999</v>
      </c>
      <c r="I528">
        <v>12.311895361757401</v>
      </c>
      <c r="J528">
        <v>3.9533346128119198</v>
      </c>
      <c r="K528">
        <v>5407.15807446287</v>
      </c>
      <c r="L528">
        <v>4765.3367007946599</v>
      </c>
      <c r="M528">
        <v>77.566947336119796</v>
      </c>
      <c r="N528">
        <v>1.46504175693512</v>
      </c>
      <c r="O528">
        <v>1.7864691791009599</v>
      </c>
      <c r="P528">
        <v>89.806683605997094</v>
      </c>
      <c r="Q528">
        <v>0.22013719618014199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165</v>
      </c>
      <c r="E529">
        <v>10087.252159305001</v>
      </c>
      <c r="F529">
        <v>8372.85</v>
      </c>
      <c r="G529">
        <v>185.51315050346199</v>
      </c>
      <c r="H529">
        <v>17.834328684224101</v>
      </c>
      <c r="I529">
        <v>36.154123932859498</v>
      </c>
      <c r="J529">
        <v>8.8390449584780093</v>
      </c>
      <c r="K529">
        <v>7390.9861903503897</v>
      </c>
      <c r="L529">
        <v>5838.1446201361296</v>
      </c>
      <c r="M529">
        <v>68.409961122276798</v>
      </c>
      <c r="N529">
        <v>1.2516509503390201</v>
      </c>
      <c r="O529">
        <v>1.5185988044692</v>
      </c>
      <c r="P529">
        <v>256.13994045087202</v>
      </c>
      <c r="Q529">
        <v>0.191098934721814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528</v>
      </c>
      <c r="E530">
        <v>10079.678931599999</v>
      </c>
      <c r="F530">
        <v>1580.75</v>
      </c>
      <c r="G530">
        <v>-11.2908713871538</v>
      </c>
      <c r="H530">
        <v>-4.8979882166298196</v>
      </c>
      <c r="I530">
        <v>-3.40984291809814</v>
      </c>
      <c r="J530">
        <v>2.0418371435260898</v>
      </c>
      <c r="K530">
        <v>1527.32609283641</v>
      </c>
      <c r="L530">
        <v>1457.8255334610701</v>
      </c>
      <c r="M530">
        <v>55.53996694005</v>
      </c>
      <c r="N530">
        <v>0.87061275695920204</v>
      </c>
      <c r="O530">
        <v>6.27866519057409</v>
      </c>
      <c r="P530">
        <v>30.3173948887056</v>
      </c>
      <c r="Q530">
        <v>9.4341284264740002E-3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1189</v>
      </c>
      <c r="E531">
        <v>10052.169423400001</v>
      </c>
      <c r="F531">
        <v>494</v>
      </c>
      <c r="G531">
        <v>139.74601446601201</v>
      </c>
      <c r="H531">
        <v>0.30485818997427699</v>
      </c>
      <c r="I531">
        <v>23.158970224605302</v>
      </c>
      <c r="J531">
        <v>0.68724875050410805</v>
      </c>
      <c r="K531">
        <v>490.65527656097402</v>
      </c>
      <c r="L531">
        <v>378.69447194397299</v>
      </c>
      <c r="M531">
        <v>42.3306751609515</v>
      </c>
      <c r="N531">
        <v>0.42158736800088897</v>
      </c>
      <c r="O531">
        <v>19.028340080971599</v>
      </c>
      <c r="P531">
        <v>170.61079156395499</v>
      </c>
      <c r="Q531">
        <v>9.3082678862433002E-2</v>
      </c>
    </row>
    <row r="532" spans="1:17" hidden="1" x14ac:dyDescent="0.3">
      <c r="A532" t="s">
        <v>1190</v>
      </c>
      <c r="B532" t="s">
        <v>1191</v>
      </c>
      <c r="C532" t="str">
        <f>IFERROR(VLOOKUP(Table1[[#This Row],[Ticker]],[1]!Table1[[Symbol]:[Industry]],2,FALSE),"-")</f>
        <v>-</v>
      </c>
      <c r="D532" t="s">
        <v>231</v>
      </c>
      <c r="E532">
        <v>10045.04694697</v>
      </c>
      <c r="F532">
        <v>12670.85</v>
      </c>
      <c r="G532">
        <v>73.038358123311298</v>
      </c>
      <c r="H532">
        <v>0.213942793494383</v>
      </c>
      <c r="I532">
        <v>40.176175978262002</v>
      </c>
      <c r="J532">
        <v>8.1644800155084898</v>
      </c>
      <c r="K532">
        <v>11220.499192187701</v>
      </c>
      <c r="L532">
        <v>9511.6178138601899</v>
      </c>
      <c r="M532">
        <v>81.086880282190293</v>
      </c>
      <c r="N532">
        <v>1.41323974272372</v>
      </c>
      <c r="O532">
        <v>2.1869093233682002</v>
      </c>
      <c r="P532">
        <v>101.34672376669501</v>
      </c>
      <c r="Q532">
        <v>0.12705979344040999</v>
      </c>
    </row>
    <row r="533" spans="1:17" hidden="1" x14ac:dyDescent="0.3">
      <c r="A533" t="s">
        <v>1192</v>
      </c>
      <c r="B533" t="s">
        <v>1193</v>
      </c>
      <c r="C533" t="str">
        <f>IFERROR(VLOOKUP(Table1[[#This Row],[Ticker]],[1]!Table1[[Symbol]:[Industry]],2,FALSE),"-")</f>
        <v>-</v>
      </c>
      <c r="D533" t="s">
        <v>265</v>
      </c>
      <c r="E533">
        <v>9957.9755332999994</v>
      </c>
      <c r="F533">
        <v>6469.15</v>
      </c>
      <c r="G533">
        <v>8.2187382515731109</v>
      </c>
      <c r="H533">
        <v>1.4794844805446601</v>
      </c>
      <c r="I533">
        <v>3.6089606246567398</v>
      </c>
      <c r="J533">
        <v>-2.8097887623514399</v>
      </c>
      <c r="K533">
        <v>6022.8631241815901</v>
      </c>
      <c r="L533">
        <v>5507.0711736781896</v>
      </c>
      <c r="M533">
        <v>64.497892724581007</v>
      </c>
      <c r="N533">
        <v>1.54652014062638</v>
      </c>
      <c r="O533">
        <v>8.1904114141734201</v>
      </c>
      <c r="P533">
        <v>41.861102583220003</v>
      </c>
      <c r="Q533">
        <v>0.124292151787881</v>
      </c>
    </row>
    <row r="534" spans="1:17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398</v>
      </c>
      <c r="E534">
        <v>9932.1585612449999</v>
      </c>
      <c r="F534">
        <v>286.05</v>
      </c>
      <c r="G534">
        <v>31.9270871250881</v>
      </c>
      <c r="H534">
        <v>7.5530651106019899</v>
      </c>
      <c r="I534">
        <v>29.201262609409198</v>
      </c>
      <c r="J534">
        <v>0.380505621515768</v>
      </c>
      <c r="K534">
        <v>258.36867614796802</v>
      </c>
      <c r="L534">
        <v>212.620136901005</v>
      </c>
      <c r="M534">
        <v>54.793218317281003</v>
      </c>
      <c r="N534">
        <v>0.76684188756051996</v>
      </c>
      <c r="O534">
        <v>5.3137563363048397</v>
      </c>
      <c r="P534">
        <v>95.122783083219602</v>
      </c>
      <c r="Q534">
        <v>0.14108007017111601</v>
      </c>
    </row>
    <row r="535" spans="1:17" hidden="1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258</v>
      </c>
      <c r="E535">
        <v>9884.3956161999995</v>
      </c>
      <c r="F535">
        <v>2387.15</v>
      </c>
      <c r="G535">
        <v>81.160482232129198</v>
      </c>
      <c r="H535">
        <v>19.837932426640801</v>
      </c>
      <c r="I535">
        <v>78.631319911243594</v>
      </c>
      <c r="J535">
        <v>15.449067164618301</v>
      </c>
      <c r="K535">
        <v>1899.64761736795</v>
      </c>
      <c r="L535">
        <v>1510.4589200796399</v>
      </c>
      <c r="M535">
        <v>83.839984024589299</v>
      </c>
      <c r="N535">
        <v>0.57106389164059801</v>
      </c>
      <c r="O535">
        <v>0.70586263954925899</v>
      </c>
      <c r="P535">
        <v>125.458065734794</v>
      </c>
      <c r="Q535">
        <v>0.18325646646954599</v>
      </c>
    </row>
    <row r="536" spans="1:17" hidden="1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E536">
        <v>9869.6391446130001</v>
      </c>
      <c r="F536">
        <v>169.17</v>
      </c>
      <c r="G536">
        <v>5.6052831090016797</v>
      </c>
      <c r="H536">
        <v>-3.79640216954822</v>
      </c>
      <c r="I536">
        <v>-19.029240839360099</v>
      </c>
      <c r="J536">
        <v>-0.24905829639395899</v>
      </c>
      <c r="K536">
        <v>167.824853283739</v>
      </c>
      <c r="L536">
        <v>165.29369234133</v>
      </c>
      <c r="M536">
        <v>56.602415429956103</v>
      </c>
      <c r="N536">
        <v>1.1391155422069199</v>
      </c>
      <c r="O536">
        <v>23.720150308656098</v>
      </c>
      <c r="P536">
        <v>37.9238017881571</v>
      </c>
      <c r="Q536">
        <v>-5.1921812132356998E-2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133</v>
      </c>
      <c r="E537">
        <v>9822.2755199799994</v>
      </c>
      <c r="F537">
        <v>278.74</v>
      </c>
      <c r="G537">
        <v>11.7227704754592</v>
      </c>
      <c r="H537">
        <v>14.280745331486701</v>
      </c>
      <c r="I537">
        <v>0.124230528348693</v>
      </c>
      <c r="J537">
        <v>0.91549249310433101</v>
      </c>
      <c r="K537">
        <v>252.670366379689</v>
      </c>
      <c r="L537">
        <v>228.21870324890199</v>
      </c>
      <c r="M537">
        <v>65.819514287799095</v>
      </c>
      <c r="N537">
        <v>1.02193515486298</v>
      </c>
      <c r="O537">
        <v>7.2684221855492597</v>
      </c>
      <c r="P537">
        <v>60.981807681201197</v>
      </c>
      <c r="Q537">
        <v>0.12524666636774501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1149</v>
      </c>
      <c r="E538">
        <v>9795.2503437640007</v>
      </c>
      <c r="F538">
        <v>93.56</v>
      </c>
      <c r="G538">
        <v>34.200247113636898</v>
      </c>
      <c r="H538">
        <v>9.6360092193848992</v>
      </c>
      <c r="I538">
        <v>-34.288291523073603</v>
      </c>
      <c r="J538">
        <v>14.6031307218935</v>
      </c>
      <c r="K538">
        <v>84.233952220161299</v>
      </c>
      <c r="L538">
        <v>85.159552280528004</v>
      </c>
      <c r="M538">
        <v>74.312570809565699</v>
      </c>
      <c r="N538">
        <v>2.5933561301452399</v>
      </c>
      <c r="O538">
        <v>45.040615647712599</v>
      </c>
      <c r="P538">
        <v>63.4235807860262</v>
      </c>
      <c r="Q538">
        <v>5.7237934107639998E-2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480</v>
      </c>
      <c r="E539">
        <v>9792.8286418200005</v>
      </c>
      <c r="F539">
        <v>374.3</v>
      </c>
      <c r="G539">
        <v>144.61770289768299</v>
      </c>
      <c r="H539">
        <v>0.336280343430367</v>
      </c>
      <c r="I539">
        <v>4.9497181671653401</v>
      </c>
      <c r="J539">
        <v>2.62228838427722</v>
      </c>
      <c r="K539">
        <v>368.414956670469</v>
      </c>
      <c r="L539">
        <v>298.597272670287</v>
      </c>
      <c r="M539">
        <v>43.710682808771402</v>
      </c>
      <c r="N539">
        <v>0.79917521762468502</v>
      </c>
      <c r="O539">
        <v>7.8413037670317802</v>
      </c>
      <c r="P539">
        <v>194.492525570417</v>
      </c>
      <c r="Q539">
        <v>0.14747420773904699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531</v>
      </c>
      <c r="E540">
        <v>9791.5485342899992</v>
      </c>
      <c r="F540">
        <v>102.45</v>
      </c>
      <c r="G540">
        <v>5.1814506496545496</v>
      </c>
      <c r="H540">
        <v>12.710652514505</v>
      </c>
      <c r="I540">
        <v>-22.288214799477998</v>
      </c>
      <c r="J540">
        <v>9.4804380336407998</v>
      </c>
      <c r="K540">
        <v>90.183315022406703</v>
      </c>
      <c r="L540">
        <v>86.718171587295899</v>
      </c>
      <c r="M540">
        <v>72.775998961895496</v>
      </c>
      <c r="N540">
        <v>0.97218841195151096</v>
      </c>
      <c r="O540">
        <v>12.103465104929199</v>
      </c>
      <c r="P540">
        <v>48.478260869565197</v>
      </c>
      <c r="Q540">
        <v>-3.1963450531211003E-2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136</v>
      </c>
      <c r="E541">
        <v>9717.1900299270001</v>
      </c>
      <c r="F541">
        <v>269.85000000000002</v>
      </c>
      <c r="G541">
        <v>-24.248310213992099</v>
      </c>
      <c r="H541">
        <v>-1.54358225222862</v>
      </c>
      <c r="I541">
        <v>-5.0252024567058902</v>
      </c>
      <c r="J541">
        <v>-1.5184210224149099</v>
      </c>
      <c r="K541">
        <v>264.08475587316002</v>
      </c>
      <c r="L541">
        <v>258.23078322991398</v>
      </c>
      <c r="M541">
        <v>22.227502817667499</v>
      </c>
      <c r="N541">
        <v>1.5914119519485099</v>
      </c>
      <c r="O541">
        <v>1.93070224198628</v>
      </c>
      <c r="P541">
        <v>16.264541146057699</v>
      </c>
    </row>
    <row r="542" spans="1:17" hidden="1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305</v>
      </c>
      <c r="E542">
        <v>9667.9300051499995</v>
      </c>
      <c r="F542">
        <v>1635.5</v>
      </c>
      <c r="G542">
        <v>114.984435384704</v>
      </c>
      <c r="H542">
        <v>-20.035575228133101</v>
      </c>
      <c r="I542">
        <v>115.467084796808</v>
      </c>
      <c r="J542">
        <v>-2.5013716238075401</v>
      </c>
      <c r="K542">
        <v>1635.60051542678</v>
      </c>
      <c r="M542">
        <v>40.837268641006702</v>
      </c>
      <c r="N542">
        <v>1.3797068316549901</v>
      </c>
      <c r="O542">
        <v>27.1782329562824</v>
      </c>
      <c r="P542">
        <v>154.59215442092099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298</v>
      </c>
      <c r="E543">
        <v>9652.1534179199898</v>
      </c>
      <c r="F543">
        <v>433.8</v>
      </c>
      <c r="G543">
        <v>-18.372946756987702</v>
      </c>
      <c r="H543">
        <v>-2.62601354246133</v>
      </c>
      <c r="I543">
        <v>-6.2092716084372901</v>
      </c>
      <c r="J543">
        <v>1.9210023818669499</v>
      </c>
      <c r="K543">
        <v>440.76910564534001</v>
      </c>
      <c r="M543">
        <v>53.402725107798801</v>
      </c>
      <c r="N543">
        <v>0.78103480202530495</v>
      </c>
      <c r="O543">
        <v>24.077916090364202</v>
      </c>
      <c r="P543">
        <v>18.849315068493102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200</v>
      </c>
      <c r="E544">
        <v>9630.8907240000008</v>
      </c>
      <c r="F544">
        <v>630.35</v>
      </c>
      <c r="G544">
        <v>53.7079536100279</v>
      </c>
      <c r="H544">
        <v>-7.4700770498111302</v>
      </c>
      <c r="I544">
        <v>3.9993436549095298</v>
      </c>
      <c r="J544">
        <v>0.77492887597471305</v>
      </c>
      <c r="K544">
        <v>622.19084334752404</v>
      </c>
      <c r="L544">
        <v>539.74032695995595</v>
      </c>
      <c r="M544">
        <v>39.835215886444203</v>
      </c>
      <c r="N544">
        <v>0.50617248315224395</v>
      </c>
      <c r="O544">
        <v>12.2868247798841</v>
      </c>
      <c r="P544">
        <v>89.095545222738807</v>
      </c>
      <c r="Q544">
        <v>5.5649469979717002E-2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286</v>
      </c>
      <c r="E545">
        <v>9609.3379844899991</v>
      </c>
      <c r="F545">
        <v>815.45</v>
      </c>
      <c r="G545">
        <v>50.239500392026699</v>
      </c>
      <c r="H545">
        <v>4.1116040194829999</v>
      </c>
      <c r="I545">
        <v>-11.5655252241834</v>
      </c>
      <c r="J545">
        <v>-0.27570632803830297</v>
      </c>
      <c r="K545">
        <v>768.89589045697596</v>
      </c>
      <c r="L545">
        <v>702.73480792375199</v>
      </c>
      <c r="M545">
        <v>60.961763520441203</v>
      </c>
      <c r="N545">
        <v>0.57558357674153904</v>
      </c>
      <c r="O545">
        <v>13.0296155496964</v>
      </c>
      <c r="P545">
        <v>83.144300954519906</v>
      </c>
      <c r="Q545">
        <v>9.7396501818270004E-2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89</v>
      </c>
      <c r="E546">
        <v>9591.9028099999996</v>
      </c>
      <c r="F546">
        <v>142.16</v>
      </c>
      <c r="G546">
        <v>-23.752941488595098</v>
      </c>
      <c r="H546">
        <v>1.16768311878171</v>
      </c>
      <c r="I546">
        <v>-10.5936105619496</v>
      </c>
      <c r="J546">
        <v>-0.19357101382140399</v>
      </c>
      <c r="K546">
        <v>137.41977089062999</v>
      </c>
      <c r="L546">
        <v>135.44101086040601</v>
      </c>
      <c r="M546">
        <v>19.599037825510401</v>
      </c>
      <c r="N546">
        <v>0.722262210867742</v>
      </c>
      <c r="O546">
        <v>0.37985368598760699</v>
      </c>
      <c r="P546">
        <v>12.825396825396799</v>
      </c>
      <c r="Q546">
        <v>-1.3388827299693999E-2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493</v>
      </c>
      <c r="E547">
        <v>9590.4614757750005</v>
      </c>
      <c r="F547">
        <v>1077.25</v>
      </c>
      <c r="G547">
        <v>-2.6101703165533601</v>
      </c>
      <c r="H547">
        <v>-2.33801247124235</v>
      </c>
      <c r="I547">
        <v>-5.0383078788080597</v>
      </c>
      <c r="J547">
        <v>-2.5847991258885799</v>
      </c>
      <c r="K547">
        <v>1005.65817750236</v>
      </c>
      <c r="L547">
        <v>926.984833961096</v>
      </c>
      <c r="M547">
        <v>54.891895713574598</v>
      </c>
      <c r="N547">
        <v>1.0760335712122</v>
      </c>
      <c r="O547">
        <v>10.9306103504293</v>
      </c>
      <c r="P547">
        <v>38.704693233760302</v>
      </c>
      <c r="Q547">
        <v>4.6185124275128997E-2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551</v>
      </c>
      <c r="E548">
        <v>9587.8026562300001</v>
      </c>
      <c r="F548">
        <v>606.85</v>
      </c>
      <c r="G548">
        <v>19.899279831521099</v>
      </c>
      <c r="H548">
        <v>11.245843191287801</v>
      </c>
      <c r="I548">
        <v>17.4836583693581</v>
      </c>
      <c r="J548">
        <v>7.5712790559676</v>
      </c>
      <c r="K548">
        <v>546.86386194983504</v>
      </c>
      <c r="L548">
        <v>502.05034375980199</v>
      </c>
      <c r="M548">
        <v>71.055283564494005</v>
      </c>
      <c r="N548">
        <v>1.5355086437068199</v>
      </c>
      <c r="O548">
        <v>3.3698607563648202</v>
      </c>
      <c r="P548">
        <v>49.415240674627597</v>
      </c>
      <c r="Q548">
        <v>-3.3801462834645003E-2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398</v>
      </c>
      <c r="E549">
        <v>9587.6049831</v>
      </c>
      <c r="F549">
        <v>703.7</v>
      </c>
      <c r="G549">
        <v>46.121144986445302</v>
      </c>
      <c r="H549">
        <v>12.2361252011116</v>
      </c>
      <c r="I549">
        <v>24.3240768970931</v>
      </c>
      <c r="J549">
        <v>12.231425949441499</v>
      </c>
      <c r="K549">
        <v>603.84969673184196</v>
      </c>
      <c r="L549">
        <v>522.44321859168997</v>
      </c>
      <c r="M549">
        <v>69.133888634299794</v>
      </c>
      <c r="N549">
        <v>3.1836250792905099</v>
      </c>
      <c r="O549">
        <v>8.6258348728151102</v>
      </c>
      <c r="P549">
        <v>82.352941176470594</v>
      </c>
      <c r="Q549">
        <v>-2.2372944001759001E-2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286</v>
      </c>
      <c r="E550">
        <v>9558.2155389750005</v>
      </c>
      <c r="F550">
        <v>587.25</v>
      </c>
      <c r="G550">
        <v>20.670511907335399</v>
      </c>
      <c r="H550">
        <v>4.6779335882847501</v>
      </c>
      <c r="I550">
        <v>35.976134423623897</v>
      </c>
      <c r="J550">
        <v>4.27478688014547</v>
      </c>
      <c r="K550">
        <v>492.86374714872898</v>
      </c>
      <c r="L550">
        <v>421.49602793712597</v>
      </c>
      <c r="M550">
        <v>81.435545204413501</v>
      </c>
      <c r="N550">
        <v>0.81156498670029997</v>
      </c>
      <c r="O550">
        <v>0.74074074074075202</v>
      </c>
      <c r="P550">
        <v>72.062701435687003</v>
      </c>
      <c r="Q550">
        <v>0.126015370314561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279</v>
      </c>
      <c r="E551">
        <v>9548.4574612199995</v>
      </c>
      <c r="F551">
        <v>773.8</v>
      </c>
      <c r="G551">
        <v>22.2326872159882</v>
      </c>
      <c r="H551">
        <v>4.1136744671954597</v>
      </c>
      <c r="I551">
        <v>10.612767577759501</v>
      </c>
      <c r="J551">
        <v>6.76555883834141</v>
      </c>
      <c r="K551">
        <v>687.94943948538003</v>
      </c>
      <c r="L551">
        <v>646.73395252569503</v>
      </c>
      <c r="M551">
        <v>72.445364627586301</v>
      </c>
      <c r="N551">
        <v>0.81935830326241998</v>
      </c>
      <c r="O551">
        <v>8.25794779012665</v>
      </c>
      <c r="P551">
        <v>56.592127896387701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136</v>
      </c>
      <c r="E552">
        <v>9528.6006936399899</v>
      </c>
      <c r="F552">
        <v>614.6</v>
      </c>
      <c r="G552">
        <v>-7.5856053969101103</v>
      </c>
      <c r="H552">
        <v>-1.7958507833320501</v>
      </c>
      <c r="I552">
        <v>-2.90343766770616</v>
      </c>
      <c r="J552">
        <v>1.56962044329288</v>
      </c>
      <c r="K552">
        <v>606.79959362462398</v>
      </c>
      <c r="L552">
        <v>573.29350519672505</v>
      </c>
      <c r="M552">
        <v>54.472915671661603</v>
      </c>
      <c r="N552">
        <v>0.93790300925921599</v>
      </c>
      <c r="O552">
        <v>10.445818418483499</v>
      </c>
      <c r="P552">
        <v>29.3894736842105</v>
      </c>
      <c r="Q552">
        <v>9.5677489686515002E-2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961</v>
      </c>
      <c r="E553">
        <v>9486.2494998999991</v>
      </c>
      <c r="F553">
        <v>470.2</v>
      </c>
      <c r="G553">
        <v>-9.7428406721754701</v>
      </c>
      <c r="H553">
        <v>2.6688931671624601</v>
      </c>
      <c r="I553">
        <v>5.7407925172391598</v>
      </c>
      <c r="J553">
        <v>4.1064218611340699</v>
      </c>
      <c r="K553">
        <v>425.51306146287999</v>
      </c>
      <c r="L553">
        <v>403.63909119211201</v>
      </c>
      <c r="M553">
        <v>76.473932862141595</v>
      </c>
      <c r="N553">
        <v>1.0086921163582401</v>
      </c>
      <c r="O553">
        <v>3.33900467886005</v>
      </c>
      <c r="P553">
        <v>36.885007278020304</v>
      </c>
      <c r="Q553">
        <v>1.876250403265E-3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377</v>
      </c>
      <c r="E554">
        <v>9482.9682589399999</v>
      </c>
      <c r="F554">
        <v>237.98</v>
      </c>
      <c r="G554">
        <v>18.1191178095727</v>
      </c>
      <c r="H554">
        <v>-6.3903674862681097</v>
      </c>
      <c r="I554">
        <v>-37.4863615534017</v>
      </c>
      <c r="J554">
        <v>-3.3186279727529699</v>
      </c>
      <c r="K554">
        <v>238.300823317832</v>
      </c>
      <c r="L554">
        <v>223.03376660472799</v>
      </c>
      <c r="M554">
        <v>41.991934308845202</v>
      </c>
      <c r="N554">
        <v>0.74016442579791497</v>
      </c>
      <c r="O554">
        <v>35.410538700731102</v>
      </c>
      <c r="P554">
        <v>62.832706123845298</v>
      </c>
      <c r="Q554">
        <v>5.9426714990167002E-2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57</v>
      </c>
      <c r="E555">
        <v>9468.8002927100006</v>
      </c>
      <c r="F555">
        <v>1030.1500000000001</v>
      </c>
      <c r="G555">
        <v>91.765002258465699</v>
      </c>
      <c r="H555">
        <v>4.3256482254795898</v>
      </c>
      <c r="I555">
        <v>36.573129307600396</v>
      </c>
      <c r="J555">
        <v>6.4813128959079602</v>
      </c>
      <c r="K555">
        <v>927.82584881226603</v>
      </c>
      <c r="L555">
        <v>767.28966508537405</v>
      </c>
      <c r="M555">
        <v>76.883056645095607</v>
      </c>
      <c r="N555">
        <v>1.46574496733029</v>
      </c>
      <c r="O555">
        <v>4.8293937776052003</v>
      </c>
      <c r="P555">
        <v>149.975734045134</v>
      </c>
      <c r="Q555">
        <v>1.1321076059649E-2</v>
      </c>
    </row>
    <row r="556" spans="1:17" hidden="1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E556">
        <v>9460.1674397999996</v>
      </c>
      <c r="F556">
        <v>488.95</v>
      </c>
      <c r="G556">
        <v>-37.485439605060598</v>
      </c>
      <c r="H556">
        <v>-1.81381490641689</v>
      </c>
      <c r="I556">
        <v>-15.0051437811823</v>
      </c>
      <c r="J556">
        <v>0.77660897132117301</v>
      </c>
      <c r="K556">
        <v>473.49953977960701</v>
      </c>
      <c r="L556">
        <v>474.80818088247702</v>
      </c>
      <c r="M556">
        <v>51.088648694645997</v>
      </c>
      <c r="N556">
        <v>0.48975551931933298</v>
      </c>
      <c r="O556">
        <v>20.2576950608446</v>
      </c>
      <c r="P556">
        <v>23.114692181795199</v>
      </c>
      <c r="Q556">
        <v>-1.2426299651877E-2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480</v>
      </c>
      <c r="E557">
        <v>9455.2948899300009</v>
      </c>
      <c r="F557">
        <v>309.7</v>
      </c>
      <c r="G557">
        <v>-23.919019742847201</v>
      </c>
      <c r="H557">
        <v>3.1063929147128899</v>
      </c>
      <c r="I557">
        <v>-0.41473572560681898</v>
      </c>
      <c r="J557">
        <v>7.8099810046932099</v>
      </c>
      <c r="K557">
        <v>285.04271596181701</v>
      </c>
      <c r="L557">
        <v>278.978462257817</v>
      </c>
      <c r="M557">
        <v>69.956726182490598</v>
      </c>
      <c r="N557">
        <v>0.722688688810456</v>
      </c>
      <c r="O557">
        <v>4.4559250887956203</v>
      </c>
      <c r="P557">
        <v>45.399061032863798</v>
      </c>
      <c r="Q557">
        <v>-6.3612881914119998E-2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24</v>
      </c>
      <c r="E558">
        <v>9370.5198383160005</v>
      </c>
      <c r="F558">
        <v>82.44</v>
      </c>
      <c r="G558">
        <v>-39.409863070153698</v>
      </c>
      <c r="H558">
        <v>-14.2391726606179</v>
      </c>
      <c r="I558">
        <v>-36.333498573951701</v>
      </c>
      <c r="J558">
        <v>-3.07369113321622</v>
      </c>
      <c r="K558">
        <v>93.947323167410701</v>
      </c>
      <c r="L558">
        <v>94.729757325345005</v>
      </c>
      <c r="M558">
        <v>12.537101049177</v>
      </c>
      <c r="N558">
        <v>1.6221253278037799</v>
      </c>
      <c r="O558">
        <v>41.314895681707902</v>
      </c>
      <c r="P558">
        <v>0.41412911084044401</v>
      </c>
      <c r="Q558">
        <v>1.3274944699313999E-2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298</v>
      </c>
      <c r="E559">
        <v>9334.1143950999995</v>
      </c>
      <c r="F559">
        <v>463.1</v>
      </c>
      <c r="G559">
        <v>10.391674833760399</v>
      </c>
      <c r="H559">
        <v>2.30211778788502E-3</v>
      </c>
      <c r="I559">
        <v>1.8110594183825499</v>
      </c>
      <c r="J559">
        <v>7.3535919322839396</v>
      </c>
      <c r="K559">
        <v>440.75079210651802</v>
      </c>
      <c r="L559">
        <v>406.536843673296</v>
      </c>
      <c r="M559">
        <v>55.558641510311404</v>
      </c>
      <c r="N559">
        <v>1.6375621285031901</v>
      </c>
      <c r="O559">
        <v>9.0477218743251804</v>
      </c>
      <c r="P559">
        <v>41.060006091989003</v>
      </c>
      <c r="Q559">
        <v>8.4896153341639996E-2</v>
      </c>
    </row>
    <row r="560" spans="1:17" hidden="1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21</v>
      </c>
      <c r="E560">
        <v>9328.3877158499999</v>
      </c>
      <c r="F560">
        <v>1689.45</v>
      </c>
      <c r="G560">
        <v>175.18893385029</v>
      </c>
      <c r="H560">
        <v>13.1561380438615</v>
      </c>
      <c r="I560">
        <v>40.227551557405299</v>
      </c>
      <c r="J560">
        <v>11.3967518548284</v>
      </c>
      <c r="K560">
        <v>1416.1543660959201</v>
      </c>
      <c r="L560">
        <v>1111.82208589419</v>
      </c>
      <c r="M560">
        <v>66.262404444211299</v>
      </c>
      <c r="N560">
        <v>1.1808417027498099</v>
      </c>
      <c r="O560">
        <v>4.05161443073189</v>
      </c>
      <c r="P560">
        <v>248.98781243544701</v>
      </c>
      <c r="Q560">
        <v>0.23796820231343399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46</v>
      </c>
      <c r="E561">
        <v>9318.3045337999993</v>
      </c>
      <c r="F561">
        <v>1391.05</v>
      </c>
      <c r="G561">
        <v>66.221744974252104</v>
      </c>
      <c r="H561">
        <v>4.2560733225139602</v>
      </c>
      <c r="I561">
        <v>55.645133152335703</v>
      </c>
      <c r="J561">
        <v>-3.0563432492531799</v>
      </c>
      <c r="K561">
        <v>1294.4018749290501</v>
      </c>
      <c r="L561">
        <v>1053.68353663774</v>
      </c>
      <c r="M561">
        <v>53.729781432878397</v>
      </c>
      <c r="N561">
        <v>0.55848048723603905</v>
      </c>
      <c r="O561">
        <v>10.883864706516601</v>
      </c>
      <c r="P561">
        <v>114.007692307692</v>
      </c>
      <c r="Q561">
        <v>0.13814040860670301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95</v>
      </c>
      <c r="E562">
        <v>9311.0228070649991</v>
      </c>
      <c r="F562">
        <v>315.35000000000002</v>
      </c>
      <c r="G562">
        <v>-65.668404721042194</v>
      </c>
      <c r="H562">
        <v>6.9280034311256697</v>
      </c>
      <c r="I562">
        <v>-24.5513585023972</v>
      </c>
      <c r="J562">
        <v>4.6312748520093701</v>
      </c>
      <c r="K562">
        <v>299.94201354959398</v>
      </c>
      <c r="L562">
        <v>351.989321467509</v>
      </c>
      <c r="M562">
        <v>62.348442553343197</v>
      </c>
      <c r="N562">
        <v>1.4743581030021</v>
      </c>
      <c r="O562">
        <v>77.580466148723602</v>
      </c>
      <c r="P562">
        <v>20.823754789272002</v>
      </c>
      <c r="Q562">
        <v>-9.5384243469447003E-2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136</v>
      </c>
      <c r="E563">
        <v>9298</v>
      </c>
      <c r="F563">
        <v>4649</v>
      </c>
      <c r="G563">
        <v>-27.578591631738199</v>
      </c>
      <c r="H563">
        <v>-5.5448960953786797</v>
      </c>
      <c r="I563">
        <v>-28.393652116669699</v>
      </c>
      <c r="J563">
        <v>-2.5204102101832602</v>
      </c>
      <c r="K563">
        <v>4714.8876679322602</v>
      </c>
      <c r="L563">
        <v>4827.1146637894999</v>
      </c>
      <c r="M563">
        <v>48.197856098373201</v>
      </c>
      <c r="N563">
        <v>0.71604442344045305</v>
      </c>
      <c r="O563">
        <v>50.010755001075502</v>
      </c>
      <c r="P563">
        <v>19.7578567748583</v>
      </c>
      <c r="Q563">
        <v>7.9060133595118001E-2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153</v>
      </c>
      <c r="E564">
        <v>9271.4565999999995</v>
      </c>
      <c r="F564">
        <v>494.9</v>
      </c>
      <c r="G564">
        <v>20.371484301908399</v>
      </c>
      <c r="H564">
        <v>3.98097554388116</v>
      </c>
      <c r="I564">
        <v>-18.851693850331401</v>
      </c>
      <c r="J564">
        <v>3.5078594932693599</v>
      </c>
      <c r="K564">
        <v>470.95895701362599</v>
      </c>
      <c r="L564">
        <v>421.82897657478799</v>
      </c>
      <c r="M564">
        <v>52.0887428908689</v>
      </c>
      <c r="N564">
        <v>0.64188762413562295</v>
      </c>
      <c r="O564">
        <v>10.6284097797535</v>
      </c>
      <c r="P564">
        <v>56.8621236133122</v>
      </c>
      <c r="Q564">
        <v>9.3764214080282002E-2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46</v>
      </c>
      <c r="E565">
        <v>9261.8377337399997</v>
      </c>
      <c r="F565">
        <v>55.14</v>
      </c>
      <c r="G565">
        <v>169.66197538941401</v>
      </c>
      <c r="H565">
        <v>12.0845723245305</v>
      </c>
      <c r="I565">
        <v>27.747064078998299</v>
      </c>
      <c r="J565">
        <v>20.896002435085499</v>
      </c>
      <c r="K565">
        <v>46.565018646089598</v>
      </c>
      <c r="L565">
        <v>37.220288784438999</v>
      </c>
      <c r="M565">
        <v>68.905149881939394</v>
      </c>
      <c r="N565">
        <v>1.5304506111024501</v>
      </c>
      <c r="O565">
        <v>4.2800145085237498</v>
      </c>
      <c r="P565">
        <v>201.519539533905</v>
      </c>
      <c r="Q565">
        <v>0.14339118875915299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9182.1175678599993</v>
      </c>
      <c r="F566">
        <v>243.22</v>
      </c>
      <c r="G566">
        <v>-9.6815175383239396</v>
      </c>
      <c r="H566">
        <v>-2.09518611397149</v>
      </c>
      <c r="I566">
        <v>-15.884032710321399</v>
      </c>
      <c r="J566">
        <v>0.72633856884979597</v>
      </c>
      <c r="K566">
        <v>224.58944935835501</v>
      </c>
      <c r="L566">
        <v>221.76954025920099</v>
      </c>
      <c r="M566">
        <v>78.628225198415905</v>
      </c>
      <c r="N566">
        <v>1.91873737812261</v>
      </c>
      <c r="O566">
        <v>17.815146780692299</v>
      </c>
      <c r="P566">
        <v>26.6770833333333</v>
      </c>
      <c r="Q566">
        <v>0.12875180719189599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108</v>
      </c>
      <c r="E567">
        <v>9159.8350451400001</v>
      </c>
      <c r="F567">
        <v>565.29999999999995</v>
      </c>
      <c r="G567">
        <v>140.19124510096901</v>
      </c>
      <c r="H567">
        <v>-1.27262134648949</v>
      </c>
      <c r="I567">
        <v>-14.062096872042201</v>
      </c>
      <c r="J567">
        <v>8.6118196770467001</v>
      </c>
      <c r="K567">
        <v>541.90265580416701</v>
      </c>
      <c r="L567">
        <v>443.928065458888</v>
      </c>
      <c r="M567">
        <v>57.490670588791197</v>
      </c>
      <c r="N567">
        <v>0.629366672661962</v>
      </c>
      <c r="O567">
        <v>12.294356978595401</v>
      </c>
      <c r="P567">
        <v>186.71174978867199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57</v>
      </c>
      <c r="E568">
        <v>9147.1102130100007</v>
      </c>
      <c r="F568">
        <v>201.85</v>
      </c>
      <c r="G568">
        <v>43.275369744236897</v>
      </c>
      <c r="H568">
        <v>21.644670081308298</v>
      </c>
      <c r="I568">
        <v>26.358923331037701</v>
      </c>
      <c r="J568">
        <v>8.5813738501601193</v>
      </c>
      <c r="K568">
        <v>175.53604202359699</v>
      </c>
      <c r="L568">
        <v>152.48086572279499</v>
      </c>
      <c r="M568">
        <v>71.869518337175293</v>
      </c>
      <c r="N568">
        <v>1.19735608677521</v>
      </c>
      <c r="O568">
        <v>4.87986128313102</v>
      </c>
      <c r="P568">
        <v>107.131862493586</v>
      </c>
      <c r="Q568">
        <v>8.4927025361209996E-2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672</v>
      </c>
      <c r="E569">
        <v>9067.3968120449899</v>
      </c>
      <c r="F569">
        <v>281.70999999999998</v>
      </c>
      <c r="G569">
        <v>137.72661892468301</v>
      </c>
      <c r="H569">
        <v>4.4886687505822298</v>
      </c>
      <c r="I569">
        <v>18.627971982812401</v>
      </c>
      <c r="J569">
        <v>1.70705095680903</v>
      </c>
      <c r="K569">
        <v>238.77744198123199</v>
      </c>
      <c r="L569">
        <v>185.496639573078</v>
      </c>
      <c r="M569">
        <v>62.642665503431701</v>
      </c>
      <c r="N569">
        <v>1.09335039837014</v>
      </c>
      <c r="O569">
        <v>5.2465301196265601</v>
      </c>
      <c r="P569">
        <v>182.55767301905701</v>
      </c>
      <c r="Q569">
        <v>0.18342140411702801</v>
      </c>
    </row>
    <row r="570" spans="1:17" hidden="1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121</v>
      </c>
      <c r="E570">
        <v>9034.9409383750008</v>
      </c>
      <c r="F570">
        <v>2815.45</v>
      </c>
      <c r="G570">
        <v>-11.8558925543787</v>
      </c>
      <c r="H570">
        <v>-7.4804736757239496</v>
      </c>
      <c r="I570">
        <v>-6.9252684782116303</v>
      </c>
      <c r="J570">
        <v>1.96250308534063</v>
      </c>
      <c r="K570">
        <v>2724.2895680206798</v>
      </c>
      <c r="L570">
        <v>2685.7776136817702</v>
      </c>
      <c r="M570">
        <v>56.584635622940901</v>
      </c>
      <c r="N570">
        <v>0.768972560724968</v>
      </c>
      <c r="O570">
        <v>24.3140528157133</v>
      </c>
      <c r="P570">
        <v>19.857386121753901</v>
      </c>
      <c r="Q570">
        <v>1.0937603318160001E-2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961</v>
      </c>
      <c r="E571">
        <v>9024.0687307999997</v>
      </c>
      <c r="F571">
        <v>412.25</v>
      </c>
      <c r="G571">
        <v>11.1593947314944</v>
      </c>
      <c r="H571">
        <v>-0.30243961857282398</v>
      </c>
      <c r="I571">
        <v>10.3680246852377</v>
      </c>
      <c r="J571">
        <v>5.1406808314928698</v>
      </c>
      <c r="K571">
        <v>385.47676989640098</v>
      </c>
      <c r="L571">
        <v>353.07427503028498</v>
      </c>
      <c r="M571">
        <v>56.933761075320902</v>
      </c>
      <c r="N571">
        <v>0.78120021016309804</v>
      </c>
      <c r="O571">
        <v>5.48211036992116</v>
      </c>
      <c r="P571">
        <v>54.112149532710198</v>
      </c>
      <c r="Q571">
        <v>7.5932091212185998E-2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1272</v>
      </c>
      <c r="E572">
        <v>9000.3528967500006</v>
      </c>
      <c r="F572">
        <v>732.15</v>
      </c>
      <c r="G572">
        <v>11.815016604705001</v>
      </c>
      <c r="H572">
        <v>18.1611219994527</v>
      </c>
      <c r="I572">
        <v>27.841966380110001</v>
      </c>
      <c r="J572">
        <v>14.6182835847428</v>
      </c>
      <c r="K572">
        <v>600.03773941470399</v>
      </c>
      <c r="L572">
        <v>536.69719996176798</v>
      </c>
      <c r="M572">
        <v>73.2646667842413</v>
      </c>
      <c r="N572">
        <v>1.5912354782117299</v>
      </c>
      <c r="O572">
        <v>4.9511712080857597</v>
      </c>
      <c r="P572">
        <v>79.911537043862893</v>
      </c>
      <c r="Q572">
        <v>0.15565476815446999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116</v>
      </c>
      <c r="E573">
        <v>8989.8198331259991</v>
      </c>
      <c r="F573">
        <v>83.82</v>
      </c>
      <c r="G573">
        <v>-35.506715730711498</v>
      </c>
      <c r="H573">
        <v>-3.9697869090698399</v>
      </c>
      <c r="I573">
        <v>-20.757170973548199</v>
      </c>
      <c r="J573">
        <v>2.1359378887896301</v>
      </c>
      <c r="K573">
        <v>83.108161351504506</v>
      </c>
      <c r="L573">
        <v>85.187607424853695</v>
      </c>
      <c r="M573">
        <v>63.883726878424604</v>
      </c>
      <c r="N573">
        <v>0.46014633517964898</v>
      </c>
      <c r="O573">
        <v>16.9172035313767</v>
      </c>
      <c r="P573">
        <v>15.773480662983401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411</v>
      </c>
      <c r="E574">
        <v>8950.4800373399994</v>
      </c>
      <c r="F574">
        <v>667.95</v>
      </c>
      <c r="G574">
        <v>-1.45051951676249</v>
      </c>
      <c r="H574">
        <v>-5.3682188163865101</v>
      </c>
      <c r="I574">
        <v>-50.597379958913201</v>
      </c>
      <c r="J574">
        <v>1.3236545655365799</v>
      </c>
      <c r="K574">
        <v>689.629952277396</v>
      </c>
      <c r="L574">
        <v>749.140021198304</v>
      </c>
      <c r="M574">
        <v>65.895376802500806</v>
      </c>
      <c r="N574">
        <v>0.92680189784571099</v>
      </c>
      <c r="O574">
        <v>64.233849839059801</v>
      </c>
      <c r="P574">
        <v>42.101904052760297</v>
      </c>
      <c r="Q574">
        <v>0.151071901005396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65</v>
      </c>
      <c r="E575">
        <v>8855.30456314</v>
      </c>
      <c r="F575">
        <v>16.489999999999998</v>
      </c>
      <c r="G575">
        <v>203.382221362563</v>
      </c>
      <c r="H575">
        <v>-10.949029766969799</v>
      </c>
      <c r="I575">
        <v>39.858046043824601</v>
      </c>
      <c r="J575">
        <v>11.358472629337101</v>
      </c>
      <c r="K575">
        <v>15.8558019433023</v>
      </c>
      <c r="L575">
        <v>11.801976854080699</v>
      </c>
      <c r="M575">
        <v>52.817377070244703</v>
      </c>
      <c r="N575">
        <v>0.55613601105314203</v>
      </c>
      <c r="O575">
        <v>27.956337174044801</v>
      </c>
      <c r="P575">
        <v>254.62365591397801</v>
      </c>
      <c r="Q575">
        <v>7.8616942615133995E-2</v>
      </c>
    </row>
    <row r="576" spans="1:17" hidden="1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136</v>
      </c>
      <c r="E576">
        <v>8816.2938479000004</v>
      </c>
      <c r="F576">
        <v>699.65</v>
      </c>
      <c r="G576">
        <v>-4.9402198215665996</v>
      </c>
      <c r="H576">
        <v>-0.53502919303283702</v>
      </c>
      <c r="I576">
        <v>-14.900226749323</v>
      </c>
      <c r="J576">
        <v>-4.2125767480453504</v>
      </c>
      <c r="K576">
        <v>691.64696455363105</v>
      </c>
      <c r="L576">
        <v>649.97935286700294</v>
      </c>
      <c r="M576">
        <v>48.584839251667702</v>
      </c>
      <c r="N576">
        <v>1.27151266897557</v>
      </c>
      <c r="O576">
        <v>7.1964553705423997</v>
      </c>
      <c r="P576">
        <v>35.067567567567501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136</v>
      </c>
      <c r="E577">
        <v>8761.3527203899994</v>
      </c>
      <c r="F577">
        <v>598.1</v>
      </c>
      <c r="G577">
        <v>38.302684045020499</v>
      </c>
      <c r="H577">
        <v>1.2978025057482301</v>
      </c>
      <c r="I577">
        <v>16.079302481914102</v>
      </c>
      <c r="J577">
        <v>-1.03799499555033</v>
      </c>
      <c r="K577">
        <v>547.83132162189804</v>
      </c>
      <c r="L577">
        <v>474.56286420508002</v>
      </c>
      <c r="M577">
        <v>55.922839563965503</v>
      </c>
      <c r="N577">
        <v>1.6632795896402499</v>
      </c>
      <c r="O577">
        <v>16.870088613944102</v>
      </c>
      <c r="P577">
        <v>70.277580071174398</v>
      </c>
      <c r="Q577">
        <v>2.4998774043284998E-2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46</v>
      </c>
      <c r="E578">
        <v>8759.4489081600004</v>
      </c>
      <c r="F578">
        <v>509.9</v>
      </c>
      <c r="G578">
        <v>148.90619544463701</v>
      </c>
      <c r="H578">
        <v>-8.6368991124686296</v>
      </c>
      <c r="I578">
        <v>43.292629092606703</v>
      </c>
      <c r="J578">
        <v>-1.69915466292482</v>
      </c>
      <c r="K578">
        <v>468.76583184865899</v>
      </c>
      <c r="L578">
        <v>359.11558141382602</v>
      </c>
      <c r="M578">
        <v>54.462080514171497</v>
      </c>
      <c r="N578">
        <v>0.87939020767068099</v>
      </c>
      <c r="O578">
        <v>15.699156697391601</v>
      </c>
      <c r="P578">
        <v>191.12189551812699</v>
      </c>
      <c r="Q578">
        <v>0.20356687152981201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272</v>
      </c>
      <c r="E579">
        <v>8759.1233785650002</v>
      </c>
      <c r="F579">
        <v>313.14999999999998</v>
      </c>
      <c r="G579">
        <v>-27.911959197360499</v>
      </c>
      <c r="H579">
        <v>-4.63153219137258</v>
      </c>
      <c r="I579">
        <v>-15.748284048810101</v>
      </c>
      <c r="J579">
        <v>2.8558571981103902</v>
      </c>
      <c r="M579">
        <v>48.687177622851401</v>
      </c>
      <c r="O579">
        <v>10.9212837298419</v>
      </c>
      <c r="P579">
        <v>11.0264137564261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265</v>
      </c>
      <c r="E580">
        <v>8758.2869085999992</v>
      </c>
      <c r="F580">
        <v>1351.4</v>
      </c>
      <c r="G580">
        <v>82.099425497728305</v>
      </c>
      <c r="H580">
        <v>-4.2727710600708404</v>
      </c>
      <c r="I580">
        <v>98.564794148909598</v>
      </c>
      <c r="J580">
        <v>7.0144218611340596</v>
      </c>
      <c r="K580">
        <v>1253.6646794861999</v>
      </c>
      <c r="L580">
        <v>936.35362827622203</v>
      </c>
      <c r="M580">
        <v>56.080717141243298</v>
      </c>
      <c r="N580">
        <v>0.54917819759561304</v>
      </c>
      <c r="O580">
        <v>7.6476246855113201</v>
      </c>
      <c r="P580">
        <v>149.77358839293899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681</v>
      </c>
      <c r="E581">
        <v>8757.2541730800003</v>
      </c>
      <c r="F581">
        <v>516.95000000000005</v>
      </c>
      <c r="G581">
        <v>30.067766995983</v>
      </c>
      <c r="H581">
        <v>-8.4859008455775697</v>
      </c>
      <c r="I581">
        <v>4.1765952510914799</v>
      </c>
      <c r="J581">
        <v>-5.9992079988970302</v>
      </c>
      <c r="K581">
        <v>500.400661087684</v>
      </c>
      <c r="L581">
        <v>420.73166877680302</v>
      </c>
      <c r="M581">
        <v>35.508012446268197</v>
      </c>
      <c r="N581">
        <v>0.427742064595661</v>
      </c>
      <c r="O581">
        <v>23.561272850372301</v>
      </c>
      <c r="P581">
        <v>62.002507051081103</v>
      </c>
      <c r="Q581">
        <v>6.5627963145968998E-2</v>
      </c>
    </row>
    <row r="582" spans="1:17" hidden="1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265</v>
      </c>
      <c r="E582">
        <v>8716.069904</v>
      </c>
      <c r="F582">
        <v>4350.3999999999996</v>
      </c>
      <c r="G582">
        <v>475.33891269668101</v>
      </c>
      <c r="H582">
        <v>11.551929687788499</v>
      </c>
      <c r="I582">
        <v>228.0006365001</v>
      </c>
      <c r="J582">
        <v>6.6847312904901797</v>
      </c>
      <c r="K582">
        <v>3483.4005759995198</v>
      </c>
      <c r="L582">
        <v>2121.0313508593399</v>
      </c>
      <c r="M582">
        <v>58.449343029516598</v>
      </c>
      <c r="N582">
        <v>0.85972814036607204</v>
      </c>
      <c r="O582">
        <v>8.9325119529238801</v>
      </c>
      <c r="P582">
        <v>612.53787568585699</v>
      </c>
      <c r="Q582">
        <v>0.15445605646479901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136</v>
      </c>
      <c r="E583">
        <v>8666.9208713099997</v>
      </c>
      <c r="F583">
        <v>136.30000000000001</v>
      </c>
      <c r="G583">
        <v>70.547539281639104</v>
      </c>
      <c r="H583">
        <v>-7.6024333047719104</v>
      </c>
      <c r="I583">
        <v>23.006722291577599</v>
      </c>
      <c r="J583">
        <v>6.6192022277075404</v>
      </c>
      <c r="K583">
        <v>137.54341365166201</v>
      </c>
      <c r="L583">
        <v>116.588108282409</v>
      </c>
      <c r="M583">
        <v>45.751489792026199</v>
      </c>
      <c r="N583">
        <v>0.402134622760911</v>
      </c>
      <c r="O583">
        <v>20.586940572267</v>
      </c>
      <c r="P583">
        <v>118.780096308186</v>
      </c>
      <c r="Q583">
        <v>-4.0567020955270001E-3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356</v>
      </c>
      <c r="E584">
        <v>8644.5351846159992</v>
      </c>
      <c r="F584">
        <v>224.68</v>
      </c>
      <c r="G584">
        <v>73.209053881444504</v>
      </c>
      <c r="H584">
        <v>-5.5346285780471502</v>
      </c>
      <c r="I584">
        <v>-10.952954063598201</v>
      </c>
      <c r="J584">
        <v>3.8685718961889899</v>
      </c>
      <c r="K584">
        <v>222.77780140281499</v>
      </c>
      <c r="L584">
        <v>198.89402661563199</v>
      </c>
      <c r="M584">
        <v>53.519775201019399</v>
      </c>
      <c r="N584">
        <v>0.91175921230707502</v>
      </c>
      <c r="O584">
        <v>16.6102901904931</v>
      </c>
      <c r="P584">
        <v>110.967136150234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293</v>
      </c>
      <c r="E585">
        <v>8643.2408501499995</v>
      </c>
      <c r="F585">
        <v>1318.25</v>
      </c>
      <c r="G585">
        <v>-2.2595492990795298</v>
      </c>
      <c r="H585">
        <v>-1.17372337801227</v>
      </c>
      <c r="I585">
        <v>9.7347979407607195</v>
      </c>
      <c r="J585">
        <v>-1.4435974870961401</v>
      </c>
      <c r="K585">
        <v>1270.3255724235601</v>
      </c>
      <c r="L585">
        <v>1181.8733626255</v>
      </c>
      <c r="M585">
        <v>57.565195657894499</v>
      </c>
      <c r="N585">
        <v>1.1301080678566799</v>
      </c>
      <c r="O585">
        <v>25.4655793665844</v>
      </c>
      <c r="P585">
        <v>34.942163988125699</v>
      </c>
    </row>
    <row r="586" spans="1:17" hidden="1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720</v>
      </c>
      <c r="E586">
        <v>8642.3479203879997</v>
      </c>
      <c r="F586">
        <v>526.72</v>
      </c>
      <c r="G586">
        <v>-13.0202889175281</v>
      </c>
      <c r="H586">
        <v>-5.3025850614036898</v>
      </c>
      <c r="I586">
        <v>-0.43760320797458901</v>
      </c>
      <c r="J586">
        <v>-2.4795811724033698</v>
      </c>
      <c r="K586">
        <v>522.55994924071399</v>
      </c>
      <c r="L586">
        <v>490.69482449449401</v>
      </c>
      <c r="M586">
        <v>73.886051750125603</v>
      </c>
      <c r="N586">
        <v>1.0766164060665</v>
      </c>
      <c r="O586">
        <v>4.8754556500607302</v>
      </c>
      <c r="P586">
        <v>22.741360426910202</v>
      </c>
      <c r="Q586">
        <v>-1.0545973830429E-2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21</v>
      </c>
      <c r="E587">
        <v>8630.3555606080008</v>
      </c>
      <c r="F587">
        <v>31.16</v>
      </c>
      <c r="G587">
        <v>77.910090215022905</v>
      </c>
      <c r="H587">
        <v>-1.4543250172908</v>
      </c>
      <c r="I587">
        <v>-24.970435867109099</v>
      </c>
      <c r="J587">
        <v>7.9347145440608902</v>
      </c>
      <c r="K587">
        <v>30.7443391968167</v>
      </c>
      <c r="L587">
        <v>28.7135432765307</v>
      </c>
      <c r="M587">
        <v>67.099926280465297</v>
      </c>
      <c r="N587">
        <v>1.0498479799153799</v>
      </c>
      <c r="O587">
        <v>36.392811296533999</v>
      </c>
      <c r="P587">
        <v>127.445255474452</v>
      </c>
      <c r="Q587">
        <v>2.6910319648137001E-2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57</v>
      </c>
      <c r="E588">
        <v>8615.9096452800004</v>
      </c>
      <c r="F588">
        <v>529.20000000000005</v>
      </c>
      <c r="G588">
        <v>27.7555644069922</v>
      </c>
      <c r="H588">
        <v>3.8482599316356101</v>
      </c>
      <c r="I588">
        <v>13.6028667937913</v>
      </c>
      <c r="J588">
        <v>3.22702161123819</v>
      </c>
      <c r="K588">
        <v>478.76599603872899</v>
      </c>
      <c r="L588">
        <v>433.88885573832601</v>
      </c>
      <c r="M588">
        <v>77.476366117443106</v>
      </c>
      <c r="N588">
        <v>1.25259637410377</v>
      </c>
      <c r="O588">
        <v>3.40136054421769</v>
      </c>
      <c r="P588">
        <v>57.382899628252801</v>
      </c>
      <c r="Q588">
        <v>3.028904466979E-3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77</v>
      </c>
      <c r="E589">
        <v>8610.6596037679992</v>
      </c>
      <c r="F589">
        <v>213.04</v>
      </c>
      <c r="G589">
        <v>20.303984447963401</v>
      </c>
      <c r="H589">
        <v>-4.0541785987650103</v>
      </c>
      <c r="I589">
        <v>5.0292111807672297</v>
      </c>
      <c r="J589">
        <v>1.40514117914885</v>
      </c>
      <c r="K589">
        <v>212.96609315604201</v>
      </c>
      <c r="L589">
        <v>197.41564213460501</v>
      </c>
      <c r="M589">
        <v>61.689108301168197</v>
      </c>
      <c r="N589">
        <v>0.57277277359474599</v>
      </c>
      <c r="O589">
        <v>20.165227187382602</v>
      </c>
      <c r="P589">
        <v>48.874912648497499</v>
      </c>
      <c r="Q589">
        <v>5.4191238371928997E-2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Row],[Ticker]],[1]!Table1[[Symbol]:[Industry]],2,FALSE),"-")</f>
        <v>-</v>
      </c>
      <c r="D590" t="s">
        <v>551</v>
      </c>
      <c r="E590">
        <v>8582.4825203199998</v>
      </c>
      <c r="F590">
        <v>781.4</v>
      </c>
      <c r="G590">
        <v>-46.265968195339397</v>
      </c>
      <c r="H590">
        <v>-1.1249441019448001</v>
      </c>
      <c r="I590">
        <v>-30.232598112541499</v>
      </c>
      <c r="J590">
        <v>7.8338959579660403E-2</v>
      </c>
      <c r="K590">
        <v>784.52975915018601</v>
      </c>
      <c r="L590">
        <v>856.20509624914496</v>
      </c>
      <c r="M590">
        <v>54.393606250057097</v>
      </c>
      <c r="N590">
        <v>1.7564305901830399</v>
      </c>
      <c r="O590">
        <v>41.579216790376201</v>
      </c>
      <c r="P590">
        <v>8.4675180455302499</v>
      </c>
      <c r="Q590">
        <v>-2.8849013243606E-2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391</v>
      </c>
      <c r="E591">
        <v>8577.1852581000003</v>
      </c>
      <c r="F591">
        <v>194.82</v>
      </c>
      <c r="G591">
        <v>-29.492405503107602</v>
      </c>
      <c r="H591">
        <v>2.4265555892680699</v>
      </c>
      <c r="I591">
        <v>-13.934844992490101</v>
      </c>
      <c r="J591">
        <v>1.9441461686947501</v>
      </c>
      <c r="K591">
        <v>182.869801006486</v>
      </c>
      <c r="L591">
        <v>191.06941515868201</v>
      </c>
      <c r="M591">
        <v>65.134649137263196</v>
      </c>
      <c r="N591">
        <v>1.25290132913772</v>
      </c>
      <c r="O591">
        <v>32.429935324915299</v>
      </c>
      <c r="P591">
        <v>34.358620689655098</v>
      </c>
    </row>
    <row r="592" spans="1:17" hidden="1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57</v>
      </c>
      <c r="E592">
        <v>8576.9006793999997</v>
      </c>
      <c r="F592">
        <v>5167</v>
      </c>
      <c r="G592">
        <v>-30.350994838828498</v>
      </c>
      <c r="H592">
        <v>0.13703904398486799</v>
      </c>
      <c r="I592">
        <v>-14.4067634436673</v>
      </c>
      <c r="J592">
        <v>0.311417442757501</v>
      </c>
      <c r="K592">
        <v>5056.3536700626701</v>
      </c>
      <c r="L592">
        <v>4985.3480383265396</v>
      </c>
      <c r="M592">
        <v>47.542320663746601</v>
      </c>
      <c r="N592">
        <v>1.0530950465500499</v>
      </c>
      <c r="O592">
        <v>9.2094058447842198</v>
      </c>
      <c r="P592">
        <v>11.4406185633714</v>
      </c>
      <c r="Q592">
        <v>-7.7019428038651E-2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21</v>
      </c>
      <c r="E593">
        <v>8558.8513013100001</v>
      </c>
      <c r="F593">
        <v>2773.7</v>
      </c>
      <c r="G593">
        <v>10.5144883451864</v>
      </c>
      <c r="H593">
        <v>-1.2093096870272499</v>
      </c>
      <c r="I593">
        <v>-14.9131056736211</v>
      </c>
      <c r="J593">
        <v>4.6435647182769202</v>
      </c>
      <c r="K593">
        <v>2708.95233934219</v>
      </c>
      <c r="L593">
        <v>2581.7654087405299</v>
      </c>
      <c r="M593">
        <v>53.7542430565505</v>
      </c>
      <c r="N593">
        <v>1.03523804485416</v>
      </c>
      <c r="O593">
        <v>13.3864513105238</v>
      </c>
      <c r="P593">
        <v>41.2270875763747</v>
      </c>
      <c r="Q593">
        <v>-1.2551819637512E-2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127</v>
      </c>
      <c r="E594">
        <v>8541.8423961000008</v>
      </c>
      <c r="F594">
        <v>481</v>
      </c>
      <c r="G594">
        <v>-30.063611970769301</v>
      </c>
      <c r="H594">
        <v>-7.8112426972547704</v>
      </c>
      <c r="I594">
        <v>-34.220825618669302</v>
      </c>
      <c r="J594">
        <v>6.0253383396893696</v>
      </c>
      <c r="K594">
        <v>478.04161701511902</v>
      </c>
      <c r="L594">
        <v>491.69569337030299</v>
      </c>
      <c r="M594">
        <v>54.628447769127199</v>
      </c>
      <c r="N594">
        <v>0.46875843111583199</v>
      </c>
      <c r="O594">
        <v>46.611226611226598</v>
      </c>
      <c r="P594">
        <v>24.5791245791245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24</v>
      </c>
      <c r="E595">
        <v>8541.7483911059899</v>
      </c>
      <c r="F595">
        <v>44.17</v>
      </c>
      <c r="G595">
        <v>-34.778774488058403</v>
      </c>
      <c r="H595">
        <v>-9.2022569944271702</v>
      </c>
      <c r="I595">
        <v>-34.4528388095721</v>
      </c>
      <c r="J595">
        <v>-2.4108185697621098</v>
      </c>
      <c r="K595">
        <v>46.883579027499401</v>
      </c>
      <c r="L595">
        <v>49.1471266003986</v>
      </c>
      <c r="M595">
        <v>48.056009140955801</v>
      </c>
      <c r="N595">
        <v>1.0086733614188901</v>
      </c>
      <c r="O595">
        <v>42.6307448494453</v>
      </c>
      <c r="P595">
        <v>10.424999999999899</v>
      </c>
      <c r="Q595">
        <v>3.3457268944982001E-2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531</v>
      </c>
      <c r="E596">
        <v>8523.5969763779995</v>
      </c>
      <c r="F596">
        <v>258.06</v>
      </c>
      <c r="G596">
        <v>22.6206273689168</v>
      </c>
      <c r="H596">
        <v>3.7690672899533699</v>
      </c>
      <c r="I596">
        <v>0.54127017659480303</v>
      </c>
      <c r="J596">
        <v>6.74706024836631</v>
      </c>
      <c r="K596">
        <v>236.123681987917</v>
      </c>
      <c r="L596">
        <v>222.50790919718199</v>
      </c>
      <c r="M596">
        <v>72.419394697176898</v>
      </c>
      <c r="N596">
        <v>1.0967696124038</v>
      </c>
      <c r="O596">
        <v>8.7344028520499108</v>
      </c>
      <c r="P596">
        <v>56.7800729040097</v>
      </c>
      <c r="Q596">
        <v>3.6572009112315E-2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922</v>
      </c>
      <c r="E597">
        <v>8476.2155891999992</v>
      </c>
      <c r="F597">
        <v>892.75</v>
      </c>
      <c r="G597">
        <v>112.25352199082199</v>
      </c>
      <c r="H597">
        <v>-9.9215813382056606</v>
      </c>
      <c r="I597">
        <v>47.710700574975</v>
      </c>
      <c r="J597">
        <v>-0.75954470986037104</v>
      </c>
      <c r="K597">
        <v>874.82202078242005</v>
      </c>
      <c r="L597">
        <v>688.84805876946098</v>
      </c>
      <c r="M597">
        <v>32.984231304568397</v>
      </c>
      <c r="N597">
        <v>0.55440965306379097</v>
      </c>
      <c r="O597">
        <v>18.6222346681601</v>
      </c>
      <c r="P597">
        <v>161.38193529497801</v>
      </c>
      <c r="Q597">
        <v>0.16075373883750699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86</v>
      </c>
      <c r="E598">
        <v>8467.7709700350006</v>
      </c>
      <c r="F598">
        <v>769.95</v>
      </c>
      <c r="G598">
        <v>-29.860216560686499</v>
      </c>
      <c r="H598">
        <v>-1.6942244425087201</v>
      </c>
      <c r="I598">
        <v>-10.087154966934699</v>
      </c>
      <c r="J598">
        <v>-2.0746530196495301</v>
      </c>
      <c r="K598">
        <v>767.486051556392</v>
      </c>
      <c r="L598">
        <v>736.54840739970598</v>
      </c>
      <c r="M598">
        <v>45.324030259916597</v>
      </c>
      <c r="N598">
        <v>0.98421891132470696</v>
      </c>
      <c r="O598">
        <v>19.488278459640199</v>
      </c>
      <c r="P598">
        <v>24.991883116883098</v>
      </c>
      <c r="Q598">
        <v>0.12611597917391301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411</v>
      </c>
      <c r="E599">
        <v>8447.7945388200005</v>
      </c>
      <c r="F599">
        <v>534.29999999999995</v>
      </c>
      <c r="G599">
        <v>-6.09349083200871</v>
      </c>
      <c r="H599">
        <v>-5.9519795114609702</v>
      </c>
      <c r="I599">
        <v>-1.3897181910402401</v>
      </c>
      <c r="J599">
        <v>2.98446831735802</v>
      </c>
      <c r="K599">
        <v>524.172736051475</v>
      </c>
      <c r="L599">
        <v>491.09672878866201</v>
      </c>
      <c r="M599">
        <v>53.557630750772397</v>
      </c>
      <c r="N599">
        <v>0.79765243813156805</v>
      </c>
      <c r="O599">
        <v>18.641212801796701</v>
      </c>
      <c r="P599">
        <v>32.6464746772591</v>
      </c>
      <c r="Q599">
        <v>-1.4283506946369E-2</v>
      </c>
    </row>
    <row r="600" spans="1:17" hidden="1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720</v>
      </c>
      <c r="E600">
        <v>8375.5088797930002</v>
      </c>
      <c r="F600">
        <v>261.56</v>
      </c>
      <c r="G600">
        <v>0.849640591836063</v>
      </c>
      <c r="H600">
        <v>0.47807438581714001</v>
      </c>
      <c r="I600">
        <v>1.05183902566207</v>
      </c>
      <c r="J600">
        <v>0.80483554698165705</v>
      </c>
      <c r="K600">
        <v>250.1366361586</v>
      </c>
      <c r="L600">
        <v>231.62193754047399</v>
      </c>
      <c r="M600">
        <v>59.785019392106697</v>
      </c>
      <c r="N600">
        <v>1.3600432139996701</v>
      </c>
      <c r="O600">
        <v>1.2463679461691199</v>
      </c>
      <c r="P600">
        <v>32.839004570848097</v>
      </c>
      <c r="Q600">
        <v>1.1816369177710001E-3</v>
      </c>
    </row>
    <row r="601" spans="1:17" hidden="1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-</v>
      </c>
      <c r="D601" t="s">
        <v>1331</v>
      </c>
      <c r="E601">
        <v>8369.7008711939998</v>
      </c>
      <c r="F601">
        <v>1230.3900000000001</v>
      </c>
      <c r="K601">
        <v>1221.0284065276701</v>
      </c>
      <c r="L601">
        <v>1201.49851616978</v>
      </c>
      <c r="M601">
        <v>68.273684852772604</v>
      </c>
      <c r="N601">
        <v>1</v>
      </c>
      <c r="Q601">
        <v>-6.1080809493942997E-2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124</v>
      </c>
      <c r="E602">
        <v>8360.3157543599991</v>
      </c>
      <c r="F602">
        <v>1421.4</v>
      </c>
      <c r="G602">
        <v>28.300845505374401</v>
      </c>
      <c r="H602">
        <v>-2.0858410383333701</v>
      </c>
      <c r="I602">
        <v>5.0609305075888296</v>
      </c>
      <c r="J602">
        <v>-2.2522639272876899</v>
      </c>
      <c r="K602">
        <v>1368.37314400435</v>
      </c>
      <c r="L602">
        <v>1188.15134956303</v>
      </c>
      <c r="M602">
        <v>51.816519157565097</v>
      </c>
      <c r="N602">
        <v>1.0457293867394799</v>
      </c>
      <c r="O602">
        <v>10.169551146756699</v>
      </c>
      <c r="P602">
        <v>65.048769159312599</v>
      </c>
      <c r="Q602">
        <v>0.12557302930539499</v>
      </c>
    </row>
    <row r="603" spans="1:17" hidden="1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136</v>
      </c>
      <c r="E603">
        <v>8329.3405725600005</v>
      </c>
      <c r="F603">
        <v>565.04999999999995</v>
      </c>
      <c r="G603">
        <v>73.211262168075294</v>
      </c>
      <c r="H603">
        <v>13.299720509082899</v>
      </c>
      <c r="I603">
        <v>78.694505013760704</v>
      </c>
      <c r="J603">
        <v>1.2057771834728801</v>
      </c>
      <c r="K603">
        <v>460.37141210832601</v>
      </c>
      <c r="M603">
        <v>72.962870942641899</v>
      </c>
      <c r="N603">
        <v>0.67146984967927303</v>
      </c>
      <c r="O603">
        <v>2.7873639500929102</v>
      </c>
      <c r="P603">
        <v>132.77033985581801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628</v>
      </c>
      <c r="E604">
        <v>8281.6422270999992</v>
      </c>
      <c r="F604">
        <v>418.15</v>
      </c>
      <c r="G604">
        <v>62.833183118617299</v>
      </c>
      <c r="H604">
        <v>0.45003985466537799</v>
      </c>
      <c r="I604">
        <v>33.685043866500898</v>
      </c>
      <c r="J604">
        <v>6.9451432734652103</v>
      </c>
      <c r="K604">
        <v>385.74800188043599</v>
      </c>
      <c r="L604">
        <v>329.84114034766498</v>
      </c>
      <c r="M604">
        <v>68.159669242830802</v>
      </c>
      <c r="N604">
        <v>0.79390388865251804</v>
      </c>
      <c r="O604">
        <v>7.7723305034078596</v>
      </c>
      <c r="P604">
        <v>105.985221674876</v>
      </c>
      <c r="Q604">
        <v>2.8352181718173001E-2</v>
      </c>
    </row>
    <row r="605" spans="1:17" hidden="1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200</v>
      </c>
      <c r="E605">
        <v>8234.0133511999993</v>
      </c>
      <c r="F605">
        <v>1869.25</v>
      </c>
      <c r="G605">
        <v>11.7637035285222</v>
      </c>
      <c r="H605">
        <v>-3.8212669544266999</v>
      </c>
      <c r="I605">
        <v>1.79071895958719</v>
      </c>
      <c r="J605">
        <v>-2.3067824073972401</v>
      </c>
      <c r="K605">
        <v>1915.0892871035001</v>
      </c>
      <c r="L605">
        <v>1662.8395682999401</v>
      </c>
      <c r="M605">
        <v>41.435592130915502</v>
      </c>
      <c r="N605">
        <v>0.78021381316694305</v>
      </c>
      <c r="O605">
        <v>18.0152467567206</v>
      </c>
      <c r="P605">
        <v>96.991253029823994</v>
      </c>
      <c r="Q605">
        <v>0.119677573357361</v>
      </c>
    </row>
    <row r="606" spans="1:17" hidden="1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200</v>
      </c>
      <c r="E606">
        <v>8219.8607069999998</v>
      </c>
      <c r="F606">
        <v>416.95</v>
      </c>
      <c r="G606">
        <v>8.0388482571141093</v>
      </c>
      <c r="H606">
        <v>6.30228409434228</v>
      </c>
      <c r="I606">
        <v>27.4451318552095</v>
      </c>
      <c r="J606">
        <v>6.9049042459579004</v>
      </c>
      <c r="K606">
        <v>358.71762533751502</v>
      </c>
      <c r="M606">
        <v>79.1393943308275</v>
      </c>
      <c r="N606">
        <v>0.78311569750483601</v>
      </c>
      <c r="O606">
        <v>4.0412519486749003</v>
      </c>
      <c r="P606">
        <v>73.656809662640498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223</v>
      </c>
      <c r="E607">
        <v>8202.6201256000004</v>
      </c>
      <c r="F607">
        <v>614.29999999999995</v>
      </c>
      <c r="G607">
        <v>-26.5234782878141</v>
      </c>
      <c r="H607">
        <v>-3.6537305477817301E-3</v>
      </c>
      <c r="I607">
        <v>-22.334306990307098</v>
      </c>
      <c r="J607">
        <v>3.3903638507871898</v>
      </c>
      <c r="K607">
        <v>596.39714053597595</v>
      </c>
      <c r="L607">
        <v>602.76191323547596</v>
      </c>
      <c r="M607">
        <v>62.894167032879501</v>
      </c>
      <c r="N607">
        <v>0.85854295874687703</v>
      </c>
      <c r="O607">
        <v>12.0787888653752</v>
      </c>
      <c r="P607">
        <v>11.3669325598259</v>
      </c>
      <c r="Q607">
        <v>1.5575132774729E-2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-</v>
      </c>
      <c r="D608" t="s">
        <v>1346</v>
      </c>
      <c r="E608">
        <v>8193.8998411399898</v>
      </c>
      <c r="F608">
        <v>1317.55</v>
      </c>
      <c r="G608">
        <v>122.575890454503</v>
      </c>
      <c r="H608">
        <v>-8.0170925761402903E-2</v>
      </c>
      <c r="I608">
        <v>89.685220092880499</v>
      </c>
      <c r="J608">
        <v>9.9598102908861392</v>
      </c>
      <c r="K608">
        <v>1173.8016378019299</v>
      </c>
      <c r="L608">
        <v>863.97572359464004</v>
      </c>
      <c r="M608">
        <v>57.865925993405497</v>
      </c>
      <c r="N608">
        <v>0.92307376749006798</v>
      </c>
      <c r="O608">
        <v>6.6373192668209997</v>
      </c>
      <c r="P608">
        <v>202.57205190033201</v>
      </c>
      <c r="Q608">
        <v>0.141614869656461</v>
      </c>
    </row>
    <row r="609" spans="1:17" hidden="1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265</v>
      </c>
      <c r="E609">
        <v>8170.5718936449903</v>
      </c>
      <c r="F609">
        <v>3558.35</v>
      </c>
      <c r="G609">
        <v>85.647539161068096</v>
      </c>
      <c r="H609">
        <v>0.55530828582094405</v>
      </c>
      <c r="I609">
        <v>37.371514373735799</v>
      </c>
      <c r="J609">
        <v>9.1359080112009803</v>
      </c>
      <c r="K609">
        <v>2742.8516021253999</v>
      </c>
      <c r="L609">
        <v>2325.9405356172201</v>
      </c>
      <c r="M609">
        <v>86.938936535337604</v>
      </c>
      <c r="N609">
        <v>1.1067969887964699</v>
      </c>
      <c r="O609">
        <v>1.45151544957635</v>
      </c>
      <c r="P609">
        <v>132.19249592169601</v>
      </c>
      <c r="Q609">
        <v>0.14289293534109401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293</v>
      </c>
      <c r="E610">
        <v>8158.0362367500002</v>
      </c>
      <c r="F610">
        <v>795.15</v>
      </c>
      <c r="G610">
        <v>50.518135915300903</v>
      </c>
      <c r="H610">
        <v>2.5841009885475699</v>
      </c>
      <c r="I610">
        <v>8.2934806985228597</v>
      </c>
      <c r="J610">
        <v>4.8800530563718496</v>
      </c>
      <c r="K610">
        <v>770.19996983377098</v>
      </c>
      <c r="L610">
        <v>675.31482441003595</v>
      </c>
      <c r="M610">
        <v>60.505862687314597</v>
      </c>
      <c r="N610">
        <v>0.33542231848992199</v>
      </c>
      <c r="O610">
        <v>10.670942589448501</v>
      </c>
      <c r="P610">
        <v>81.852487135505996</v>
      </c>
      <c r="Q610">
        <v>9.4535958675660003E-3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231</v>
      </c>
      <c r="E611">
        <v>8150.4059795499998</v>
      </c>
      <c r="F611">
        <v>2111.75</v>
      </c>
      <c r="G611">
        <v>-9.2708005773578108</v>
      </c>
      <c r="H611">
        <v>-6.4927604171246696</v>
      </c>
      <c r="I611">
        <v>7.82648386225324</v>
      </c>
      <c r="J611">
        <v>2.2640201946716201</v>
      </c>
      <c r="K611">
        <v>2172.6014414793299</v>
      </c>
      <c r="L611">
        <v>1981.00799389339</v>
      </c>
      <c r="M611">
        <v>48.697269557904903</v>
      </c>
      <c r="N611">
        <v>0.363776166486456</v>
      </c>
      <c r="O611">
        <v>29.892269444773302</v>
      </c>
      <c r="P611">
        <v>44.452424926465497</v>
      </c>
      <c r="Q611">
        <v>-3.4853456453478003E-2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356</v>
      </c>
      <c r="E612">
        <v>8126.2376649999997</v>
      </c>
      <c r="F612">
        <v>1178.45</v>
      </c>
      <c r="G612">
        <v>9.2155297587198106</v>
      </c>
      <c r="H612">
        <v>-4.9751583506241204</v>
      </c>
      <c r="I612">
        <v>13.1665593212998</v>
      </c>
      <c r="J612">
        <v>6.15001250549017</v>
      </c>
      <c r="K612">
        <v>1116.46757001385</v>
      </c>
      <c r="L612">
        <v>1001.17586943853</v>
      </c>
      <c r="M612">
        <v>60.112816777606398</v>
      </c>
      <c r="N612">
        <v>0.34294217407053701</v>
      </c>
      <c r="O612">
        <v>9.4658237515380392</v>
      </c>
      <c r="P612">
        <v>43.713414634146297</v>
      </c>
      <c r="Q612">
        <v>-2.6350255049523999E-2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21</v>
      </c>
      <c r="E613">
        <v>8126.0141436000004</v>
      </c>
      <c r="F613">
        <v>139.05000000000001</v>
      </c>
      <c r="G613">
        <v>88.9299060458534</v>
      </c>
      <c r="H613">
        <v>10.5948569560104</v>
      </c>
      <c r="I613">
        <v>19.345051007655499</v>
      </c>
      <c r="J613">
        <v>9.0032857617472697</v>
      </c>
      <c r="K613">
        <v>123.857106482891</v>
      </c>
      <c r="L613">
        <v>105.342838560456</v>
      </c>
      <c r="M613">
        <v>79.632901649021605</v>
      </c>
      <c r="N613">
        <v>1.0193580544265299</v>
      </c>
      <c r="O613">
        <v>2.9845379359942199</v>
      </c>
      <c r="P613">
        <v>117.94670846394899</v>
      </c>
      <c r="Q613">
        <v>0.27360092562169203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143</v>
      </c>
      <c r="E614">
        <v>8122.2835693500001</v>
      </c>
      <c r="F614">
        <v>679.95</v>
      </c>
      <c r="G614">
        <v>-55.519493876474598</v>
      </c>
      <c r="H614">
        <v>-5.7901466662304504</v>
      </c>
      <c r="I614">
        <v>-19.612861927190298</v>
      </c>
      <c r="J614">
        <v>-1.2736978993449699</v>
      </c>
      <c r="K614">
        <v>684.53968127645896</v>
      </c>
      <c r="L614">
        <v>713.20901865334099</v>
      </c>
      <c r="M614">
        <v>55.445850707025699</v>
      </c>
      <c r="N614">
        <v>0.50650847020837697</v>
      </c>
      <c r="O614">
        <v>43.834105448930003</v>
      </c>
      <c r="P614">
        <v>13.590043434680901</v>
      </c>
      <c r="Q614">
        <v>-0.10765146029179901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574</v>
      </c>
      <c r="E615">
        <v>8114.0666372799997</v>
      </c>
      <c r="F615">
        <v>47.33</v>
      </c>
      <c r="G615">
        <v>-9.5535811065718299</v>
      </c>
      <c r="H615">
        <v>2.8164630371244002</v>
      </c>
      <c r="I615">
        <v>-40.473900838846603</v>
      </c>
      <c r="J615">
        <v>6.2458839638235499</v>
      </c>
      <c r="K615">
        <v>43.772379461175198</v>
      </c>
      <c r="L615">
        <v>46.308773272281897</v>
      </c>
      <c r="M615">
        <v>73.358805480221207</v>
      </c>
      <c r="N615">
        <v>1.8668803396812499</v>
      </c>
      <c r="O615">
        <v>45.151066976547597</v>
      </c>
      <c r="P615">
        <v>22.457956015523902</v>
      </c>
      <c r="Q615">
        <v>9.2001468479149997E-3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77</v>
      </c>
      <c r="E616">
        <v>8076.3563260999999</v>
      </c>
      <c r="F616">
        <v>160.44999999999999</v>
      </c>
      <c r="G616">
        <v>2.09643842303654</v>
      </c>
      <c r="H616">
        <v>-12.3079278683878</v>
      </c>
      <c r="I616">
        <v>-21.4547975316849</v>
      </c>
      <c r="J616">
        <v>1.1505350904812599</v>
      </c>
      <c r="K616">
        <v>163.60891363859201</v>
      </c>
      <c r="L616">
        <v>159.85850354898599</v>
      </c>
      <c r="M616">
        <v>41.2570941666823</v>
      </c>
      <c r="N616">
        <v>0.59326655035175502</v>
      </c>
      <c r="O616">
        <v>24.026176378934199</v>
      </c>
      <c r="P616">
        <v>33.7083333333333</v>
      </c>
      <c r="Q616">
        <v>-2.5101250625183001E-2</v>
      </c>
    </row>
    <row r="617" spans="1:17" hidden="1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286</v>
      </c>
      <c r="E617">
        <v>7950.7921324500003</v>
      </c>
      <c r="F617">
        <v>473.05</v>
      </c>
      <c r="G617">
        <v>108.46305552343701</v>
      </c>
      <c r="H617">
        <v>17.352819863809401</v>
      </c>
      <c r="I617">
        <v>53.821931330798101</v>
      </c>
      <c r="J617">
        <v>16.503482146213099</v>
      </c>
      <c r="K617">
        <v>342.02852872895102</v>
      </c>
      <c r="L617">
        <v>271.31924470879602</v>
      </c>
      <c r="M617">
        <v>86.286920164912303</v>
      </c>
      <c r="N617">
        <v>0.440503867973638</v>
      </c>
      <c r="O617">
        <v>0</v>
      </c>
      <c r="P617">
        <v>167.789414095669</v>
      </c>
      <c r="Q617">
        <v>5.5656072264187E-2</v>
      </c>
    </row>
    <row r="618" spans="1:17" hidden="1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493</v>
      </c>
      <c r="E618">
        <v>7897.5890460399996</v>
      </c>
      <c r="F618">
        <v>736.6</v>
      </c>
      <c r="G618">
        <v>8.8126234187416799</v>
      </c>
      <c r="H618">
        <v>-3.7394140773451499</v>
      </c>
      <c r="I618">
        <v>14.488359152030201</v>
      </c>
      <c r="J618">
        <v>-2.0361702261783399</v>
      </c>
      <c r="K618">
        <v>688.24263045685996</v>
      </c>
      <c r="M618">
        <v>56.6214503423286</v>
      </c>
      <c r="N618">
        <v>1.0204369788494201</v>
      </c>
      <c r="O618">
        <v>4.2628292153135998</v>
      </c>
      <c r="P618">
        <v>41.885774824231902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228</v>
      </c>
      <c r="E619">
        <v>7888.6959647779904</v>
      </c>
      <c r="F619">
        <v>199.37</v>
      </c>
      <c r="G619">
        <v>-20.847219993009201</v>
      </c>
      <c r="H619">
        <v>-3.7731433887205799</v>
      </c>
      <c r="I619">
        <v>-26.791940733895402</v>
      </c>
      <c r="J619">
        <v>4.5513923806579299</v>
      </c>
      <c r="K619">
        <v>191.31169024593399</v>
      </c>
      <c r="L619">
        <v>194.15291885183399</v>
      </c>
      <c r="M619">
        <v>64.740680093365</v>
      </c>
      <c r="N619">
        <v>0.79266292925580795</v>
      </c>
      <c r="O619">
        <v>54.486632893614797</v>
      </c>
      <c r="P619">
        <v>38.020076150917198</v>
      </c>
      <c r="Q619">
        <v>8.3482273218963995E-2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551</v>
      </c>
      <c r="E620">
        <v>7806.6969399999998</v>
      </c>
      <c r="F620">
        <v>2409.4</v>
      </c>
      <c r="G620">
        <v>-16.301465024858601</v>
      </c>
      <c r="H620">
        <v>-0.10953019517691</v>
      </c>
      <c r="I620">
        <v>-11.719899177972099</v>
      </c>
      <c r="J620">
        <v>5.3673250753152004</v>
      </c>
      <c r="K620">
        <v>2287.9967838492398</v>
      </c>
      <c r="L620">
        <v>2264.3455547767799</v>
      </c>
      <c r="M620">
        <v>68.519099558029694</v>
      </c>
      <c r="N620">
        <v>1.0194949843581</v>
      </c>
      <c r="O620">
        <v>13.513737860048099</v>
      </c>
      <c r="P620">
        <v>22.928571428571399</v>
      </c>
      <c r="Q620">
        <v>-7.1304145810853994E-2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531</v>
      </c>
      <c r="E621">
        <v>7804.690955</v>
      </c>
      <c r="F621">
        <v>391.45</v>
      </c>
      <c r="G621">
        <v>94.303958041447501</v>
      </c>
      <c r="H621">
        <v>-3.5023652662118101</v>
      </c>
      <c r="I621">
        <v>30.969417193733499</v>
      </c>
      <c r="J621">
        <v>2.0454294439463498</v>
      </c>
      <c r="K621">
        <v>368.79827727457899</v>
      </c>
      <c r="L621">
        <v>298.163165689219</v>
      </c>
      <c r="M621">
        <v>59.8552322969458</v>
      </c>
      <c r="N621">
        <v>0.85720270270810695</v>
      </c>
      <c r="O621">
        <v>15.263762932686101</v>
      </c>
      <c r="P621">
        <v>125.554595217516</v>
      </c>
      <c r="Q621">
        <v>0.32300570046924498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1375</v>
      </c>
      <c r="E622">
        <v>7803.6320828799999</v>
      </c>
      <c r="F622">
        <v>292.7</v>
      </c>
      <c r="G622">
        <v>20.889720104385798</v>
      </c>
      <c r="H622">
        <v>-13.064814465886601</v>
      </c>
      <c r="I622">
        <v>-16.882180667861</v>
      </c>
      <c r="J622">
        <v>4.3209673156795203</v>
      </c>
      <c r="K622">
        <v>299.25488435685799</v>
      </c>
      <c r="L622">
        <v>287.89553720642698</v>
      </c>
      <c r="M622">
        <v>53.793577514072403</v>
      </c>
      <c r="N622">
        <v>1.2648330391599401</v>
      </c>
      <c r="O622">
        <v>24.6839767680218</v>
      </c>
      <c r="P622">
        <v>53.045751633986903</v>
      </c>
      <c r="Q622">
        <v>7.0534872894303005E-2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258</v>
      </c>
      <c r="E623">
        <v>7797.1799425600002</v>
      </c>
      <c r="F623">
        <v>7026.35</v>
      </c>
      <c r="G623">
        <v>24.989336668444501</v>
      </c>
      <c r="H623">
        <v>-7.8719130749712498</v>
      </c>
      <c r="I623">
        <v>12.585621759555099</v>
      </c>
      <c r="J623">
        <v>2.76152061753494</v>
      </c>
      <c r="K623">
        <v>6926.2635628510297</v>
      </c>
      <c r="L623">
        <v>6193.5482765877096</v>
      </c>
      <c r="M623">
        <v>50.044664095543602</v>
      </c>
      <c r="N623">
        <v>0.38543990876318301</v>
      </c>
      <c r="O623">
        <v>11.366498964611701</v>
      </c>
      <c r="P623">
        <v>62.944968808700999</v>
      </c>
      <c r="Q623">
        <v>8.9401868160499994E-3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95</v>
      </c>
      <c r="E624">
        <v>7784.1688629250002</v>
      </c>
      <c r="F624">
        <v>3179.75</v>
      </c>
      <c r="G624">
        <v>98.776980569362806</v>
      </c>
      <c r="H624">
        <v>13.550931771884899</v>
      </c>
      <c r="I624">
        <v>15.196097011857301</v>
      </c>
      <c r="J624">
        <v>17.3299833086439</v>
      </c>
      <c r="K624">
        <v>2766.9598416802601</v>
      </c>
      <c r="L624">
        <v>2353.7358753470999</v>
      </c>
      <c r="M624">
        <v>63.350992442154997</v>
      </c>
      <c r="N624">
        <v>1.2987343918374099</v>
      </c>
      <c r="O624">
        <v>5.9831747778913398</v>
      </c>
      <c r="P624">
        <v>129.493702861679</v>
      </c>
      <c r="Q624">
        <v>0.205237884663863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377</v>
      </c>
      <c r="E625">
        <v>7782.9546062399904</v>
      </c>
      <c r="F625">
        <v>1707.6</v>
      </c>
      <c r="G625">
        <v>99.559856511111505</v>
      </c>
      <c r="H625">
        <v>-3.05844566019366</v>
      </c>
      <c r="I625">
        <v>26.0408478318225</v>
      </c>
      <c r="J625">
        <v>-0.30375813349295799</v>
      </c>
      <c r="K625">
        <v>1573.8439258568501</v>
      </c>
      <c r="L625">
        <v>1246.2160246549099</v>
      </c>
      <c r="M625">
        <v>54.937744615076902</v>
      </c>
      <c r="N625">
        <v>1.36593598182877</v>
      </c>
      <c r="O625">
        <v>6.8136565940501299</v>
      </c>
      <c r="P625">
        <v>142.78097675410501</v>
      </c>
      <c r="Q625">
        <v>4.8498717017061002E-2</v>
      </c>
    </row>
    <row r="626" spans="1:17" hidden="1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391</v>
      </c>
      <c r="E626">
        <v>7775.549688225</v>
      </c>
      <c r="F626">
        <v>998.45</v>
      </c>
      <c r="G626">
        <v>5.8710587259293296</v>
      </c>
      <c r="H626">
        <v>5.5116311099321598</v>
      </c>
      <c r="I626">
        <v>4.5806977489148997</v>
      </c>
      <c r="J626">
        <v>3.0739018632530501</v>
      </c>
      <c r="K626">
        <v>925.49319894810901</v>
      </c>
      <c r="L626">
        <v>861.41148849449098</v>
      </c>
      <c r="M626">
        <v>70.321235387041696</v>
      </c>
      <c r="N626">
        <v>2.1863448374161498</v>
      </c>
      <c r="O626">
        <v>8.1175822524913492</v>
      </c>
      <c r="P626">
        <v>33.939231336776402</v>
      </c>
      <c r="Q626">
        <v>7.1141134884773999E-2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46</v>
      </c>
      <c r="E627">
        <v>7774.7259815099997</v>
      </c>
      <c r="F627">
        <v>209.42</v>
      </c>
      <c r="G627">
        <v>35.672004644297701</v>
      </c>
      <c r="H627">
        <v>4.8681406386984101</v>
      </c>
      <c r="I627">
        <v>-26.354838011445899</v>
      </c>
      <c r="J627">
        <v>10.089760427329701</v>
      </c>
      <c r="K627">
        <v>199.74605323818</v>
      </c>
      <c r="L627">
        <v>189.462317586068</v>
      </c>
      <c r="M627">
        <v>64.830300477157607</v>
      </c>
      <c r="N627">
        <v>1.6309699358165599</v>
      </c>
      <c r="O627">
        <v>19.0430713398911</v>
      </c>
      <c r="P627">
        <v>70.606924643584506</v>
      </c>
      <c r="Q627">
        <v>0.15908796429529101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136</v>
      </c>
      <c r="E628">
        <v>7765.42275625</v>
      </c>
      <c r="F628">
        <v>931.25</v>
      </c>
      <c r="G628">
        <v>81.450524933992497</v>
      </c>
      <c r="H628">
        <v>-5.89923194117112</v>
      </c>
      <c r="I628">
        <v>7.6931236439632</v>
      </c>
      <c r="J628">
        <v>1.9217965625395499</v>
      </c>
      <c r="K628">
        <v>921.58261059564404</v>
      </c>
      <c r="L628">
        <v>728.13647475808602</v>
      </c>
      <c r="M628">
        <v>44.327206432945601</v>
      </c>
      <c r="N628">
        <v>1.1204326910564499</v>
      </c>
      <c r="O628">
        <v>19.194630872483199</v>
      </c>
      <c r="P628">
        <v>157.393587617468</v>
      </c>
      <c r="Q628">
        <v>0.17774366068865899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628</v>
      </c>
      <c r="E629">
        <v>7765.2692568149996</v>
      </c>
      <c r="F629">
        <v>3911.35</v>
      </c>
      <c r="G629">
        <v>-3.13634641882095</v>
      </c>
      <c r="H629">
        <v>-4.3045512715811602</v>
      </c>
      <c r="I629">
        <v>-7.5571573508821501</v>
      </c>
      <c r="J629">
        <v>1.37839027263825</v>
      </c>
      <c r="K629">
        <v>3768.5879828812199</v>
      </c>
      <c r="L629">
        <v>3491.4706226117301</v>
      </c>
      <c r="M629">
        <v>62.396293054989897</v>
      </c>
      <c r="N629">
        <v>0.47006601411336202</v>
      </c>
      <c r="O629">
        <v>9.6501208022805596</v>
      </c>
      <c r="P629">
        <v>29.234607060844802</v>
      </c>
      <c r="Q629">
        <v>-3.9179474496699E-2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57</v>
      </c>
      <c r="E630">
        <v>7711.4054683750001</v>
      </c>
      <c r="F630">
        <v>444.55</v>
      </c>
      <c r="G630">
        <v>-18.8827036495308</v>
      </c>
      <c r="H630">
        <v>6.39094240327612</v>
      </c>
      <c r="I630">
        <v>2.4410008555165299</v>
      </c>
      <c r="J630">
        <v>6.3494516524740598</v>
      </c>
      <c r="K630">
        <v>409.25497918447002</v>
      </c>
      <c r="M630">
        <v>68.939113608374996</v>
      </c>
      <c r="N630">
        <v>1.9598683072781899</v>
      </c>
      <c r="O630">
        <v>5.2637498594083798</v>
      </c>
      <c r="P630">
        <v>39.139280125195597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365</v>
      </c>
      <c r="E631">
        <v>7669.0677854699998</v>
      </c>
      <c r="F631">
        <v>337.95</v>
      </c>
      <c r="G631">
        <v>119.72206112949701</v>
      </c>
      <c r="H631">
        <v>0.94002920471677198</v>
      </c>
      <c r="I631">
        <v>79.580137979425203</v>
      </c>
      <c r="J631">
        <v>3.7598798050592999</v>
      </c>
      <c r="K631">
        <v>311.64073818148898</v>
      </c>
      <c r="L631">
        <v>241.418712646421</v>
      </c>
      <c r="M631">
        <v>56.685859045672103</v>
      </c>
      <c r="N631">
        <v>0.929280943574328</v>
      </c>
      <c r="O631">
        <v>7.2643882231099299</v>
      </c>
      <c r="P631">
        <v>160.96525096524999</v>
      </c>
      <c r="Q631">
        <v>0.12747249581786399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200</v>
      </c>
      <c r="E632">
        <v>7666.1420582800001</v>
      </c>
      <c r="F632">
        <v>1419.7</v>
      </c>
      <c r="G632">
        <v>21.946731760724699</v>
      </c>
      <c r="H632">
        <v>3.22526565574272</v>
      </c>
      <c r="I632">
        <v>26.074057033008199</v>
      </c>
      <c r="J632">
        <v>2.3406090127036498</v>
      </c>
      <c r="K632">
        <v>1259.45536554824</v>
      </c>
      <c r="L632">
        <v>1071.5100770751201</v>
      </c>
      <c r="M632">
        <v>68.797791757498501</v>
      </c>
      <c r="N632">
        <v>0.72179795070605701</v>
      </c>
      <c r="O632">
        <v>2.3948721560893098</v>
      </c>
      <c r="P632">
        <v>73.028641072516706</v>
      </c>
      <c r="Q632">
        <v>5.5508133654867002E-2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1149</v>
      </c>
      <c r="E633">
        <v>7664.7821364000001</v>
      </c>
      <c r="F633">
        <v>599.6</v>
      </c>
      <c r="G633">
        <v>81.020380850541798</v>
      </c>
      <c r="H633">
        <v>46.780381747252498</v>
      </c>
      <c r="I633">
        <v>24.864225977471602</v>
      </c>
      <c r="J633">
        <v>13.2032961093065</v>
      </c>
      <c r="K633">
        <v>496.69043838143</v>
      </c>
      <c r="L633">
        <v>422.93935523379997</v>
      </c>
      <c r="M633">
        <v>66.853149749442196</v>
      </c>
      <c r="N633">
        <v>1.4171231876282799</v>
      </c>
      <c r="O633">
        <v>4.5530353569045801</v>
      </c>
      <c r="P633">
        <v>114.028199179011</v>
      </c>
      <c r="Q633">
        <v>0.178830721255721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628</v>
      </c>
      <c r="E634">
        <v>7586.6893339999997</v>
      </c>
      <c r="F634">
        <v>378.35</v>
      </c>
      <c r="G634">
        <v>-4.1919669753458804</v>
      </c>
      <c r="H634">
        <v>5.1469222031192796</v>
      </c>
      <c r="I634">
        <v>19.4621007874883</v>
      </c>
      <c r="J634">
        <v>-1.97831498097119</v>
      </c>
      <c r="K634">
        <v>352.78237824794701</v>
      </c>
      <c r="L634">
        <v>343.41015221474203</v>
      </c>
      <c r="M634">
        <v>69.365360622512199</v>
      </c>
      <c r="N634">
        <v>3.6399375058508299</v>
      </c>
      <c r="O634">
        <v>15.488304479978799</v>
      </c>
      <c r="P634">
        <v>41.307189542483599</v>
      </c>
      <c r="Q634">
        <v>0.13854918674816899</v>
      </c>
    </row>
    <row r="635" spans="1:17" hidden="1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133</v>
      </c>
      <c r="E635">
        <v>7564.1576257500001</v>
      </c>
      <c r="F635">
        <v>313.5</v>
      </c>
      <c r="G635">
        <v>225.92426929284699</v>
      </c>
      <c r="H635">
        <v>-13.5908426324669</v>
      </c>
      <c r="I635">
        <v>46.928415791319999</v>
      </c>
      <c r="J635">
        <v>5.0469513793054102</v>
      </c>
      <c r="K635">
        <v>315.40315736552702</v>
      </c>
      <c r="L635">
        <v>229.95494169457601</v>
      </c>
      <c r="M635">
        <v>36.130920437368196</v>
      </c>
      <c r="N635">
        <v>0.71909065459825405</v>
      </c>
      <c r="O635">
        <v>22.488038277511901</v>
      </c>
      <c r="P635">
        <v>298.09523809523802</v>
      </c>
      <c r="Q635">
        <v>0.118366183656409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628</v>
      </c>
      <c r="E636">
        <v>7554.6754846149997</v>
      </c>
      <c r="F636">
        <v>571.54999999999995</v>
      </c>
      <c r="G636">
        <v>49.579142070800998</v>
      </c>
      <c r="H636">
        <v>-3.0395141300514799</v>
      </c>
      <c r="I636">
        <v>-10.496274678864699</v>
      </c>
      <c r="J636">
        <v>8.7796743944144193</v>
      </c>
      <c r="K636">
        <v>509.98327814005501</v>
      </c>
      <c r="L636">
        <v>490.00184933058802</v>
      </c>
      <c r="M636">
        <v>69.799368100099898</v>
      </c>
      <c r="N636">
        <v>1.2124300117007201</v>
      </c>
      <c r="O636">
        <v>16.525238386842801</v>
      </c>
      <c r="P636">
        <v>80.898876404494303</v>
      </c>
      <c r="Q636">
        <v>5.5993096850729999E-2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46</v>
      </c>
      <c r="E637">
        <v>7516.9116591100001</v>
      </c>
      <c r="F637">
        <v>514.1</v>
      </c>
      <c r="G637">
        <v>66.598928702530102</v>
      </c>
      <c r="H637">
        <v>-4.1092057942864901</v>
      </c>
      <c r="I637">
        <v>15.9307534369183</v>
      </c>
      <c r="J637">
        <v>1.8331217217196001</v>
      </c>
      <c r="K637">
        <v>499.96861507621298</v>
      </c>
      <c r="L637">
        <v>427.72310316937802</v>
      </c>
      <c r="M637">
        <v>43.691289951394999</v>
      </c>
      <c r="N637">
        <v>0.44650728655437699</v>
      </c>
      <c r="O637">
        <v>9.7062828243532397</v>
      </c>
      <c r="P637">
        <v>101.56831993726701</v>
      </c>
      <c r="Q637">
        <v>-2.5090191239401999E-2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200</v>
      </c>
      <c r="E638">
        <v>7497.6616879499998</v>
      </c>
      <c r="F638">
        <v>541.5</v>
      </c>
      <c r="G638">
        <v>2.7106343827142001</v>
      </c>
      <c r="H638">
        <v>2.54040872652411</v>
      </c>
      <c r="I638">
        <v>24.770286755016802</v>
      </c>
      <c r="J638">
        <v>4.7071502731176098</v>
      </c>
      <c r="K638">
        <v>497.75855717806598</v>
      </c>
      <c r="L638">
        <v>437.26851052208599</v>
      </c>
      <c r="M638">
        <v>65.905218050350399</v>
      </c>
      <c r="N638">
        <v>0.51195895842812</v>
      </c>
      <c r="O638">
        <v>4.5152354570637101</v>
      </c>
      <c r="P638">
        <v>53.074204946996403</v>
      </c>
      <c r="Q638">
        <v>3.4883168785749E-2</v>
      </c>
    </row>
    <row r="639" spans="1:17" hidden="1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E639">
        <v>7486.8874560000004</v>
      </c>
      <c r="F639">
        <v>3406.5</v>
      </c>
      <c r="G639">
        <v>-4.7197329648753499</v>
      </c>
      <c r="H639">
        <v>-3.2396281120813302</v>
      </c>
      <c r="I639">
        <v>22.3939770598728</v>
      </c>
      <c r="J639">
        <v>4.8584269983952604</v>
      </c>
      <c r="K639">
        <v>3242.8152905637298</v>
      </c>
      <c r="L639">
        <v>2817.61503349025</v>
      </c>
      <c r="M639">
        <v>61.678472037829202</v>
      </c>
      <c r="N639">
        <v>0.58773444015593701</v>
      </c>
      <c r="O639">
        <v>14.193453691472101</v>
      </c>
      <c r="P639">
        <v>62.291567413053798</v>
      </c>
      <c r="Q639">
        <v>0.103612902564788</v>
      </c>
    </row>
    <row r="640" spans="1:17" hidden="1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961</v>
      </c>
      <c r="E640">
        <v>7467.8974048</v>
      </c>
      <c r="F640">
        <v>791.6</v>
      </c>
      <c r="G640">
        <v>1064.9826393977901</v>
      </c>
      <c r="H640">
        <v>4.38534376954079</v>
      </c>
      <c r="I640">
        <v>168.10723055784101</v>
      </c>
      <c r="J640">
        <v>12.818595774177499</v>
      </c>
      <c r="K640">
        <v>719.382028200322</v>
      </c>
      <c r="L640">
        <v>489.708819018886</v>
      </c>
      <c r="M640">
        <v>69.058688828592196</v>
      </c>
      <c r="N640">
        <v>0.54763400857307998</v>
      </c>
      <c r="O640">
        <v>14.079080343607799</v>
      </c>
      <c r="P640">
        <v>1103.95437262357</v>
      </c>
      <c r="Q640">
        <v>0.24839679018814101</v>
      </c>
    </row>
    <row r="641" spans="1:17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21</v>
      </c>
      <c r="E641">
        <v>7436.9053471349998</v>
      </c>
      <c r="F641">
        <v>898.05</v>
      </c>
      <c r="G641">
        <v>72.750551369217305</v>
      </c>
      <c r="H641">
        <v>-0.32352466066864999</v>
      </c>
      <c r="I641">
        <v>82.816337590771994</v>
      </c>
      <c r="J641">
        <v>5.8362331818887796</v>
      </c>
      <c r="K641">
        <v>842.05736424468898</v>
      </c>
      <c r="L641">
        <v>667.26526218043</v>
      </c>
      <c r="M641">
        <v>57.776633512277002</v>
      </c>
      <c r="N641">
        <v>1.0865419836061501</v>
      </c>
      <c r="O641">
        <v>3.3015979065753598</v>
      </c>
      <c r="P641">
        <v>116.397590361445</v>
      </c>
      <c r="Q641">
        <v>0.14117986438544999</v>
      </c>
    </row>
    <row r="642" spans="1:17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845</v>
      </c>
      <c r="E642">
        <v>7431.9383518919904</v>
      </c>
      <c r="F642">
        <v>41.94</v>
      </c>
      <c r="G642">
        <v>-22.9899118063632</v>
      </c>
      <c r="H642">
        <v>-0.167716017479873</v>
      </c>
      <c r="I642">
        <v>-24.446822974966999</v>
      </c>
      <c r="J642">
        <v>5.05524142689399</v>
      </c>
      <c r="K642">
        <v>42.310669650406503</v>
      </c>
      <c r="L642">
        <v>43.5562187161594</v>
      </c>
      <c r="M642">
        <v>53.336944537234601</v>
      </c>
      <c r="N642">
        <v>1.7271477941574001</v>
      </c>
      <c r="O642">
        <v>28.755364806866901</v>
      </c>
      <c r="P642">
        <v>13.351351351351299</v>
      </c>
      <c r="Q642">
        <v>3.0228565850970002E-2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411</v>
      </c>
      <c r="E643">
        <v>7402.6170444449999</v>
      </c>
      <c r="F643">
        <v>669.55</v>
      </c>
      <c r="G643">
        <v>-24.227607697265</v>
      </c>
      <c r="H643">
        <v>-5.1567805717958803</v>
      </c>
      <c r="I643">
        <v>-19.383398565045699</v>
      </c>
      <c r="J643">
        <v>-1.13972189072994</v>
      </c>
      <c r="K643">
        <v>665.569456924159</v>
      </c>
      <c r="L643">
        <v>649.91537014086998</v>
      </c>
      <c r="M643">
        <v>40.654794400132197</v>
      </c>
      <c r="N643">
        <v>0.69979170900152599</v>
      </c>
      <c r="O643">
        <v>15.8987379583302</v>
      </c>
      <c r="P643">
        <v>28.426201208401199</v>
      </c>
      <c r="Q643">
        <v>-4.9541785501128997E-2</v>
      </c>
    </row>
    <row r="644" spans="1:17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95</v>
      </c>
      <c r="E644">
        <v>7388.1127688399902</v>
      </c>
      <c r="F644">
        <v>950.8</v>
      </c>
      <c r="G644">
        <v>102.60787474086101</v>
      </c>
      <c r="H644">
        <v>-20.455914223431002</v>
      </c>
      <c r="I644">
        <v>5.65257410743191</v>
      </c>
      <c r="J644">
        <v>-0.43367871586026802</v>
      </c>
      <c r="K644">
        <v>969.60741594698197</v>
      </c>
      <c r="L644">
        <v>801.49067070017702</v>
      </c>
      <c r="M644">
        <v>39.663034809996397</v>
      </c>
      <c r="N644">
        <v>1.21649580379248</v>
      </c>
      <c r="O644">
        <v>23.790492217080299</v>
      </c>
      <c r="P644">
        <v>150.210526315789</v>
      </c>
    </row>
    <row r="645" spans="1:17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57</v>
      </c>
      <c r="E645">
        <v>7365.9910044239996</v>
      </c>
      <c r="F645">
        <v>226.98</v>
      </c>
      <c r="G645">
        <v>-31.980499669264599</v>
      </c>
      <c r="H645">
        <v>-9.8194617404022893</v>
      </c>
      <c r="I645">
        <v>-53.040511255875899</v>
      </c>
      <c r="J645">
        <v>1.32505676307709</v>
      </c>
      <c r="K645">
        <v>240.77791188214201</v>
      </c>
      <c r="L645">
        <v>270.52555761913402</v>
      </c>
      <c r="M645">
        <v>40.859247463668098</v>
      </c>
      <c r="N645">
        <v>0.35587321254362603</v>
      </c>
      <c r="O645">
        <v>108.30029077451699</v>
      </c>
      <c r="P645">
        <v>15.747067822539501</v>
      </c>
      <c r="Q645">
        <v>-3.1050136958684998E-2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124</v>
      </c>
      <c r="E646">
        <v>7355.4681123250002</v>
      </c>
      <c r="F646">
        <v>1219.25</v>
      </c>
      <c r="G646">
        <v>33.305808183812402</v>
      </c>
      <c r="H646">
        <v>11.8941911562799</v>
      </c>
      <c r="I646">
        <v>9.4020831236904403</v>
      </c>
      <c r="J646">
        <v>-0.36470220643002699</v>
      </c>
      <c r="K646">
        <v>1074.22672177699</v>
      </c>
      <c r="L646">
        <v>917.26967814712395</v>
      </c>
      <c r="M646">
        <v>60.170771227843701</v>
      </c>
      <c r="N646">
        <v>1.7905845298501799</v>
      </c>
      <c r="O646">
        <v>10.4039368464219</v>
      </c>
      <c r="P646">
        <v>87.216890595009502</v>
      </c>
      <c r="Q646">
        <v>5.7028939116540001E-2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46</v>
      </c>
      <c r="E647">
        <v>7341.0301327500001</v>
      </c>
      <c r="F647">
        <v>537.75</v>
      </c>
      <c r="G647">
        <v>103.53732078527</v>
      </c>
      <c r="H647">
        <v>14.728564684183601</v>
      </c>
      <c r="I647">
        <v>34.913718979907699</v>
      </c>
      <c r="J647">
        <v>13.9941748777663</v>
      </c>
      <c r="K647">
        <v>460.53542558150502</v>
      </c>
      <c r="L647">
        <v>365.846822291389</v>
      </c>
      <c r="M647">
        <v>72.056401193867103</v>
      </c>
      <c r="N647">
        <v>0.46460652424714499</v>
      </c>
      <c r="O647">
        <v>0.69735006973501401</v>
      </c>
      <c r="P647">
        <v>132.44002593472999</v>
      </c>
      <c r="Q647">
        <v>0.177016364678588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200</v>
      </c>
      <c r="E648">
        <v>7254.8904237999996</v>
      </c>
      <c r="F648">
        <v>1790.5</v>
      </c>
      <c r="G648">
        <v>89.006633321897397</v>
      </c>
      <c r="H648">
        <v>8.9455335943078502</v>
      </c>
      <c r="I648">
        <v>30.631800379054098</v>
      </c>
      <c r="J648">
        <v>19.418972463108901</v>
      </c>
      <c r="K648">
        <v>1582.5611130928201</v>
      </c>
      <c r="L648">
        <v>1333.0609085042399</v>
      </c>
      <c r="M648">
        <v>66.251914193259495</v>
      </c>
      <c r="N648">
        <v>1.02206775711488</v>
      </c>
      <c r="O648">
        <v>7.7743647025970404</v>
      </c>
      <c r="P648">
        <v>118.887530562347</v>
      </c>
      <c r="Q648">
        <v>5.0861898981170002E-2</v>
      </c>
    </row>
    <row r="649" spans="1:17" x14ac:dyDescent="0.3">
      <c r="A649" t="s">
        <v>1428</v>
      </c>
      <c r="B649" t="s">
        <v>1429</v>
      </c>
      <c r="C649" t="str">
        <f>IFERROR(VLOOKUP(Table1[[#This Row],[Ticker]],[1]!Table1[[Symbol]:[Industry]],2,FALSE),"-")</f>
        <v>-</v>
      </c>
      <c r="D649" t="s">
        <v>24</v>
      </c>
      <c r="E649">
        <v>7251.7048359299997</v>
      </c>
      <c r="F649">
        <v>457.95</v>
      </c>
      <c r="G649">
        <v>-23.576997141815099</v>
      </c>
      <c r="H649">
        <v>-6.3752016745518203</v>
      </c>
      <c r="I649">
        <v>-22.728171641178999</v>
      </c>
      <c r="J649">
        <v>-2.2610018420903302</v>
      </c>
      <c r="K649">
        <v>471.60047274416303</v>
      </c>
      <c r="L649">
        <v>483.721924314668</v>
      </c>
      <c r="M649">
        <v>32.2185097747874</v>
      </c>
      <c r="N649">
        <v>1.2752427645325</v>
      </c>
      <c r="O649">
        <v>33.497106671033897</v>
      </c>
      <c r="P649">
        <v>4.84203296703296</v>
      </c>
    </row>
    <row r="650" spans="1:17" x14ac:dyDescent="0.3">
      <c r="A650" t="s">
        <v>1430</v>
      </c>
      <c r="B650" t="s">
        <v>1431</v>
      </c>
      <c r="C650" t="str">
        <f>IFERROR(VLOOKUP(Table1[[#This Row],[Ticker]],[1]!Table1[[Symbol]:[Industry]],2,FALSE),"-")</f>
        <v>-</v>
      </c>
      <c r="D650" t="s">
        <v>200</v>
      </c>
      <c r="E650">
        <v>7230.3177199000002</v>
      </c>
      <c r="F650">
        <v>503.35</v>
      </c>
      <c r="G650">
        <v>97.293332473675093</v>
      </c>
      <c r="H650">
        <v>-0.77372990972467104</v>
      </c>
      <c r="I650">
        <v>20.8190214272555</v>
      </c>
      <c r="J650">
        <v>8.0003394772602707</v>
      </c>
      <c r="K650">
        <v>448.22814698105401</v>
      </c>
      <c r="L650">
        <v>376.20984813728199</v>
      </c>
      <c r="M650">
        <v>67.055932246642897</v>
      </c>
      <c r="N650">
        <v>0.51694729356831204</v>
      </c>
      <c r="O650">
        <v>2.7118307340816501</v>
      </c>
      <c r="P650">
        <v>133.03240740740699</v>
      </c>
      <c r="Q650">
        <v>0.1383221620848</v>
      </c>
    </row>
    <row r="651" spans="1:17" hidden="1" x14ac:dyDescent="0.3">
      <c r="A651" t="s">
        <v>1432</v>
      </c>
      <c r="B651" t="s">
        <v>1433</v>
      </c>
      <c r="C651" t="str">
        <f>IFERROR(VLOOKUP(Table1[[#This Row],[Ticker]],[1]!Table1[[Symbol]:[Industry]],2,FALSE),"-")</f>
        <v>-</v>
      </c>
      <c r="E651">
        <v>7223.52128858999</v>
      </c>
      <c r="F651">
        <v>1785.15</v>
      </c>
      <c r="G651">
        <v>75.750964284421201</v>
      </c>
      <c r="H651">
        <v>54.914109058354299</v>
      </c>
      <c r="I651">
        <v>27.694846892793699</v>
      </c>
      <c r="J651">
        <v>26.101691280308302</v>
      </c>
      <c r="K651">
        <v>1380.86623237344</v>
      </c>
      <c r="M651">
        <v>75.369817057624999</v>
      </c>
      <c r="N651">
        <v>1.7123576097090001</v>
      </c>
      <c r="O651">
        <v>11.360389883203</v>
      </c>
      <c r="P651">
        <v>130.341935483871</v>
      </c>
    </row>
    <row r="652" spans="1:17" x14ac:dyDescent="0.3">
      <c r="A652" t="s">
        <v>1434</v>
      </c>
      <c r="B652" t="s">
        <v>1435</v>
      </c>
      <c r="C652" t="str">
        <f>IFERROR(VLOOKUP(Table1[[#This Row],[Ticker]],[1]!Table1[[Symbol]:[Industry]],2,FALSE),"-")</f>
        <v>-</v>
      </c>
      <c r="D652" t="s">
        <v>377</v>
      </c>
      <c r="E652">
        <v>7207.0872743999998</v>
      </c>
      <c r="F652">
        <v>146.91</v>
      </c>
      <c r="G652">
        <v>79.194537667672407</v>
      </c>
      <c r="H652">
        <v>8.5631581998896404</v>
      </c>
      <c r="I652">
        <v>1.2865964717907299</v>
      </c>
      <c r="J652">
        <v>0.579199213850211</v>
      </c>
      <c r="K652">
        <v>131.09466725375799</v>
      </c>
      <c r="L652">
        <v>105.092261235946</v>
      </c>
      <c r="M652">
        <v>50.3605882170285</v>
      </c>
      <c r="N652">
        <v>1.4726995971841901</v>
      </c>
      <c r="O652">
        <v>15.6830712681233</v>
      </c>
      <c r="P652">
        <v>125.841660261337</v>
      </c>
      <c r="Q652">
        <v>7.7955606868348001E-2</v>
      </c>
    </row>
    <row r="653" spans="1:17" x14ac:dyDescent="0.3">
      <c r="A653" t="s">
        <v>1436</v>
      </c>
      <c r="B653" t="s">
        <v>1437</v>
      </c>
      <c r="C653" t="str">
        <f>IFERROR(VLOOKUP(Table1[[#This Row],[Ticker]],[1]!Table1[[Symbol]:[Industry]],2,FALSE),"-")</f>
        <v>-</v>
      </c>
      <c r="D653" t="s">
        <v>637</v>
      </c>
      <c r="E653">
        <v>7205.1374496750004</v>
      </c>
      <c r="F653">
        <v>147.75</v>
      </c>
      <c r="G653">
        <v>-28.048937092828801</v>
      </c>
      <c r="H653">
        <v>4.2188694518801704</v>
      </c>
      <c r="I653">
        <v>-4.0340363497584297</v>
      </c>
      <c r="J653">
        <v>6.2448317809006699</v>
      </c>
      <c r="K653">
        <v>138.17828591085001</v>
      </c>
      <c r="L653">
        <v>139.755781980477</v>
      </c>
      <c r="M653">
        <v>61.038133112984397</v>
      </c>
      <c r="N653">
        <v>1.1692885268345099</v>
      </c>
      <c r="O653">
        <v>21.184433164128599</v>
      </c>
      <c r="P653">
        <v>34.931506849314999</v>
      </c>
      <c r="Q653">
        <v>-0.101035000463347</v>
      </c>
    </row>
    <row r="654" spans="1:17" hidden="1" x14ac:dyDescent="0.3">
      <c r="A654" t="s">
        <v>1438</v>
      </c>
      <c r="B654" t="s">
        <v>1439</v>
      </c>
      <c r="C654" t="str">
        <f>IFERROR(VLOOKUP(Table1[[#This Row],[Ticker]],[1]!Table1[[Symbol]:[Industry]],2,FALSE),"-")</f>
        <v>-</v>
      </c>
      <c r="D654" t="s">
        <v>845</v>
      </c>
      <c r="E654">
        <v>7180.1853209999999</v>
      </c>
      <c r="F654">
        <v>837.15</v>
      </c>
      <c r="G654">
        <v>112.256490785229</v>
      </c>
      <c r="H654">
        <v>-3.9282316309459802</v>
      </c>
      <c r="I654">
        <v>15.6977748097793</v>
      </c>
      <c r="J654">
        <v>9.6760244218169191</v>
      </c>
      <c r="K654">
        <v>776.33324104502299</v>
      </c>
      <c r="L654">
        <v>638.67637701027002</v>
      </c>
      <c r="M654">
        <v>56.701351162277703</v>
      </c>
      <c r="N654">
        <v>0.89814817308585304</v>
      </c>
      <c r="O654">
        <v>11.186764618049301</v>
      </c>
      <c r="P654">
        <v>141.77617328519801</v>
      </c>
      <c r="Q654">
        <v>6.5533990337813E-2</v>
      </c>
    </row>
    <row r="655" spans="1:17" hidden="1" x14ac:dyDescent="0.3">
      <c r="A655" t="s">
        <v>1440</v>
      </c>
      <c r="B655" t="s">
        <v>1441</v>
      </c>
      <c r="C655" t="str">
        <f>IFERROR(VLOOKUP(Table1[[#This Row],[Ticker]],[1]!Table1[[Symbol]:[Industry]],2,FALSE),"-")</f>
        <v>-</v>
      </c>
      <c r="D655" t="s">
        <v>1442</v>
      </c>
      <c r="E655">
        <v>7167.0989491800001</v>
      </c>
      <c r="F655">
        <v>561.79999999999995</v>
      </c>
      <c r="G655">
        <v>-10.7496707519099</v>
      </c>
      <c r="H655">
        <v>-11.8218371432545</v>
      </c>
      <c r="I655">
        <v>-5.0713224180470204</v>
      </c>
      <c r="J655">
        <v>-1.32464956743736</v>
      </c>
      <c r="K655">
        <v>581.10805874204004</v>
      </c>
      <c r="L655">
        <v>539.22503889450297</v>
      </c>
      <c r="M655">
        <v>38.939207321966897</v>
      </c>
      <c r="N655">
        <v>0.343125416930391</v>
      </c>
      <c r="O655">
        <v>17.835528657885298</v>
      </c>
      <c r="P655">
        <v>44.719216898505898</v>
      </c>
      <c r="Q655">
        <v>5.3178246800956001E-2</v>
      </c>
    </row>
    <row r="656" spans="1:17" hidden="1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231</v>
      </c>
      <c r="E656">
        <v>7163.64458963999</v>
      </c>
      <c r="F656">
        <v>1359.4</v>
      </c>
      <c r="G656">
        <v>5707.9169853110598</v>
      </c>
      <c r="H656">
        <v>-5.3881576260928599</v>
      </c>
      <c r="I656">
        <v>458.365947058713</v>
      </c>
      <c r="J656">
        <v>5.4061885456635199</v>
      </c>
      <c r="K656">
        <v>1131.9995259790901</v>
      </c>
      <c r="L656">
        <v>546.64607635337097</v>
      </c>
      <c r="M656">
        <v>74.267521252126102</v>
      </c>
      <c r="N656">
        <v>0.57317538854890404</v>
      </c>
      <c r="O656">
        <v>0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1447</v>
      </c>
      <c r="E657">
        <v>7144.74049096199</v>
      </c>
      <c r="F657">
        <v>224.41</v>
      </c>
      <c r="G657">
        <v>-27.841016063308999</v>
      </c>
      <c r="H657">
        <v>8.2554024819942402</v>
      </c>
      <c r="I657">
        <v>-0.65754565542574195</v>
      </c>
      <c r="J657">
        <v>0.28020992001675898</v>
      </c>
      <c r="K657">
        <v>209.52998831467599</v>
      </c>
      <c r="L657">
        <v>196.69155098610699</v>
      </c>
      <c r="M657">
        <v>52.266823078626203</v>
      </c>
      <c r="N657">
        <v>0.57064137073135801</v>
      </c>
      <c r="O657">
        <v>7.7937703310904096</v>
      </c>
      <c r="P657">
        <v>32.317216981131999</v>
      </c>
      <c r="Q657">
        <v>-5.6390372810248002E-2</v>
      </c>
    </row>
    <row r="658" spans="1:17" x14ac:dyDescent="0.3">
      <c r="A658" t="s">
        <v>1448</v>
      </c>
      <c r="B658" t="s">
        <v>1449</v>
      </c>
      <c r="C658" t="str">
        <f>IFERROR(VLOOKUP(Table1[[#This Row],[Ticker]],[1]!Table1[[Symbol]:[Industry]],2,FALSE),"-")</f>
        <v>-</v>
      </c>
      <c r="D658" t="s">
        <v>398</v>
      </c>
      <c r="E658">
        <v>7142.5090798600004</v>
      </c>
      <c r="F658">
        <v>312.05</v>
      </c>
      <c r="G658">
        <v>-46.240491895401</v>
      </c>
      <c r="H658">
        <v>4.43263085859261</v>
      </c>
      <c r="I658">
        <v>-28.4081612605499</v>
      </c>
      <c r="J658">
        <v>-0.31350574663163699</v>
      </c>
      <c r="K658">
        <v>303.05619143869802</v>
      </c>
      <c r="L658">
        <v>321.93017431887603</v>
      </c>
      <c r="M658">
        <v>51.7522447063157</v>
      </c>
      <c r="N658">
        <v>0.62868157204054997</v>
      </c>
      <c r="O658">
        <v>50.905303637237601</v>
      </c>
      <c r="P658">
        <v>20.879333720704999</v>
      </c>
      <c r="Q658">
        <v>-1.1267969149403E-2</v>
      </c>
    </row>
    <row r="659" spans="1:17" x14ac:dyDescent="0.3">
      <c r="A659" t="s">
        <v>1450</v>
      </c>
      <c r="B659" t="s">
        <v>1451</v>
      </c>
      <c r="C659" t="str">
        <f>IFERROR(VLOOKUP(Table1[[#This Row],[Ticker]],[1]!Table1[[Symbol]:[Industry]],2,FALSE),"-")</f>
        <v>-</v>
      </c>
      <c r="D659" t="s">
        <v>46</v>
      </c>
      <c r="E659">
        <v>7128.6853724979901</v>
      </c>
      <c r="F659">
        <v>253.94</v>
      </c>
      <c r="G659">
        <v>127.903703585899</v>
      </c>
      <c r="H659">
        <v>13.9495630936864</v>
      </c>
      <c r="I659">
        <v>33.042880269815001</v>
      </c>
      <c r="J659">
        <v>18.840461680715801</v>
      </c>
      <c r="K659">
        <v>221.92834531426701</v>
      </c>
      <c r="L659">
        <v>176.27035233286199</v>
      </c>
      <c r="M659">
        <v>61.118533437275502</v>
      </c>
      <c r="N659">
        <v>0.93162148699610603</v>
      </c>
      <c r="O659">
        <v>7.0725368197211704</v>
      </c>
      <c r="P659">
        <v>185.4862282181</v>
      </c>
      <c r="Q659">
        <v>9.3318628832991996E-2</v>
      </c>
    </row>
    <row r="660" spans="1:17" x14ac:dyDescent="0.3">
      <c r="A660" t="s">
        <v>1452</v>
      </c>
      <c r="B660" t="s">
        <v>1453</v>
      </c>
      <c r="C660" t="str">
        <f>IFERROR(VLOOKUP(Table1[[#This Row],[Ticker]],[1]!Table1[[Symbol]:[Industry]],2,FALSE),"-")</f>
        <v>-</v>
      </c>
      <c r="D660" t="s">
        <v>551</v>
      </c>
      <c r="E660">
        <v>7120.1402572349998</v>
      </c>
      <c r="F660">
        <v>257.45</v>
      </c>
      <c r="G660">
        <v>-30.906741724061799</v>
      </c>
      <c r="H660">
        <v>4.3580073532060597</v>
      </c>
      <c r="I660">
        <v>-16.937906172688301</v>
      </c>
      <c r="J660">
        <v>6.7412030862732797</v>
      </c>
      <c r="K660">
        <v>257.60790865886099</v>
      </c>
      <c r="L660">
        <v>260.43163483048897</v>
      </c>
      <c r="M660">
        <v>42.488874394660499</v>
      </c>
      <c r="N660">
        <v>1.02198539437323</v>
      </c>
      <c r="O660">
        <v>24.664983491940099</v>
      </c>
      <c r="P660">
        <v>17.022727272727199</v>
      </c>
      <c r="Q660">
        <v>-2.6592016473416E-2</v>
      </c>
    </row>
    <row r="661" spans="1:17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24</v>
      </c>
      <c r="E661">
        <v>7100.2739106360004</v>
      </c>
      <c r="F661">
        <v>27.14</v>
      </c>
      <c r="G661">
        <v>24.707601091920498</v>
      </c>
      <c r="H661">
        <v>-3.91901195050864</v>
      </c>
      <c r="I661">
        <v>-26.713327971584199</v>
      </c>
      <c r="J661">
        <v>-2.4365193153365201</v>
      </c>
      <c r="K661">
        <v>27.2523002132376</v>
      </c>
      <c r="L661">
        <v>26.2430005697491</v>
      </c>
      <c r="M661">
        <v>56.254827313331802</v>
      </c>
      <c r="N661">
        <v>1.1450937385806601</v>
      </c>
      <c r="O661">
        <v>35.894344389776798</v>
      </c>
      <c r="P661">
        <v>51.512880703021501</v>
      </c>
      <c r="Q661">
        <v>9.9016846831546004E-2</v>
      </c>
    </row>
    <row r="662" spans="1:17" hidden="1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E662">
        <v>7099.5456000000004</v>
      </c>
      <c r="F662">
        <v>3408</v>
      </c>
      <c r="G662">
        <v>1558.2090132557901</v>
      </c>
      <c r="H662">
        <v>1.5826608451786499</v>
      </c>
      <c r="I662">
        <v>186.274997040214</v>
      </c>
      <c r="J662">
        <v>11.415535050427801</v>
      </c>
      <c r="K662">
        <v>2784.8881082512498</v>
      </c>
      <c r="L662">
        <v>1730.12951991717</v>
      </c>
      <c r="M662">
        <v>64.784790742368202</v>
      </c>
      <c r="N662">
        <v>0.59446723003660895</v>
      </c>
      <c r="O662">
        <v>4.7241784037558698</v>
      </c>
      <c r="P662">
        <v>1712.7659574468</v>
      </c>
    </row>
    <row r="663" spans="1:17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101</v>
      </c>
      <c r="E663">
        <v>7072.4308843050003</v>
      </c>
      <c r="F663">
        <v>1485.15</v>
      </c>
      <c r="G663">
        <v>-33.149966912626702</v>
      </c>
      <c r="H663">
        <v>4.05112822888431</v>
      </c>
      <c r="I663">
        <v>-12.906348609671699</v>
      </c>
      <c r="J663">
        <v>1.2729347045713599</v>
      </c>
      <c r="K663">
        <v>1422.9171462971699</v>
      </c>
      <c r="L663">
        <v>1411.5372245621199</v>
      </c>
      <c r="M663">
        <v>53.901825451287401</v>
      </c>
      <c r="N663">
        <v>0.94529061687038896</v>
      </c>
      <c r="O663">
        <v>13.1165202168131</v>
      </c>
      <c r="P663">
        <v>18.812000000000001</v>
      </c>
      <c r="Q663">
        <v>-0.14322923090762399</v>
      </c>
    </row>
    <row r="664" spans="1:17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279</v>
      </c>
      <c r="E664">
        <v>7054.8013268199902</v>
      </c>
      <c r="F664">
        <v>1697.9</v>
      </c>
      <c r="G664">
        <v>53.140173985237404</v>
      </c>
      <c r="H664">
        <v>21.499923372329398</v>
      </c>
      <c r="I664">
        <v>52.027357680441497</v>
      </c>
      <c r="J664">
        <v>19.191421861134</v>
      </c>
      <c r="K664">
        <v>1424.6462373141801</v>
      </c>
      <c r="L664">
        <v>1220.0147545261</v>
      </c>
      <c r="M664">
        <v>76.217379466755006</v>
      </c>
      <c r="N664">
        <v>2.34742044483562</v>
      </c>
      <c r="O664">
        <v>4.6498615937334096</v>
      </c>
      <c r="P664">
        <v>96.960733136128994</v>
      </c>
      <c r="Q664">
        <v>0.12343222670446299</v>
      </c>
    </row>
    <row r="665" spans="1:17" x14ac:dyDescent="0.3">
      <c r="A665" t="s">
        <v>1462</v>
      </c>
      <c r="B665" t="s">
        <v>1463</v>
      </c>
      <c r="C665" t="str">
        <f>IFERROR(VLOOKUP(Table1[[#This Row],[Ticker]],[1]!Table1[[Symbol]:[Industry]],2,FALSE),"-")</f>
        <v>-</v>
      </c>
      <c r="D665" t="s">
        <v>77</v>
      </c>
      <c r="E665">
        <v>7046.4610001999999</v>
      </c>
      <c r="F665">
        <v>343.95</v>
      </c>
      <c r="G665">
        <v>107.323301892635</v>
      </c>
      <c r="H665">
        <v>18.267924256018599</v>
      </c>
      <c r="I665">
        <v>8.9592226798408703</v>
      </c>
      <c r="J665">
        <v>3.4313023485579</v>
      </c>
      <c r="K665">
        <v>277.497190030696</v>
      </c>
      <c r="L665">
        <v>234.244338584106</v>
      </c>
      <c r="M665">
        <v>74.294757303449103</v>
      </c>
      <c r="N665">
        <v>2.0492078006975598</v>
      </c>
      <c r="O665">
        <v>5.6694286960313898</v>
      </c>
      <c r="P665">
        <v>148.160173160173</v>
      </c>
      <c r="Q665">
        <v>6.2113875083812997E-2</v>
      </c>
    </row>
    <row r="666" spans="1:17" x14ac:dyDescent="0.3">
      <c r="A666" t="s">
        <v>1464</v>
      </c>
      <c r="B666" t="s">
        <v>1465</v>
      </c>
      <c r="C666" t="str">
        <f>IFERROR(VLOOKUP(Table1[[#This Row],[Ticker]],[1]!Table1[[Symbol]:[Industry]],2,FALSE),"-")</f>
        <v>-</v>
      </c>
      <c r="D666" t="s">
        <v>480</v>
      </c>
      <c r="E666">
        <v>7038.3421363199996</v>
      </c>
      <c r="F666">
        <v>985.65</v>
      </c>
      <c r="G666">
        <v>57.489302246974802</v>
      </c>
      <c r="H666">
        <v>-0.77529578745559302</v>
      </c>
      <c r="I666">
        <v>-7.3158372417336199</v>
      </c>
      <c r="J666">
        <v>7.6608920112299801</v>
      </c>
      <c r="K666">
        <v>902.25045732853903</v>
      </c>
      <c r="L666">
        <v>817.36412373648398</v>
      </c>
      <c r="M666">
        <v>63.522914452606898</v>
      </c>
      <c r="N666">
        <v>0.84296192131909098</v>
      </c>
      <c r="O666">
        <v>5.7271851062750301</v>
      </c>
      <c r="P666">
        <v>104.47049061300601</v>
      </c>
      <c r="Q666">
        <v>0.13328182609075401</v>
      </c>
    </row>
    <row r="667" spans="1:17" x14ac:dyDescent="0.3">
      <c r="A667" t="s">
        <v>1466</v>
      </c>
      <c r="B667" t="s">
        <v>1467</v>
      </c>
      <c r="C667" t="str">
        <f>IFERROR(VLOOKUP(Table1[[#This Row],[Ticker]],[1]!Table1[[Symbol]:[Industry]],2,FALSE),"-")</f>
        <v>-</v>
      </c>
      <c r="D667" t="s">
        <v>200</v>
      </c>
      <c r="E667">
        <v>7030.1476767599997</v>
      </c>
      <c r="F667">
        <v>2449.1999999999998</v>
      </c>
      <c r="G667">
        <v>160.28985964175601</v>
      </c>
      <c r="H667">
        <v>7.4333760426361</v>
      </c>
      <c r="I667">
        <v>65.920244545101198</v>
      </c>
      <c r="J667">
        <v>-3.2813693035245599</v>
      </c>
      <c r="K667">
        <v>2149.98909967179</v>
      </c>
      <c r="L667">
        <v>1579.0068599598001</v>
      </c>
      <c r="M667">
        <v>46.905252238166497</v>
      </c>
      <c r="N667">
        <v>0.496706944859446</v>
      </c>
      <c r="O667">
        <v>20.533235342152501</v>
      </c>
      <c r="P667">
        <v>204.24844720496799</v>
      </c>
      <c r="Q667">
        <v>0.131916870121492</v>
      </c>
    </row>
    <row r="668" spans="1:17" hidden="1" x14ac:dyDescent="0.3">
      <c r="A668" t="s">
        <v>1468</v>
      </c>
      <c r="B668" t="s">
        <v>1469</v>
      </c>
      <c r="C668" t="str">
        <f>IFERROR(VLOOKUP(Table1[[#This Row],[Ticker]],[1]!Table1[[Symbol]:[Industry]],2,FALSE),"-")</f>
        <v>-</v>
      </c>
      <c r="D668" t="s">
        <v>143</v>
      </c>
      <c r="E668">
        <v>7014.2964928499996</v>
      </c>
      <c r="F668">
        <v>181.05</v>
      </c>
      <c r="G668">
        <v>-17.1672355527148</v>
      </c>
      <c r="H668">
        <v>9.0190780024536803</v>
      </c>
      <c r="I668">
        <v>-5.0035604041643902</v>
      </c>
      <c r="J668">
        <v>3.4153721243075199</v>
      </c>
      <c r="M668">
        <v>78.600261361567206</v>
      </c>
      <c r="O668">
        <v>9.0858878762772601</v>
      </c>
      <c r="P668">
        <v>34.1111111111111</v>
      </c>
    </row>
    <row r="669" spans="1:17" x14ac:dyDescent="0.3">
      <c r="A669" t="s">
        <v>1470</v>
      </c>
      <c r="B669" t="s">
        <v>1471</v>
      </c>
      <c r="C669" t="str">
        <f>IFERROR(VLOOKUP(Table1[[#This Row],[Ticker]],[1]!Table1[[Symbol]:[Industry]],2,FALSE),"-")</f>
        <v>-</v>
      </c>
      <c r="D669" t="s">
        <v>1472</v>
      </c>
      <c r="E669">
        <v>7004.0053907250003</v>
      </c>
      <c r="F669">
        <v>536.54999999999995</v>
      </c>
      <c r="G669">
        <v>-19.641659234450898</v>
      </c>
      <c r="H669">
        <v>3.42584047075459</v>
      </c>
      <c r="I669">
        <v>-28.775371610599802</v>
      </c>
      <c r="J669">
        <v>13.955282378210301</v>
      </c>
      <c r="K669">
        <v>510.03771088755298</v>
      </c>
      <c r="L669">
        <v>501.849216917425</v>
      </c>
      <c r="M669">
        <v>58.8834449427438</v>
      </c>
      <c r="N669">
        <v>3.8865816293447502</v>
      </c>
      <c r="O669">
        <v>24.750722206690899</v>
      </c>
      <c r="P669">
        <v>37.207518220176397</v>
      </c>
      <c r="Q669">
        <v>3.6715118709778997E-2</v>
      </c>
    </row>
    <row r="670" spans="1:17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377</v>
      </c>
      <c r="E670">
        <v>6998.1337904940001</v>
      </c>
      <c r="F670">
        <v>85.89</v>
      </c>
      <c r="G670">
        <v>5.7206829010255102</v>
      </c>
      <c r="H670">
        <v>-2.8526407208779498</v>
      </c>
      <c r="I670">
        <v>-7.0256390694099498</v>
      </c>
      <c r="J670">
        <v>-2.7504399655638299</v>
      </c>
      <c r="K670">
        <v>81.097394324815994</v>
      </c>
      <c r="L670">
        <v>73.473180527129401</v>
      </c>
      <c r="M670">
        <v>50.3687035638089</v>
      </c>
      <c r="N670">
        <v>1.1081019309929501</v>
      </c>
      <c r="O670">
        <v>11.4681569449295</v>
      </c>
      <c r="P670">
        <v>46.445012787723797</v>
      </c>
      <c r="Q670">
        <v>6.8548818500714995E-2</v>
      </c>
    </row>
    <row r="671" spans="1:17" hidden="1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57</v>
      </c>
      <c r="E671">
        <v>6963.73243</v>
      </c>
      <c r="F671">
        <v>1373</v>
      </c>
      <c r="G671">
        <v>113.49135992625401</v>
      </c>
      <c r="H671">
        <v>20.858366349508302</v>
      </c>
      <c r="I671">
        <v>76.466829974095305</v>
      </c>
      <c r="J671">
        <v>10.0564657736199</v>
      </c>
      <c r="K671">
        <v>1171.19289044987</v>
      </c>
      <c r="L671">
        <v>949.58932439922501</v>
      </c>
      <c r="M671">
        <v>67.413332738202996</v>
      </c>
      <c r="N671">
        <v>2.4880194089618701</v>
      </c>
      <c r="O671">
        <v>6.3146394756008597</v>
      </c>
      <c r="P671">
        <v>217.78729313736801</v>
      </c>
      <c r="Q671">
        <v>0.103696365020328</v>
      </c>
    </row>
    <row r="672" spans="1:17" x14ac:dyDescent="0.3">
      <c r="A672" t="s">
        <v>1477</v>
      </c>
      <c r="B672" t="s">
        <v>1478</v>
      </c>
      <c r="C672" t="str">
        <f>IFERROR(VLOOKUP(Table1[[#This Row],[Ticker]],[1]!Table1[[Symbol]:[Industry]],2,FALSE),"-")</f>
        <v>-</v>
      </c>
      <c r="D672" t="s">
        <v>1479</v>
      </c>
      <c r="E672">
        <v>6920.1296724000003</v>
      </c>
      <c r="F672">
        <v>904.1</v>
      </c>
      <c r="G672">
        <v>3.8184645201554401</v>
      </c>
      <c r="H672">
        <v>1.62867919638452</v>
      </c>
      <c r="I672">
        <v>-13.056431673349399</v>
      </c>
      <c r="J672">
        <v>1.51268933073978</v>
      </c>
      <c r="K672">
        <v>838.86544074291999</v>
      </c>
      <c r="L672">
        <v>774.173052836333</v>
      </c>
      <c r="M672">
        <v>52.196789871087297</v>
      </c>
      <c r="N672">
        <v>0.76249526658254596</v>
      </c>
      <c r="O672">
        <v>9.4347970357261293</v>
      </c>
      <c r="P672">
        <v>52.848689771766601</v>
      </c>
      <c r="Q672">
        <v>-1.0329646465857E-2</v>
      </c>
    </row>
    <row r="673" spans="1:17" hidden="1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65</v>
      </c>
      <c r="E673">
        <v>6907.4621426220001</v>
      </c>
      <c r="F673">
        <v>96.63</v>
      </c>
      <c r="G673">
        <v>357.943123618203</v>
      </c>
      <c r="H673">
        <v>10.9650341005872</v>
      </c>
      <c r="I673">
        <v>74.108469610529596</v>
      </c>
      <c r="J673">
        <v>2.7347614233337301</v>
      </c>
      <c r="K673">
        <v>85.329620783399406</v>
      </c>
      <c r="L673">
        <v>61.298665018728499</v>
      </c>
      <c r="M673">
        <v>50.813347472231399</v>
      </c>
      <c r="N673">
        <v>0.83881703933910801</v>
      </c>
      <c r="O673">
        <v>11.2490944841146</v>
      </c>
      <c r="P673">
        <v>413.98936170212698</v>
      </c>
      <c r="Q673">
        <v>9.1464446475976999E-2</v>
      </c>
    </row>
    <row r="674" spans="1:17" hidden="1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124</v>
      </c>
      <c r="E674">
        <v>6817.687370265</v>
      </c>
      <c r="F674">
        <v>595.04999999999995</v>
      </c>
      <c r="G674">
        <v>-21.756798952272</v>
      </c>
      <c r="H674">
        <v>6.46899834233683</v>
      </c>
      <c r="I674">
        <v>-4.6280902243314497</v>
      </c>
      <c r="J674">
        <v>3.3027694102403999</v>
      </c>
      <c r="K674">
        <v>541.29378687446001</v>
      </c>
      <c r="L674">
        <v>528.902928116255</v>
      </c>
      <c r="M674">
        <v>68.995248595652896</v>
      </c>
      <c r="N674">
        <v>0.98586101247368596</v>
      </c>
      <c r="O674">
        <v>5.8650533568607797</v>
      </c>
      <c r="P674">
        <v>27.4197002141327</v>
      </c>
      <c r="Q674">
        <v>3.1137961631483E-2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24</v>
      </c>
      <c r="E675">
        <v>6777.4498199999998</v>
      </c>
      <c r="F675">
        <v>648</v>
      </c>
      <c r="G675">
        <v>49.5974325536545</v>
      </c>
      <c r="H675">
        <v>-6.9881841864314103</v>
      </c>
      <c r="I675">
        <v>61.761107702204903</v>
      </c>
      <c r="J675">
        <v>-5.8239769571820297</v>
      </c>
      <c r="K675">
        <v>647.19023687057597</v>
      </c>
      <c r="M675">
        <v>37.294104412561097</v>
      </c>
      <c r="N675">
        <v>0.388023632108006</v>
      </c>
      <c r="O675">
        <v>17.422839506172799</v>
      </c>
      <c r="P675">
        <v>77.534246575342394</v>
      </c>
    </row>
    <row r="676" spans="1:17" hidden="1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1032</v>
      </c>
      <c r="E676">
        <v>6746.8437323999997</v>
      </c>
      <c r="F676">
        <v>128.5</v>
      </c>
      <c r="G676">
        <v>-16.0699898868993</v>
      </c>
      <c r="H676">
        <v>-2.2569624924844498</v>
      </c>
      <c r="I676">
        <v>-10.331741984639701</v>
      </c>
      <c r="J676">
        <v>-1.33357813886593</v>
      </c>
      <c r="K676">
        <v>120.10837337592</v>
      </c>
      <c r="M676">
        <v>1.05563603616817</v>
      </c>
      <c r="N676">
        <v>0.45</v>
      </c>
      <c r="O676">
        <v>3.00389105058367</v>
      </c>
      <c r="P676">
        <v>10.347788750536701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86</v>
      </c>
      <c r="E677">
        <v>6740.2553123099997</v>
      </c>
      <c r="F677">
        <v>3408.15</v>
      </c>
      <c r="G677">
        <v>23.085434575118501</v>
      </c>
      <c r="H677">
        <v>13.108168022023101</v>
      </c>
      <c r="I677">
        <v>51.677394356728897</v>
      </c>
      <c r="J677">
        <v>8.0907076443208297</v>
      </c>
      <c r="K677">
        <v>2904.58725935548</v>
      </c>
      <c r="L677">
        <v>2389.07667921866</v>
      </c>
      <c r="M677">
        <v>63.354250299993303</v>
      </c>
      <c r="N677">
        <v>0.78721087813343504</v>
      </c>
      <c r="O677">
        <v>5.8022680926602401</v>
      </c>
      <c r="P677">
        <v>113.67711598746</v>
      </c>
      <c r="Q677">
        <v>-5.2024957669144001E-2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386</v>
      </c>
      <c r="E678">
        <v>6734.8775501769996</v>
      </c>
      <c r="F678">
        <v>216.79</v>
      </c>
      <c r="G678">
        <v>174.67944358478599</v>
      </c>
      <c r="H678">
        <v>-1.39250244367826</v>
      </c>
      <c r="I678">
        <v>10.373663110711901</v>
      </c>
      <c r="J678">
        <v>4.7132775947961996</v>
      </c>
      <c r="K678">
        <v>200.65470941470801</v>
      </c>
      <c r="L678">
        <v>164.89048756650999</v>
      </c>
      <c r="M678">
        <v>67.673799167649904</v>
      </c>
      <c r="N678">
        <v>0.79492608888681904</v>
      </c>
      <c r="O678">
        <v>2.4678260067346298</v>
      </c>
      <c r="P678">
        <v>217.64102564102501</v>
      </c>
      <c r="Q678">
        <v>9.8346396803760006E-2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628</v>
      </c>
      <c r="E679">
        <v>6706.1288278000002</v>
      </c>
      <c r="F679">
        <v>375.8</v>
      </c>
      <c r="G679">
        <v>81.493701307238894</v>
      </c>
      <c r="H679">
        <v>-5.9126676158248896</v>
      </c>
      <c r="I679">
        <v>-14.5194962702019</v>
      </c>
      <c r="J679">
        <v>3.9532610062409099</v>
      </c>
      <c r="K679">
        <v>361.447550300187</v>
      </c>
      <c r="L679">
        <v>316.56802210642297</v>
      </c>
      <c r="M679">
        <v>48.110450885350602</v>
      </c>
      <c r="N679">
        <v>0.61445463006970102</v>
      </c>
      <c r="O679">
        <v>16.631186801490099</v>
      </c>
      <c r="P679">
        <v>118.36141778036</v>
      </c>
      <c r="Q679">
        <v>8.6370350705849003E-2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43</v>
      </c>
      <c r="E680">
        <v>6676.5751824999998</v>
      </c>
      <c r="F680">
        <v>4339.75</v>
      </c>
      <c r="G680">
        <v>-12.2603954647827</v>
      </c>
      <c r="H680">
        <v>-1.8455264675684</v>
      </c>
      <c r="I680">
        <v>10.318907964454199</v>
      </c>
      <c r="J680">
        <v>-11.970715385211101</v>
      </c>
      <c r="K680">
        <v>4108.63803152127</v>
      </c>
      <c r="L680">
        <v>3796.9866972545601</v>
      </c>
      <c r="M680">
        <v>55.922566688355403</v>
      </c>
      <c r="N680">
        <v>4.4364414227092404</v>
      </c>
      <c r="O680">
        <v>11.751829022409099</v>
      </c>
      <c r="P680">
        <v>37.377334599556796</v>
      </c>
      <c r="Q680">
        <v>-3.2702664538049001E-2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265</v>
      </c>
      <c r="E681">
        <v>6653.7789543999997</v>
      </c>
      <c r="F681">
        <v>2443.25</v>
      </c>
      <c r="G681">
        <v>-16.2945054758287</v>
      </c>
      <c r="H681">
        <v>-7.6218318387908601</v>
      </c>
      <c r="I681">
        <v>-9.9219658170092906</v>
      </c>
      <c r="J681">
        <v>5.1138223170779202</v>
      </c>
      <c r="K681">
        <v>2368.4592112811702</v>
      </c>
      <c r="L681">
        <v>2224.5637438846202</v>
      </c>
      <c r="M681">
        <v>57.837145215021003</v>
      </c>
      <c r="N681">
        <v>0.60550094290414402</v>
      </c>
      <c r="O681">
        <v>13.254885910160599</v>
      </c>
      <c r="P681">
        <v>42.049418604651102</v>
      </c>
      <c r="Q681">
        <v>7.6955199237558003E-2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480</v>
      </c>
      <c r="E682">
        <v>6642.9388484599904</v>
      </c>
      <c r="F682">
        <v>467.9</v>
      </c>
      <c r="G682">
        <v>-48.408442191954101</v>
      </c>
      <c r="H682">
        <v>-6.7132188587959503</v>
      </c>
      <c r="I682">
        <v>-28.816323885124</v>
      </c>
      <c r="J682">
        <v>0.26245335040399798</v>
      </c>
      <c r="K682">
        <v>485.50059909390598</v>
      </c>
      <c r="L682">
        <v>538.04667975539803</v>
      </c>
      <c r="M682">
        <v>44.841306999974201</v>
      </c>
      <c r="N682">
        <v>0.97615061139723902</v>
      </c>
      <c r="O682">
        <v>54.488138491130499</v>
      </c>
      <c r="P682">
        <v>9.19486581096848</v>
      </c>
      <c r="Q682">
        <v>-1.8457442100554999E-2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1331</v>
      </c>
      <c r="E683">
        <v>6636.6662775300001</v>
      </c>
      <c r="F683">
        <v>1388.08</v>
      </c>
      <c r="G683">
        <v>-18.744565072013501</v>
      </c>
      <c r="H683">
        <v>-2.5001587175050601</v>
      </c>
      <c r="I683">
        <v>-9.7221357202283496</v>
      </c>
      <c r="J683">
        <v>-0.59278935734818194</v>
      </c>
      <c r="K683">
        <v>1377.00096732015</v>
      </c>
      <c r="L683">
        <v>1344.7744570975599</v>
      </c>
      <c r="M683">
        <v>77.088001342421407</v>
      </c>
      <c r="N683">
        <v>1.24355849593544</v>
      </c>
      <c r="O683">
        <v>3.7800414961673701</v>
      </c>
      <c r="P683">
        <v>11.344804074920701</v>
      </c>
      <c r="Q683">
        <v>-5.5078309021881003E-2</v>
      </c>
    </row>
    <row r="684" spans="1:17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908</v>
      </c>
      <c r="E684">
        <v>6627.6263071900003</v>
      </c>
      <c r="F684">
        <v>223.9</v>
      </c>
      <c r="G684">
        <v>63.650133077334701</v>
      </c>
      <c r="H684">
        <v>5.34627547187704</v>
      </c>
      <c r="I684">
        <v>-19.841284597888301</v>
      </c>
      <c r="J684">
        <v>3.1234796447015798</v>
      </c>
      <c r="K684">
        <v>215.046929411891</v>
      </c>
      <c r="L684">
        <v>192.24965334540599</v>
      </c>
      <c r="M684">
        <v>63.295753301247103</v>
      </c>
      <c r="N684">
        <v>0.91534905520550802</v>
      </c>
      <c r="O684">
        <v>13.7114783385439</v>
      </c>
      <c r="P684">
        <v>96.403508771929793</v>
      </c>
      <c r="Q684">
        <v>7.5326771055644004E-2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1506</v>
      </c>
      <c r="E685">
        <v>6626.8423518749996</v>
      </c>
      <c r="F685">
        <v>488.35</v>
      </c>
      <c r="G685">
        <v>1.0887487777075799</v>
      </c>
      <c r="H685">
        <v>5.1436066667089797</v>
      </c>
      <c r="I685">
        <v>0.96354426385709602</v>
      </c>
      <c r="J685">
        <v>2.88147562457493</v>
      </c>
      <c r="K685">
        <v>464.23824704665299</v>
      </c>
      <c r="L685">
        <v>445.819197360825</v>
      </c>
      <c r="M685">
        <v>69.995189986624297</v>
      </c>
      <c r="N685">
        <v>1.0964768787264001</v>
      </c>
      <c r="O685">
        <v>18.132486945838</v>
      </c>
      <c r="P685">
        <v>42.6672509494595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377</v>
      </c>
      <c r="E686">
        <v>6624.5827378499998</v>
      </c>
      <c r="F686">
        <v>340.65</v>
      </c>
      <c r="G686">
        <v>29.3079356482782</v>
      </c>
      <c r="H686">
        <v>5.4391782769608099</v>
      </c>
      <c r="I686">
        <v>14.414451751907499</v>
      </c>
      <c r="J686">
        <v>4.2570579307475001</v>
      </c>
      <c r="K686">
        <v>315.74067750232598</v>
      </c>
      <c r="L686">
        <v>272.88346269329702</v>
      </c>
      <c r="M686">
        <v>53.800149699344097</v>
      </c>
      <c r="N686">
        <v>0.95969011357064404</v>
      </c>
      <c r="O686">
        <v>5.0051372376339298</v>
      </c>
      <c r="P686">
        <v>66.089712335446094</v>
      </c>
      <c r="Q686">
        <v>-2.6765579392132002E-2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265</v>
      </c>
      <c r="E687">
        <v>6586.9076743599999</v>
      </c>
      <c r="F687">
        <v>1465.15</v>
      </c>
      <c r="G687">
        <v>-26.9608326373681</v>
      </c>
      <c r="H687">
        <v>7.0625225112587504</v>
      </c>
      <c r="I687">
        <v>-19.416249906129401</v>
      </c>
      <c r="J687">
        <v>3.9637894269449099</v>
      </c>
      <c r="K687">
        <v>1383.4241796562101</v>
      </c>
      <c r="L687">
        <v>1429.7442752863401</v>
      </c>
      <c r="M687">
        <v>72.085379085036607</v>
      </c>
      <c r="N687">
        <v>0.96699910319066196</v>
      </c>
      <c r="O687">
        <v>29.539637579769899</v>
      </c>
      <c r="P687">
        <v>28.173388155017001</v>
      </c>
      <c r="Q687">
        <v>-5.9307694011928001E-2</v>
      </c>
    </row>
    <row r="688" spans="1:17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72</v>
      </c>
      <c r="E688">
        <v>6582.0479999999998</v>
      </c>
      <c r="F688">
        <v>934.95</v>
      </c>
      <c r="G688">
        <v>85.853761832537799</v>
      </c>
      <c r="H688">
        <v>7.4185785019541699</v>
      </c>
      <c r="I688">
        <v>-21.753485136177201</v>
      </c>
      <c r="J688">
        <v>13.887499995598001</v>
      </c>
      <c r="K688">
        <v>886.95812708384506</v>
      </c>
      <c r="L688">
        <v>773.45618480475105</v>
      </c>
      <c r="M688">
        <v>62.089386032536197</v>
      </c>
      <c r="N688">
        <v>1.88258547812227</v>
      </c>
      <c r="O688">
        <v>24.605593882025701</v>
      </c>
      <c r="P688">
        <v>148.656914893617</v>
      </c>
      <c r="Q688">
        <v>0.111140157311631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57</v>
      </c>
      <c r="E689">
        <v>6574.9716993800002</v>
      </c>
      <c r="F689">
        <v>672.35</v>
      </c>
      <c r="G689">
        <v>62.736814132292501</v>
      </c>
      <c r="H689">
        <v>12.713767606043801</v>
      </c>
      <c r="I689">
        <v>95.855271511114296</v>
      </c>
      <c r="J689">
        <v>4.2925129577853802</v>
      </c>
      <c r="K689">
        <v>589.17365889765301</v>
      </c>
      <c r="L689">
        <v>472.58523058263501</v>
      </c>
      <c r="M689">
        <v>66.921747629002098</v>
      </c>
      <c r="N689">
        <v>0.62429720891989504</v>
      </c>
      <c r="O689">
        <v>1.8814605488213001</v>
      </c>
      <c r="P689">
        <v>126.533018867924</v>
      </c>
      <c r="Q689">
        <v>-1.7795546816676E-2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628</v>
      </c>
      <c r="E690">
        <v>6528.2065442100002</v>
      </c>
      <c r="F690">
        <v>490.1</v>
      </c>
      <c r="G690">
        <v>24.1043343846769</v>
      </c>
      <c r="H690">
        <v>-9.5822956239199399</v>
      </c>
      <c r="I690">
        <v>-14.791901560930199</v>
      </c>
      <c r="J690">
        <v>2.2863793982890499</v>
      </c>
      <c r="K690">
        <v>489.91229828412497</v>
      </c>
      <c r="L690">
        <v>445.33903069173101</v>
      </c>
      <c r="M690">
        <v>46.288392954891499</v>
      </c>
      <c r="N690">
        <v>0.83132767630161197</v>
      </c>
      <c r="O690">
        <v>14.221587431136401</v>
      </c>
      <c r="P690">
        <v>64.573539288112798</v>
      </c>
      <c r="Q690">
        <v>7.9384528023708004E-2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136</v>
      </c>
      <c r="E691">
        <v>6512.6141028000002</v>
      </c>
      <c r="F691">
        <v>924.3</v>
      </c>
      <c r="G691">
        <v>5.7289080449572696</v>
      </c>
      <c r="H691">
        <v>-5.08691817656468</v>
      </c>
      <c r="I691">
        <v>-3.1603534888856202</v>
      </c>
      <c r="J691">
        <v>5.0326631280572798E-5</v>
      </c>
      <c r="K691">
        <v>908.32034751744095</v>
      </c>
      <c r="L691">
        <v>837.23103535844405</v>
      </c>
      <c r="M691">
        <v>54.964575158518301</v>
      </c>
      <c r="N691">
        <v>0.55760567273499795</v>
      </c>
      <c r="O691">
        <v>8.5145515525262496</v>
      </c>
      <c r="P691">
        <v>50.036523009495902</v>
      </c>
      <c r="Q691">
        <v>1.5346836825783E-2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1331</v>
      </c>
      <c r="E692">
        <v>6496.9056107910001</v>
      </c>
      <c r="F692">
        <v>1163.83</v>
      </c>
      <c r="G692">
        <v>-18.698629780036601</v>
      </c>
      <c r="H692">
        <v>-3.3870889688751702</v>
      </c>
      <c r="I692">
        <v>-9.4139989937950794</v>
      </c>
      <c r="J692">
        <v>0.63355991301578496</v>
      </c>
      <c r="K692">
        <v>1153.2110807428601</v>
      </c>
      <c r="L692">
        <v>1126.65518661896</v>
      </c>
      <c r="M692">
        <v>63.340787818078198</v>
      </c>
      <c r="N692">
        <v>1.77495604807332</v>
      </c>
      <c r="O692">
        <v>13.880893257606299</v>
      </c>
      <c r="P692">
        <v>34.420946859010598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133</v>
      </c>
      <c r="E693">
        <v>6496.88275488</v>
      </c>
      <c r="F693">
        <v>598.79999999999995</v>
      </c>
      <c r="G693">
        <v>20.1762601654282</v>
      </c>
      <c r="H693">
        <v>-7.0160101145066998</v>
      </c>
      <c r="I693">
        <v>-39.197698374821897</v>
      </c>
      <c r="J693">
        <v>1.66642186113407</v>
      </c>
      <c r="K693">
        <v>610.58740429086697</v>
      </c>
      <c r="L693">
        <v>576.75661469616398</v>
      </c>
      <c r="M693">
        <v>39.792628118020801</v>
      </c>
      <c r="N693">
        <v>0.38632118857891901</v>
      </c>
      <c r="O693">
        <v>40.556112224448903</v>
      </c>
      <c r="P693">
        <v>64.268568685275298</v>
      </c>
      <c r="Q693">
        <v>6.2844843041959003E-2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E694">
        <v>6491.4187295000002</v>
      </c>
      <c r="F694">
        <v>3005</v>
      </c>
      <c r="G694">
        <v>1885.3453546335099</v>
      </c>
      <c r="H694">
        <v>8.7405166655142601</v>
      </c>
      <c r="I694">
        <v>333.75185998483698</v>
      </c>
      <c r="J694">
        <v>14.7482932061633</v>
      </c>
      <c r="K694">
        <v>2402.2471930296301</v>
      </c>
      <c r="L694">
        <v>1259.7488582608601</v>
      </c>
      <c r="M694">
        <v>71.238625372885807</v>
      </c>
      <c r="N694">
        <v>0.69574609137616705</v>
      </c>
      <c r="O694">
        <v>3.9916805324459101</v>
      </c>
      <c r="P694">
        <v>2008.7719298245599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265</v>
      </c>
      <c r="E695">
        <v>6486.0513513400001</v>
      </c>
      <c r="F695">
        <v>817.85</v>
      </c>
      <c r="G695">
        <v>32.141740556049797</v>
      </c>
      <c r="H695">
        <v>0.43743715334295502</v>
      </c>
      <c r="I695">
        <v>8.9903208631336593</v>
      </c>
      <c r="J695">
        <v>-0.47571110825567398</v>
      </c>
      <c r="K695">
        <v>737.551619678311</v>
      </c>
      <c r="L695">
        <v>684.717859382048</v>
      </c>
      <c r="M695">
        <v>69.957715032157395</v>
      </c>
      <c r="N695">
        <v>1.5389300420910299</v>
      </c>
      <c r="O695">
        <v>8.0638258849422098</v>
      </c>
      <c r="P695">
        <v>75.4854629331616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551</v>
      </c>
      <c r="E696">
        <v>6427.4711816700001</v>
      </c>
      <c r="F696">
        <v>1615.95</v>
      </c>
      <c r="G696">
        <v>20.948962505238701</v>
      </c>
      <c r="H696">
        <v>7.7144659250645802</v>
      </c>
      <c r="I696">
        <v>21.0850924910138</v>
      </c>
      <c r="J696">
        <v>9.9750283202593693</v>
      </c>
      <c r="K696">
        <v>1410.11409839776</v>
      </c>
      <c r="L696">
        <v>1252.7594321311999</v>
      </c>
      <c r="M696">
        <v>66.204028315848007</v>
      </c>
      <c r="N696">
        <v>0.91159382106606002</v>
      </c>
      <c r="O696">
        <v>6.4389368482935696</v>
      </c>
      <c r="P696">
        <v>65.738461538461493</v>
      </c>
      <c r="Q696">
        <v>-2.8130594677251999E-2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925</v>
      </c>
      <c r="E697">
        <v>6410.3811441600001</v>
      </c>
      <c r="F697">
        <v>139.76</v>
      </c>
      <c r="G697">
        <v>-19.588044259450101</v>
      </c>
      <c r="H697">
        <v>0.42274100611668902</v>
      </c>
      <c r="I697">
        <v>-40.850742144347798</v>
      </c>
      <c r="J697">
        <v>6.0598011505818503</v>
      </c>
      <c r="K697">
        <v>143.50136043111999</v>
      </c>
      <c r="L697">
        <v>156.420458389186</v>
      </c>
      <c r="M697">
        <v>58.205838936952297</v>
      </c>
      <c r="N697">
        <v>1.24575573167981</v>
      </c>
      <c r="O697">
        <v>50.686891814539202</v>
      </c>
      <c r="P697">
        <v>17.9409282700421</v>
      </c>
      <c r="Q697">
        <v>2.7655278824888999E-2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46</v>
      </c>
      <c r="E698">
        <v>6363.4690546000002</v>
      </c>
      <c r="F698">
        <v>841</v>
      </c>
      <c r="G698">
        <v>106.51394827019401</v>
      </c>
      <c r="H698">
        <v>-2.6038377065542702</v>
      </c>
      <c r="I698">
        <v>14.0840622367362</v>
      </c>
      <c r="J698">
        <v>3.38176839578753</v>
      </c>
      <c r="K698">
        <v>802.86859643741298</v>
      </c>
      <c r="L698">
        <v>641.13120948665596</v>
      </c>
      <c r="M698">
        <v>48.588645584588797</v>
      </c>
      <c r="N698">
        <v>0.46945172458239698</v>
      </c>
      <c r="O698">
        <v>11.3912009512485</v>
      </c>
      <c r="P698">
        <v>143.239334779464</v>
      </c>
      <c r="Q698">
        <v>0.148987871122093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480</v>
      </c>
      <c r="E699">
        <v>6348.4860242799996</v>
      </c>
      <c r="F699">
        <v>1175.45</v>
      </c>
      <c r="G699">
        <v>-27.160864979002401</v>
      </c>
      <c r="H699">
        <v>9.4430104350741395</v>
      </c>
      <c r="I699">
        <v>-8.6336524151143905</v>
      </c>
      <c r="J699">
        <v>8.62372736398037</v>
      </c>
      <c r="K699">
        <v>1063.76312645644</v>
      </c>
      <c r="L699">
        <v>1113.24825413095</v>
      </c>
      <c r="M699">
        <v>82.660386416814205</v>
      </c>
      <c r="N699">
        <v>1.69758556037455</v>
      </c>
      <c r="O699">
        <v>19.503168999106698</v>
      </c>
      <c r="P699">
        <v>25.9455694846244</v>
      </c>
      <c r="Q699">
        <v>-5.3513424674188001E-2</v>
      </c>
    </row>
    <row r="700" spans="1:17" hidden="1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46</v>
      </c>
      <c r="E700">
        <v>6347.84</v>
      </c>
      <c r="F700">
        <v>90</v>
      </c>
      <c r="G700">
        <v>-37.308867746346898</v>
      </c>
      <c r="H700">
        <v>-5.6119778981674404</v>
      </c>
      <c r="I700">
        <v>-22.883545113251099</v>
      </c>
      <c r="J700">
        <v>-1.33357813886593</v>
      </c>
      <c r="K700">
        <v>91.437387793939294</v>
      </c>
      <c r="L700">
        <v>92.778964549764893</v>
      </c>
      <c r="M700">
        <v>53.081674366169402</v>
      </c>
      <c r="N700">
        <v>3.1</v>
      </c>
      <c r="O700">
        <v>12.2222222222222</v>
      </c>
      <c r="P700">
        <v>5.8823529411764701</v>
      </c>
    </row>
    <row r="701" spans="1:17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391</v>
      </c>
      <c r="E701">
        <v>6340.9100833920002</v>
      </c>
      <c r="F701">
        <v>64.52</v>
      </c>
      <c r="G701">
        <v>-43.713083876980903</v>
      </c>
      <c r="H701">
        <v>0.88190886410187697</v>
      </c>
      <c r="I701">
        <v>-32.5832174129362</v>
      </c>
      <c r="J701">
        <v>-0.76350687995856903</v>
      </c>
      <c r="K701">
        <v>65.213470472115205</v>
      </c>
      <c r="L701">
        <v>69.873330070806901</v>
      </c>
      <c r="M701">
        <v>60.073862029059804</v>
      </c>
      <c r="N701">
        <v>0.78249628575619901</v>
      </c>
      <c r="O701">
        <v>51.890886546807202</v>
      </c>
      <c r="P701">
        <v>8.8026981450252997</v>
      </c>
      <c r="Q701">
        <v>4.7213634231044001E-2</v>
      </c>
    </row>
    <row r="702" spans="1:17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170</v>
      </c>
      <c r="E702">
        <v>6306.9486112499999</v>
      </c>
      <c r="F702">
        <v>911.05</v>
      </c>
      <c r="G702">
        <v>57.725728184190999</v>
      </c>
      <c r="H702">
        <v>-3.0315607896485299</v>
      </c>
      <c r="I702">
        <v>61.065823384971701</v>
      </c>
      <c r="J702">
        <v>1.4904542643743901</v>
      </c>
      <c r="K702">
        <v>849.55435947236401</v>
      </c>
      <c r="L702">
        <v>679.48364427757099</v>
      </c>
      <c r="M702">
        <v>57.301947394140399</v>
      </c>
      <c r="N702">
        <v>0.59500647932014405</v>
      </c>
      <c r="O702">
        <v>5.8119751934580997</v>
      </c>
      <c r="P702">
        <v>108.43056508808</v>
      </c>
      <c r="Q702">
        <v>-6.9188408154879999E-3</v>
      </c>
    </row>
    <row r="703" spans="1:17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-</v>
      </c>
      <c r="D703" t="s">
        <v>531</v>
      </c>
      <c r="E703">
        <v>6278.888002275</v>
      </c>
      <c r="F703">
        <v>305.14999999999998</v>
      </c>
      <c r="G703">
        <v>0.71216345313596396</v>
      </c>
      <c r="H703">
        <v>-0.38766697670509798</v>
      </c>
      <c r="I703">
        <v>-33.7778125452704</v>
      </c>
      <c r="J703">
        <v>3.7907242457104302</v>
      </c>
      <c r="K703">
        <v>310.15753141383902</v>
      </c>
      <c r="L703">
        <v>318.22000183090603</v>
      </c>
      <c r="M703">
        <v>48.057980048285998</v>
      </c>
      <c r="N703">
        <v>0.97698376921482899</v>
      </c>
      <c r="O703">
        <v>32.813370473537603</v>
      </c>
      <c r="P703">
        <v>29.851063829787201</v>
      </c>
      <c r="Q703">
        <v>9.9807719585850996E-2</v>
      </c>
    </row>
    <row r="704" spans="1:17" hidden="1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-</v>
      </c>
      <c r="D704" t="s">
        <v>1032</v>
      </c>
      <c r="E704">
        <v>6266.1528877000001</v>
      </c>
      <c r="F704">
        <v>101</v>
      </c>
      <c r="M704">
        <v>50</v>
      </c>
      <c r="N704">
        <v>1</v>
      </c>
    </row>
    <row r="705" spans="1:17" x14ac:dyDescent="0.3">
      <c r="A705" t="s">
        <v>1545</v>
      </c>
      <c r="B705" t="s">
        <v>1546</v>
      </c>
      <c r="C705" t="str">
        <f>IFERROR(VLOOKUP(Table1[[#This Row],[Ticker]],[1]!Table1[[Symbol]:[Industry]],2,FALSE),"-")</f>
        <v>-</v>
      </c>
      <c r="D705" t="s">
        <v>136</v>
      </c>
      <c r="E705">
        <v>6253.7550000000001</v>
      </c>
      <c r="F705">
        <v>219.43</v>
      </c>
      <c r="G705">
        <v>77.324096942879606</v>
      </c>
      <c r="H705">
        <v>12.482280735870299</v>
      </c>
      <c r="I705">
        <v>7.6175988160296697</v>
      </c>
      <c r="J705">
        <v>2.6894918748437</v>
      </c>
      <c r="K705">
        <v>206.525146213342</v>
      </c>
      <c r="L705">
        <v>183.611963374071</v>
      </c>
      <c r="M705">
        <v>56.707215019834699</v>
      </c>
      <c r="N705">
        <v>1.4165111235766501</v>
      </c>
      <c r="O705">
        <v>20.7446566103085</v>
      </c>
      <c r="P705">
        <v>104.692164179104</v>
      </c>
      <c r="Q705">
        <v>2.7557500271719E-2</v>
      </c>
    </row>
    <row r="706" spans="1:17" x14ac:dyDescent="0.3">
      <c r="A706" t="s">
        <v>1547</v>
      </c>
      <c r="B706" t="s">
        <v>1548</v>
      </c>
      <c r="C706" t="str">
        <f>IFERROR(VLOOKUP(Table1[[#This Row],[Ticker]],[1]!Table1[[Symbol]:[Industry]],2,FALSE),"-")</f>
        <v>-</v>
      </c>
      <c r="D706" t="s">
        <v>480</v>
      </c>
      <c r="E706">
        <v>6251.7521214949902</v>
      </c>
      <c r="F706">
        <v>2078.9499999999998</v>
      </c>
      <c r="G706">
        <v>3.8014509272366901</v>
      </c>
      <c r="H706">
        <v>36.401601764889797</v>
      </c>
      <c r="I706">
        <v>52.770079045058203</v>
      </c>
      <c r="J706">
        <v>9.0382581862539197</v>
      </c>
      <c r="K706">
        <v>1639.7263623860999</v>
      </c>
      <c r="L706">
        <v>1449.0111229991501</v>
      </c>
      <c r="M706">
        <v>81.135983428867704</v>
      </c>
      <c r="N706">
        <v>1.7217220155378199</v>
      </c>
      <c r="O706">
        <v>2.5493638615647201</v>
      </c>
      <c r="P706">
        <v>93.977140191275893</v>
      </c>
      <c r="Q706">
        <v>-0.120005069462498</v>
      </c>
    </row>
    <row r="707" spans="1:17" x14ac:dyDescent="0.3">
      <c r="A707" t="s">
        <v>1549</v>
      </c>
      <c r="B707" t="s">
        <v>1550</v>
      </c>
      <c r="C707" t="str">
        <f>IFERROR(VLOOKUP(Table1[[#This Row],[Ticker]],[1]!Table1[[Symbol]:[Industry]],2,FALSE),"-")</f>
        <v>-</v>
      </c>
      <c r="D707" t="s">
        <v>165</v>
      </c>
      <c r="E707">
        <v>6238.2146844449999</v>
      </c>
      <c r="F707">
        <v>399.45</v>
      </c>
      <c r="G707">
        <v>26.804315723898799</v>
      </c>
      <c r="H707">
        <v>6.9588838668816599</v>
      </c>
      <c r="I707">
        <v>29.278056051179</v>
      </c>
      <c r="J707">
        <v>2.02576586325018</v>
      </c>
      <c r="K707">
        <v>367.09141056065198</v>
      </c>
      <c r="L707">
        <v>308.933480598318</v>
      </c>
      <c r="M707">
        <v>59.841589541283597</v>
      </c>
      <c r="N707">
        <v>0.81369392151787301</v>
      </c>
      <c r="O707">
        <v>6.0207785705344898</v>
      </c>
      <c r="P707">
        <v>76.708692767086902</v>
      </c>
      <c r="Q707">
        <v>0.22013427423405399</v>
      </c>
    </row>
    <row r="708" spans="1:17" hidden="1" x14ac:dyDescent="0.3">
      <c r="A708" t="s">
        <v>1551</v>
      </c>
      <c r="B708" t="s">
        <v>1552</v>
      </c>
      <c r="C708" t="str">
        <f>IFERROR(VLOOKUP(Table1[[#This Row],[Ticker]],[1]!Table1[[Symbol]:[Industry]],2,FALSE),"-")</f>
        <v>-</v>
      </c>
      <c r="D708" t="s">
        <v>1553</v>
      </c>
      <c r="E708">
        <v>6195.318852075</v>
      </c>
      <c r="F708">
        <v>4815.1499999999996</v>
      </c>
      <c r="G708">
        <v>78.438634891600302</v>
      </c>
      <c r="H708">
        <v>7.1146257282704504</v>
      </c>
      <c r="I708">
        <v>12.091308596863801</v>
      </c>
      <c r="J708">
        <v>5.8078820958146302</v>
      </c>
      <c r="K708">
        <v>4226.5323101874601</v>
      </c>
      <c r="L708">
        <v>3474.9854159000802</v>
      </c>
      <c r="M708">
        <v>66.612769391750305</v>
      </c>
      <c r="N708">
        <v>0.98979923559374305</v>
      </c>
      <c r="O708">
        <v>4.8762759207916702</v>
      </c>
      <c r="P708">
        <v>123.440835266821</v>
      </c>
      <c r="Q708">
        <v>0.13254039824973399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1556</v>
      </c>
      <c r="E709">
        <v>6175.8294601799998</v>
      </c>
      <c r="F709">
        <v>346.65</v>
      </c>
      <c r="G709">
        <v>31.9783831171904</v>
      </c>
      <c r="H709">
        <v>8.0451155734453792</v>
      </c>
      <c r="I709">
        <v>-7.6253738672307501</v>
      </c>
      <c r="J709">
        <v>2.2317627702249698</v>
      </c>
      <c r="K709">
        <v>331.55912389529402</v>
      </c>
      <c r="L709">
        <v>285.37761520065499</v>
      </c>
      <c r="M709">
        <v>42.192483807070602</v>
      </c>
      <c r="N709">
        <v>1.78779681335329</v>
      </c>
      <c r="O709">
        <v>16.515217077744101</v>
      </c>
      <c r="P709">
        <v>70.343980343980306</v>
      </c>
      <c r="Q709">
        <v>0.133655229280674</v>
      </c>
    </row>
    <row r="710" spans="1:17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51</v>
      </c>
      <c r="E710">
        <v>6172.25627454</v>
      </c>
      <c r="F710">
        <v>68.73</v>
      </c>
      <c r="G710">
        <v>102.68222136256399</v>
      </c>
      <c r="H710">
        <v>-10.069897652116801</v>
      </c>
      <c r="I710">
        <v>10.8232395502408</v>
      </c>
      <c r="J710">
        <v>-4.4072916298256004</v>
      </c>
      <c r="K710">
        <v>71.359673559260102</v>
      </c>
      <c r="L710">
        <v>61.761885708429702</v>
      </c>
      <c r="M710">
        <v>35.320595676128299</v>
      </c>
      <c r="N710">
        <v>1.04013197745834</v>
      </c>
      <c r="O710">
        <v>44.958533391532001</v>
      </c>
      <c r="P710">
        <v>145.90339892665401</v>
      </c>
      <c r="Q710">
        <v>6.9373274709908006E-2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200</v>
      </c>
      <c r="E711">
        <v>6102.6066048599996</v>
      </c>
      <c r="F711">
        <v>500.7</v>
      </c>
      <c r="G711">
        <v>54.536323277995798</v>
      </c>
      <c r="H711">
        <v>-4.0185292261863799</v>
      </c>
      <c r="I711">
        <v>16.2044686841211</v>
      </c>
      <c r="J711">
        <v>3.0042015061293301</v>
      </c>
      <c r="K711">
        <v>473.28014158189802</v>
      </c>
      <c r="L711">
        <v>404.41281080307698</v>
      </c>
      <c r="M711">
        <v>65.946805605510093</v>
      </c>
      <c r="N711">
        <v>0.63995916174373102</v>
      </c>
      <c r="O711">
        <v>2.8560015977631301</v>
      </c>
      <c r="P711">
        <v>84.047050174600201</v>
      </c>
      <c r="Q711">
        <v>0.180333220757221</v>
      </c>
    </row>
    <row r="712" spans="1:17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420</v>
      </c>
      <c r="E712">
        <v>6082.2894415359997</v>
      </c>
      <c r="F712">
        <v>197.12</v>
      </c>
      <c r="G712">
        <v>172.929222121865</v>
      </c>
      <c r="H712">
        <v>-12.5823995984597</v>
      </c>
      <c r="I712">
        <v>2.87007951765032</v>
      </c>
      <c r="J712">
        <v>4.8477405424527404</v>
      </c>
      <c r="K712">
        <v>190.84720768155699</v>
      </c>
      <c r="L712">
        <v>153.043294974453</v>
      </c>
      <c r="M712">
        <v>58.508693218321199</v>
      </c>
      <c r="N712">
        <v>0.35664427393922599</v>
      </c>
      <c r="O712">
        <v>21.7025162337662</v>
      </c>
      <c r="P712">
        <v>211.65217391304299</v>
      </c>
      <c r="Q712">
        <v>5.2814798380731998E-2</v>
      </c>
    </row>
    <row r="713" spans="1:17" hidden="1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604</v>
      </c>
      <c r="E713">
        <v>6072.487797625</v>
      </c>
      <c r="F713">
        <v>421.25</v>
      </c>
      <c r="G713">
        <v>-29.878303445502901</v>
      </c>
      <c r="H713">
        <v>-10.818912162720901</v>
      </c>
      <c r="I713">
        <v>-33.954827850303801</v>
      </c>
      <c r="J713">
        <v>-4.337622044123</v>
      </c>
      <c r="K713">
        <v>437.53776405096301</v>
      </c>
      <c r="L713">
        <v>441.01119198871299</v>
      </c>
      <c r="M713">
        <v>31.628983621290502</v>
      </c>
      <c r="N713">
        <v>1.2874738078624099</v>
      </c>
      <c r="O713">
        <v>34.017804154302603</v>
      </c>
      <c r="P713">
        <v>7.1882951653943996</v>
      </c>
      <c r="Q713">
        <v>-6.3081089253409994E-2</v>
      </c>
    </row>
    <row r="714" spans="1:17" hidden="1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420</v>
      </c>
      <c r="E714">
        <v>6010.5422079299997</v>
      </c>
      <c r="F714">
        <v>272.35000000000002</v>
      </c>
      <c r="G714">
        <v>92.073998338095393</v>
      </c>
      <c r="H714">
        <v>-4.1998634425747197</v>
      </c>
      <c r="I714">
        <v>45.8105453503738</v>
      </c>
      <c r="J714">
        <v>0.59390277716460604</v>
      </c>
      <c r="K714">
        <v>263.08700274452201</v>
      </c>
      <c r="L714">
        <v>212.13297274015099</v>
      </c>
      <c r="M714">
        <v>59.521028712823799</v>
      </c>
      <c r="N714">
        <v>0.64551795436538295</v>
      </c>
      <c r="O714">
        <v>10.15237745548</v>
      </c>
      <c r="P714">
        <v>141.44503546099199</v>
      </c>
      <c r="Q714">
        <v>0.112480551487848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136</v>
      </c>
      <c r="E715">
        <v>5971.5694350599997</v>
      </c>
      <c r="F715">
        <v>202.36</v>
      </c>
      <c r="G715">
        <v>158.195442178316</v>
      </c>
      <c r="H715">
        <v>3.5985843599704999</v>
      </c>
      <c r="I715">
        <v>17.490688177780999</v>
      </c>
      <c r="J715">
        <v>7.9926250696902104</v>
      </c>
      <c r="K715">
        <v>191.11136206357</v>
      </c>
      <c r="L715">
        <v>152.45023764668099</v>
      </c>
      <c r="M715">
        <v>50.682703397846701</v>
      </c>
      <c r="N715">
        <v>0.37865053940842203</v>
      </c>
      <c r="O715">
        <v>18.091520063253601</v>
      </c>
      <c r="P715">
        <v>186.223479490806</v>
      </c>
      <c r="Q715">
        <v>0.145808407947768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420</v>
      </c>
      <c r="E716">
        <v>5922.0996107909996</v>
      </c>
      <c r="F716">
        <v>65.87</v>
      </c>
      <c r="G716">
        <v>11.6744645491467</v>
      </c>
      <c r="H716">
        <v>-2.8859176154253698</v>
      </c>
      <c r="I716">
        <v>-23.021416508276101</v>
      </c>
      <c r="J716">
        <v>6.3006362758443002</v>
      </c>
      <c r="K716">
        <v>67.902961708041005</v>
      </c>
      <c r="L716">
        <v>67.386201554060307</v>
      </c>
      <c r="M716">
        <v>60.3686681379357</v>
      </c>
      <c r="N716">
        <v>0.65931827789785902</v>
      </c>
      <c r="O716">
        <v>33.292849552148098</v>
      </c>
      <c r="P716">
        <v>50.732265446224197</v>
      </c>
      <c r="Q716">
        <v>1.7818385556687001E-2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265</v>
      </c>
      <c r="E717">
        <v>5889.2312928599904</v>
      </c>
      <c r="F717">
        <v>1914.6</v>
      </c>
      <c r="G717">
        <v>-36.656878496788998</v>
      </c>
      <c r="H717">
        <v>-0.45937580076603202</v>
      </c>
      <c r="I717">
        <v>-23.3273112869527</v>
      </c>
      <c r="J717">
        <v>0.12718538181274999</v>
      </c>
      <c r="K717">
        <v>1900.13932368782</v>
      </c>
      <c r="L717">
        <v>1966.0618192157999</v>
      </c>
      <c r="M717">
        <v>49.470716712044997</v>
      </c>
      <c r="N717">
        <v>0.58262151769492998</v>
      </c>
      <c r="O717">
        <v>52.530554685051698</v>
      </c>
      <c r="P717">
        <v>19.662500000000001</v>
      </c>
      <c r="Q717">
        <v>1.6524080585524001E-2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356</v>
      </c>
      <c r="E718">
        <v>5884.6314944199903</v>
      </c>
      <c r="F718">
        <v>275.8</v>
      </c>
      <c r="G718">
        <v>-6.9462603355083496</v>
      </c>
      <c r="H718">
        <v>-2.1799704976124001</v>
      </c>
      <c r="I718">
        <v>15.3511596690091</v>
      </c>
      <c r="J718">
        <v>1.9500602834778999</v>
      </c>
      <c r="K718">
        <v>254.35809830459701</v>
      </c>
      <c r="L718">
        <v>234.005798687072</v>
      </c>
      <c r="M718">
        <v>64.162878109792103</v>
      </c>
      <c r="N718">
        <v>0.71865522391299697</v>
      </c>
      <c r="O718">
        <v>4.07904278462654</v>
      </c>
      <c r="P718">
        <v>45.925925925925903</v>
      </c>
      <c r="Q718">
        <v>-8.4916098891793995E-2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279</v>
      </c>
      <c r="E719">
        <v>5882.3583066599904</v>
      </c>
      <c r="F719">
        <v>1195.7</v>
      </c>
      <c r="G719">
        <v>100.25520714455401</v>
      </c>
      <c r="H719">
        <v>-2.81609393384911</v>
      </c>
      <c r="I719">
        <v>38.472937001598403</v>
      </c>
      <c r="J719">
        <v>7.73743140495686</v>
      </c>
      <c r="K719">
        <v>1122.38679210446</v>
      </c>
      <c r="L719">
        <v>912.14006704388498</v>
      </c>
      <c r="M719">
        <v>48.565549503710002</v>
      </c>
      <c r="N719">
        <v>0.92530034066398503</v>
      </c>
      <c r="O719">
        <v>12.820941707786201</v>
      </c>
      <c r="P719">
        <v>129.039364045589</v>
      </c>
      <c r="Q719">
        <v>6.0004436235425E-2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356</v>
      </c>
      <c r="E720">
        <v>5868.3365848800004</v>
      </c>
      <c r="F720">
        <v>2158.1999999999998</v>
      </c>
      <c r="G720">
        <v>99.512606078606893</v>
      </c>
      <c r="H720">
        <v>7.5266042648108504</v>
      </c>
      <c r="I720">
        <v>71.301738657103499</v>
      </c>
      <c r="J720">
        <v>11.8879898331584</v>
      </c>
      <c r="K720">
        <v>1841.2709935421699</v>
      </c>
      <c r="L720">
        <v>1437.7791879678</v>
      </c>
      <c r="M720">
        <v>65.590779348130795</v>
      </c>
      <c r="N720">
        <v>0.75755158186105098</v>
      </c>
      <c r="O720">
        <v>5.1362246316374902</v>
      </c>
      <c r="P720">
        <v>130.08528784648101</v>
      </c>
      <c r="Q720">
        <v>-2.6458498440594998E-2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24</v>
      </c>
      <c r="E721">
        <v>5825.8114434749996</v>
      </c>
      <c r="F721">
        <v>344.55</v>
      </c>
      <c r="G721">
        <v>-10.7775705488305</v>
      </c>
      <c r="H721">
        <v>-8.6761600927844196</v>
      </c>
      <c r="I721">
        <v>-22.275993504902701</v>
      </c>
      <c r="J721">
        <v>-0.57408446797985901</v>
      </c>
      <c r="K721">
        <v>358.98456830734398</v>
      </c>
      <c r="L721">
        <v>353.50691494462302</v>
      </c>
      <c r="M721">
        <v>24.665919198416901</v>
      </c>
      <c r="N721">
        <v>0.93176907434669598</v>
      </c>
      <c r="O721">
        <v>22.551153678711302</v>
      </c>
      <c r="P721">
        <v>21.555829952372498</v>
      </c>
      <c r="Q721">
        <v>-3.9435977475754003E-2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279</v>
      </c>
      <c r="E722">
        <v>5817.3062515199999</v>
      </c>
      <c r="F722">
        <v>792.15</v>
      </c>
      <c r="G722">
        <v>-6.2858405118673204</v>
      </c>
      <c r="H722">
        <v>-1.9915036664424799</v>
      </c>
      <c r="I722">
        <v>-10.8942391882593</v>
      </c>
      <c r="J722">
        <v>1.5548158878566301</v>
      </c>
      <c r="K722">
        <v>778.56984678600497</v>
      </c>
      <c r="L722">
        <v>761.86865915099202</v>
      </c>
      <c r="M722">
        <v>64.225975285372002</v>
      </c>
      <c r="N722">
        <v>1.20726373006028</v>
      </c>
      <c r="O722">
        <v>9.6761976898314792</v>
      </c>
      <c r="P722">
        <v>27.1508828250401</v>
      </c>
      <c r="Q722">
        <v>3.1397477706063E-2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27</v>
      </c>
      <c r="E723">
        <v>5809.86</v>
      </c>
      <c r="F723">
        <v>92.22</v>
      </c>
      <c r="G723">
        <v>333.53234605084299</v>
      </c>
      <c r="H723">
        <v>126.50035295677399</v>
      </c>
      <c r="I723">
        <v>91.1356515222502</v>
      </c>
      <c r="J723">
        <v>31.1445877999986</v>
      </c>
      <c r="K723">
        <v>52.757371903703103</v>
      </c>
      <c r="L723">
        <v>39.6057632234454</v>
      </c>
      <c r="M723">
        <v>83.740619015631907</v>
      </c>
      <c r="N723">
        <v>4.43738620987041</v>
      </c>
      <c r="O723">
        <v>10.5291693775753</v>
      </c>
      <c r="P723">
        <v>374.13881748071901</v>
      </c>
      <c r="Q723">
        <v>0.12734976574235701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531</v>
      </c>
      <c r="E724">
        <v>5778.7521843199902</v>
      </c>
      <c r="F724">
        <v>5815.45</v>
      </c>
      <c r="G724">
        <v>42.867291079910302</v>
      </c>
      <c r="H724">
        <v>-6.1318887705893097</v>
      </c>
      <c r="I724">
        <v>26.9438618638391</v>
      </c>
      <c r="J724">
        <v>2.4433120580368799</v>
      </c>
      <c r="K724">
        <v>5840.0050713649698</v>
      </c>
      <c r="L724">
        <v>4728.04454852656</v>
      </c>
      <c r="M724">
        <v>42.849564863398598</v>
      </c>
      <c r="N724">
        <v>0.358032357119692</v>
      </c>
      <c r="O724">
        <v>15.191429725988501</v>
      </c>
      <c r="P724">
        <v>103.508188689809</v>
      </c>
      <c r="Q724">
        <v>0.146318167619438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1152</v>
      </c>
      <c r="E725">
        <v>5774.0474967500004</v>
      </c>
      <c r="F725">
        <v>3444.55</v>
      </c>
      <c r="G725">
        <v>19.670819025689202</v>
      </c>
      <c r="H725">
        <v>11.706449664214</v>
      </c>
      <c r="I725">
        <v>2.0097774305459901</v>
      </c>
      <c r="J725">
        <v>16.037547907509701</v>
      </c>
      <c r="K725">
        <v>3035.3726898181699</v>
      </c>
      <c r="L725">
        <v>2930.0175563520602</v>
      </c>
      <c r="M725">
        <v>81.793784644509998</v>
      </c>
      <c r="N725">
        <v>2.6675976751695099</v>
      </c>
      <c r="O725">
        <v>7.4160630561321303</v>
      </c>
      <c r="P725">
        <v>57.999633044355697</v>
      </c>
      <c r="Q725">
        <v>-4.7578346684386999E-2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1591</v>
      </c>
      <c r="E726">
        <v>5742.9627967799997</v>
      </c>
      <c r="F726">
        <v>1123.05</v>
      </c>
      <c r="G726">
        <v>66.297794078136604</v>
      </c>
      <c r="H726">
        <v>9.6510799523059099</v>
      </c>
      <c r="I726">
        <v>53.202841266202697</v>
      </c>
      <c r="J726">
        <v>9.0254229017167802</v>
      </c>
      <c r="K726">
        <v>943.47909950828205</v>
      </c>
      <c r="L726">
        <v>772.78493360981702</v>
      </c>
      <c r="M726">
        <v>78.661911561757705</v>
      </c>
      <c r="N726">
        <v>2.45266143305424</v>
      </c>
      <c r="O726">
        <v>3.1076087440452298</v>
      </c>
      <c r="P726">
        <v>109.915887850467</v>
      </c>
      <c r="Q726">
        <v>1.2508866320698E-2</v>
      </c>
    </row>
    <row r="727" spans="1:17" hidden="1" x14ac:dyDescent="0.3">
      <c r="A727" t="s">
        <v>1592</v>
      </c>
      <c r="B727" t="s">
        <v>1593</v>
      </c>
      <c r="C727" t="str">
        <f>IFERROR(VLOOKUP(Table1[[#This Row],[Ticker]],[1]!Table1[[Symbol]:[Industry]],2,FALSE),"-")</f>
        <v>-</v>
      </c>
      <c r="D727" t="s">
        <v>21</v>
      </c>
      <c r="E727">
        <v>5730.0273585750001</v>
      </c>
      <c r="F727">
        <v>484.35</v>
      </c>
      <c r="G727">
        <v>-20.282137134203801</v>
      </c>
      <c r="H727">
        <v>-12.489504212877</v>
      </c>
      <c r="I727">
        <v>-18.504375308595002</v>
      </c>
      <c r="J727">
        <v>0.31199148138723398</v>
      </c>
      <c r="K727">
        <v>483.67121714752801</v>
      </c>
      <c r="L727">
        <v>466.18713595077799</v>
      </c>
      <c r="M727">
        <v>48.150226287033199</v>
      </c>
      <c r="N727">
        <v>0.57552649016334401</v>
      </c>
      <c r="O727">
        <v>23.670899143181501</v>
      </c>
      <c r="P727">
        <v>24.160471673929699</v>
      </c>
      <c r="Q727">
        <v>8.3048731724852998E-2</v>
      </c>
    </row>
    <row r="728" spans="1:17" hidden="1" x14ac:dyDescent="0.3">
      <c r="A728" t="s">
        <v>1594</v>
      </c>
      <c r="B728" t="s">
        <v>1595</v>
      </c>
      <c r="C728" t="str">
        <f>IFERROR(VLOOKUP(Table1[[#This Row],[Ticker]],[1]!Table1[[Symbol]:[Industry]],2,FALSE),"-")</f>
        <v>-</v>
      </c>
      <c r="D728" t="s">
        <v>127</v>
      </c>
      <c r="E728">
        <v>5711.9782847750002</v>
      </c>
      <c r="F728">
        <v>472.75</v>
      </c>
      <c r="G728">
        <v>83.740034209863296</v>
      </c>
      <c r="H728">
        <v>-3.5256497025105</v>
      </c>
      <c r="I728">
        <v>95.903709358413707</v>
      </c>
      <c r="J728">
        <v>7.5685698324944504</v>
      </c>
      <c r="K728">
        <v>394.64201581405501</v>
      </c>
      <c r="M728">
        <v>64.022522484509295</v>
      </c>
      <c r="N728">
        <v>0.23371131403479001</v>
      </c>
      <c r="O728">
        <v>12.1099947117927</v>
      </c>
      <c r="P728">
        <v>179.07319952774401</v>
      </c>
    </row>
    <row r="729" spans="1:17" x14ac:dyDescent="0.3">
      <c r="A729" t="s">
        <v>1596</v>
      </c>
      <c r="B729" t="s">
        <v>1597</v>
      </c>
      <c r="C729" t="str">
        <f>IFERROR(VLOOKUP(Table1[[#This Row],[Ticker]],[1]!Table1[[Symbol]:[Industry]],2,FALSE),"-")</f>
        <v>-</v>
      </c>
      <c r="D729" t="s">
        <v>279</v>
      </c>
      <c r="E729">
        <v>5693.9112834899997</v>
      </c>
      <c r="F729">
        <v>2450.85</v>
      </c>
      <c r="G729">
        <v>117.64216958004999</v>
      </c>
      <c r="H729">
        <v>-0.81248691372807103</v>
      </c>
      <c r="I729">
        <v>29.095606986636302</v>
      </c>
      <c r="J729">
        <v>7.6753107500229403</v>
      </c>
      <c r="K729">
        <v>2171.8036189680101</v>
      </c>
      <c r="L729">
        <v>1753.2765532849301</v>
      </c>
      <c r="M729">
        <v>63.587009429348001</v>
      </c>
      <c r="N729">
        <v>1.0939890432428301</v>
      </c>
      <c r="O729">
        <v>7.7177305832670298</v>
      </c>
      <c r="P729">
        <v>174.45128779395199</v>
      </c>
      <c r="Q729">
        <v>0.11232402980721599</v>
      </c>
    </row>
    <row r="730" spans="1:17" hidden="1" x14ac:dyDescent="0.3">
      <c r="A730" t="s">
        <v>1598</v>
      </c>
      <c r="B730" t="s">
        <v>1599</v>
      </c>
      <c r="C730" t="str">
        <f>IFERROR(VLOOKUP(Table1[[#This Row],[Ticker]],[1]!Table1[[Symbol]:[Industry]],2,FALSE),"-")</f>
        <v>-</v>
      </c>
      <c r="D730" t="s">
        <v>133</v>
      </c>
      <c r="E730">
        <v>5636.7970517599997</v>
      </c>
      <c r="F730">
        <v>360.05</v>
      </c>
      <c r="G730">
        <v>-23.6491187259189</v>
      </c>
      <c r="H730">
        <v>-3.0728963153633302</v>
      </c>
      <c r="I730">
        <v>-11.4854435773685</v>
      </c>
      <c r="J730">
        <v>2.3819516143996702</v>
      </c>
      <c r="O730">
        <v>3.3189834745174198</v>
      </c>
      <c r="P730">
        <v>10.7505382959089</v>
      </c>
    </row>
    <row r="731" spans="1:17" hidden="1" x14ac:dyDescent="0.3">
      <c r="A731" t="s">
        <v>1600</v>
      </c>
      <c r="B731" t="s">
        <v>1601</v>
      </c>
      <c r="C731" t="str">
        <f>IFERROR(VLOOKUP(Table1[[#This Row],[Ticker]],[1]!Table1[[Symbol]:[Industry]],2,FALSE),"-")</f>
        <v>-</v>
      </c>
      <c r="D731" t="s">
        <v>258</v>
      </c>
      <c r="E731">
        <v>5623.4296912500004</v>
      </c>
      <c r="F731">
        <v>5078.8500000000004</v>
      </c>
      <c r="G731">
        <v>126.828294660993</v>
      </c>
      <c r="H731">
        <v>-8.0698838436516898</v>
      </c>
      <c r="I731">
        <v>56.417648644994301</v>
      </c>
      <c r="J731">
        <v>2.66458737275248</v>
      </c>
      <c r="K731">
        <v>4571.0238147657301</v>
      </c>
      <c r="L731">
        <v>3583.3777518951101</v>
      </c>
      <c r="M731">
        <v>56.178691277642898</v>
      </c>
      <c r="N731">
        <v>0.36283853057461102</v>
      </c>
      <c r="O731">
        <v>5.8704234226252003</v>
      </c>
      <c r="P731">
        <v>161.392177045805</v>
      </c>
      <c r="Q731">
        <v>0.108359111903231</v>
      </c>
    </row>
    <row r="732" spans="1:17" x14ac:dyDescent="0.3">
      <c r="A732" t="s">
        <v>1602</v>
      </c>
      <c r="B732" t="s">
        <v>1603</v>
      </c>
      <c r="C732" t="str">
        <f>IFERROR(VLOOKUP(Table1[[#This Row],[Ticker]],[1]!Table1[[Symbol]:[Industry]],2,FALSE),"-")</f>
        <v>-</v>
      </c>
      <c r="D732" t="s">
        <v>279</v>
      </c>
      <c r="E732">
        <v>5609.5732343620002</v>
      </c>
      <c r="F732">
        <v>166.78</v>
      </c>
      <c r="G732">
        <v>-28.542191782975902</v>
      </c>
      <c r="H732">
        <v>-1.28945804354366</v>
      </c>
      <c r="I732">
        <v>-24.587436822218901</v>
      </c>
      <c r="J732">
        <v>3.1373230073566001</v>
      </c>
      <c r="K732">
        <v>165.78685873053601</v>
      </c>
      <c r="L732">
        <v>165.903762719132</v>
      </c>
      <c r="M732">
        <v>56.915986170803698</v>
      </c>
      <c r="N732">
        <v>0.89191910963268095</v>
      </c>
      <c r="O732">
        <v>31.670464084422498</v>
      </c>
      <c r="P732">
        <v>28.242983467896899</v>
      </c>
      <c r="Q732">
        <v>-7.8660342131216004E-2</v>
      </c>
    </row>
    <row r="733" spans="1:17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D733" t="s">
        <v>391</v>
      </c>
      <c r="E733">
        <v>5592.0138125120002</v>
      </c>
      <c r="F733">
        <v>111.92</v>
      </c>
      <c r="G733">
        <v>16.702425966144499</v>
      </c>
      <c r="H733">
        <v>4.9146483236053804</v>
      </c>
      <c r="I733">
        <v>-13.697050479002399</v>
      </c>
      <c r="J733">
        <v>0.73853505145811604</v>
      </c>
      <c r="K733">
        <v>106.466202052304</v>
      </c>
      <c r="L733">
        <v>100.884381371969</v>
      </c>
      <c r="M733">
        <v>64.695406547712807</v>
      </c>
      <c r="N733">
        <v>1.7351060055952401</v>
      </c>
      <c r="O733">
        <v>8.6043602573266398</v>
      </c>
      <c r="P733">
        <v>48.730897009966696</v>
      </c>
      <c r="Q733">
        <v>4.1362774775261998E-2</v>
      </c>
    </row>
    <row r="734" spans="1:17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961</v>
      </c>
      <c r="E734">
        <v>5567.9064468300003</v>
      </c>
      <c r="F734">
        <v>43.65</v>
      </c>
      <c r="G734">
        <v>144.700233784924</v>
      </c>
      <c r="H734">
        <v>3.6818362577953501</v>
      </c>
      <c r="I734">
        <v>28.1602521391731</v>
      </c>
      <c r="J734">
        <v>9.6267291594695301</v>
      </c>
      <c r="K734">
        <v>38.985354669686103</v>
      </c>
      <c r="L734">
        <v>32.596850066020998</v>
      </c>
      <c r="M734">
        <v>65.235832511490699</v>
      </c>
      <c r="N734">
        <v>0.95462378852336904</v>
      </c>
      <c r="O734">
        <v>4.0091638029782404</v>
      </c>
      <c r="P734">
        <v>174.52830188679201</v>
      </c>
      <c r="Q734">
        <v>8.1383650562352999E-2</v>
      </c>
    </row>
    <row r="735" spans="1:17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57</v>
      </c>
      <c r="E735">
        <v>5560.0883789250001</v>
      </c>
      <c r="F735">
        <v>1359.25</v>
      </c>
      <c r="G735">
        <v>-7.5918323134566599</v>
      </c>
      <c r="H735">
        <v>-3.09090886338715</v>
      </c>
      <c r="I735">
        <v>4.4110499442629196</v>
      </c>
      <c r="J735">
        <v>-0.93663157398043195</v>
      </c>
      <c r="K735">
        <v>1299.51864479395</v>
      </c>
      <c r="L735">
        <v>1208.7237715451399</v>
      </c>
      <c r="M735">
        <v>61.029251772065301</v>
      </c>
      <c r="N735">
        <v>0.52347674087419604</v>
      </c>
      <c r="O735">
        <v>8.0743056832812208</v>
      </c>
      <c r="P735">
        <v>35.322813480013899</v>
      </c>
      <c r="Q735">
        <v>-9.9619750997869995E-3</v>
      </c>
    </row>
    <row r="736" spans="1:17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D736" t="s">
        <v>200</v>
      </c>
      <c r="E736">
        <v>5496.69707053</v>
      </c>
      <c r="F736">
        <v>137.78</v>
      </c>
      <c r="G736">
        <v>-3.7285533480326301</v>
      </c>
      <c r="H736">
        <v>6.9106780487982498</v>
      </c>
      <c r="I736">
        <v>8.2714634297448804</v>
      </c>
      <c r="J736">
        <v>7.5579784837831196</v>
      </c>
      <c r="K736">
        <v>127.94808810982499</v>
      </c>
      <c r="L736">
        <v>122.58019090274099</v>
      </c>
      <c r="M736">
        <v>79.6115739754391</v>
      </c>
      <c r="N736">
        <v>1.23450493331751</v>
      </c>
      <c r="O736">
        <v>4.5144433154304</v>
      </c>
      <c r="P736">
        <v>34.616511968734699</v>
      </c>
      <c r="Q736">
        <v>2.4373443169013999E-2</v>
      </c>
    </row>
    <row r="737" spans="1:17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480</v>
      </c>
      <c r="E737">
        <v>5496.02744145</v>
      </c>
      <c r="F737">
        <v>331.5</v>
      </c>
      <c r="G737">
        <v>-30.400399926357</v>
      </c>
      <c r="H737">
        <v>2.90378818045459</v>
      </c>
      <c r="I737">
        <v>-51.5353446202828</v>
      </c>
      <c r="J737">
        <v>5.3833183023011202</v>
      </c>
      <c r="K737">
        <v>336.360416114413</v>
      </c>
      <c r="L737">
        <v>373.66403945385599</v>
      </c>
      <c r="M737">
        <v>60.093799523200801</v>
      </c>
      <c r="N737">
        <v>1.0816998051090301</v>
      </c>
      <c r="O737">
        <v>63.619909502262402</v>
      </c>
      <c r="P737">
        <v>26.213592233009699</v>
      </c>
      <c r="Q737">
        <v>-0.119741014886353</v>
      </c>
    </row>
    <row r="738" spans="1:17" hidden="1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587</v>
      </c>
      <c r="E738">
        <v>5494.2447287699997</v>
      </c>
      <c r="F738">
        <v>5711.7</v>
      </c>
      <c r="G738">
        <v>-25.017954392160501</v>
      </c>
      <c r="H738">
        <v>-6.4078831537238399</v>
      </c>
      <c r="I738">
        <v>-9.9631983817955803</v>
      </c>
      <c r="J738">
        <v>-3.5686208739086598</v>
      </c>
      <c r="K738">
        <v>5711.7545193998703</v>
      </c>
      <c r="L738">
        <v>5523.9954982505296</v>
      </c>
      <c r="M738">
        <v>40.857137923619298</v>
      </c>
      <c r="N738">
        <v>1.05737236737499</v>
      </c>
      <c r="O738">
        <v>12.9260990598245</v>
      </c>
      <c r="P738">
        <v>14.6145202070875</v>
      </c>
      <c r="Q738">
        <v>3.0848472702609001E-2</v>
      </c>
    </row>
    <row r="739" spans="1:17" hidden="1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165</v>
      </c>
      <c r="E739">
        <v>5493.6554136000004</v>
      </c>
      <c r="F739">
        <v>4860.3</v>
      </c>
      <c r="G739">
        <v>130.693338351481</v>
      </c>
      <c r="H739">
        <v>-1.0996052974833099</v>
      </c>
      <c r="I739">
        <v>67.503904027802506</v>
      </c>
      <c r="J739">
        <v>5.7836037446710904</v>
      </c>
      <c r="K739">
        <v>4570.1288861428802</v>
      </c>
      <c r="L739">
        <v>3357.20373513599</v>
      </c>
      <c r="M739">
        <v>52.984091144142397</v>
      </c>
      <c r="N739">
        <v>1.1058706479525</v>
      </c>
      <c r="O739">
        <v>17.063761496203899</v>
      </c>
      <c r="P739">
        <v>183.813138686131</v>
      </c>
      <c r="Q739">
        <v>0.19700089192152001</v>
      </c>
    </row>
    <row r="740" spans="1:17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528</v>
      </c>
      <c r="E740">
        <v>5482.0397181419903</v>
      </c>
      <c r="F740">
        <v>110.07</v>
      </c>
      <c r="G740">
        <v>-33.256542920127501</v>
      </c>
      <c r="H740">
        <v>5.0802314860426803</v>
      </c>
      <c r="I740">
        <v>-17.8705658356456</v>
      </c>
      <c r="J740">
        <v>-1.07494152331078</v>
      </c>
      <c r="K740">
        <v>107.597044646448</v>
      </c>
      <c r="L740">
        <v>108.78195176090701</v>
      </c>
      <c r="M740">
        <v>53.952834585957902</v>
      </c>
      <c r="N740">
        <v>0.68405996211783004</v>
      </c>
      <c r="O740">
        <v>25.102207686017898</v>
      </c>
      <c r="P740">
        <v>20.2950819672131</v>
      </c>
      <c r="Q740">
        <v>-0.114079728769169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420</v>
      </c>
      <c r="E741">
        <v>5475.8975336479998</v>
      </c>
      <c r="F741">
        <v>49.76</v>
      </c>
      <c r="G741">
        <v>-29.702521105851901</v>
      </c>
      <c r="H741">
        <v>-5.9721779151180199</v>
      </c>
      <c r="I741">
        <v>-29.194274429056499</v>
      </c>
      <c r="J741">
        <v>-0.89163358281932903</v>
      </c>
      <c r="K741">
        <v>51.484335333082001</v>
      </c>
      <c r="L741">
        <v>52.255748297431403</v>
      </c>
      <c r="M741">
        <v>40.717984610939602</v>
      </c>
      <c r="N741">
        <v>0.84307075357816796</v>
      </c>
      <c r="O741">
        <v>37.258842443729897</v>
      </c>
      <c r="P741">
        <v>10.947603121516099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200</v>
      </c>
      <c r="E742">
        <v>5435.7749932500001</v>
      </c>
      <c r="F742">
        <v>760.05</v>
      </c>
      <c r="G742">
        <v>88.285611193072398</v>
      </c>
      <c r="H742">
        <v>5.5108496684891399</v>
      </c>
      <c r="I742">
        <v>-8.2425266704185098</v>
      </c>
      <c r="J742">
        <v>12.492307032179699</v>
      </c>
      <c r="K742">
        <v>663.99866998392804</v>
      </c>
      <c r="L742">
        <v>592.49435859091898</v>
      </c>
      <c r="M742">
        <v>75.436178923361496</v>
      </c>
      <c r="N742">
        <v>2.3204410940497899</v>
      </c>
      <c r="O742">
        <v>5.1443983948424403</v>
      </c>
      <c r="P742">
        <v>132.25362872421599</v>
      </c>
      <c r="Q742">
        <v>0.154319181868212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205</v>
      </c>
      <c r="E743">
        <v>5428.4978792000002</v>
      </c>
      <c r="F743">
        <v>599</v>
      </c>
      <c r="G743">
        <v>44.847410783578901</v>
      </c>
      <c r="H743">
        <v>-4.9194257532729102</v>
      </c>
      <c r="I743">
        <v>-0.97876309554218999</v>
      </c>
      <c r="J743">
        <v>4.3320700496980198</v>
      </c>
      <c r="K743">
        <v>591.26764933542802</v>
      </c>
      <c r="L743">
        <v>513.675007976296</v>
      </c>
      <c r="M743">
        <v>50.163783382789198</v>
      </c>
      <c r="N743">
        <v>0.46395959742387299</v>
      </c>
      <c r="O743">
        <v>10.651085141903099</v>
      </c>
      <c r="P743">
        <v>81.487653385850606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77</v>
      </c>
      <c r="E744">
        <v>5367.3316524599904</v>
      </c>
      <c r="F744">
        <v>236.85</v>
      </c>
      <c r="G744">
        <v>4.4385749537241903</v>
      </c>
      <c r="H744">
        <v>2.6077089952994901</v>
      </c>
      <c r="I744">
        <v>-13.6381306766511</v>
      </c>
      <c r="J744">
        <v>2.6250143615783501</v>
      </c>
      <c r="K744">
        <v>220.778582053045</v>
      </c>
      <c r="L744">
        <v>208.08614459631099</v>
      </c>
      <c r="M744">
        <v>65.035370967994893</v>
      </c>
      <c r="N744">
        <v>1.7185185429357499</v>
      </c>
      <c r="O744">
        <v>4.2854127084652696</v>
      </c>
      <c r="P744">
        <v>35.342857142857099</v>
      </c>
      <c r="Q744">
        <v>-9.6055274424761999E-2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200</v>
      </c>
      <c r="E745">
        <v>5333.5331309249996</v>
      </c>
      <c r="F745">
        <v>209.75</v>
      </c>
      <c r="G745">
        <v>9.7393132158583509</v>
      </c>
      <c r="H745">
        <v>-3.9606637247456802</v>
      </c>
      <c r="I745">
        <v>14.2691808248398</v>
      </c>
      <c r="J745">
        <v>4.2902970860890699</v>
      </c>
      <c r="K745">
        <v>197.02952169226501</v>
      </c>
      <c r="L745">
        <v>169.39905340486499</v>
      </c>
      <c r="M745">
        <v>53.178071883551503</v>
      </c>
      <c r="N745">
        <v>0.389611783946821</v>
      </c>
      <c r="O745">
        <v>7.6042908224076298</v>
      </c>
      <c r="P745">
        <v>66.402221340737796</v>
      </c>
      <c r="Q745">
        <v>5.0393432178009998E-2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286</v>
      </c>
      <c r="E746">
        <v>5296.5459899999996</v>
      </c>
      <c r="F746">
        <v>2732.15</v>
      </c>
      <c r="G746">
        <v>633.63878664446304</v>
      </c>
      <c r="H746">
        <v>54.453318640456402</v>
      </c>
      <c r="I746">
        <v>188.28723712826999</v>
      </c>
      <c r="J746">
        <v>27.162718157430302</v>
      </c>
      <c r="K746">
        <v>1815.1368403388201</v>
      </c>
      <c r="L746">
        <v>1245.07642642426</v>
      </c>
      <c r="M746">
        <v>90.361385685950196</v>
      </c>
      <c r="N746">
        <v>1.49924318869828</v>
      </c>
      <c r="O746">
        <v>0</v>
      </c>
      <c r="P746">
        <v>660.056565281899</v>
      </c>
      <c r="Q746">
        <v>0.30978794975670199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279</v>
      </c>
      <c r="E747">
        <v>5276.5674825300002</v>
      </c>
      <c r="F747">
        <v>551.04999999999995</v>
      </c>
      <c r="G747">
        <v>-22.6907198139066</v>
      </c>
      <c r="H747">
        <v>-5.87577286944137</v>
      </c>
      <c r="I747">
        <v>-21.500358328138201</v>
      </c>
      <c r="J747">
        <v>2.57521664940767</v>
      </c>
      <c r="K747">
        <v>535.66145057325696</v>
      </c>
      <c r="L747">
        <v>530.78652887729197</v>
      </c>
      <c r="M747">
        <v>55.331011116659297</v>
      </c>
      <c r="N747">
        <v>1.0430704220935301</v>
      </c>
      <c r="O747">
        <v>19.753198439342999</v>
      </c>
      <c r="P747">
        <v>26.692723301528801</v>
      </c>
      <c r="Q747">
        <v>2.5423896465645E-2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286</v>
      </c>
      <c r="E748">
        <v>5274.6445439999998</v>
      </c>
      <c r="F748">
        <v>241.8</v>
      </c>
      <c r="G748">
        <v>246.691205616963</v>
      </c>
      <c r="H748">
        <v>14.854504660794801</v>
      </c>
      <c r="I748">
        <v>274.49187721850899</v>
      </c>
      <c r="J748">
        <v>17.544926534031202</v>
      </c>
      <c r="K748">
        <v>180.597367675957</v>
      </c>
      <c r="L748">
        <v>107.019140132464</v>
      </c>
      <c r="M748">
        <v>58.268093525916399</v>
      </c>
      <c r="N748">
        <v>0.35405120473741097</v>
      </c>
      <c r="O748">
        <v>7.9404466501240503</v>
      </c>
      <c r="P748">
        <v>424.73958333333297</v>
      </c>
      <c r="Q748">
        <v>0.23252850655264701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420</v>
      </c>
      <c r="E749">
        <v>5253.9825310349997</v>
      </c>
      <c r="F749">
        <v>289.55</v>
      </c>
      <c r="G749">
        <v>-16.1340231622884</v>
      </c>
      <c r="H749">
        <v>-5.2685733292654398</v>
      </c>
      <c r="I749">
        <v>-26.480648226924298</v>
      </c>
      <c r="J749">
        <v>-0.28682307954981201</v>
      </c>
      <c r="K749">
        <v>294.89409904682901</v>
      </c>
      <c r="L749">
        <v>294.49518857768498</v>
      </c>
      <c r="M749">
        <v>45.614279466695798</v>
      </c>
      <c r="N749">
        <v>0.971248470191304</v>
      </c>
      <c r="O749">
        <v>33.983767915731299</v>
      </c>
      <c r="P749">
        <v>17.385135135135101</v>
      </c>
      <c r="Q749">
        <v>-1.4694922284540999E-2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124</v>
      </c>
      <c r="E750">
        <v>5244.3659399999997</v>
      </c>
      <c r="F750">
        <v>565.15</v>
      </c>
      <c r="G750">
        <v>102.619708697923</v>
      </c>
      <c r="H750">
        <v>-1.93147351758935</v>
      </c>
      <c r="I750">
        <v>52.8264582258224</v>
      </c>
      <c r="J750">
        <v>5.8539218611340704</v>
      </c>
      <c r="K750">
        <v>517.22276453289703</v>
      </c>
      <c r="L750">
        <v>382.29280129862798</v>
      </c>
      <c r="M750">
        <v>51.896460120181302</v>
      </c>
      <c r="N750">
        <v>0.53430090797358998</v>
      </c>
      <c r="O750">
        <v>28.700345041139499</v>
      </c>
      <c r="P750">
        <v>170.01911132345899</v>
      </c>
      <c r="Q750">
        <v>6.5752229821339006E-2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57</v>
      </c>
      <c r="E751">
        <v>5183.8046198949996</v>
      </c>
      <c r="F751">
        <v>1191.8499999999999</v>
      </c>
      <c r="G751">
        <v>-22.738077884967598</v>
      </c>
      <c r="H751">
        <v>10.4401630533894</v>
      </c>
      <c r="I751">
        <v>-10.5744027364172</v>
      </c>
      <c r="J751">
        <v>7.51112998123733</v>
      </c>
      <c r="K751">
        <v>1096.34314617469</v>
      </c>
      <c r="M751">
        <v>68.101152418330301</v>
      </c>
      <c r="N751">
        <v>0.89671573766240498</v>
      </c>
      <c r="O751">
        <v>5.5501950748835904</v>
      </c>
      <c r="P751">
        <v>22.871134020618499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80</v>
      </c>
      <c r="E752">
        <v>5182.7181062899999</v>
      </c>
      <c r="F752">
        <v>1328.9</v>
      </c>
      <c r="G752">
        <v>68.764713835208397</v>
      </c>
      <c r="H752">
        <v>-11.503603966739901</v>
      </c>
      <c r="I752">
        <v>56.084933875723699</v>
      </c>
      <c r="J752">
        <v>-0.20567116212174899</v>
      </c>
      <c r="K752">
        <v>1215.1216338450399</v>
      </c>
      <c r="L752">
        <v>903.44542984344298</v>
      </c>
      <c r="M752">
        <v>45.199179784242403</v>
      </c>
      <c r="N752">
        <v>8.7759648339301402E-2</v>
      </c>
      <c r="O752">
        <v>19.851004590262601</v>
      </c>
      <c r="P752">
        <v>119.852758706261</v>
      </c>
      <c r="Q752">
        <v>8.2580205290393005E-2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1646</v>
      </c>
      <c r="E753">
        <v>5168.879891351</v>
      </c>
      <c r="F753">
        <v>58.78</v>
      </c>
      <c r="G753">
        <v>-10.3893538447001</v>
      </c>
      <c r="H753">
        <v>-3.66901173690627</v>
      </c>
      <c r="I753">
        <v>-3.2856307684778301</v>
      </c>
      <c r="J753">
        <v>-4.3794261670801102</v>
      </c>
      <c r="K753">
        <v>60.715145280055701</v>
      </c>
      <c r="L753">
        <v>57.006665572789899</v>
      </c>
      <c r="M753">
        <v>56.425916595309197</v>
      </c>
      <c r="N753">
        <v>1.9758000633830199</v>
      </c>
      <c r="O753">
        <v>10.2415787682885</v>
      </c>
      <c r="P753">
        <v>22.970711297071102</v>
      </c>
      <c r="Q753">
        <v>-3.0196124243903E-2</v>
      </c>
    </row>
    <row r="754" spans="1:17" hidden="1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265</v>
      </c>
      <c r="E754">
        <v>5149.2045760000001</v>
      </c>
      <c r="F754">
        <v>527.20000000000005</v>
      </c>
      <c r="G754">
        <v>57.144485250727399</v>
      </c>
      <c r="H754">
        <v>13.4020708019591</v>
      </c>
      <c r="I754">
        <v>10.513672724298701</v>
      </c>
      <c r="J754">
        <v>8.2168604576252893</v>
      </c>
      <c r="K754">
        <v>435.229320034708</v>
      </c>
      <c r="L754">
        <v>371.99004261245602</v>
      </c>
      <c r="M754">
        <v>80.949356861068196</v>
      </c>
      <c r="N754">
        <v>1.3771368964269299</v>
      </c>
      <c r="O754">
        <v>2.99696509863427</v>
      </c>
      <c r="P754">
        <v>91.153009427121106</v>
      </c>
      <c r="Q754">
        <v>0.137388741833947</v>
      </c>
    </row>
    <row r="755" spans="1:17" hidden="1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286</v>
      </c>
      <c r="E755">
        <v>5119.4070293799996</v>
      </c>
      <c r="F755">
        <v>270.85000000000002</v>
      </c>
      <c r="G755">
        <v>153.010674885725</v>
      </c>
      <c r="H755">
        <v>-4.6686113621086598</v>
      </c>
      <c r="I755">
        <v>159.083266578729</v>
      </c>
      <c r="J755">
        <v>2.8267272046455001</v>
      </c>
      <c r="K755">
        <v>238.23753909666601</v>
      </c>
      <c r="L755">
        <v>154.15333883160801</v>
      </c>
      <c r="M755">
        <v>41.866779347973498</v>
      </c>
      <c r="N755">
        <v>0.25631509209242098</v>
      </c>
      <c r="O755">
        <v>20.657190326749099</v>
      </c>
      <c r="P755">
        <v>251.753246753246</v>
      </c>
      <c r="Q755">
        <v>0.13908282261815899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279</v>
      </c>
      <c r="E756">
        <v>5106.1102226749999</v>
      </c>
      <c r="F756">
        <v>306.35000000000002</v>
      </c>
      <c r="G756">
        <v>12.3276923770567</v>
      </c>
      <c r="H756">
        <v>8.3817549651306393</v>
      </c>
      <c r="I756">
        <v>-1.1472177587767001</v>
      </c>
      <c r="J756">
        <v>4.64319781741822</v>
      </c>
      <c r="K756">
        <v>285.01492528397603</v>
      </c>
      <c r="L756">
        <v>263.66101184102098</v>
      </c>
      <c r="M756">
        <v>56.949632502203599</v>
      </c>
      <c r="N756">
        <v>1.71673490627406</v>
      </c>
      <c r="O756">
        <v>4.3740819324302196</v>
      </c>
      <c r="P756">
        <v>46.054827175208501</v>
      </c>
      <c r="Q756">
        <v>-2.8459445000169E-2</v>
      </c>
    </row>
    <row r="757" spans="1:17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46</v>
      </c>
      <c r="E757">
        <v>5058.0125331449999</v>
      </c>
      <c r="F757">
        <v>730.95</v>
      </c>
      <c r="G757">
        <v>41.000911238880903</v>
      </c>
      <c r="H757">
        <v>27.0718598544141</v>
      </c>
      <c r="I757">
        <v>-33.383383789820499</v>
      </c>
      <c r="J757">
        <v>16.185682261750401</v>
      </c>
      <c r="K757">
        <v>611.90636836480599</v>
      </c>
      <c r="L757">
        <v>584.70059639148803</v>
      </c>
      <c r="M757">
        <v>64.616658665402596</v>
      </c>
      <c r="N757">
        <v>1.74644590828544</v>
      </c>
      <c r="O757">
        <v>38.046378001231197</v>
      </c>
      <c r="P757">
        <v>72.9854455094071</v>
      </c>
      <c r="Q757">
        <v>0.12064378732169501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200</v>
      </c>
      <c r="E758">
        <v>5026.6525792349903</v>
      </c>
      <c r="F758">
        <v>7401.45</v>
      </c>
      <c r="G758">
        <v>60.077799259608298</v>
      </c>
      <c r="H758">
        <v>-5.6720067072922804</v>
      </c>
      <c r="I758">
        <v>2.1703219747546001</v>
      </c>
      <c r="J758">
        <v>5.9334841756741197</v>
      </c>
      <c r="K758">
        <v>7344.5822741322299</v>
      </c>
      <c r="L758">
        <v>6518.8607828098002</v>
      </c>
      <c r="M758">
        <v>68.524216860567194</v>
      </c>
      <c r="N758">
        <v>0.70695153722623605</v>
      </c>
      <c r="O758">
        <v>22.7178458275067</v>
      </c>
      <c r="P758">
        <v>105.595833333333</v>
      </c>
      <c r="Q758">
        <v>0.140189730457739</v>
      </c>
    </row>
    <row r="759" spans="1:17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1447</v>
      </c>
      <c r="E759">
        <v>5021.1637394099998</v>
      </c>
      <c r="F759">
        <v>776.1</v>
      </c>
      <c r="G759">
        <v>-0.66228969633579704</v>
      </c>
      <c r="H759">
        <v>9.5718501594751295</v>
      </c>
      <c r="I759">
        <v>-14.4149062160998</v>
      </c>
      <c r="J759">
        <v>2.0081743383052402</v>
      </c>
      <c r="K759">
        <v>773.63096437048796</v>
      </c>
      <c r="L759">
        <v>759.28861494684099</v>
      </c>
      <c r="M759">
        <v>42.054478408940298</v>
      </c>
      <c r="N759">
        <v>0.6596075708461</v>
      </c>
      <c r="O759">
        <v>40.316969462698097</v>
      </c>
      <c r="P759">
        <v>27.1461336828309</v>
      </c>
      <c r="Q759">
        <v>0.10026882110660899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1479</v>
      </c>
      <c r="E760">
        <v>4993.16113494</v>
      </c>
      <c r="F760">
        <v>882.6</v>
      </c>
      <c r="G760">
        <v>15.1266043310508</v>
      </c>
      <c r="H760">
        <v>-2.2587811201095298</v>
      </c>
      <c r="I760">
        <v>-12.213523108516799</v>
      </c>
      <c r="J760">
        <v>2.91054280178356</v>
      </c>
      <c r="K760">
        <v>906.96772678114303</v>
      </c>
      <c r="L760">
        <v>857.37008927308602</v>
      </c>
      <c r="M760">
        <v>40.127419644385</v>
      </c>
      <c r="N760">
        <v>1.0031996668086101</v>
      </c>
      <c r="O760">
        <v>25.300249263539499</v>
      </c>
      <c r="P760">
        <v>47.814436442806802</v>
      </c>
      <c r="Q760">
        <v>0.14937640146538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377</v>
      </c>
      <c r="E761">
        <v>4991.8999883500001</v>
      </c>
      <c r="F761">
        <v>553.29999999999995</v>
      </c>
      <c r="G761">
        <v>2.18922949222779E-2</v>
      </c>
      <c r="H761">
        <v>22.0008258978547</v>
      </c>
      <c r="I761">
        <v>24.888358475153101</v>
      </c>
      <c r="J761">
        <v>15.144461524720301</v>
      </c>
      <c r="K761">
        <v>466.81988261833902</v>
      </c>
      <c r="L761">
        <v>426.96572982487697</v>
      </c>
      <c r="M761">
        <v>73.900281909630394</v>
      </c>
      <c r="N761">
        <v>1.58098424895738</v>
      </c>
      <c r="O761">
        <v>2.3856858846918501</v>
      </c>
      <c r="P761">
        <v>73.966357490960505</v>
      </c>
      <c r="Q761">
        <v>4.2716013507158999E-2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95</v>
      </c>
      <c r="E762">
        <v>4990.7723441400003</v>
      </c>
      <c r="F762">
        <v>1818.85</v>
      </c>
      <c r="G762">
        <v>16.787480790955399</v>
      </c>
      <c r="H762">
        <v>-2.3361759021991899</v>
      </c>
      <c r="I762">
        <v>21.683863626211501</v>
      </c>
      <c r="J762">
        <v>0.79721866927561402</v>
      </c>
      <c r="K762">
        <v>1608.2665275049201</v>
      </c>
      <c r="L762">
        <v>1361.4159839963199</v>
      </c>
      <c r="M762">
        <v>55.067517623812599</v>
      </c>
      <c r="N762">
        <v>1.6036486997092201</v>
      </c>
      <c r="O762">
        <v>8.1590015669241502</v>
      </c>
      <c r="P762">
        <v>70.296334441271398</v>
      </c>
      <c r="Q762">
        <v>0.118471740891803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391</v>
      </c>
      <c r="E763">
        <v>4987.8909273749996</v>
      </c>
      <c r="F763">
        <v>570.25</v>
      </c>
      <c r="G763">
        <v>-48.827466371295401</v>
      </c>
      <c r="H763">
        <v>-2.94209461290367</v>
      </c>
      <c r="I763">
        <v>-36.653232562846298</v>
      </c>
      <c r="J763">
        <v>-0.76635311006152795</v>
      </c>
      <c r="K763">
        <v>573.53644256356699</v>
      </c>
      <c r="L763">
        <v>607.63844450928002</v>
      </c>
      <c r="M763">
        <v>46.440080541346802</v>
      </c>
      <c r="N763">
        <v>0.73378168941844102</v>
      </c>
      <c r="O763">
        <v>40.113985094256897</v>
      </c>
      <c r="P763">
        <v>11.5403422982885</v>
      </c>
      <c r="Q763">
        <v>5.5175084039544998E-2</v>
      </c>
    </row>
    <row r="764" spans="1:17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1669</v>
      </c>
      <c r="E764">
        <v>4986.1699890199998</v>
      </c>
      <c r="F764">
        <v>73.69</v>
      </c>
      <c r="G764">
        <v>40.113294808891602</v>
      </c>
      <c r="H764">
        <v>-4.5171542085515197</v>
      </c>
      <c r="I764">
        <v>-0.97201278942366498</v>
      </c>
      <c r="J764">
        <v>6.5452967176208503</v>
      </c>
      <c r="K764">
        <v>71.158896822449705</v>
      </c>
      <c r="L764">
        <v>62.983687180870099</v>
      </c>
      <c r="M764">
        <v>51.431477519520101</v>
      </c>
      <c r="N764">
        <v>0.808050873115431</v>
      </c>
      <c r="O764">
        <v>14.248880445107799</v>
      </c>
      <c r="P764">
        <v>70.974477958236605</v>
      </c>
      <c r="Q764">
        <v>7.9190068828374996E-2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165</v>
      </c>
      <c r="E765">
        <v>4980.7321840000004</v>
      </c>
      <c r="F765">
        <v>169.64</v>
      </c>
      <c r="G765">
        <v>105.96578300639899</v>
      </c>
      <c r="H765">
        <v>-8.3118730431356092</v>
      </c>
      <c r="I765">
        <v>15.539316557020999</v>
      </c>
      <c r="J765">
        <v>6.8360647182769201</v>
      </c>
      <c r="K765">
        <v>156.79931073211301</v>
      </c>
      <c r="L765">
        <v>125.221833535805</v>
      </c>
      <c r="M765">
        <v>61.083993009396799</v>
      </c>
      <c r="N765">
        <v>0.82627503194308105</v>
      </c>
      <c r="O765">
        <v>10.822919122848299</v>
      </c>
      <c r="P765">
        <v>180.860927152317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272</v>
      </c>
      <c r="E766">
        <v>4975.3344184699999</v>
      </c>
      <c r="F766">
        <v>258.05</v>
      </c>
      <c r="G766">
        <v>25.7343440040734</v>
      </c>
      <c r="H766">
        <v>-4.1713189173130401</v>
      </c>
      <c r="I766">
        <v>-5.5098978420250999</v>
      </c>
      <c r="J766">
        <v>3.9860181605453202</v>
      </c>
      <c r="K766">
        <v>243.64735686405399</v>
      </c>
      <c r="L766">
        <v>226.123903949126</v>
      </c>
      <c r="M766">
        <v>64.911228304847299</v>
      </c>
      <c r="N766">
        <v>1.27444618774104</v>
      </c>
      <c r="O766">
        <v>12.9238519666731</v>
      </c>
      <c r="P766">
        <v>55.968570565125397</v>
      </c>
      <c r="Q766">
        <v>0.16710670501261801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293</v>
      </c>
      <c r="E767">
        <v>4962.1802146199998</v>
      </c>
      <c r="F767">
        <v>356.1</v>
      </c>
      <c r="G767">
        <v>-16.408510796842801</v>
      </c>
      <c r="H767">
        <v>-10.1509672362646</v>
      </c>
      <c r="I767">
        <v>-14.506204329221699</v>
      </c>
      <c r="J767">
        <v>0.50927900399120696</v>
      </c>
      <c r="K767">
        <v>364.57523505365401</v>
      </c>
      <c r="L767">
        <v>356.629535767905</v>
      </c>
      <c r="M767">
        <v>43.094877868880403</v>
      </c>
      <c r="N767">
        <v>0.48600567452096499</v>
      </c>
      <c r="O767">
        <v>12.608817747823601</v>
      </c>
      <c r="P767">
        <v>13.4076433121019</v>
      </c>
      <c r="Q767">
        <v>5.8779715281880003E-3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200</v>
      </c>
      <c r="E768">
        <v>4949.7068355599904</v>
      </c>
      <c r="F768">
        <v>645.20000000000005</v>
      </c>
      <c r="G768">
        <v>14.3019596395541</v>
      </c>
      <c r="H768">
        <v>-2.1046275496361599</v>
      </c>
      <c r="I768">
        <v>1.5807259545614201</v>
      </c>
      <c r="J768">
        <v>-0.79199206536496503</v>
      </c>
      <c r="K768">
        <v>603.53874254082803</v>
      </c>
      <c r="L768">
        <v>541.40436541496103</v>
      </c>
      <c r="M768">
        <v>51.101012863938799</v>
      </c>
      <c r="N768">
        <v>1.1370727038184401</v>
      </c>
      <c r="O768">
        <v>8.9584624922504492</v>
      </c>
      <c r="P768">
        <v>60.797507788161901</v>
      </c>
      <c r="Q768">
        <v>0.133708901659184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121</v>
      </c>
      <c r="E769">
        <v>4937.7360532499997</v>
      </c>
      <c r="F769">
        <v>288.75</v>
      </c>
      <c r="G769">
        <v>64.176280768504498</v>
      </c>
      <c r="H769">
        <v>1.9957166888731701</v>
      </c>
      <c r="I769">
        <v>-6.22941213086093</v>
      </c>
      <c r="J769">
        <v>4.7056956662470704</v>
      </c>
      <c r="K769">
        <v>277.38088943575701</v>
      </c>
      <c r="L769">
        <v>239.13963595423499</v>
      </c>
      <c r="M769">
        <v>57.046134856484798</v>
      </c>
      <c r="N769">
        <v>0.50954342738152003</v>
      </c>
      <c r="O769">
        <v>10.978354978354901</v>
      </c>
      <c r="P769">
        <v>123.145285935085</v>
      </c>
      <c r="Q769">
        <v>6.8998509576167003E-2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46</v>
      </c>
      <c r="E770">
        <v>4926.4974954999998</v>
      </c>
      <c r="F770">
        <v>469.45</v>
      </c>
      <c r="G770">
        <v>145.49070673759999</v>
      </c>
      <c r="H770">
        <v>32.016480599856202</v>
      </c>
      <c r="I770">
        <v>58.2109957028851</v>
      </c>
      <c r="J770">
        <v>12.6243568515738</v>
      </c>
      <c r="K770">
        <v>351.595584552611</v>
      </c>
      <c r="L770">
        <v>271.07697457690301</v>
      </c>
      <c r="M770">
        <v>83.506119750635904</v>
      </c>
      <c r="N770">
        <v>1.54527624740217</v>
      </c>
      <c r="O770">
        <v>3.2697837895409401</v>
      </c>
      <c r="P770">
        <v>203.752830799094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604</v>
      </c>
      <c r="E771">
        <v>4881.15488</v>
      </c>
      <c r="F771">
        <v>1127.5999999999999</v>
      </c>
      <c r="G771">
        <v>51.059202554033199</v>
      </c>
      <c r="H771">
        <v>-0.533635950260266</v>
      </c>
      <c r="I771">
        <v>32.101922210380998</v>
      </c>
      <c r="J771">
        <v>1.25042520732546</v>
      </c>
      <c r="K771">
        <v>1118.6384288627</v>
      </c>
      <c r="L771">
        <v>1002.57623302408</v>
      </c>
      <c r="M771">
        <v>66.486585153975099</v>
      </c>
      <c r="N771">
        <v>0.59503813783181803</v>
      </c>
      <c r="O771">
        <v>32.578041858815098</v>
      </c>
      <c r="P771">
        <v>90.714587737843502</v>
      </c>
      <c r="Q771">
        <v>0.17438402997823099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46</v>
      </c>
      <c r="E772">
        <v>4863.8733089249999</v>
      </c>
      <c r="F772">
        <v>60.25</v>
      </c>
      <c r="G772">
        <v>11.296507076849601</v>
      </c>
      <c r="H772">
        <v>-12.100196373963501</v>
      </c>
      <c r="I772">
        <v>-15.2401347132077</v>
      </c>
      <c r="J772">
        <v>1.4390022319454301</v>
      </c>
      <c r="K772">
        <v>62.403036657441298</v>
      </c>
      <c r="L772">
        <v>58.035274846230699</v>
      </c>
      <c r="M772">
        <v>43.382860443866697</v>
      </c>
      <c r="N772">
        <v>0.62917948986285799</v>
      </c>
      <c r="O772">
        <v>31.120331950207401</v>
      </c>
      <c r="P772">
        <v>43.281807372175997</v>
      </c>
      <c r="Q772">
        <v>0.12226005296152501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922</v>
      </c>
      <c r="E773">
        <v>4856.8751682000002</v>
      </c>
      <c r="F773">
        <v>199.65</v>
      </c>
      <c r="G773">
        <v>238.70658127478001</v>
      </c>
      <c r="H773">
        <v>12.122642186747999</v>
      </c>
      <c r="I773">
        <v>50.134533810414503</v>
      </c>
      <c r="J773">
        <v>9.7837247310142601</v>
      </c>
      <c r="K773">
        <v>170.69504165564101</v>
      </c>
      <c r="L773">
        <v>125.645328831692</v>
      </c>
      <c r="M773">
        <v>53.796353796865198</v>
      </c>
      <c r="N773">
        <v>1.13323425977676</v>
      </c>
      <c r="O773">
        <v>12.096168294515399</v>
      </c>
      <c r="P773">
        <v>278.22051022985602</v>
      </c>
      <c r="Q773">
        <v>0.230251315223019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265</v>
      </c>
      <c r="E774">
        <v>4854.0164580749997</v>
      </c>
      <c r="F774">
        <v>533.15</v>
      </c>
      <c r="G774">
        <v>-7.3047312737184198</v>
      </c>
      <c r="H774">
        <v>-6.69586811249245</v>
      </c>
      <c r="I774">
        <v>15.671569716914201</v>
      </c>
      <c r="J774">
        <v>3.9342701629461199</v>
      </c>
      <c r="K774">
        <v>522.14471989318895</v>
      </c>
      <c r="L774">
        <v>457.22218803480001</v>
      </c>
      <c r="M774">
        <v>47.4379618479703</v>
      </c>
      <c r="N774">
        <v>0.39835329159211302</v>
      </c>
      <c r="O774">
        <v>15.136453155772299</v>
      </c>
      <c r="P774">
        <v>48.0560955290197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604</v>
      </c>
      <c r="E775">
        <v>4827.4471897200001</v>
      </c>
      <c r="F775">
        <v>695.4</v>
      </c>
      <c r="G775">
        <v>38.466631558177397</v>
      </c>
      <c r="H775">
        <v>19.0404040448323</v>
      </c>
      <c r="I775">
        <v>50.630306706727801</v>
      </c>
      <c r="J775">
        <v>-1.02793550563708</v>
      </c>
      <c r="M775">
        <v>71.123147823732495</v>
      </c>
      <c r="O775">
        <v>8.9804429105550803</v>
      </c>
      <c r="P775">
        <v>87.237479806138893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E776">
        <v>4769.9508510400001</v>
      </c>
      <c r="F776">
        <v>4359.2</v>
      </c>
      <c r="G776">
        <v>35.273616021317601</v>
      </c>
      <c r="H776">
        <v>-4.9462233628476797</v>
      </c>
      <c r="I776">
        <v>23.414263294104799</v>
      </c>
      <c r="J776">
        <v>-0.351311516811528</v>
      </c>
      <c r="K776">
        <v>4233.6129007151703</v>
      </c>
      <c r="L776">
        <v>3691.7186897052102</v>
      </c>
      <c r="M776">
        <v>59.619116002743397</v>
      </c>
      <c r="N776">
        <v>1.14224122759783</v>
      </c>
      <c r="O776">
        <v>9.5843273995228593</v>
      </c>
      <c r="P776">
        <v>85.497872340425502</v>
      </c>
      <c r="Q776">
        <v>0.10496673069988199</v>
      </c>
    </row>
    <row r="777" spans="1:17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51</v>
      </c>
      <c r="E777">
        <v>4758.19225912</v>
      </c>
      <c r="F777">
        <v>667.3</v>
      </c>
      <c r="G777">
        <v>-45.034767478219003</v>
      </c>
      <c r="H777">
        <v>-5.0509680804956298</v>
      </c>
      <c r="I777">
        <v>-48.8966108346251</v>
      </c>
      <c r="J777">
        <v>-2.8359651088181899</v>
      </c>
      <c r="K777">
        <v>750.78669027784997</v>
      </c>
      <c r="L777">
        <v>824.41325381725005</v>
      </c>
      <c r="M777">
        <v>22.692470610811299</v>
      </c>
      <c r="N777">
        <v>1.0913103748855999</v>
      </c>
      <c r="O777">
        <v>86.303012138468404</v>
      </c>
      <c r="P777">
        <v>3.9408099688473301</v>
      </c>
      <c r="Q777">
        <v>1.25334878309E-4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377</v>
      </c>
      <c r="E778">
        <v>4733.5637213999998</v>
      </c>
      <c r="F778">
        <v>11141.1</v>
      </c>
      <c r="G778">
        <v>-1.7056013710943501</v>
      </c>
      <c r="H778">
        <v>-10.124052673109601</v>
      </c>
      <c r="I778">
        <v>8.3008152742459202</v>
      </c>
      <c r="J778">
        <v>2.7731373334696898</v>
      </c>
      <c r="K778">
        <v>10777.298311897999</v>
      </c>
      <c r="L778">
        <v>9883.4296541649001</v>
      </c>
      <c r="M778">
        <v>58.2336752542138</v>
      </c>
      <c r="N778">
        <v>1.1960780247670399</v>
      </c>
      <c r="O778">
        <v>19.170458931344299</v>
      </c>
      <c r="P778">
        <v>33.702559179142497</v>
      </c>
      <c r="Q778">
        <v>-7.5842201808972998E-2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628</v>
      </c>
      <c r="E779">
        <v>4727.5838610000001</v>
      </c>
      <c r="F779">
        <v>228.9</v>
      </c>
      <c r="G779">
        <v>76.148593043979901</v>
      </c>
      <c r="H779">
        <v>5.2529122374099302</v>
      </c>
      <c r="I779">
        <v>16.061865768159599</v>
      </c>
      <c r="J779">
        <v>13.498981379063499</v>
      </c>
      <c r="K779">
        <v>200.78030897455</v>
      </c>
      <c r="L779">
        <v>170.219924438444</v>
      </c>
      <c r="M779">
        <v>61.037768283106601</v>
      </c>
      <c r="N779">
        <v>1.0193874881366101</v>
      </c>
      <c r="O779">
        <v>6.24726955002183</v>
      </c>
      <c r="P779">
        <v>111.357340720221</v>
      </c>
      <c r="Q779">
        <v>7.7986172396109998E-2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136</v>
      </c>
      <c r="E780">
        <v>4712.0227851600002</v>
      </c>
      <c r="F780">
        <v>101.16</v>
      </c>
      <c r="G780">
        <v>101.420059200401</v>
      </c>
      <c r="H780">
        <v>21.142182058890999</v>
      </c>
      <c r="I780">
        <v>113.58373434895201</v>
      </c>
      <c r="J780">
        <v>8.05395573647281</v>
      </c>
      <c r="K780">
        <v>82.966620136961794</v>
      </c>
      <c r="M780">
        <v>64.602137273745996</v>
      </c>
      <c r="N780">
        <v>1.0874923884683101</v>
      </c>
      <c r="O780">
        <v>7.3052589956504601</v>
      </c>
      <c r="P780">
        <v>181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551</v>
      </c>
      <c r="E781">
        <v>4700.5249926249999</v>
      </c>
      <c r="F781">
        <v>420.35</v>
      </c>
      <c r="G781">
        <v>1.4258953285007201</v>
      </c>
      <c r="H781">
        <v>2.9752684786441499</v>
      </c>
      <c r="I781">
        <v>-0.59991936018479497</v>
      </c>
      <c r="J781">
        <v>5.8083201025087501</v>
      </c>
      <c r="K781">
        <v>380.62273346443101</v>
      </c>
      <c r="L781">
        <v>362.75378673642098</v>
      </c>
      <c r="M781">
        <v>79.517979745221893</v>
      </c>
      <c r="N781">
        <v>1.69903867790628</v>
      </c>
      <c r="O781">
        <v>4.1156179374330897</v>
      </c>
      <c r="P781">
        <v>44.4005496392992</v>
      </c>
      <c r="Q781">
        <v>-5.5430214762872999E-2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108</v>
      </c>
      <c r="E782">
        <v>4670.22</v>
      </c>
      <c r="F782">
        <v>7783.7</v>
      </c>
      <c r="G782">
        <v>70.473426178793403</v>
      </c>
      <c r="H782">
        <v>6.1787856127966103</v>
      </c>
      <c r="I782">
        <v>2.7306866998843602</v>
      </c>
      <c r="J782">
        <v>10.5898503019988</v>
      </c>
      <c r="K782">
        <v>7100.1407922431999</v>
      </c>
      <c r="L782">
        <v>6375.1658049825701</v>
      </c>
      <c r="M782">
        <v>55.889968689917502</v>
      </c>
      <c r="N782">
        <v>1.62270062697082</v>
      </c>
      <c r="O782">
        <v>11.277413055487701</v>
      </c>
      <c r="P782">
        <v>101.618919338962</v>
      </c>
      <c r="Q782">
        <v>9.5343261491700998E-2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480</v>
      </c>
      <c r="E783">
        <v>4660.5420943700001</v>
      </c>
      <c r="F783">
        <v>1021.1</v>
      </c>
      <c r="G783">
        <v>206.67633325295699</v>
      </c>
      <c r="H783">
        <v>23.702273419979399</v>
      </c>
      <c r="I783">
        <v>68.640397675363005</v>
      </c>
      <c r="J783">
        <v>18.5494267872424</v>
      </c>
      <c r="K783">
        <v>740.58188446484803</v>
      </c>
      <c r="L783">
        <v>615.46620552412003</v>
      </c>
      <c r="M783">
        <v>91.767610043935505</v>
      </c>
      <c r="N783">
        <v>2.5692653052433898</v>
      </c>
      <c r="O783">
        <v>0.87160904906473602</v>
      </c>
      <c r="P783">
        <v>234.238952536824</v>
      </c>
      <c r="Q783">
        <v>0.134340488572047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279</v>
      </c>
      <c r="E784">
        <v>4659.4871999999996</v>
      </c>
      <c r="F784">
        <v>2649.6</v>
      </c>
      <c r="G784">
        <v>96.069415921301001</v>
      </c>
      <c r="H784">
        <v>21.9056361079077</v>
      </c>
      <c r="I784">
        <v>57.624849512963102</v>
      </c>
      <c r="J784">
        <v>7.8801434700151498</v>
      </c>
      <c r="K784">
        <v>2191.3429573467602</v>
      </c>
      <c r="L784">
        <v>1695.76095750328</v>
      </c>
      <c r="M784">
        <v>70.083719476480198</v>
      </c>
      <c r="N784">
        <v>1.37850841146575</v>
      </c>
      <c r="O784">
        <v>3.0797101449275299</v>
      </c>
      <c r="P784">
        <v>167.298865069356</v>
      </c>
      <c r="Q784">
        <v>6.7391884731423005E-2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127</v>
      </c>
      <c r="E785">
        <v>4646.2846939999999</v>
      </c>
      <c r="F785">
        <v>6092.05</v>
      </c>
      <c r="G785">
        <v>311.45459233377898</v>
      </c>
      <c r="H785">
        <v>5.4975735539756796</v>
      </c>
      <c r="I785">
        <v>59.866653924476303</v>
      </c>
      <c r="J785">
        <v>1.82931786634838</v>
      </c>
      <c r="K785">
        <v>5682.6249516300404</v>
      </c>
      <c r="L785">
        <v>4229.3173045998101</v>
      </c>
      <c r="M785">
        <v>55.9973609911194</v>
      </c>
      <c r="N785">
        <v>0.72176871420106603</v>
      </c>
      <c r="O785">
        <v>11.1202304642936</v>
      </c>
      <c r="P785">
        <v>422.18317404534298</v>
      </c>
      <c r="Q785">
        <v>0.30366601972645801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391</v>
      </c>
      <c r="E786">
        <v>4640.9922753999999</v>
      </c>
      <c r="F786">
        <v>1209.7</v>
      </c>
      <c r="G786">
        <v>-50.319266386311497</v>
      </c>
      <c r="H786">
        <v>-7.1491902153817</v>
      </c>
      <c r="I786">
        <v>-23.439194138635902</v>
      </c>
      <c r="J786">
        <v>1.0790390819354201</v>
      </c>
      <c r="K786">
        <v>1168.05525220971</v>
      </c>
      <c r="L786">
        <v>1228.33168421861</v>
      </c>
      <c r="M786">
        <v>54.032729175628198</v>
      </c>
      <c r="N786">
        <v>0.28183558755888999</v>
      </c>
      <c r="O786">
        <v>32.673390096718101</v>
      </c>
      <c r="P786">
        <v>21.2306458886606</v>
      </c>
      <c r="Q786">
        <v>-6.7189163834578999E-2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4630.5409004399999</v>
      </c>
      <c r="F787">
        <v>36.4</v>
      </c>
      <c r="G787">
        <v>-9.9377786374360202</v>
      </c>
      <c r="H787">
        <v>10.204067125006199</v>
      </c>
      <c r="I787">
        <v>-19.978009212791299</v>
      </c>
      <c r="J787">
        <v>-3.9966216171267899</v>
      </c>
      <c r="K787">
        <v>34.913936051875297</v>
      </c>
      <c r="L787">
        <v>33.061070639852304</v>
      </c>
      <c r="M787">
        <v>53.606690889273999</v>
      </c>
      <c r="N787">
        <v>1.0062778849040801</v>
      </c>
      <c r="O787">
        <v>31.181318681318601</v>
      </c>
      <c r="P787">
        <v>33.3333333333333</v>
      </c>
      <c r="Q787">
        <v>0.108733314633412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200</v>
      </c>
      <c r="E788">
        <v>4628.1502837500002</v>
      </c>
      <c r="F788">
        <v>709.45</v>
      </c>
      <c r="G788">
        <v>40.885605397465497</v>
      </c>
      <c r="H788">
        <v>5.3670637465311799</v>
      </c>
      <c r="I788">
        <v>-7.3931304507774502</v>
      </c>
      <c r="J788">
        <v>0.90170744063910802</v>
      </c>
      <c r="K788">
        <v>662.49438792228204</v>
      </c>
      <c r="L788">
        <v>574.36137354753396</v>
      </c>
      <c r="M788">
        <v>60.404471610145698</v>
      </c>
      <c r="N788">
        <v>0.65031312914470196</v>
      </c>
      <c r="O788">
        <v>9.4932694340686297</v>
      </c>
      <c r="P788">
        <v>102.32425495508301</v>
      </c>
      <c r="Q788">
        <v>6.7546028968443E-2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57</v>
      </c>
      <c r="E789">
        <v>4626.6288750000003</v>
      </c>
      <c r="F789">
        <v>503.25</v>
      </c>
      <c r="G789">
        <v>-41.781048062259401</v>
      </c>
      <c r="H789">
        <v>0.43729260512741303</v>
      </c>
      <c r="I789">
        <v>-14.817233305127401</v>
      </c>
      <c r="J789">
        <v>2.05242637580676</v>
      </c>
      <c r="K789">
        <v>516.30704739637599</v>
      </c>
      <c r="L789">
        <v>502.503647064159</v>
      </c>
      <c r="M789">
        <v>30.1716405396302</v>
      </c>
      <c r="N789">
        <v>0.80566383895265803</v>
      </c>
      <c r="O789">
        <v>24.192747143566798</v>
      </c>
      <c r="P789">
        <v>16.749797007307698</v>
      </c>
      <c r="Q789">
        <v>-6.5509101145261997E-2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551</v>
      </c>
      <c r="E790">
        <v>4623.2884229199999</v>
      </c>
      <c r="F790">
        <v>836.2</v>
      </c>
      <c r="G790">
        <v>-27.0239833206643</v>
      </c>
      <c r="H790">
        <v>-5.2011113991179503</v>
      </c>
      <c r="I790">
        <v>-4.5093695824613098</v>
      </c>
      <c r="J790">
        <v>-0.63478295814304597</v>
      </c>
      <c r="K790">
        <v>785.068973987356</v>
      </c>
      <c r="L790">
        <v>765.47883002668505</v>
      </c>
      <c r="M790">
        <v>63.052214383589501</v>
      </c>
      <c r="N790">
        <v>0.90102052979770597</v>
      </c>
      <c r="O790">
        <v>6.9122219564697396</v>
      </c>
      <c r="P790">
        <v>27.285181520663599</v>
      </c>
      <c r="Q790">
        <v>-0.15487934321958799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E791">
        <v>4621.5824765249999</v>
      </c>
      <c r="F791">
        <v>58.25</v>
      </c>
      <c r="G791">
        <v>72.727520507863105</v>
      </c>
      <c r="H791">
        <v>7.4549297565502197</v>
      </c>
      <c r="I791">
        <v>-23.649032715825999</v>
      </c>
      <c r="J791">
        <v>1.5592790039911999</v>
      </c>
      <c r="K791">
        <v>56.029065515513899</v>
      </c>
      <c r="L791">
        <v>54.665142255794997</v>
      </c>
      <c r="M791">
        <v>63.632118987974799</v>
      </c>
      <c r="N791">
        <v>2.00988972855682</v>
      </c>
      <c r="O791">
        <v>33.0472103004291</v>
      </c>
      <c r="P791">
        <v>100.862068965517</v>
      </c>
      <c r="Q791">
        <v>-3.3081831706475003E-2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1472</v>
      </c>
      <c r="E792">
        <v>4607.9870645250003</v>
      </c>
      <c r="F792">
        <v>8714.35</v>
      </c>
      <c r="G792">
        <v>2.21632055209479</v>
      </c>
      <c r="H792">
        <v>10.7477100113629</v>
      </c>
      <c r="I792">
        <v>5.3868781483204904</v>
      </c>
      <c r="J792">
        <v>3.9151053017426101</v>
      </c>
      <c r="K792">
        <v>7830.5973187331801</v>
      </c>
      <c r="L792">
        <v>7155.86551180677</v>
      </c>
      <c r="M792">
        <v>60.620679782360497</v>
      </c>
      <c r="N792">
        <v>0.70125001613617999</v>
      </c>
      <c r="O792">
        <v>4.41398383126681</v>
      </c>
      <c r="P792">
        <v>49.987521622016999</v>
      </c>
      <c r="Q792">
        <v>-6.7326135913269997E-3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E793">
        <v>4601.6072480800003</v>
      </c>
      <c r="F793">
        <v>444.7</v>
      </c>
      <c r="G793">
        <v>112.66824286793999</v>
      </c>
      <c r="H793">
        <v>13.282149335404499</v>
      </c>
      <c r="I793">
        <v>85.252401670378603</v>
      </c>
      <c r="J793">
        <v>11.3150006725035</v>
      </c>
      <c r="K793">
        <v>368.15115415962703</v>
      </c>
      <c r="L793">
        <v>264.12585927798699</v>
      </c>
      <c r="M793">
        <v>69.978928163757004</v>
      </c>
      <c r="N793">
        <v>0.54291264083836399</v>
      </c>
      <c r="O793">
        <v>3.1032156510006601</v>
      </c>
      <c r="P793">
        <v>177.9375</v>
      </c>
      <c r="Q793">
        <v>0.25887183216866999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420</v>
      </c>
      <c r="E794">
        <v>4594.0009656519996</v>
      </c>
      <c r="F794">
        <v>123.88</v>
      </c>
      <c r="G794">
        <v>-38.089792897685498</v>
      </c>
      <c r="H794">
        <v>-3.6895045497171601</v>
      </c>
      <c r="I794">
        <v>-19.941199035135998</v>
      </c>
      <c r="J794">
        <v>-3.29467507764143</v>
      </c>
      <c r="K794">
        <v>124.23867877923</v>
      </c>
      <c r="M794">
        <v>42.186148842442698</v>
      </c>
      <c r="N794">
        <v>1.0716150362378301</v>
      </c>
      <c r="O794">
        <v>23.9909589925734</v>
      </c>
      <c r="P794">
        <v>13.912643678160901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133</v>
      </c>
      <c r="E795">
        <v>4555.9237608479998</v>
      </c>
      <c r="F795">
        <v>46.92</v>
      </c>
      <c r="G795">
        <v>27.670891313302899</v>
      </c>
      <c r="H795">
        <v>-6.9674766193950601</v>
      </c>
      <c r="I795">
        <v>-19.466224701006801</v>
      </c>
      <c r="J795">
        <v>2.5100121743977901</v>
      </c>
      <c r="K795">
        <v>47.7264334473997</v>
      </c>
      <c r="L795">
        <v>45.861030910679901</v>
      </c>
      <c r="M795">
        <v>51.456604732646703</v>
      </c>
      <c r="N795">
        <v>0.69378955903698303</v>
      </c>
      <c r="O795">
        <v>39.386189258312001</v>
      </c>
      <c r="P795">
        <v>79.426386233269596</v>
      </c>
      <c r="Q795">
        <v>5.8996591059609998E-2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46</v>
      </c>
      <c r="E796">
        <v>4522.1512680449996</v>
      </c>
      <c r="F796">
        <v>814.35</v>
      </c>
      <c r="G796">
        <v>164.52541536042</v>
      </c>
      <c r="H796">
        <v>27.026331430140502</v>
      </c>
      <c r="I796">
        <v>55.880650506727001</v>
      </c>
      <c r="J796">
        <v>21.891803833500401</v>
      </c>
      <c r="K796">
        <v>618.45619948355898</v>
      </c>
      <c r="L796">
        <v>475.992950651108</v>
      </c>
      <c r="M796">
        <v>71.008592142990096</v>
      </c>
      <c r="N796">
        <v>2.5612697720069302</v>
      </c>
      <c r="O796">
        <v>10.7386258979554</v>
      </c>
      <c r="P796">
        <v>230.365111561866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265</v>
      </c>
      <c r="E797">
        <v>4516.7408140799998</v>
      </c>
      <c r="F797">
        <v>1438.8</v>
      </c>
      <c r="G797">
        <v>8.4528625324177398</v>
      </c>
      <c r="H797">
        <v>-5.1124834593403303</v>
      </c>
      <c r="I797">
        <v>-4.4052716061554298</v>
      </c>
      <c r="J797">
        <v>-1.8321486709069199</v>
      </c>
      <c r="K797">
        <v>1360.3624293847299</v>
      </c>
      <c r="L797">
        <v>1230.9347331061699</v>
      </c>
      <c r="M797">
        <v>58.777191013206703</v>
      </c>
      <c r="N797">
        <v>0.82935894928554799</v>
      </c>
      <c r="O797">
        <v>6.1023074784542599</v>
      </c>
      <c r="P797">
        <v>49.2685963274198</v>
      </c>
      <c r="Q797">
        <v>0.110469012935398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377</v>
      </c>
      <c r="E798">
        <v>4515.1232492999998</v>
      </c>
      <c r="F798">
        <v>362.85</v>
      </c>
      <c r="G798">
        <v>147.57602941209899</v>
      </c>
      <c r="H798">
        <v>38.448352937209101</v>
      </c>
      <c r="I798">
        <v>144.98001810859901</v>
      </c>
      <c r="J798">
        <v>34.510528325012302</v>
      </c>
      <c r="K798">
        <v>257.09941481250002</v>
      </c>
      <c r="L798">
        <v>195.58746319586299</v>
      </c>
      <c r="M798">
        <v>80.986528126068094</v>
      </c>
      <c r="N798">
        <v>2.7273613166190001</v>
      </c>
      <c r="O798">
        <v>9.9627945431996601</v>
      </c>
      <c r="P798">
        <v>222.547668785279</v>
      </c>
      <c r="Q798">
        <v>0.18200514852562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133</v>
      </c>
      <c r="E799">
        <v>4505.9418158999997</v>
      </c>
      <c r="F799">
        <v>430.5</v>
      </c>
      <c r="G799">
        <v>-11.3108267657782</v>
      </c>
      <c r="K799">
        <v>425.76520424318301</v>
      </c>
      <c r="L799">
        <v>384.46648021701702</v>
      </c>
      <c r="M799">
        <v>38.331602171758398</v>
      </c>
      <c r="N799">
        <v>1</v>
      </c>
      <c r="O799">
        <v>7.2938443670151001</v>
      </c>
      <c r="P799">
        <v>21.062992125984199</v>
      </c>
      <c r="Q799">
        <v>9.3594908740256E-2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1479</v>
      </c>
      <c r="E800">
        <v>4493.6584738259999</v>
      </c>
      <c r="F800">
        <v>82.86</v>
      </c>
      <c r="G800">
        <v>32.165953419980198</v>
      </c>
      <c r="H800">
        <v>-0.241427055402366</v>
      </c>
      <c r="I800">
        <v>1.3107500675997199</v>
      </c>
      <c r="J800">
        <v>9.6664218611340598</v>
      </c>
      <c r="K800">
        <v>77.647752871616902</v>
      </c>
      <c r="L800">
        <v>71.071303822151506</v>
      </c>
      <c r="M800">
        <v>76.911585390102303</v>
      </c>
      <c r="N800">
        <v>1.12667929061004</v>
      </c>
      <c r="O800">
        <v>9.4617426985276403</v>
      </c>
      <c r="P800">
        <v>93.146853146853104</v>
      </c>
      <c r="Q800">
        <v>0.165336188499287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133</v>
      </c>
      <c r="E801">
        <v>4488.3832459499999</v>
      </c>
      <c r="F801">
        <v>2211.4499999999998</v>
      </c>
      <c r="G801">
        <v>51.616275220793597</v>
      </c>
      <c r="H801">
        <v>7.66870184211687</v>
      </c>
      <c r="I801">
        <v>38.033883289339698</v>
      </c>
      <c r="J801">
        <v>8.5965458970150301</v>
      </c>
      <c r="K801">
        <v>2105.4623708947702</v>
      </c>
      <c r="L801">
        <v>1772.0442867311201</v>
      </c>
      <c r="M801">
        <v>57.500431623467001</v>
      </c>
      <c r="N801">
        <v>1.03876849154157</v>
      </c>
      <c r="O801">
        <v>7.6669153722670602</v>
      </c>
      <c r="P801">
        <v>83.827930174563505</v>
      </c>
      <c r="Q801">
        <v>0.317898360248136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279</v>
      </c>
      <c r="E802">
        <v>4485.4533997999997</v>
      </c>
      <c r="F802">
        <v>2639.3</v>
      </c>
      <c r="G802">
        <v>109.655566621955</v>
      </c>
      <c r="H802">
        <v>9.4501272332795594</v>
      </c>
      <c r="I802">
        <v>75.126300486287406</v>
      </c>
      <c r="J802">
        <v>17.051556996269198</v>
      </c>
      <c r="K802">
        <v>2159.7409135850498</v>
      </c>
      <c r="L802">
        <v>1708.99369609991</v>
      </c>
      <c r="M802">
        <v>79.263241475342696</v>
      </c>
      <c r="N802">
        <v>0.85268458705345596</v>
      </c>
      <c r="O802">
        <v>5.4787254196188204</v>
      </c>
      <c r="P802">
        <v>144.37962962962899</v>
      </c>
      <c r="Q802">
        <v>-2.6741166461564998E-2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551</v>
      </c>
      <c r="E803">
        <v>4462.9877905800004</v>
      </c>
      <c r="F803">
        <v>1691.7</v>
      </c>
      <c r="G803">
        <v>-20.74596903034</v>
      </c>
      <c r="H803">
        <v>-1.35375057525294</v>
      </c>
      <c r="I803">
        <v>6.6420588780121204</v>
      </c>
      <c r="J803">
        <v>4.5256061324793997</v>
      </c>
      <c r="K803">
        <v>1572.4552658287</v>
      </c>
      <c r="L803">
        <v>1499.8060088981799</v>
      </c>
      <c r="M803">
        <v>72.961158045024305</v>
      </c>
      <c r="N803">
        <v>0.35318135046139598</v>
      </c>
      <c r="O803">
        <v>9.9071939469172996</v>
      </c>
      <c r="P803">
        <v>43.8520408163265</v>
      </c>
      <c r="Q803">
        <v>4.0685257882382003E-2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720</v>
      </c>
      <c r="E804">
        <v>4449.3999170859997</v>
      </c>
      <c r="F804">
        <v>276.68</v>
      </c>
      <c r="G804">
        <v>0.74464437938536998</v>
      </c>
      <c r="H804">
        <v>0.29805093124148702</v>
      </c>
      <c r="I804">
        <v>1.0052174859112899</v>
      </c>
      <c r="J804">
        <v>0.70813911088575499</v>
      </c>
      <c r="K804">
        <v>264.564704596534</v>
      </c>
      <c r="L804">
        <v>245.00059629895199</v>
      </c>
      <c r="M804">
        <v>58.987597709054498</v>
      </c>
      <c r="N804">
        <v>0.66721184961534996</v>
      </c>
      <c r="O804">
        <v>0.54937111464508004</v>
      </c>
      <c r="P804">
        <v>33.565049481052299</v>
      </c>
      <c r="Q804">
        <v>3.7892634135868998E-2</v>
      </c>
    </row>
    <row r="805" spans="1:17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133</v>
      </c>
      <c r="E805">
        <v>4445.2929043679997</v>
      </c>
      <c r="F805">
        <v>246.66</v>
      </c>
      <c r="G805">
        <v>-18.776495635035801</v>
      </c>
      <c r="H805">
        <v>13.2824332026997</v>
      </c>
      <c r="I805">
        <v>-5.8082912224534304</v>
      </c>
      <c r="J805">
        <v>0.23464996704037799</v>
      </c>
      <c r="K805">
        <v>232.325829178578</v>
      </c>
      <c r="L805">
        <v>210.13792931914799</v>
      </c>
      <c r="M805">
        <v>48.827358183663101</v>
      </c>
      <c r="N805">
        <v>0.72166110539782402</v>
      </c>
      <c r="O805">
        <v>11.4043622800616</v>
      </c>
      <c r="P805">
        <v>55.083307136120702</v>
      </c>
      <c r="Q805">
        <v>8.3251776392242002E-2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57</v>
      </c>
      <c r="E806">
        <v>4385.1911737500004</v>
      </c>
      <c r="F806">
        <v>355.65</v>
      </c>
      <c r="G806">
        <v>-1.14479519256106</v>
      </c>
      <c r="H806">
        <v>2.7626786397346099</v>
      </c>
      <c r="I806">
        <v>11.9524259646274</v>
      </c>
      <c r="J806">
        <v>5.9681045534417603</v>
      </c>
      <c r="K806">
        <v>329.57258355608701</v>
      </c>
      <c r="L806">
        <v>306.26253837034801</v>
      </c>
      <c r="M806">
        <v>55.1405556099309</v>
      </c>
      <c r="N806">
        <v>0.85024487968243301</v>
      </c>
      <c r="O806">
        <v>6.2702094756080298</v>
      </c>
      <c r="P806">
        <v>42.203118752499002</v>
      </c>
      <c r="Q806">
        <v>-7.6240936261202999E-2</v>
      </c>
    </row>
    <row r="807" spans="1:17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D807" t="s">
        <v>51</v>
      </c>
      <c r="E807">
        <v>4379.3284907999996</v>
      </c>
      <c r="F807">
        <v>435.1</v>
      </c>
      <c r="G807">
        <v>-60.677807344846997</v>
      </c>
      <c r="H807">
        <v>-6.6848898132755901</v>
      </c>
      <c r="I807">
        <v>-45.1412450979714</v>
      </c>
      <c r="J807">
        <v>1.01455270225556</v>
      </c>
      <c r="K807">
        <v>456.55613751531098</v>
      </c>
      <c r="L807">
        <v>498.68325022320101</v>
      </c>
      <c r="M807">
        <v>41.187287063049297</v>
      </c>
      <c r="N807">
        <v>0.64987388494495302</v>
      </c>
      <c r="O807">
        <v>58.8140657320156</v>
      </c>
      <c r="P807">
        <v>4.5410860163383102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1758</v>
      </c>
      <c r="E808">
        <v>4374.527542672</v>
      </c>
      <c r="F808">
        <v>145.88</v>
      </c>
      <c r="G808">
        <v>1.5471336432657199</v>
      </c>
      <c r="H808">
        <v>14.225869571540301</v>
      </c>
      <c r="I808">
        <v>13.096398475322101</v>
      </c>
      <c r="J808">
        <v>13.506421861133999</v>
      </c>
      <c r="K808">
        <v>123.379258684466</v>
      </c>
      <c r="L808">
        <v>110.213852186442</v>
      </c>
      <c r="M808">
        <v>68.262497786891402</v>
      </c>
      <c r="N808">
        <v>0.33228233080070502</v>
      </c>
      <c r="O808">
        <v>8.3081985193309507</v>
      </c>
      <c r="P808">
        <v>84.191919191919098</v>
      </c>
      <c r="Q808">
        <v>8.2587778175556001E-2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551</v>
      </c>
      <c r="E809">
        <v>4330.5641865899997</v>
      </c>
      <c r="F809">
        <v>378.05</v>
      </c>
      <c r="G809">
        <v>8.3810788697483901E-2</v>
      </c>
      <c r="H809">
        <v>-6.6046012112177097</v>
      </c>
      <c r="I809">
        <v>1.3928833572446999</v>
      </c>
      <c r="J809">
        <v>1.5746063231199401</v>
      </c>
      <c r="K809">
        <v>371.68876185008702</v>
      </c>
      <c r="L809">
        <v>356.022797646009</v>
      </c>
      <c r="M809">
        <v>62.356591160359898</v>
      </c>
      <c r="N809">
        <v>0.58193872283880199</v>
      </c>
      <c r="O809">
        <v>21.372834281179699</v>
      </c>
      <c r="P809">
        <v>37.472727272727198</v>
      </c>
      <c r="Q809">
        <v>0.111201825416884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46</v>
      </c>
      <c r="E810">
        <v>4310.8990170750003</v>
      </c>
      <c r="F810">
        <v>775.05</v>
      </c>
      <c r="G810">
        <v>-14.827540353655101</v>
      </c>
      <c r="H810">
        <v>-13.3783633621518</v>
      </c>
      <c r="I810">
        <v>-2.66386520510475</v>
      </c>
      <c r="J810">
        <v>4.8988162273312499</v>
      </c>
      <c r="K810">
        <v>726.67285619383301</v>
      </c>
      <c r="M810">
        <v>52.047104169919898</v>
      </c>
      <c r="O810">
        <v>15.7667247274369</v>
      </c>
      <c r="P810">
        <v>40.9181818181818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1472</v>
      </c>
      <c r="E811">
        <v>4293.6690822299997</v>
      </c>
      <c r="F811">
        <v>359.7</v>
      </c>
      <c r="G811">
        <v>-31.5795159308372</v>
      </c>
      <c r="H811">
        <v>-0.22276740426424299</v>
      </c>
      <c r="I811">
        <v>-11.365087470578899</v>
      </c>
      <c r="J811">
        <v>2.4698406645528701</v>
      </c>
      <c r="K811">
        <v>354.42501947127897</v>
      </c>
      <c r="L811">
        <v>349.95937160391799</v>
      </c>
      <c r="M811">
        <v>47.568718238107898</v>
      </c>
      <c r="N811">
        <v>1.01815195439496</v>
      </c>
      <c r="O811">
        <v>16.763969974979101</v>
      </c>
      <c r="P811">
        <v>26.099912357581001</v>
      </c>
      <c r="Q811">
        <v>5.7160957212927001E-2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525</v>
      </c>
      <c r="E812">
        <v>4285.0358466899997</v>
      </c>
      <c r="F812">
        <v>384.7</v>
      </c>
      <c r="G812">
        <v>8.1632953524187695</v>
      </c>
      <c r="H812">
        <v>3.5897735732584102</v>
      </c>
      <c r="I812">
        <v>-3.5649940082353502</v>
      </c>
      <c r="J812">
        <v>2.68498950039135</v>
      </c>
      <c r="K812">
        <v>370.5323393324</v>
      </c>
      <c r="L812">
        <v>328.26634013309899</v>
      </c>
      <c r="M812">
        <v>43.079013637748197</v>
      </c>
      <c r="N812">
        <v>0.28510419134081599</v>
      </c>
      <c r="O812">
        <v>17.468157005458799</v>
      </c>
      <c r="P812">
        <v>63.493412664683298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95</v>
      </c>
      <c r="E813">
        <v>4280.0463726300004</v>
      </c>
      <c r="F813">
        <v>3413.9</v>
      </c>
      <c r="G813">
        <v>86.452057683686306</v>
      </c>
      <c r="H813">
        <v>1.5883532800820499</v>
      </c>
      <c r="I813">
        <v>9.3170406816721805</v>
      </c>
      <c r="J813">
        <v>2.8838265351808099</v>
      </c>
      <c r="K813">
        <v>3013.5643369608201</v>
      </c>
      <c r="L813">
        <v>2575.76803533048</v>
      </c>
      <c r="M813">
        <v>65.318289633526803</v>
      </c>
      <c r="N813">
        <v>0.69736607353880498</v>
      </c>
      <c r="O813">
        <v>4.5138990597264099</v>
      </c>
      <c r="P813">
        <v>127.441705529646</v>
      </c>
      <c r="Q813">
        <v>0.21919833209818201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279</v>
      </c>
      <c r="E814">
        <v>4267.9871324750002</v>
      </c>
      <c r="F814">
        <v>617.65</v>
      </c>
      <c r="G814">
        <v>71.610435533772701</v>
      </c>
      <c r="H814">
        <v>4.0713218787275904</v>
      </c>
      <c r="I814">
        <v>57.410710296550697</v>
      </c>
      <c r="J814">
        <v>2.87786033600407</v>
      </c>
      <c r="K814">
        <v>564.37936274547906</v>
      </c>
      <c r="L814">
        <v>464.89129775006199</v>
      </c>
      <c r="M814">
        <v>64.898913213753602</v>
      </c>
      <c r="N814">
        <v>0.581403295077493</v>
      </c>
      <c r="O814">
        <v>6.0471140613616203</v>
      </c>
      <c r="P814">
        <v>113.092979127134</v>
      </c>
      <c r="Q814">
        <v>4.1922214725896002E-2</v>
      </c>
    </row>
    <row r="815" spans="1:17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1773</v>
      </c>
      <c r="E815">
        <v>4260.6415315000004</v>
      </c>
      <c r="F815">
        <v>24.07</v>
      </c>
      <c r="G815">
        <v>24.965869161306099</v>
      </c>
      <c r="H815">
        <v>6.0857446691203503</v>
      </c>
      <c r="I815">
        <v>-13.331671623057501</v>
      </c>
      <c r="J815">
        <v>3.5787025628884499</v>
      </c>
      <c r="K815">
        <v>22.582007461607201</v>
      </c>
      <c r="L815">
        <v>21.2642808196392</v>
      </c>
      <c r="M815">
        <v>61.488347861669702</v>
      </c>
      <c r="N815">
        <v>2.0006682155473001</v>
      </c>
      <c r="O815">
        <v>16.119651017864498</v>
      </c>
      <c r="P815">
        <v>54.790996784565898</v>
      </c>
      <c r="Q815">
        <v>-4.9803937925233001E-2</v>
      </c>
    </row>
    <row r="816" spans="1:17" hidden="1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124</v>
      </c>
      <c r="E816">
        <v>4249.6320388499998</v>
      </c>
      <c r="F816">
        <v>341.05</v>
      </c>
      <c r="G816">
        <v>-32.386899122685499</v>
      </c>
      <c r="H816">
        <v>-1.60334157948068</v>
      </c>
      <c r="I816">
        <v>-20.223223974135099</v>
      </c>
      <c r="J816">
        <v>1.3732577687652101</v>
      </c>
      <c r="K816">
        <v>331.20153400284499</v>
      </c>
      <c r="M816">
        <v>65.193540936537204</v>
      </c>
      <c r="N816">
        <v>1.19786786281237</v>
      </c>
      <c r="O816">
        <v>15.188388799296201</v>
      </c>
      <c r="P816">
        <v>13.286829430327099</v>
      </c>
    </row>
    <row r="817" spans="1:17" hidden="1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265</v>
      </c>
      <c r="E817">
        <v>4238.4001601600003</v>
      </c>
      <c r="F817">
        <v>1195.0999999999999</v>
      </c>
      <c r="G817">
        <v>127.88587068696</v>
      </c>
      <c r="H817">
        <v>15.461836037283</v>
      </c>
      <c r="I817">
        <v>69.720650205695605</v>
      </c>
      <c r="J817">
        <v>4.3156667204533399</v>
      </c>
      <c r="K817">
        <v>1043.3699146332599</v>
      </c>
      <c r="L817">
        <v>819.65819677149295</v>
      </c>
      <c r="M817">
        <v>69.660908138978499</v>
      </c>
      <c r="N817">
        <v>1.0132855172413699</v>
      </c>
      <c r="O817">
        <v>5.8488829386662298</v>
      </c>
      <c r="P817">
        <v>160.93886462882</v>
      </c>
      <c r="Q817">
        <v>0.17276553071940701</v>
      </c>
    </row>
    <row r="818" spans="1:17" hidden="1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46</v>
      </c>
      <c r="E818">
        <v>4215.6640889999999</v>
      </c>
      <c r="F818">
        <v>2197.65</v>
      </c>
      <c r="G818">
        <v>566.62857897845799</v>
      </c>
      <c r="H818">
        <v>-11.532442364729301</v>
      </c>
      <c r="I818">
        <v>209.47720681530501</v>
      </c>
      <c r="J818">
        <v>5.4038285775519697</v>
      </c>
      <c r="K818">
        <v>2235.6835000925298</v>
      </c>
      <c r="L818">
        <v>1286.99112543709</v>
      </c>
      <c r="M818">
        <v>43.170794290460599</v>
      </c>
      <c r="N818">
        <v>0.92204879247833804</v>
      </c>
      <c r="O818">
        <v>35.781402862148099</v>
      </c>
      <c r="P818">
        <v>708.25671202648005</v>
      </c>
    </row>
    <row r="819" spans="1:17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272</v>
      </c>
      <c r="E819">
        <v>4201.8355297649996</v>
      </c>
      <c r="F819">
        <v>497.85</v>
      </c>
      <c r="G819">
        <v>-30.998516538729699</v>
      </c>
      <c r="H819">
        <v>-4.0793474198194302</v>
      </c>
      <c r="I819">
        <v>-38.327612715666099</v>
      </c>
      <c r="J819">
        <v>0.14001989633668399</v>
      </c>
      <c r="K819">
        <v>504.79416809753002</v>
      </c>
      <c r="L819">
        <v>509.42029714062397</v>
      </c>
      <c r="M819">
        <v>56.714964175273501</v>
      </c>
      <c r="N819">
        <v>0.56096103606899295</v>
      </c>
      <c r="O819">
        <v>40.403736065079798</v>
      </c>
      <c r="P819">
        <v>11.375838926174501</v>
      </c>
    </row>
    <row r="820" spans="1:17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143</v>
      </c>
      <c r="E820">
        <v>4194.4169625750001</v>
      </c>
      <c r="F820">
        <v>887.95</v>
      </c>
      <c r="G820">
        <v>50.676357780593499</v>
      </c>
      <c r="H820">
        <v>7.6317145193487796</v>
      </c>
      <c r="I820">
        <v>6.1050967822089302</v>
      </c>
      <c r="J820">
        <v>4.7231307839094798</v>
      </c>
      <c r="K820">
        <v>826.69233460499902</v>
      </c>
      <c r="L820">
        <v>746.86217740925497</v>
      </c>
      <c r="M820">
        <v>72.332346639846705</v>
      </c>
      <c r="N820">
        <v>0.28162455568564598</v>
      </c>
      <c r="O820">
        <v>9.6458133903936094</v>
      </c>
      <c r="P820">
        <v>83.422846519314106</v>
      </c>
      <c r="Q820">
        <v>-6.1931023803247998E-2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133</v>
      </c>
      <c r="E821">
        <v>4194.0978025309996</v>
      </c>
      <c r="F821">
        <v>139.57</v>
      </c>
      <c r="G821">
        <v>35.778618805910803</v>
      </c>
      <c r="H821">
        <v>7.2058745392502201</v>
      </c>
      <c r="I821">
        <v>16.797539703602599</v>
      </c>
      <c r="J821">
        <v>4.2091303450190303</v>
      </c>
      <c r="K821">
        <v>129.75787797004301</v>
      </c>
      <c r="L821">
        <v>106.024381955431</v>
      </c>
      <c r="M821">
        <v>47.039303224458102</v>
      </c>
      <c r="N821">
        <v>1.6323554991570399</v>
      </c>
      <c r="O821">
        <v>13.1331948126388</v>
      </c>
      <c r="P821">
        <v>104.64809384164199</v>
      </c>
      <c r="Q821">
        <v>0.144302482711132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480</v>
      </c>
      <c r="E822">
        <v>4179.1119207749998</v>
      </c>
      <c r="F822">
        <v>678.15</v>
      </c>
      <c r="G822">
        <v>-24.024603339232701</v>
      </c>
      <c r="H822">
        <v>-12.4928865643599</v>
      </c>
      <c r="I822">
        <v>-24.882727632269901</v>
      </c>
      <c r="J822">
        <v>-1.7233832363172099</v>
      </c>
      <c r="K822">
        <v>692.51725899208202</v>
      </c>
      <c r="L822">
        <v>692.61701417799895</v>
      </c>
      <c r="M822">
        <v>47.656566990435799</v>
      </c>
      <c r="N822">
        <v>0.46590513158059399</v>
      </c>
      <c r="O822">
        <v>22.015778220157699</v>
      </c>
      <c r="P822">
        <v>9.3525759896799094</v>
      </c>
      <c r="Q822">
        <v>0.13333694801611301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293</v>
      </c>
      <c r="E823">
        <v>4123.3965354399998</v>
      </c>
      <c r="F823">
        <v>778.7</v>
      </c>
      <c r="G823">
        <v>4.6985709163609197</v>
      </c>
      <c r="H823">
        <v>16.231165914541499</v>
      </c>
      <c r="I823">
        <v>11.373064374307001</v>
      </c>
      <c r="J823">
        <v>21.336347740332901</v>
      </c>
      <c r="K823">
        <v>656.73361057764396</v>
      </c>
      <c r="L823">
        <v>622.55644179301896</v>
      </c>
      <c r="M823">
        <v>91.563062522928206</v>
      </c>
      <c r="N823">
        <v>3.22384881028397</v>
      </c>
      <c r="O823">
        <v>4.2763580326184503</v>
      </c>
      <c r="P823">
        <v>53.650355169692098</v>
      </c>
      <c r="Q823">
        <v>-0.115919127035311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1447</v>
      </c>
      <c r="E824">
        <v>4121.1095060199996</v>
      </c>
      <c r="F824">
        <v>570.70000000000005</v>
      </c>
      <c r="G824">
        <v>4.9437129035928704</v>
      </c>
      <c r="H824">
        <v>5.4009726297322604</v>
      </c>
      <c r="I824">
        <v>7.9122242431062597</v>
      </c>
      <c r="J824">
        <v>5.1973405061561104</v>
      </c>
      <c r="K824">
        <v>512.295897872502</v>
      </c>
      <c r="L824">
        <v>469.615363108709</v>
      </c>
      <c r="M824">
        <v>69.337388130178098</v>
      </c>
      <c r="N824">
        <v>0.59462526187293796</v>
      </c>
      <c r="O824">
        <v>2.08515857718589</v>
      </c>
      <c r="P824">
        <v>53.848227523924997</v>
      </c>
      <c r="Q824">
        <v>-2.5470513139194E-2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286</v>
      </c>
      <c r="E825">
        <v>4106.8379902899997</v>
      </c>
      <c r="F825">
        <v>335.3</v>
      </c>
      <c r="G825">
        <v>85.328353348670703</v>
      </c>
      <c r="H825">
        <v>10.5449859927684</v>
      </c>
      <c r="I825">
        <v>35.366601553506101</v>
      </c>
      <c r="J825">
        <v>8.3876999032822699</v>
      </c>
      <c r="K825">
        <v>298.33005222698802</v>
      </c>
      <c r="L825">
        <v>265.21081608125598</v>
      </c>
      <c r="M825">
        <v>74.560597736032193</v>
      </c>
      <c r="N825">
        <v>1.5653391172328099</v>
      </c>
      <c r="O825">
        <v>16.1497166716373</v>
      </c>
      <c r="P825">
        <v>115.90470057952299</v>
      </c>
    </row>
    <row r="826" spans="1:17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681</v>
      </c>
      <c r="E826">
        <v>4100.3162086399998</v>
      </c>
      <c r="F826">
        <v>620.79999999999995</v>
      </c>
      <c r="G826">
        <v>1.67465920430543</v>
      </c>
      <c r="H826">
        <v>-10.955521399036201</v>
      </c>
      <c r="I826">
        <v>-32.923040997073699</v>
      </c>
      <c r="J826">
        <v>-6.2155400916507197</v>
      </c>
      <c r="K826">
        <v>656.40496125252105</v>
      </c>
      <c r="L826">
        <v>644.68555506754706</v>
      </c>
      <c r="M826">
        <v>22.828363954568001</v>
      </c>
      <c r="N826">
        <v>0.66466801479772597</v>
      </c>
      <c r="O826">
        <v>31.282216494845301</v>
      </c>
      <c r="P826">
        <v>30.8048883270122</v>
      </c>
      <c r="Q826">
        <v>8.4441431261276997E-2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298</v>
      </c>
      <c r="E827">
        <v>4091.2186085120002</v>
      </c>
      <c r="F827">
        <v>185.92</v>
      </c>
      <c r="G827">
        <v>3.23354632769645</v>
      </c>
      <c r="H827">
        <v>-8.8388870540725204</v>
      </c>
      <c r="I827">
        <v>-16.862799141059501</v>
      </c>
      <c r="J827">
        <v>4.48959960314372</v>
      </c>
      <c r="K827">
        <v>187.153932338716</v>
      </c>
      <c r="L827">
        <v>183.20690693527001</v>
      </c>
      <c r="M827">
        <v>59.155474481758198</v>
      </c>
      <c r="N827">
        <v>0.85118142724297796</v>
      </c>
      <c r="O827">
        <v>27.9313683304647</v>
      </c>
      <c r="P827">
        <v>46.1060903732809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298</v>
      </c>
      <c r="E828">
        <v>4090.8110443119999</v>
      </c>
      <c r="F828">
        <v>191.72</v>
      </c>
      <c r="G828">
        <v>-32.229618480226499</v>
      </c>
      <c r="H828">
        <v>1.32541695797297</v>
      </c>
      <c r="I828">
        <v>-20.065943331675999</v>
      </c>
      <c r="J828">
        <v>4.9731318420907202</v>
      </c>
      <c r="K828">
        <v>186.49105343880601</v>
      </c>
      <c r="M828">
        <v>60.704308824460902</v>
      </c>
      <c r="N828">
        <v>0.58204418732113405</v>
      </c>
      <c r="O828">
        <v>22.574587940746898</v>
      </c>
      <c r="P828">
        <v>30.866894197952199</v>
      </c>
    </row>
    <row r="829" spans="1:17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942</v>
      </c>
      <c r="E829">
        <v>4090.2367602250001</v>
      </c>
      <c r="F829">
        <v>333.55</v>
      </c>
      <c r="G829">
        <v>-27.412138981751799</v>
      </c>
      <c r="H829">
        <v>-5.9075770498111302</v>
      </c>
      <c r="I829">
        <v>-30.384352420240901</v>
      </c>
      <c r="J829">
        <v>-1.6762572665917901</v>
      </c>
      <c r="K829">
        <v>318.43576250037103</v>
      </c>
      <c r="L829">
        <v>334.48092864635498</v>
      </c>
      <c r="M829">
        <v>72.355512133146803</v>
      </c>
      <c r="N829">
        <v>0.590437583524134</v>
      </c>
      <c r="O829">
        <v>34.882326487782898</v>
      </c>
      <c r="P829">
        <v>24.4821795111028</v>
      </c>
      <c r="Q829">
        <v>3.6650389156950001E-3</v>
      </c>
    </row>
    <row r="830" spans="1:17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133</v>
      </c>
      <c r="E830">
        <v>4086.6228549719999</v>
      </c>
      <c r="F830">
        <v>213.48</v>
      </c>
      <c r="G830">
        <v>-13.090638624164599</v>
      </c>
      <c r="H830">
        <v>-8.4760961745996894</v>
      </c>
      <c r="I830">
        <v>-31.204113214619898</v>
      </c>
      <c r="J830">
        <v>-4.7730685847257996</v>
      </c>
      <c r="K830">
        <v>219.831544420342</v>
      </c>
      <c r="L830">
        <v>217.51305026884401</v>
      </c>
      <c r="M830">
        <v>36.013074220978197</v>
      </c>
      <c r="N830">
        <v>1.2397205868510901</v>
      </c>
      <c r="O830">
        <v>30.222971706951402</v>
      </c>
      <c r="P830">
        <v>27.9089275014978</v>
      </c>
      <c r="Q830">
        <v>6.2610524974722997E-2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398</v>
      </c>
      <c r="E831">
        <v>4069.1251387500001</v>
      </c>
      <c r="F831">
        <v>682.75</v>
      </c>
      <c r="G831">
        <v>77.327372063847093</v>
      </c>
      <c r="H831">
        <v>5.4508240341997096</v>
      </c>
      <c r="I831">
        <v>63.9677242800459</v>
      </c>
      <c r="J831">
        <v>10.0388470840841</v>
      </c>
      <c r="K831">
        <v>633.63249506644195</v>
      </c>
      <c r="L831">
        <v>505.38039705468498</v>
      </c>
      <c r="M831">
        <v>58.524628730617003</v>
      </c>
      <c r="N831">
        <v>1.1275904935765499</v>
      </c>
      <c r="O831">
        <v>6.8473086781398704</v>
      </c>
      <c r="P831">
        <v>126.413530094511</v>
      </c>
      <c r="Q831">
        <v>0.14608188824948601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1032</v>
      </c>
      <c r="E832">
        <v>4060.8879999999999</v>
      </c>
      <c r="F832">
        <v>118</v>
      </c>
      <c r="G832">
        <v>-24.693640706401499</v>
      </c>
      <c r="I832">
        <v>-12.529965557851099</v>
      </c>
      <c r="K832">
        <v>104.378999999999</v>
      </c>
      <c r="M832">
        <v>99.990560428137201</v>
      </c>
      <c r="N832">
        <v>1</v>
      </c>
      <c r="O832">
        <v>0</v>
      </c>
      <c r="P832">
        <v>5.3571428571428603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37</v>
      </c>
      <c r="E833">
        <v>4054.0196273199899</v>
      </c>
      <c r="F833">
        <v>576.54999999999995</v>
      </c>
      <c r="G833">
        <v>-2.1880867606853398</v>
      </c>
      <c r="H833">
        <v>0.240835047087748</v>
      </c>
      <c r="I833">
        <v>13.499054055984701</v>
      </c>
      <c r="J833">
        <v>3.2700254647376599</v>
      </c>
      <c r="K833">
        <v>541.77867400553396</v>
      </c>
      <c r="M833">
        <v>61.8109952506803</v>
      </c>
      <c r="N833">
        <v>0.55033400863390303</v>
      </c>
      <c r="O833">
        <v>4.9345243257306404</v>
      </c>
      <c r="P833">
        <v>33.910114969225397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961</v>
      </c>
      <c r="E834">
        <v>4037.4699074999999</v>
      </c>
      <c r="F834">
        <v>3219.75</v>
      </c>
      <c r="G834">
        <v>-12.015064026861801</v>
      </c>
      <c r="H834">
        <v>-4.6031591943118197</v>
      </c>
      <c r="I834">
        <v>17.1026066267743</v>
      </c>
      <c r="J834">
        <v>0.37836826976822002</v>
      </c>
      <c r="K834">
        <v>2967.9166102336799</v>
      </c>
      <c r="L834">
        <v>2712.0097417749298</v>
      </c>
      <c r="M834">
        <v>56.883469876597303</v>
      </c>
      <c r="N834">
        <v>0.89515040162425197</v>
      </c>
      <c r="O834">
        <v>8.3904029815979406</v>
      </c>
      <c r="P834">
        <v>47.074273707290303</v>
      </c>
      <c r="Q834">
        <v>2.8096743175921E-2</v>
      </c>
    </row>
    <row r="835" spans="1:17" hidden="1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136</v>
      </c>
      <c r="E835">
        <v>4037.0782571199902</v>
      </c>
      <c r="F835">
        <v>401.6</v>
      </c>
      <c r="G835">
        <v>68.203011282602702</v>
      </c>
      <c r="H835">
        <v>-7.3563936638476699</v>
      </c>
      <c r="I835">
        <v>15.4197744575141</v>
      </c>
      <c r="J835">
        <v>-0.93895488075765199</v>
      </c>
      <c r="K835">
        <v>398.510661372323</v>
      </c>
      <c r="L835">
        <v>326.99384201088901</v>
      </c>
      <c r="M835">
        <v>40.202970816184703</v>
      </c>
      <c r="N835">
        <v>0.56549248709994604</v>
      </c>
      <c r="O835">
        <v>16.782868525896401</v>
      </c>
      <c r="P835">
        <v>107.117070654976</v>
      </c>
      <c r="Q835">
        <v>8.4362969231812995E-2</v>
      </c>
    </row>
    <row r="836" spans="1:17" hidden="1" x14ac:dyDescent="0.3">
      <c r="A836" t="s">
        <v>1814</v>
      </c>
      <c r="B836" t="s">
        <v>1815</v>
      </c>
      <c r="C836" t="str">
        <f>IFERROR(VLOOKUP(Table1[[#This Row],[Ticker]],[1]!Table1[[Symbol]:[Industry]],2,FALSE),"-")</f>
        <v>-</v>
      </c>
      <c r="E836">
        <v>4033.98</v>
      </c>
      <c r="F836">
        <v>360</v>
      </c>
      <c r="G836">
        <v>155.04111663640001</v>
      </c>
      <c r="H836">
        <v>-22.766729965281598</v>
      </c>
      <c r="I836">
        <v>-50.634970034499197</v>
      </c>
      <c r="J836">
        <v>-4.7791016189776903</v>
      </c>
      <c r="K836">
        <v>426.35269707452898</v>
      </c>
      <c r="L836">
        <v>410.02090029815901</v>
      </c>
      <c r="M836">
        <v>13.884730849473099</v>
      </c>
      <c r="N836">
        <v>1.1115924825222701</v>
      </c>
      <c r="O836">
        <v>77.3611111111111</v>
      </c>
      <c r="P836">
        <v>181.45889527383599</v>
      </c>
      <c r="Q836">
        <v>0.26222091165210898</v>
      </c>
    </row>
    <row r="837" spans="1:17" x14ac:dyDescent="0.3">
      <c r="A837" t="s">
        <v>1816</v>
      </c>
      <c r="B837" t="s">
        <v>1817</v>
      </c>
      <c r="C837" t="str">
        <f>IFERROR(VLOOKUP(Table1[[#This Row],[Ticker]],[1]!Table1[[Symbol]:[Industry]],2,FALSE),"-")</f>
        <v>-</v>
      </c>
      <c r="D837" t="s">
        <v>286</v>
      </c>
      <c r="E837">
        <v>4032.7319275</v>
      </c>
      <c r="F837">
        <v>1506.25</v>
      </c>
      <c r="G837">
        <v>8.7446406016163696</v>
      </c>
      <c r="H837">
        <v>5.29407800245367</v>
      </c>
      <c r="I837">
        <v>-19.942538777846799</v>
      </c>
      <c r="J837">
        <v>0.59484263183278197</v>
      </c>
      <c r="K837">
        <v>1400.95263300447</v>
      </c>
      <c r="L837">
        <v>1311.2252981531101</v>
      </c>
      <c r="M837">
        <v>59.513667291767597</v>
      </c>
      <c r="N837">
        <v>1.69635561804934</v>
      </c>
      <c r="O837">
        <v>21.025726141078799</v>
      </c>
      <c r="P837">
        <v>59.3915343915343</v>
      </c>
      <c r="Q837">
        <v>6.9057946636236003E-2</v>
      </c>
    </row>
    <row r="838" spans="1:17" hidden="1" x14ac:dyDescent="0.3">
      <c r="A838" t="s">
        <v>1818</v>
      </c>
      <c r="B838" t="s">
        <v>1819</v>
      </c>
      <c r="C838" t="str">
        <f>IFERROR(VLOOKUP(Table1[[#This Row],[Ticker]],[1]!Table1[[Symbol]:[Industry]],2,FALSE),"-")</f>
        <v>-</v>
      </c>
      <c r="D838" t="s">
        <v>1820</v>
      </c>
      <c r="E838">
        <v>4032.1483059900002</v>
      </c>
      <c r="F838">
        <v>241.06</v>
      </c>
      <c r="G838">
        <v>-35.844793478690903</v>
      </c>
      <c r="H838">
        <v>-1.6278276511935501</v>
      </c>
      <c r="I838">
        <v>-11.1488853537273</v>
      </c>
      <c r="J838">
        <v>1.39579410551785</v>
      </c>
      <c r="K838">
        <v>237.502926372285</v>
      </c>
      <c r="M838">
        <v>46.460024226634097</v>
      </c>
      <c r="N838">
        <v>0.55463075147551599</v>
      </c>
      <c r="O838">
        <v>16.568489172820001</v>
      </c>
      <c r="P838">
        <v>22.6144455747711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628</v>
      </c>
      <c r="E839">
        <v>4026.3428500499999</v>
      </c>
      <c r="F839">
        <v>1590.95</v>
      </c>
      <c r="G839">
        <v>28.389071610690799</v>
      </c>
      <c r="H839">
        <v>7.1283687117443799</v>
      </c>
      <c r="I839">
        <v>38.920690715129197</v>
      </c>
      <c r="J839">
        <v>7.88481028375001</v>
      </c>
      <c r="K839">
        <v>1360.3459054878899</v>
      </c>
      <c r="L839">
        <v>1136.9104060700599</v>
      </c>
      <c r="M839">
        <v>72.7284564962129</v>
      </c>
      <c r="N839">
        <v>0.673175441786244</v>
      </c>
      <c r="O839">
        <v>1.72538420440617</v>
      </c>
      <c r="P839">
        <v>96.135116809468002</v>
      </c>
      <c r="Q839">
        <v>0.116413191273001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228</v>
      </c>
      <c r="E840">
        <v>4020.206151805</v>
      </c>
      <c r="F840">
        <v>369.7</v>
      </c>
      <c r="G840">
        <v>81.332923153639399</v>
      </c>
      <c r="H840">
        <v>-1.2995575611046899</v>
      </c>
      <c r="I840">
        <v>41.376290112461398</v>
      </c>
      <c r="J840">
        <v>3.32467175229645</v>
      </c>
      <c r="K840">
        <v>348.44096481829001</v>
      </c>
      <c r="L840">
        <v>292.84207676512699</v>
      </c>
      <c r="M840">
        <v>60.404148231447301</v>
      </c>
      <c r="N840">
        <v>0.45947499099743599</v>
      </c>
      <c r="O840">
        <v>9.7241006221260502</v>
      </c>
      <c r="P840">
        <v>129.135878481649</v>
      </c>
      <c r="Q840">
        <v>0.13321891965454699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265</v>
      </c>
      <c r="E841">
        <v>4010.16455056</v>
      </c>
      <c r="F841">
        <v>3953.6</v>
      </c>
      <c r="G841">
        <v>53.844389378065998</v>
      </c>
      <c r="H841">
        <v>2.8665867723820901</v>
      </c>
      <c r="I841">
        <v>47.179921949549602</v>
      </c>
      <c r="J841">
        <v>0.28474247182108797</v>
      </c>
      <c r="K841">
        <v>3537.5170483751199</v>
      </c>
      <c r="L841">
        <v>2829.9262661234002</v>
      </c>
      <c r="M841">
        <v>43.378856170187298</v>
      </c>
      <c r="N841">
        <v>0.43524217703929002</v>
      </c>
      <c r="O841">
        <v>7.3704977741804996</v>
      </c>
      <c r="P841">
        <v>84.261179595926606</v>
      </c>
      <c r="Q841">
        <v>0.114126191821524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E842">
        <v>4006.3666995379999</v>
      </c>
      <c r="F842">
        <v>74.78</v>
      </c>
      <c r="G842">
        <v>11276.2741031242</v>
      </c>
      <c r="H842">
        <v>41.980419873593199</v>
      </c>
      <c r="I842">
        <v>560.85647636817998</v>
      </c>
      <c r="J842">
        <v>6.8718527938377099</v>
      </c>
      <c r="K842">
        <v>51.5219016918699</v>
      </c>
      <c r="L842">
        <v>28.327266681065499</v>
      </c>
      <c r="M842">
        <v>99.857413643108799</v>
      </c>
      <c r="N842">
        <v>0.86419268610119504</v>
      </c>
      <c r="O842">
        <v>0</v>
      </c>
      <c r="P842">
        <v>11872.826475849701</v>
      </c>
      <c r="Q842">
        <v>0.34762965242980198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E843">
        <v>3990.9280229999999</v>
      </c>
      <c r="F843">
        <v>88.02</v>
      </c>
      <c r="G843">
        <v>25.997805778148301</v>
      </c>
      <c r="H843">
        <v>-4.9751455233753497</v>
      </c>
      <c r="I843">
        <v>-7.2063686150637798</v>
      </c>
      <c r="J843">
        <v>2.8696989924567999</v>
      </c>
      <c r="K843">
        <v>87.456978554421298</v>
      </c>
      <c r="L843">
        <v>80.671990493566796</v>
      </c>
      <c r="M843">
        <v>61.443070785683702</v>
      </c>
      <c r="N843">
        <v>0.98204633411648201</v>
      </c>
      <c r="O843">
        <v>20.1431492842535</v>
      </c>
      <c r="P843">
        <v>60.036363636363603</v>
      </c>
      <c r="Q843">
        <v>9.7287009683021994E-2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293</v>
      </c>
      <c r="E844">
        <v>3987.7433228499999</v>
      </c>
      <c r="F844">
        <v>464.5</v>
      </c>
      <c r="G844">
        <v>12.716563132819999</v>
      </c>
      <c r="H844">
        <v>6.2427988302081996</v>
      </c>
      <c r="I844">
        <v>7.9505794892780104</v>
      </c>
      <c r="J844">
        <v>4.8819549493693604</v>
      </c>
      <c r="K844">
        <v>432.61593741739802</v>
      </c>
      <c r="L844">
        <v>409.83886987331698</v>
      </c>
      <c r="M844">
        <v>81.575519618877607</v>
      </c>
      <c r="N844">
        <v>0.97129172654738105</v>
      </c>
      <c r="O844">
        <v>8.6975242195909495</v>
      </c>
      <c r="P844">
        <v>51.747794838288101</v>
      </c>
    </row>
    <row r="845" spans="1:17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177</v>
      </c>
      <c r="E845">
        <v>3970.3816924150001</v>
      </c>
      <c r="F845">
        <v>278.05</v>
      </c>
      <c r="G845">
        <v>2.0414498217924399</v>
      </c>
      <c r="H845">
        <v>-3.7087778402086401E-2</v>
      </c>
      <c r="I845">
        <v>14.4429573766547</v>
      </c>
      <c r="J845">
        <v>1.56470159187453</v>
      </c>
      <c r="K845">
        <v>260.48221389609802</v>
      </c>
      <c r="L845">
        <v>236.48950347816901</v>
      </c>
      <c r="M845">
        <v>60.7736923282608</v>
      </c>
      <c r="N845">
        <v>0.93739592982145303</v>
      </c>
      <c r="O845">
        <v>3.18288077683868</v>
      </c>
      <c r="P845">
        <v>39.1989987484355</v>
      </c>
      <c r="Q845">
        <v>-4.8269439864696999E-2</v>
      </c>
    </row>
    <row r="846" spans="1:17" hidden="1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95</v>
      </c>
      <c r="E846">
        <v>3962.9141744399999</v>
      </c>
      <c r="F846">
        <v>85.15</v>
      </c>
      <c r="G846">
        <v>164.19655583355299</v>
      </c>
      <c r="H846">
        <v>63.345219887779201</v>
      </c>
      <c r="I846">
        <v>35.657868342100301</v>
      </c>
      <c r="J846">
        <v>23.209237536025199</v>
      </c>
      <c r="K846">
        <v>61.5323184555224</v>
      </c>
      <c r="L846">
        <v>51.437305101542002</v>
      </c>
      <c r="M846">
        <v>84.783674803321404</v>
      </c>
      <c r="N846">
        <v>1.90811890182199</v>
      </c>
      <c r="O846">
        <v>5.4609512624779599</v>
      </c>
      <c r="P846">
        <v>234.577603143418</v>
      </c>
      <c r="Q846">
        <v>0.101988880036436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1839</v>
      </c>
      <c r="E847">
        <v>3935.79</v>
      </c>
      <c r="F847">
        <v>1548</v>
      </c>
      <c r="G847">
        <v>84.596398025595505</v>
      </c>
      <c r="H847">
        <v>20.602664819787901</v>
      </c>
      <c r="I847">
        <v>17.317015460585299</v>
      </c>
      <c r="J847">
        <v>6.5589089520617998</v>
      </c>
      <c r="K847">
        <v>1317.28826935964</v>
      </c>
      <c r="L847">
        <v>1094.0320519740101</v>
      </c>
      <c r="M847">
        <v>63.843565683598101</v>
      </c>
      <c r="N847">
        <v>1.44677419354838</v>
      </c>
      <c r="O847">
        <v>4.65116279069768</v>
      </c>
      <c r="P847">
        <v>155.02471169686899</v>
      </c>
      <c r="Q847">
        <v>7.5533639316775994E-2</v>
      </c>
    </row>
    <row r="848" spans="1:17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942</v>
      </c>
      <c r="E848">
        <v>3924.386983675</v>
      </c>
      <c r="F848">
        <v>317.14999999999998</v>
      </c>
      <c r="G848">
        <v>61.467292452611296</v>
      </c>
      <c r="H848">
        <v>-1.2175924137442899</v>
      </c>
      <c r="I848">
        <v>17.891729844447699</v>
      </c>
      <c r="J848">
        <v>6.5082560528602702</v>
      </c>
      <c r="K848">
        <v>300.91544191841001</v>
      </c>
      <c r="L848">
        <v>251.847827615889</v>
      </c>
      <c r="M848">
        <v>49.7191725658259</v>
      </c>
      <c r="N848">
        <v>0.78964894578754796</v>
      </c>
      <c r="O848">
        <v>9.4119501813022293</v>
      </c>
      <c r="P848">
        <v>113.06684581793699</v>
      </c>
      <c r="Q848">
        <v>4.2541735590349003E-2</v>
      </c>
    </row>
    <row r="849" spans="1:17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24</v>
      </c>
      <c r="E849">
        <v>3923.0184488199998</v>
      </c>
      <c r="F849">
        <v>125.24</v>
      </c>
      <c r="G849">
        <v>-24.1392976247778</v>
      </c>
      <c r="H849">
        <v>-12.674518056659601</v>
      </c>
      <c r="I849">
        <v>-22.435921670703799</v>
      </c>
      <c r="J849">
        <v>-5.6339142219700999</v>
      </c>
      <c r="K849">
        <v>133.12932149547001</v>
      </c>
      <c r="L849">
        <v>129.126246888743</v>
      </c>
      <c r="M849">
        <v>30.786951707117399</v>
      </c>
      <c r="N849">
        <v>1.0190320660438299</v>
      </c>
      <c r="O849">
        <v>30.5094219099329</v>
      </c>
      <c r="P849">
        <v>13.9581437670609</v>
      </c>
      <c r="Q849">
        <v>7.1631767099689997E-3</v>
      </c>
    </row>
    <row r="850" spans="1:17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200</v>
      </c>
      <c r="E850">
        <v>3913.2746325749999</v>
      </c>
      <c r="F850">
        <v>574.15</v>
      </c>
      <c r="G850">
        <v>26.627669849835701</v>
      </c>
      <c r="H850">
        <v>-4.3158617565824704</v>
      </c>
      <c r="I850">
        <v>42.939599454303902</v>
      </c>
      <c r="J850">
        <v>5.3145700092822103</v>
      </c>
      <c r="K850">
        <v>538.68961215748595</v>
      </c>
      <c r="L850">
        <v>459.62466951698201</v>
      </c>
      <c r="M850">
        <v>58.795625821344302</v>
      </c>
      <c r="N850">
        <v>0.57559449689476105</v>
      </c>
      <c r="O850">
        <v>6.23530436297135</v>
      </c>
      <c r="P850">
        <v>72.754626147134005</v>
      </c>
      <c r="Q850">
        <v>0.12502923219413101</v>
      </c>
    </row>
    <row r="851" spans="1:17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133</v>
      </c>
      <c r="E851">
        <v>3905.73773334</v>
      </c>
      <c r="F851">
        <v>723.9</v>
      </c>
      <c r="G851">
        <v>74.136314727295897</v>
      </c>
      <c r="H851">
        <v>-2.9737310727241599</v>
      </c>
      <c r="I851">
        <v>17.220651324045701</v>
      </c>
      <c r="J851">
        <v>5.9303965701439898</v>
      </c>
      <c r="K851">
        <v>728.24941879541996</v>
      </c>
      <c r="L851">
        <v>619.94988967031395</v>
      </c>
      <c r="M851">
        <v>46.874366574109203</v>
      </c>
      <c r="N851">
        <v>0.38194385787479002</v>
      </c>
      <c r="O851">
        <v>21.563751899433601</v>
      </c>
      <c r="P851">
        <v>120.164233576642</v>
      </c>
      <c r="Q851">
        <v>4.6717464778984003E-2</v>
      </c>
    </row>
    <row r="852" spans="1:17" hidden="1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133</v>
      </c>
      <c r="E852">
        <v>3905.6392781999998</v>
      </c>
      <c r="F852">
        <v>894.7</v>
      </c>
      <c r="G852">
        <v>84.745780484584202</v>
      </c>
      <c r="H852">
        <v>-8.1061365090621909</v>
      </c>
      <c r="I852">
        <v>32.2259227062682</v>
      </c>
      <c r="J852">
        <v>-2.92174304694815</v>
      </c>
      <c r="K852">
        <v>912.57567570057699</v>
      </c>
      <c r="L852">
        <v>756.97393858798796</v>
      </c>
      <c r="M852">
        <v>28.629841117566201</v>
      </c>
      <c r="N852">
        <v>0.69962202029227105</v>
      </c>
      <c r="O852">
        <v>21.0461607242651</v>
      </c>
      <c r="P852">
        <v>122.00992555831201</v>
      </c>
      <c r="Q852">
        <v>6.4948425738841006E-2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200</v>
      </c>
      <c r="E853">
        <v>3892.6568096000001</v>
      </c>
      <c r="F853">
        <v>1924</v>
      </c>
      <c r="G853">
        <v>0.85194188513715396</v>
      </c>
      <c r="H853">
        <v>21.283659812659799</v>
      </c>
      <c r="I853">
        <v>7.3064714597796696</v>
      </c>
      <c r="J853">
        <v>16.8270279217401</v>
      </c>
      <c r="K853">
        <v>1672.1664510006001</v>
      </c>
      <c r="M853">
        <v>75.328381487544704</v>
      </c>
      <c r="N853">
        <v>1.72717136673014</v>
      </c>
      <c r="O853">
        <v>6.9282744282744302</v>
      </c>
      <c r="P853">
        <v>59.813938034720401</v>
      </c>
    </row>
    <row r="854" spans="1:17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265</v>
      </c>
      <c r="E854">
        <v>3890.8118232960001</v>
      </c>
      <c r="F854">
        <v>167.36</v>
      </c>
      <c r="G854">
        <v>-3.49453221804563</v>
      </c>
      <c r="H854">
        <v>21.166798367195302</v>
      </c>
      <c r="I854">
        <v>-13.7677630505788</v>
      </c>
      <c r="J854">
        <v>7.0972887526238502</v>
      </c>
      <c r="K854">
        <v>148.13520954494999</v>
      </c>
      <c r="L854">
        <v>142.39621850690401</v>
      </c>
      <c r="M854">
        <v>64.786193135073106</v>
      </c>
      <c r="N854">
        <v>1.1151792936243401</v>
      </c>
      <c r="O854">
        <v>5.7600382409177699</v>
      </c>
      <c r="P854">
        <v>49.361892012494401</v>
      </c>
      <c r="Q854">
        <v>-1.5044580793808E-2</v>
      </c>
    </row>
    <row r="855" spans="1:17" hidden="1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57</v>
      </c>
      <c r="E855">
        <v>3882.0276757040001</v>
      </c>
      <c r="F855">
        <v>151.18</v>
      </c>
      <c r="G855">
        <v>56.166762425365903</v>
      </c>
      <c r="H855">
        <v>37.2684715032414</v>
      </c>
      <c r="I855">
        <v>49.626655318702397</v>
      </c>
      <c r="J855">
        <v>11.646983416209601</v>
      </c>
      <c r="K855">
        <v>122.280077691646</v>
      </c>
      <c r="L855">
        <v>100.147159989507</v>
      </c>
      <c r="M855">
        <v>64.030545564044203</v>
      </c>
      <c r="N855">
        <v>1.10249190828586</v>
      </c>
      <c r="O855">
        <v>4.8419103055959702</v>
      </c>
      <c r="P855">
        <v>103.88401888064701</v>
      </c>
      <c r="Q855">
        <v>6.7488532699589996E-3</v>
      </c>
    </row>
    <row r="856" spans="1:17" hidden="1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231</v>
      </c>
      <c r="E856">
        <v>3869.9247499099902</v>
      </c>
      <c r="F856">
        <v>601.85</v>
      </c>
      <c r="G856">
        <v>171.82305386999701</v>
      </c>
      <c r="H856">
        <v>32.400282290276103</v>
      </c>
      <c r="I856">
        <v>94.721590955558796</v>
      </c>
      <c r="J856">
        <v>5.31526321585776</v>
      </c>
      <c r="K856">
        <v>487.58308645873802</v>
      </c>
      <c r="L856">
        <v>355.24957588261498</v>
      </c>
      <c r="M856">
        <v>67.407356781452904</v>
      </c>
      <c r="N856">
        <v>0.62067019447530303</v>
      </c>
      <c r="O856">
        <v>10.9578798703996</v>
      </c>
      <c r="P856">
        <v>236.22905027932899</v>
      </c>
      <c r="Q856">
        <v>0.173105745182635</v>
      </c>
    </row>
    <row r="857" spans="1:17" hidden="1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136</v>
      </c>
      <c r="E857">
        <v>3855.7003414000001</v>
      </c>
      <c r="F857">
        <v>427.85</v>
      </c>
      <c r="G857">
        <v>-18.238259041987199</v>
      </c>
      <c r="H857">
        <v>-3.9275753441996701</v>
      </c>
      <c r="I857">
        <v>-11.467316702098801</v>
      </c>
      <c r="J857">
        <v>-0.51884204251453503</v>
      </c>
      <c r="K857">
        <v>425.94811646090301</v>
      </c>
      <c r="L857">
        <v>421.829448473279</v>
      </c>
      <c r="M857">
        <v>60.230718299963797</v>
      </c>
      <c r="N857">
        <v>0.18409856802049199</v>
      </c>
      <c r="O857">
        <v>11.0319037045693</v>
      </c>
      <c r="P857">
        <v>12.296587926509099</v>
      </c>
      <c r="Q857">
        <v>5.7027796873019999E-3</v>
      </c>
    </row>
    <row r="858" spans="1:17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905</v>
      </c>
      <c r="E858">
        <v>3845.9728708449902</v>
      </c>
      <c r="F858">
        <v>447.95</v>
      </c>
      <c r="G858">
        <v>91.033677673243602</v>
      </c>
      <c r="H858">
        <v>37.525411215839704</v>
      </c>
      <c r="I858">
        <v>34.591219654493599</v>
      </c>
      <c r="J858">
        <v>18.644982761576198</v>
      </c>
      <c r="K858">
        <v>346.644108411594</v>
      </c>
      <c r="L858">
        <v>303.18014793200098</v>
      </c>
      <c r="M858">
        <v>81.530118993608099</v>
      </c>
      <c r="N858">
        <v>2.07339468321755</v>
      </c>
      <c r="O858">
        <v>4.6991851769170703</v>
      </c>
      <c r="P858">
        <v>121.8123297846</v>
      </c>
      <c r="Q858">
        <v>9.3830911296571007E-2</v>
      </c>
    </row>
    <row r="859" spans="1:17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220</v>
      </c>
      <c r="E859">
        <v>3829.2992631530001</v>
      </c>
      <c r="F859">
        <v>2.99</v>
      </c>
      <c r="G859">
        <v>247.33222136256299</v>
      </c>
      <c r="H859">
        <v>-16.888357252349898</v>
      </c>
      <c r="I859">
        <v>56.6030393682572</v>
      </c>
      <c r="J859">
        <v>14.291421861133999</v>
      </c>
      <c r="K859">
        <v>2.66665238779744</v>
      </c>
      <c r="L859">
        <v>1.9283564748941</v>
      </c>
      <c r="M859">
        <v>48.610602089425598</v>
      </c>
      <c r="N859">
        <v>2.9326299535028699</v>
      </c>
      <c r="O859">
        <v>44.816053511705597</v>
      </c>
      <c r="P859">
        <v>327.142857142857</v>
      </c>
      <c r="Q859">
        <v>2.4067803720443998E-2</v>
      </c>
    </row>
    <row r="860" spans="1:17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480</v>
      </c>
      <c r="E860">
        <v>3829.2222436099901</v>
      </c>
      <c r="F860">
        <v>604.85</v>
      </c>
      <c r="G860">
        <v>12.118639136269801</v>
      </c>
      <c r="H860">
        <v>7.1851646070671897</v>
      </c>
      <c r="I860">
        <v>35.869996784134898</v>
      </c>
      <c r="J860">
        <v>6.0646616851164703</v>
      </c>
      <c r="K860">
        <v>526.12738875509001</v>
      </c>
      <c r="L860">
        <v>456.717464688929</v>
      </c>
      <c r="M860">
        <v>85.907826133878103</v>
      </c>
      <c r="N860">
        <v>1.2201005632670101</v>
      </c>
      <c r="O860">
        <v>0.98371497065385904</v>
      </c>
      <c r="P860">
        <v>83.844984802431597</v>
      </c>
      <c r="Q860">
        <v>-2.0980430175391002E-2</v>
      </c>
    </row>
    <row r="861" spans="1:17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391</v>
      </c>
      <c r="E861">
        <v>3823.3513451650001</v>
      </c>
      <c r="F861">
        <v>530.65</v>
      </c>
      <c r="G861">
        <v>21.684370399683701</v>
      </c>
      <c r="H861">
        <v>-4.5193957234507298</v>
      </c>
      <c r="I861">
        <v>7.0234647890254598</v>
      </c>
      <c r="J861">
        <v>3.0452008742021199</v>
      </c>
      <c r="K861">
        <v>494.810564763694</v>
      </c>
      <c r="L861">
        <v>444.33403852881202</v>
      </c>
      <c r="M861">
        <v>57.1426997611959</v>
      </c>
      <c r="N861">
        <v>1.2104087938866099</v>
      </c>
      <c r="O861">
        <v>4.5321775181381403</v>
      </c>
      <c r="P861">
        <v>52.463726476081</v>
      </c>
      <c r="Q861">
        <v>-7.3438797829513999E-2</v>
      </c>
    </row>
    <row r="862" spans="1:17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279</v>
      </c>
      <c r="E862">
        <v>3815.74676718</v>
      </c>
      <c r="F862">
        <v>153.33000000000001</v>
      </c>
      <c r="G862">
        <v>51.769321885515701</v>
      </c>
      <c r="H862">
        <v>14.9378087399629</v>
      </c>
      <c r="I862">
        <v>29.1119554171452</v>
      </c>
      <c r="J862">
        <v>14.113154710445</v>
      </c>
      <c r="K862">
        <v>127.981836146444</v>
      </c>
      <c r="L862">
        <v>106.792067903638</v>
      </c>
      <c r="M862">
        <v>63.130646310345597</v>
      </c>
      <c r="N862">
        <v>1.0074927601913299</v>
      </c>
      <c r="O862">
        <v>7.2849409769777598</v>
      </c>
      <c r="P862">
        <v>87.904411764705898</v>
      </c>
      <c r="Q862">
        <v>8.9459430718239995E-3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850</v>
      </c>
      <c r="E863">
        <v>3810.47654435</v>
      </c>
      <c r="F863">
        <v>819.1</v>
      </c>
      <c r="G863">
        <v>-48.730103766662502</v>
      </c>
      <c r="H863">
        <v>-4.8070309876574502</v>
      </c>
      <c r="I863">
        <v>-28.681600354744301</v>
      </c>
      <c r="J863">
        <v>-6.09247232818716</v>
      </c>
      <c r="K863">
        <v>855.41103128948998</v>
      </c>
      <c r="L863">
        <v>905.90954429234603</v>
      </c>
      <c r="M863">
        <v>25.886424508657299</v>
      </c>
      <c r="N863">
        <v>1.5453867781436099</v>
      </c>
      <c r="O863">
        <v>30.020754486631599</v>
      </c>
      <c r="P863">
        <v>13.9538119087367</v>
      </c>
      <c r="Q863">
        <v>-0.10573613712117901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21</v>
      </c>
      <c r="E864">
        <v>3806.3540216000001</v>
      </c>
      <c r="F864">
        <v>644.79999999999995</v>
      </c>
      <c r="G864">
        <v>-10.8932780551552</v>
      </c>
      <c r="H864">
        <v>-2.0907128297670599</v>
      </c>
      <c r="I864">
        <v>-20.307866146421802</v>
      </c>
      <c r="J864">
        <v>-1.9749463911374501</v>
      </c>
      <c r="K864">
        <v>619.24994417600897</v>
      </c>
      <c r="L864">
        <v>596.50850234443806</v>
      </c>
      <c r="M864">
        <v>52.331282971836799</v>
      </c>
      <c r="N864">
        <v>0.95644698650511095</v>
      </c>
      <c r="O864">
        <v>22.751240694789001</v>
      </c>
      <c r="P864">
        <v>43.288888888888799</v>
      </c>
      <c r="Q864">
        <v>7.9660483860842998E-2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200</v>
      </c>
      <c r="E865">
        <v>3804.6546526799998</v>
      </c>
      <c r="F865">
        <v>632.1</v>
      </c>
      <c r="G865">
        <v>42.7512297929132</v>
      </c>
      <c r="H865">
        <v>12.0708637167393</v>
      </c>
      <c r="I865">
        <v>23.218710778186999</v>
      </c>
      <c r="J865">
        <v>13.1531475248508</v>
      </c>
      <c r="K865">
        <v>566.35291742272295</v>
      </c>
      <c r="L865">
        <v>496.39032238605103</v>
      </c>
      <c r="M865">
        <v>66.934797593982395</v>
      </c>
      <c r="N865">
        <v>0.78635398131340195</v>
      </c>
      <c r="O865">
        <v>4.0341718082581801</v>
      </c>
      <c r="P865">
        <v>83.058210251954804</v>
      </c>
      <c r="Q865">
        <v>8.6091314377211001E-2</v>
      </c>
    </row>
    <row r="866" spans="1:17" hidden="1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57</v>
      </c>
      <c r="E866">
        <v>3795.5739825000001</v>
      </c>
      <c r="F866">
        <v>539.1</v>
      </c>
      <c r="G866">
        <v>9.78737548080551</v>
      </c>
      <c r="H866">
        <v>-2.7092972194467202</v>
      </c>
      <c r="I866">
        <v>-1.1403812899766801</v>
      </c>
      <c r="J866">
        <v>3.2348020745191199</v>
      </c>
      <c r="K866">
        <v>536.29887828968106</v>
      </c>
      <c r="L866">
        <v>497.29012284403098</v>
      </c>
      <c r="M866">
        <v>58.949627706271798</v>
      </c>
      <c r="N866">
        <v>0.59982703995194098</v>
      </c>
      <c r="O866">
        <v>14.1995919124466</v>
      </c>
      <c r="P866">
        <v>40.208062418725603</v>
      </c>
      <c r="Q866">
        <v>4.5642535545703002E-2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133</v>
      </c>
      <c r="E867">
        <v>3777.395415</v>
      </c>
      <c r="F867">
        <v>655.75</v>
      </c>
      <c r="G867">
        <v>-32.979477127034102</v>
      </c>
      <c r="H867">
        <v>11.396531975083301</v>
      </c>
      <c r="I867">
        <v>1.32710740386135</v>
      </c>
      <c r="J867">
        <v>3.3714725248682602</v>
      </c>
      <c r="K867">
        <v>597.37615689940401</v>
      </c>
      <c r="L867">
        <v>560.18323039991606</v>
      </c>
      <c r="M867">
        <v>54.422495053638897</v>
      </c>
      <c r="N867">
        <v>1.29631445014818</v>
      </c>
      <c r="O867">
        <v>10.5604269919939</v>
      </c>
      <c r="P867">
        <v>42.554347826086897</v>
      </c>
      <c r="Q867">
        <v>0.168849832133035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265</v>
      </c>
      <c r="E868">
        <v>3768.9332967</v>
      </c>
      <c r="F868">
        <v>821.7</v>
      </c>
      <c r="G868">
        <v>182.89899154889901</v>
      </c>
      <c r="H868">
        <v>1.3395904191072101</v>
      </c>
      <c r="I868">
        <v>126.537105302323</v>
      </c>
      <c r="J868">
        <v>-1.7759015005234799</v>
      </c>
      <c r="K868">
        <v>774.03011931696301</v>
      </c>
      <c r="L868">
        <v>569.97245927802805</v>
      </c>
      <c r="M868">
        <v>36.658004485753203</v>
      </c>
      <c r="N868">
        <v>0.94616026601416403</v>
      </c>
      <c r="O868">
        <v>12.541073384446801</v>
      </c>
      <c r="P868">
        <v>215.77127046345399</v>
      </c>
      <c r="Q868">
        <v>8.0832898417514995E-2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279</v>
      </c>
      <c r="E869">
        <v>3749.8433512500001</v>
      </c>
      <c r="F869">
        <v>697.5</v>
      </c>
      <c r="G869">
        <v>218.793802654323</v>
      </c>
      <c r="H869">
        <v>-6.6788993695767598</v>
      </c>
      <c r="I869">
        <v>126.31291037605099</v>
      </c>
      <c r="J869">
        <v>15.6350800393906</v>
      </c>
      <c r="K869">
        <v>646.66513750400998</v>
      </c>
      <c r="L869">
        <v>439.76931910329102</v>
      </c>
      <c r="M869">
        <v>52.633969160242302</v>
      </c>
      <c r="N869">
        <v>0.44366933613149701</v>
      </c>
      <c r="O869">
        <v>30.2939068100358</v>
      </c>
      <c r="P869">
        <v>269.77151036420503</v>
      </c>
      <c r="Q869">
        <v>0.19903645543142501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127</v>
      </c>
      <c r="E870">
        <v>3739.1726319999998</v>
      </c>
      <c r="F870">
        <v>122</v>
      </c>
      <c r="G870">
        <v>85.204077390317593</v>
      </c>
      <c r="H870">
        <v>6.2956441337684996</v>
      </c>
      <c r="I870">
        <v>-10.6887384634187</v>
      </c>
      <c r="J870">
        <v>0.651386807497775</v>
      </c>
      <c r="K870">
        <v>110.54267451199399</v>
      </c>
      <c r="L870">
        <v>102.08281902013201</v>
      </c>
      <c r="M870">
        <v>66.576149549141107</v>
      </c>
      <c r="N870">
        <v>2.4120942945918298</v>
      </c>
      <c r="O870">
        <v>32.540983606557297</v>
      </c>
      <c r="P870">
        <v>131.939163498098</v>
      </c>
      <c r="Q870">
        <v>0.18919038576584599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1032</v>
      </c>
      <c r="E871">
        <v>3730.8735000000001</v>
      </c>
      <c r="F871">
        <v>66.84</v>
      </c>
      <c r="G871">
        <v>-32.961402798509802</v>
      </c>
      <c r="H871">
        <v>-1.23824817274598</v>
      </c>
      <c r="I871">
        <v>-17.370497169129099</v>
      </c>
      <c r="J871">
        <v>-1.10885903774232</v>
      </c>
      <c r="K871">
        <v>66.423776742715901</v>
      </c>
      <c r="L871">
        <v>67.481868670120306</v>
      </c>
      <c r="M871">
        <v>80.428401478298795</v>
      </c>
      <c r="N871">
        <v>1.53856142080999</v>
      </c>
      <c r="O871">
        <v>11.7444643925792</v>
      </c>
      <c r="P871">
        <v>5.2598425196850496</v>
      </c>
      <c r="Q871">
        <v>-6.679688381315E-3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720</v>
      </c>
      <c r="E872">
        <v>3724.7253936799998</v>
      </c>
      <c r="F872">
        <v>157.47999999999999</v>
      </c>
      <c r="G872">
        <v>-1.4733165619044599</v>
      </c>
      <c r="H872">
        <v>-6.3001316977986797</v>
      </c>
      <c r="I872">
        <v>-3.07867108507341</v>
      </c>
      <c r="J872">
        <v>-3.9017964374213001</v>
      </c>
      <c r="K872">
        <v>159.006222459496</v>
      </c>
      <c r="L872">
        <v>144.340987107214</v>
      </c>
      <c r="M872">
        <v>58.331342908403499</v>
      </c>
      <c r="N872">
        <v>1.96755906654143</v>
      </c>
      <c r="O872">
        <v>11.1252222504445</v>
      </c>
      <c r="P872">
        <v>39.548072662826698</v>
      </c>
      <c r="Q872">
        <v>8.2626113561340003E-3</v>
      </c>
    </row>
    <row r="873" spans="1:17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483</v>
      </c>
      <c r="E873">
        <v>3716.2065739199902</v>
      </c>
      <c r="F873">
        <v>4301.3999999999996</v>
      </c>
      <c r="G873">
        <v>12.176112327894501</v>
      </c>
      <c r="H873">
        <v>0.43355287703216999</v>
      </c>
      <c r="I873">
        <v>12.7038811925682</v>
      </c>
      <c r="J873">
        <v>5.5836204142383403</v>
      </c>
      <c r="K873">
        <v>3925.3375987249401</v>
      </c>
      <c r="L873">
        <v>3538.13712859012</v>
      </c>
      <c r="M873">
        <v>69.0705857882988</v>
      </c>
      <c r="N873">
        <v>0.68861824160837604</v>
      </c>
      <c r="O873">
        <v>2.1062909750313801</v>
      </c>
      <c r="P873">
        <v>44.584873949579801</v>
      </c>
      <c r="Q873">
        <v>6.4005393466197005E-2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286</v>
      </c>
      <c r="E874">
        <v>3712.2654223199902</v>
      </c>
      <c r="F874">
        <v>1359.8</v>
      </c>
      <c r="G874">
        <v>46.959755469410801</v>
      </c>
      <c r="H874">
        <v>-3.8322254386307901</v>
      </c>
      <c r="I874">
        <v>23.099431864649699</v>
      </c>
      <c r="J874">
        <v>0.72692819971526901</v>
      </c>
      <c r="K874">
        <v>1337.5376188591599</v>
      </c>
      <c r="L874">
        <v>1176.8397720185001</v>
      </c>
      <c r="M874">
        <v>54.211232257004099</v>
      </c>
      <c r="N874">
        <v>0.48087426710465397</v>
      </c>
      <c r="O874">
        <v>4.0594205030151498</v>
      </c>
      <c r="P874">
        <v>79.381307301629107</v>
      </c>
      <c r="Q874">
        <v>9.1040465318977998E-2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200</v>
      </c>
      <c r="E875">
        <v>3708.2399497500001</v>
      </c>
      <c r="F875">
        <v>236.3</v>
      </c>
      <c r="G875">
        <v>-32.0110666917708</v>
      </c>
      <c r="H875">
        <v>5.4816027353385097</v>
      </c>
      <c r="I875">
        <v>-29.0702534528365</v>
      </c>
      <c r="J875">
        <v>0.75209905715310399</v>
      </c>
      <c r="K875">
        <v>226.63314925184599</v>
      </c>
      <c r="L875">
        <v>232.89305119877599</v>
      </c>
      <c r="M875">
        <v>60.536484467187798</v>
      </c>
      <c r="N875">
        <v>1.32699904780671</v>
      </c>
      <c r="O875">
        <v>26.534066864155701</v>
      </c>
      <c r="P875">
        <v>24.009446339543398</v>
      </c>
      <c r="Q875">
        <v>1.7727274883560001E-2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116</v>
      </c>
      <c r="E876">
        <v>3695.69830959</v>
      </c>
      <c r="F876">
        <v>57.54</v>
      </c>
      <c r="G876">
        <v>118.43328519235099</v>
      </c>
      <c r="H876">
        <v>21.830993441274899</v>
      </c>
      <c r="I876">
        <v>-22.556892333507101</v>
      </c>
      <c r="J876">
        <v>9.5636032823329398</v>
      </c>
      <c r="K876">
        <v>48.191597591486598</v>
      </c>
      <c r="L876">
        <v>40.807824758669497</v>
      </c>
      <c r="M876">
        <v>65.809079491417805</v>
      </c>
      <c r="N876">
        <v>1.7219613040787001</v>
      </c>
      <c r="O876">
        <v>18.0917622523462</v>
      </c>
      <c r="P876">
        <v>172.701421800947</v>
      </c>
      <c r="Q876">
        <v>9.6539018617018996E-2</v>
      </c>
    </row>
    <row r="877" spans="1:17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279</v>
      </c>
      <c r="E877">
        <v>3689.9915700000001</v>
      </c>
      <c r="F877">
        <v>1191.8</v>
      </c>
      <c r="G877">
        <v>67.150517610736699</v>
      </c>
      <c r="H877">
        <v>22.831493201857601</v>
      </c>
      <c r="I877">
        <v>15.4656244022708</v>
      </c>
      <c r="J877">
        <v>9.8097484292214308</v>
      </c>
      <c r="K877">
        <v>940.98825285963596</v>
      </c>
      <c r="L877">
        <v>835.09888678802804</v>
      </c>
      <c r="M877">
        <v>86.082223929745297</v>
      </c>
      <c r="N877">
        <v>2.7830875134185802</v>
      </c>
      <c r="O877">
        <v>2.7017956032891299</v>
      </c>
      <c r="P877">
        <v>95.441128238766794</v>
      </c>
      <c r="Q877">
        <v>3.7323468989185003E-2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80</v>
      </c>
      <c r="E878">
        <v>3688.83964251</v>
      </c>
      <c r="F878">
        <v>858.15</v>
      </c>
      <c r="G878">
        <v>-51.250257943703197</v>
      </c>
      <c r="H878">
        <v>2.37254749445838</v>
      </c>
      <c r="I878">
        <v>5.1739112630453503</v>
      </c>
      <c r="J878">
        <v>4.3960205340109804</v>
      </c>
      <c r="K878">
        <v>775.30530286186297</v>
      </c>
      <c r="L878">
        <v>806.01677111632898</v>
      </c>
      <c r="M878">
        <v>65.853766913825893</v>
      </c>
      <c r="N878">
        <v>0.82052211729925795</v>
      </c>
      <c r="O878">
        <v>36.269882887606997</v>
      </c>
      <c r="P878">
        <v>38.6797026502908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1556</v>
      </c>
      <c r="E879">
        <v>3681.3933075939999</v>
      </c>
      <c r="F879">
        <v>162.74</v>
      </c>
      <c r="G879">
        <v>-12.7725272407879</v>
      </c>
      <c r="H879">
        <v>-4.17251369873056</v>
      </c>
      <c r="I879">
        <v>-2.7883500642280699</v>
      </c>
      <c r="J879">
        <v>1.60019669557115</v>
      </c>
      <c r="K879">
        <v>153.39648263423001</v>
      </c>
      <c r="L879">
        <v>148.26470169997501</v>
      </c>
      <c r="M879">
        <v>68.232930124202994</v>
      </c>
      <c r="N879">
        <v>1.1389633573996101</v>
      </c>
      <c r="O879">
        <v>8.0865183728646901</v>
      </c>
      <c r="P879">
        <v>26.155038759689901</v>
      </c>
      <c r="Q879">
        <v>2.5266261044261999E-2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483</v>
      </c>
      <c r="E880">
        <v>3645.3912255</v>
      </c>
      <c r="F880">
        <v>3001</v>
      </c>
      <c r="G880">
        <v>27.2471897437309</v>
      </c>
      <c r="H880">
        <v>-0.36132908176585099</v>
      </c>
      <c r="I880">
        <v>21.602298874228001</v>
      </c>
      <c r="J880">
        <v>-1.80548221302709</v>
      </c>
      <c r="K880">
        <v>2798.4834669827401</v>
      </c>
      <c r="L880">
        <v>2452.8957866249498</v>
      </c>
      <c r="M880">
        <v>60.316171600375498</v>
      </c>
      <c r="N880">
        <v>1.43494273349533</v>
      </c>
      <c r="O880">
        <v>6.63112295901366</v>
      </c>
      <c r="P880">
        <v>56.440598446541202</v>
      </c>
      <c r="Q880">
        <v>3.4157846116168997E-2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57</v>
      </c>
      <c r="E881">
        <v>3621.76575641</v>
      </c>
      <c r="F881">
        <v>632.9</v>
      </c>
      <c r="G881">
        <v>-9.5171506359583695</v>
      </c>
      <c r="H881">
        <v>15.6537320203108</v>
      </c>
      <c r="I881">
        <v>10.087743269463999</v>
      </c>
      <c r="J881">
        <v>7.20148772087063</v>
      </c>
      <c r="K881">
        <v>524.06311832659003</v>
      </c>
      <c r="M881">
        <v>82.779047966424599</v>
      </c>
      <c r="N881">
        <v>2.2428092994748701</v>
      </c>
      <c r="O881">
        <v>0.96381734871226998</v>
      </c>
      <c r="P881">
        <v>50.207665836003301</v>
      </c>
    </row>
    <row r="882" spans="1:17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1479</v>
      </c>
      <c r="E882">
        <v>3618.1230626639999</v>
      </c>
      <c r="F882">
        <v>135.12</v>
      </c>
      <c r="G882">
        <v>-58.958966855109502</v>
      </c>
      <c r="H882">
        <v>-0.73059438375805297</v>
      </c>
      <c r="I882">
        <v>-16.659303922254999</v>
      </c>
      <c r="J882">
        <v>-1.4081994357840599</v>
      </c>
      <c r="K882">
        <v>132.182410728864</v>
      </c>
      <c r="L882">
        <v>140.38432296691099</v>
      </c>
      <c r="M882">
        <v>47.865823214949899</v>
      </c>
      <c r="N882">
        <v>0.60789449666581696</v>
      </c>
      <c r="O882">
        <v>49.7557726465364</v>
      </c>
      <c r="P882">
        <v>29.363331737673501</v>
      </c>
      <c r="Q882">
        <v>-4.7374965911416003E-2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65</v>
      </c>
      <c r="E883">
        <v>3604.4670612279901</v>
      </c>
      <c r="F883">
        <v>238.31</v>
      </c>
      <c r="G883">
        <v>77.614755609139294</v>
      </c>
      <c r="H883">
        <v>-1.1540361989791099</v>
      </c>
      <c r="I883">
        <v>-7.7944206655664203</v>
      </c>
      <c r="J883">
        <v>2.03950533643218</v>
      </c>
      <c r="K883">
        <v>229.069665993651</v>
      </c>
      <c r="L883">
        <v>189.61984419425599</v>
      </c>
      <c r="M883">
        <v>43.635914057597198</v>
      </c>
      <c r="N883">
        <v>0.82287161480015403</v>
      </c>
      <c r="O883">
        <v>13.255843229407001</v>
      </c>
      <c r="P883">
        <v>116.54702407996299</v>
      </c>
      <c r="Q883">
        <v>9.6123707064456998E-2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57</v>
      </c>
      <c r="E884">
        <v>3588.5893940000001</v>
      </c>
      <c r="F884">
        <v>494</v>
      </c>
      <c r="G884">
        <v>179.08495125643501</v>
      </c>
      <c r="H884">
        <v>-0.26007615894427599</v>
      </c>
      <c r="I884">
        <v>39.592050357268199</v>
      </c>
      <c r="J884">
        <v>2.48657423799854</v>
      </c>
      <c r="K884">
        <v>459.55663877141001</v>
      </c>
      <c r="L884">
        <v>357.30618938096501</v>
      </c>
      <c r="M884">
        <v>56.125507519584197</v>
      </c>
      <c r="N884">
        <v>0.53803218265199404</v>
      </c>
      <c r="O884">
        <v>7.2874493927125501</v>
      </c>
      <c r="P884">
        <v>220.52945756553299</v>
      </c>
      <c r="Q884">
        <v>0.15783712656190699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604</v>
      </c>
      <c r="E885">
        <v>3587.5658619999999</v>
      </c>
      <c r="F885">
        <v>260.72000000000003</v>
      </c>
      <c r="G885">
        <v>75.769115507581404</v>
      </c>
      <c r="H885">
        <v>36.6302333809397</v>
      </c>
      <c r="I885">
        <v>27.441548685027399</v>
      </c>
      <c r="J885">
        <v>12.0765601099819</v>
      </c>
      <c r="K885">
        <v>199.40103077729799</v>
      </c>
      <c r="L885">
        <v>172.91392078540301</v>
      </c>
      <c r="M885">
        <v>85.343053282073797</v>
      </c>
      <c r="N885">
        <v>2.0541248305305402</v>
      </c>
      <c r="O885">
        <v>1.9868057686406699</v>
      </c>
      <c r="P885">
        <v>119.92408266554099</v>
      </c>
      <c r="Q885">
        <v>0.21062766483513101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628</v>
      </c>
      <c r="E886">
        <v>3576.44872376999</v>
      </c>
      <c r="F886">
        <v>1795.95</v>
      </c>
      <c r="G886">
        <v>45.008747397021999</v>
      </c>
      <c r="H886">
        <v>-4.7489211530937103</v>
      </c>
      <c r="I886">
        <v>8.2736126973671507</v>
      </c>
      <c r="J886">
        <v>1.70070757541977</v>
      </c>
      <c r="K886">
        <v>1788.60541029401</v>
      </c>
      <c r="L886">
        <v>1532.3986601751401</v>
      </c>
      <c r="M886">
        <v>50.2721889003519</v>
      </c>
      <c r="N886">
        <v>0.87779887239673204</v>
      </c>
      <c r="O886">
        <v>21.6626298059522</v>
      </c>
      <c r="P886">
        <v>86.350194552529103</v>
      </c>
      <c r="Q886">
        <v>0.143064961962975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637</v>
      </c>
      <c r="E887">
        <v>3573.9240092250002</v>
      </c>
      <c r="F887">
        <v>3015.75</v>
      </c>
      <c r="G887">
        <v>20.241269166872598</v>
      </c>
      <c r="H887">
        <v>20.748539996705698</v>
      </c>
      <c r="I887">
        <v>5.0752070264967104</v>
      </c>
      <c r="J887">
        <v>11.877742615851</v>
      </c>
      <c r="K887">
        <v>2539.2056206949701</v>
      </c>
      <c r="L887">
        <v>2363.2466604976898</v>
      </c>
      <c r="M887">
        <v>81.293377412034005</v>
      </c>
      <c r="N887">
        <v>2.1363336798419401</v>
      </c>
      <c r="O887">
        <v>2.7522175246621901</v>
      </c>
      <c r="P887">
        <v>54.8881641457589</v>
      </c>
      <c r="Q887">
        <v>7.4179710369341997E-2</v>
      </c>
    </row>
    <row r="888" spans="1:17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200</v>
      </c>
      <c r="E888">
        <v>3565.7875368</v>
      </c>
      <c r="F888">
        <v>1354.8</v>
      </c>
      <c r="G888">
        <v>12.007688980966501</v>
      </c>
      <c r="H888">
        <v>-1.0723408815058499</v>
      </c>
      <c r="I888">
        <v>0.63004143066239404</v>
      </c>
      <c r="J888">
        <v>0.85103724574945905</v>
      </c>
      <c r="K888">
        <v>1287.9423622679401</v>
      </c>
      <c r="L888">
        <v>1149.92531162862</v>
      </c>
      <c r="M888">
        <v>57.670556125761998</v>
      </c>
      <c r="N888">
        <v>0.61594019089682295</v>
      </c>
      <c r="O888">
        <v>3.8382049010924102</v>
      </c>
      <c r="P888">
        <v>64.817518248175105</v>
      </c>
      <c r="Q888">
        <v>0.120971848043387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1556</v>
      </c>
      <c r="E889">
        <v>3564.4626034399998</v>
      </c>
      <c r="F889">
        <v>2101.6</v>
      </c>
      <c r="G889">
        <v>67.233453797486703</v>
      </c>
      <c r="H889">
        <v>2.7524963242710601</v>
      </c>
      <c r="I889">
        <v>30.319899881939499</v>
      </c>
      <c r="J889">
        <v>-0.90920565556355604</v>
      </c>
      <c r="K889">
        <v>1959.59757964857</v>
      </c>
      <c r="L889">
        <v>1694.74001584553</v>
      </c>
      <c r="M889">
        <v>58.854511609431803</v>
      </c>
      <c r="N889">
        <v>1.17484147988697</v>
      </c>
      <c r="O889">
        <v>3.9208222306813898</v>
      </c>
      <c r="P889">
        <v>94.809047089358501</v>
      </c>
      <c r="Q889">
        <v>9.9621907308509006E-2</v>
      </c>
    </row>
    <row r="890" spans="1:17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1472</v>
      </c>
      <c r="E890">
        <v>3560.3249999999998</v>
      </c>
      <c r="F890">
        <v>320.75</v>
      </c>
      <c r="G890">
        <v>-58.677546324870001</v>
      </c>
      <c r="H890">
        <v>-4.8331973922802502</v>
      </c>
      <c r="I890">
        <v>-25.5756406743984</v>
      </c>
      <c r="J890">
        <v>-0.97068763713035799</v>
      </c>
      <c r="K890">
        <v>325.24314890575403</v>
      </c>
      <c r="L890">
        <v>346.97728723315799</v>
      </c>
      <c r="M890">
        <v>47.557748441476299</v>
      </c>
      <c r="N890">
        <v>0.95594077002597899</v>
      </c>
      <c r="O890">
        <v>49.571317225253303</v>
      </c>
      <c r="P890">
        <v>10.4511019283746</v>
      </c>
      <c r="Q890">
        <v>-1.8150996330064999E-2</v>
      </c>
    </row>
    <row r="891" spans="1:17" hidden="1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46</v>
      </c>
      <c r="E891">
        <v>3553.424561025</v>
      </c>
      <c r="F891">
        <v>994.85</v>
      </c>
      <c r="G891">
        <v>53.585840071288096</v>
      </c>
      <c r="H891">
        <v>-8.9420241860021008</v>
      </c>
      <c r="I891">
        <v>0.86392474531942298</v>
      </c>
      <c r="J891">
        <v>2.0461010055190898</v>
      </c>
      <c r="K891">
        <v>980.87296031492895</v>
      </c>
      <c r="L891">
        <v>886.35110560902297</v>
      </c>
      <c r="M891">
        <v>21.724032830235501</v>
      </c>
      <c r="N891">
        <v>1.22271080046535</v>
      </c>
      <c r="O891">
        <v>38.312308388199199</v>
      </c>
      <c r="P891">
        <v>87.701644602371005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279</v>
      </c>
      <c r="E892">
        <v>3543.6528331999998</v>
      </c>
      <c r="F892">
        <v>346.1</v>
      </c>
      <c r="G892">
        <v>44.622498110772497</v>
      </c>
      <c r="H892">
        <v>10.334792048514901</v>
      </c>
      <c r="I892">
        <v>28.4381249176285</v>
      </c>
      <c r="J892">
        <v>15.0556444456544</v>
      </c>
      <c r="K892">
        <v>298.06589953825898</v>
      </c>
      <c r="L892">
        <v>256.845086143652</v>
      </c>
      <c r="M892">
        <v>77.577081571034299</v>
      </c>
      <c r="N892">
        <v>1.1764365345110199</v>
      </c>
      <c r="O892">
        <v>1.24241548685348</v>
      </c>
      <c r="P892">
        <v>83.461436522661003</v>
      </c>
      <c r="Q892">
        <v>4.1814377860671999E-2</v>
      </c>
    </row>
    <row r="893" spans="1:17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57</v>
      </c>
      <c r="E893">
        <v>3542.1970949199899</v>
      </c>
      <c r="F893">
        <v>142.16</v>
      </c>
      <c r="G893">
        <v>24.175441701547001</v>
      </c>
      <c r="H893">
        <v>20.2023347013596</v>
      </c>
      <c r="I893">
        <v>-12.3838061044356</v>
      </c>
      <c r="J893">
        <v>3.6084508466413001</v>
      </c>
      <c r="K893">
        <v>129.00641380195199</v>
      </c>
      <c r="L893">
        <v>119.471632047977</v>
      </c>
      <c r="M893">
        <v>57.506758414929301</v>
      </c>
      <c r="N893">
        <v>1.6415975900149</v>
      </c>
      <c r="O893">
        <v>9.3837929093978492</v>
      </c>
      <c r="P893">
        <v>64.537037037036995</v>
      </c>
      <c r="Q893">
        <v>-7.7004118686694004E-2</v>
      </c>
    </row>
    <row r="894" spans="1:17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54</v>
      </c>
      <c r="E894">
        <v>3527.9864639419998</v>
      </c>
      <c r="F894">
        <v>266.77999999999997</v>
      </c>
      <c r="G894">
        <v>-9.6394901716885997</v>
      </c>
      <c r="H894">
        <v>32.6757322851143</v>
      </c>
      <c r="I894">
        <v>28.180493414477901</v>
      </c>
      <c r="J894">
        <v>10.4766225300303</v>
      </c>
      <c r="K894">
        <v>216.284340973517</v>
      </c>
      <c r="L894">
        <v>192.99008451629899</v>
      </c>
      <c r="M894">
        <v>80.532906452098402</v>
      </c>
      <c r="N894">
        <v>1.94977293449464</v>
      </c>
      <c r="O894">
        <v>3.6059674638278798</v>
      </c>
      <c r="P894">
        <v>72.449903038138302</v>
      </c>
      <c r="Q894">
        <v>4.1745065176256001E-2</v>
      </c>
    </row>
    <row r="895" spans="1:17" hidden="1" x14ac:dyDescent="0.3">
      <c r="A895" t="s">
        <v>1934</v>
      </c>
      <c r="B895" t="s">
        <v>1935</v>
      </c>
      <c r="C895" t="str">
        <f>IFERROR(VLOOKUP(Table1[[#This Row],[Ticker]],[1]!Table1[[Symbol]:[Industry]],2,FALSE),"-")</f>
        <v>-</v>
      </c>
      <c r="D895" t="s">
        <v>1936</v>
      </c>
      <c r="E895">
        <v>3523.52</v>
      </c>
      <c r="F895">
        <v>1258.4000000000001</v>
      </c>
      <c r="G895">
        <v>213.23134416958101</v>
      </c>
      <c r="H895">
        <v>8.8896602213802591</v>
      </c>
      <c r="I895">
        <v>48.162003893664703</v>
      </c>
      <c r="J895">
        <v>-0.274801971394105</v>
      </c>
      <c r="K895">
        <v>1145.38544897782</v>
      </c>
      <c r="L895">
        <v>832.23137282396601</v>
      </c>
      <c r="M895">
        <v>45.727319345714903</v>
      </c>
      <c r="N895">
        <v>0.36982263265237902</v>
      </c>
      <c r="O895">
        <v>15.857438016528899</v>
      </c>
      <c r="P895">
        <v>252.83891770643399</v>
      </c>
      <c r="Q895">
        <v>0.106242900673092</v>
      </c>
    </row>
    <row r="896" spans="1:17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57</v>
      </c>
      <c r="E896">
        <v>3521.2446231899999</v>
      </c>
      <c r="F896">
        <v>351.15</v>
      </c>
      <c r="G896">
        <v>10.2430503176135</v>
      </c>
      <c r="H896">
        <v>-2.6174486727139499</v>
      </c>
      <c r="I896">
        <v>-13.0727175214457</v>
      </c>
      <c r="J896">
        <v>1.4853911754785001</v>
      </c>
      <c r="K896">
        <v>345.34356159125599</v>
      </c>
      <c r="L896">
        <v>317.011524501667</v>
      </c>
      <c r="M896">
        <v>50.241959067947498</v>
      </c>
      <c r="N896">
        <v>0.56734915207258696</v>
      </c>
      <c r="O896">
        <v>10.195073330485499</v>
      </c>
      <c r="P896">
        <v>47.9460712028649</v>
      </c>
      <c r="Q896">
        <v>5.2749279398179999E-2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136</v>
      </c>
      <c r="E897">
        <v>3520.57565376</v>
      </c>
      <c r="F897">
        <v>774.4</v>
      </c>
      <c r="G897">
        <v>94.965869161306102</v>
      </c>
      <c r="H897">
        <v>11.133078287882499</v>
      </c>
      <c r="I897">
        <v>41.686291194964497</v>
      </c>
      <c r="J897">
        <v>14.4187108092993</v>
      </c>
      <c r="K897">
        <v>698.84548970430296</v>
      </c>
      <c r="L897">
        <v>583.40260180283497</v>
      </c>
      <c r="M897">
        <v>64.962276697470003</v>
      </c>
      <c r="N897">
        <v>1.5147238544794099</v>
      </c>
      <c r="O897">
        <v>6.6632231404958704</v>
      </c>
      <c r="P897">
        <v>150.61488673139101</v>
      </c>
      <c r="Q897">
        <v>0.18319104567168601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46</v>
      </c>
      <c r="E898">
        <v>3490.7864316750001</v>
      </c>
      <c r="F898">
        <v>519.25</v>
      </c>
      <c r="G898">
        <v>194.008015870431</v>
      </c>
      <c r="H898">
        <v>19.4805954323921</v>
      </c>
      <c r="I898">
        <v>92.125069802052295</v>
      </c>
      <c r="J898">
        <v>6.9716495171205697</v>
      </c>
      <c r="K898">
        <v>431.08493615938198</v>
      </c>
      <c r="L898">
        <v>316.89071102186199</v>
      </c>
      <c r="M898">
        <v>59.344803368054002</v>
      </c>
      <c r="N898">
        <v>0.44635915396720299</v>
      </c>
      <c r="O898">
        <v>24.4102070293692</v>
      </c>
      <c r="P898">
        <v>231.78913738019099</v>
      </c>
      <c r="Q898">
        <v>4.2200246729704002E-2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1447</v>
      </c>
      <c r="E899">
        <v>3460.221287325</v>
      </c>
      <c r="F899">
        <v>790.25</v>
      </c>
      <c r="G899">
        <v>-1.11055593070486</v>
      </c>
      <c r="H899">
        <v>11.861574134480501</v>
      </c>
      <c r="I899">
        <v>11.481775588282201</v>
      </c>
      <c r="J899">
        <v>4.8997906743325697</v>
      </c>
      <c r="K899">
        <v>688.64529018260396</v>
      </c>
      <c r="L899">
        <v>630.49155696731304</v>
      </c>
      <c r="M899">
        <v>58.9671566099545</v>
      </c>
      <c r="N899">
        <v>0.61478036993583896</v>
      </c>
      <c r="O899">
        <v>7.1875988611199002</v>
      </c>
      <c r="P899">
        <v>75.923864648263503</v>
      </c>
      <c r="Q899">
        <v>-6.1073517250859001E-2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51</v>
      </c>
      <c r="E900">
        <v>3439.8124190099902</v>
      </c>
      <c r="F900">
        <v>252.78</v>
      </c>
      <c r="G900">
        <v>18.151852474946001</v>
      </c>
      <c r="H900">
        <v>-1.2085566579678599</v>
      </c>
      <c r="I900">
        <v>14.191018462333799</v>
      </c>
      <c r="J900">
        <v>0.55352258819885103</v>
      </c>
      <c r="K900">
        <v>242.796432365306</v>
      </c>
      <c r="L900">
        <v>214.28820690205799</v>
      </c>
      <c r="M900">
        <v>62.506795391612997</v>
      </c>
      <c r="N900">
        <v>1.25991334145934</v>
      </c>
      <c r="O900">
        <v>10.7682569823561</v>
      </c>
      <c r="P900">
        <v>60.495238095238001</v>
      </c>
      <c r="Q900">
        <v>-4.2808391175582002E-2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133</v>
      </c>
      <c r="E901">
        <v>3436.2223267320001</v>
      </c>
      <c r="F901">
        <v>191.88</v>
      </c>
      <c r="G901">
        <v>82.601829205701193</v>
      </c>
      <c r="H901">
        <v>0.24754552364226501</v>
      </c>
      <c r="I901">
        <v>-22.751957566138799</v>
      </c>
      <c r="J901">
        <v>5.2564558994131803</v>
      </c>
      <c r="K901">
        <v>183.49826926290999</v>
      </c>
      <c r="L901">
        <v>163.90659367795601</v>
      </c>
      <c r="M901">
        <v>54.573013314379097</v>
      </c>
      <c r="N901">
        <v>0.99008062786336704</v>
      </c>
      <c r="O901">
        <v>16.531165311653101</v>
      </c>
      <c r="P901">
        <v>122.85714285714199</v>
      </c>
      <c r="Q901">
        <v>7.8637021382417002E-2</v>
      </c>
    </row>
    <row r="902" spans="1:17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127</v>
      </c>
      <c r="E902">
        <v>3413.6356750349901</v>
      </c>
      <c r="F902">
        <v>518.45000000000005</v>
      </c>
      <c r="G902">
        <v>-39.872415145239998</v>
      </c>
      <c r="H902">
        <v>-6.6788055954299201</v>
      </c>
      <c r="I902">
        <v>-15.1903794036653</v>
      </c>
      <c r="J902">
        <v>3.0099066339748002</v>
      </c>
      <c r="K902">
        <v>521.268325895864</v>
      </c>
      <c r="L902">
        <v>513.87004938817404</v>
      </c>
      <c r="M902">
        <v>40.523184845759303</v>
      </c>
      <c r="N902">
        <v>0.54672299444650796</v>
      </c>
      <c r="O902">
        <v>19.5872311698331</v>
      </c>
      <c r="P902">
        <v>15.403450194769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279</v>
      </c>
      <c r="E903">
        <v>3387.2353893949999</v>
      </c>
      <c r="F903">
        <v>2796.95</v>
      </c>
      <c r="G903">
        <v>-6.1292013107544401</v>
      </c>
      <c r="H903">
        <v>28.5701405637164</v>
      </c>
      <c r="I903">
        <v>15.6372260982596</v>
      </c>
      <c r="J903">
        <v>11.748891715099999</v>
      </c>
      <c r="K903">
        <v>2289.5859005228999</v>
      </c>
      <c r="L903">
        <v>2092.6630671978401</v>
      </c>
      <c r="M903">
        <v>74.957171536713005</v>
      </c>
      <c r="N903">
        <v>1.24997660271408</v>
      </c>
      <c r="O903">
        <v>3.3250505014390699</v>
      </c>
      <c r="P903">
        <v>85.394226626454</v>
      </c>
      <c r="Q903">
        <v>7.6699611020355996E-2</v>
      </c>
    </row>
    <row r="904" spans="1:17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279</v>
      </c>
      <c r="E904">
        <v>3384.7352528400002</v>
      </c>
      <c r="F904">
        <v>1078.2</v>
      </c>
      <c r="G904">
        <v>-38.336739506645998</v>
      </c>
      <c r="H904">
        <v>0.803128228598744</v>
      </c>
      <c r="I904">
        <v>-6.5364352736900502</v>
      </c>
      <c r="J904">
        <v>3.2340162945336699</v>
      </c>
      <c r="K904">
        <v>979.00385142030098</v>
      </c>
      <c r="L904">
        <v>1006.73870308771</v>
      </c>
      <c r="M904">
        <v>64.055646054087205</v>
      </c>
      <c r="N904">
        <v>0.72538889469110202</v>
      </c>
      <c r="O904">
        <v>22.704507512520799</v>
      </c>
      <c r="P904">
        <v>43.444422271003802</v>
      </c>
      <c r="Q904">
        <v>-6.3156872080462001E-2</v>
      </c>
    </row>
    <row r="905" spans="1:17" hidden="1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153</v>
      </c>
      <c r="E905">
        <v>3377.66673816</v>
      </c>
      <c r="F905">
        <v>369.2</v>
      </c>
      <c r="G905">
        <v>81.114542891512798</v>
      </c>
      <c r="H905">
        <v>-10.7492137495155</v>
      </c>
      <c r="I905">
        <v>-29.037715722007299</v>
      </c>
      <c r="J905">
        <v>7.6949932897054998</v>
      </c>
      <c r="K905">
        <v>380.15202301549698</v>
      </c>
      <c r="L905">
        <v>346.80404428805502</v>
      </c>
      <c r="M905">
        <v>43.4842044308891</v>
      </c>
      <c r="N905">
        <v>0.80621193186802298</v>
      </c>
      <c r="O905">
        <v>30.877573131094199</v>
      </c>
      <c r="P905">
        <v>123.216444981862</v>
      </c>
      <c r="Q905">
        <v>8.9716278985247006E-2</v>
      </c>
    </row>
    <row r="906" spans="1:17" hidden="1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51</v>
      </c>
      <c r="E906">
        <v>3367.3653096500002</v>
      </c>
      <c r="F906">
        <v>538.25</v>
      </c>
      <c r="G906">
        <v>37.482952178641902</v>
      </c>
      <c r="H906">
        <v>-5.7728705880345199</v>
      </c>
      <c r="I906">
        <v>19.207339605584899</v>
      </c>
      <c r="J906">
        <v>1.64142423733406</v>
      </c>
      <c r="K906">
        <v>526.57362470583996</v>
      </c>
      <c r="L906">
        <v>455.53802499178897</v>
      </c>
      <c r="M906">
        <v>46.0576827737709</v>
      </c>
      <c r="N906">
        <v>1.04689498713831</v>
      </c>
      <c r="O906">
        <v>7.8680910357640403</v>
      </c>
      <c r="P906">
        <v>72.157364465056702</v>
      </c>
      <c r="Q906">
        <v>4.2326990735570003E-2</v>
      </c>
    </row>
    <row r="907" spans="1:17" hidden="1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1961</v>
      </c>
      <c r="E907">
        <v>3356.9693029599998</v>
      </c>
      <c r="F907">
        <v>291.05</v>
      </c>
      <c r="G907">
        <v>26.766431888879701</v>
      </c>
      <c r="H907">
        <v>-3.8731384825338901</v>
      </c>
      <c r="I907">
        <v>47.530221135905897</v>
      </c>
      <c r="J907">
        <v>10.0687809699151</v>
      </c>
      <c r="K907">
        <v>280.67609516278401</v>
      </c>
      <c r="M907">
        <v>52.181024575554403</v>
      </c>
      <c r="N907">
        <v>0.98293578597993603</v>
      </c>
      <c r="O907">
        <v>13.382580312661</v>
      </c>
      <c r="P907">
        <v>168.86836027713599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98</v>
      </c>
      <c r="E908">
        <v>3352.3712953919999</v>
      </c>
      <c r="F908">
        <v>318.36</v>
      </c>
      <c r="G908">
        <v>15033.5822213625</v>
      </c>
      <c r="H908">
        <v>12.318053192117199</v>
      </c>
      <c r="I908">
        <v>1060.50604411259</v>
      </c>
      <c r="J908">
        <v>-1.33357813886593</v>
      </c>
      <c r="K908">
        <v>115.936487977052</v>
      </c>
      <c r="L908">
        <v>37.504876005230699</v>
      </c>
      <c r="M908">
        <v>99.780675566950904</v>
      </c>
      <c r="N908">
        <v>0.313644447784374</v>
      </c>
      <c r="O908">
        <v>0</v>
      </c>
      <c r="P908">
        <v>15818</v>
      </c>
      <c r="Q908">
        <v>0.111073663073571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490</v>
      </c>
      <c r="E909">
        <v>3351.5730204000001</v>
      </c>
      <c r="F909">
        <v>318</v>
      </c>
      <c r="G909">
        <v>-58.564596113594803</v>
      </c>
      <c r="H909">
        <v>-3.0936896497039301</v>
      </c>
      <c r="I909">
        <v>-16.181628546711298</v>
      </c>
      <c r="J909">
        <v>-1.8538187501486501</v>
      </c>
      <c r="K909">
        <v>304.70763954005298</v>
      </c>
      <c r="M909">
        <v>59.712164990190502</v>
      </c>
      <c r="N909">
        <v>0.82865623140160605</v>
      </c>
      <c r="O909">
        <v>61.761006289308099</v>
      </c>
      <c r="P909">
        <v>29.215765948801302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46</v>
      </c>
      <c r="E910">
        <v>3350.7372793949999</v>
      </c>
      <c r="F910">
        <v>3090.45</v>
      </c>
      <c r="G910">
        <v>76.567443037440796</v>
      </c>
      <c r="H910">
        <v>-5.8657500099409496</v>
      </c>
      <c r="I910">
        <v>54.1811483096755</v>
      </c>
      <c r="J910">
        <v>1.3376025910516001</v>
      </c>
      <c r="K910">
        <v>3052.5882337594398</v>
      </c>
      <c r="L910">
        <v>2494.6883334848599</v>
      </c>
      <c r="M910">
        <v>39.6082775992992</v>
      </c>
      <c r="N910">
        <v>0.85132520837317005</v>
      </c>
      <c r="O910">
        <v>19.979291041757602</v>
      </c>
      <c r="P910">
        <v>113.112436644485</v>
      </c>
      <c r="Q910">
        <v>0.11762359517832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386</v>
      </c>
      <c r="E911">
        <v>3334.2241372499998</v>
      </c>
      <c r="F911">
        <v>4354.45</v>
      </c>
      <c r="G911">
        <v>16.9692836145685</v>
      </c>
      <c r="H911">
        <v>-1.9573341589438</v>
      </c>
      <c r="I911">
        <v>-17.4369120979215</v>
      </c>
      <c r="J911">
        <v>0.22405789196034101</v>
      </c>
      <c r="K911">
        <v>4301.0587078427898</v>
      </c>
      <c r="L911">
        <v>4088.6496538659999</v>
      </c>
      <c r="M911">
        <v>50.022880787311998</v>
      </c>
      <c r="N911">
        <v>0.92463783029394797</v>
      </c>
      <c r="O911">
        <v>17.0526702568636</v>
      </c>
      <c r="P911">
        <v>58.056261343012601</v>
      </c>
      <c r="Q911">
        <v>6.0864963244924998E-2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86</v>
      </c>
      <c r="E912">
        <v>3322.9636981599901</v>
      </c>
      <c r="F912">
        <v>582.79999999999995</v>
      </c>
      <c r="G912">
        <v>-3.6584316126861598</v>
      </c>
      <c r="H912">
        <v>14.8642678963127</v>
      </c>
      <c r="I912">
        <v>8.5052435358642402</v>
      </c>
      <c r="J912">
        <v>-0.78331174005381299</v>
      </c>
      <c r="M912">
        <v>58.472877479778802</v>
      </c>
      <c r="O912">
        <v>7.6698695950583504</v>
      </c>
      <c r="P912">
        <v>23.9472564866014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46</v>
      </c>
      <c r="E913">
        <v>3306.8053199999999</v>
      </c>
      <c r="F913">
        <v>265.3</v>
      </c>
      <c r="G913">
        <v>55.668700429139101</v>
      </c>
      <c r="H913">
        <v>14.9044489159668</v>
      </c>
      <c r="I913">
        <v>10.212234770556</v>
      </c>
      <c r="J913">
        <v>18.043095094452202</v>
      </c>
      <c r="K913">
        <v>197.359134642453</v>
      </c>
      <c r="L913">
        <v>190.407551882371</v>
      </c>
      <c r="M913">
        <v>89.882450667837205</v>
      </c>
      <c r="N913">
        <v>1.6782407766409699</v>
      </c>
      <c r="O913">
        <v>1.2061816811157</v>
      </c>
      <c r="P913">
        <v>88.156028368794296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961</v>
      </c>
      <c r="E914">
        <v>3305.9658310350001</v>
      </c>
      <c r="F914">
        <v>408.45</v>
      </c>
      <c r="G914">
        <v>-19.043961602735699</v>
      </c>
      <c r="H914">
        <v>-5.3237096235456196</v>
      </c>
      <c r="I914">
        <v>-11.3958813785859</v>
      </c>
      <c r="J914">
        <v>0.26632108008091099</v>
      </c>
      <c r="K914">
        <v>402.48277972240101</v>
      </c>
      <c r="L914">
        <v>396.394394389534</v>
      </c>
      <c r="M914">
        <v>54.182159923758803</v>
      </c>
      <c r="N914">
        <v>0.75560769924402604</v>
      </c>
      <c r="O914">
        <v>19.965724078834601</v>
      </c>
      <c r="P914">
        <v>20.8253216979736</v>
      </c>
      <c r="Q914">
        <v>-3.9407824717200002E-2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E915">
        <v>3300.1475</v>
      </c>
      <c r="F915">
        <v>616.85</v>
      </c>
      <c r="G915">
        <v>385.77230400719202</v>
      </c>
      <c r="H915">
        <v>-8.2784114859640603</v>
      </c>
      <c r="I915">
        <v>94.000454242377003</v>
      </c>
      <c r="J915">
        <v>-3.0272631134606498</v>
      </c>
      <c r="K915">
        <v>608.37981141336695</v>
      </c>
      <c r="L915">
        <v>443.69554690584602</v>
      </c>
      <c r="M915">
        <v>47.767372994827198</v>
      </c>
      <c r="N915">
        <v>0.82909386428281195</v>
      </c>
      <c r="O915">
        <v>28.499635243576201</v>
      </c>
      <c r="P915">
        <v>823.42814371257498</v>
      </c>
      <c r="Q915">
        <v>0.198194452953074</v>
      </c>
    </row>
    <row r="916" spans="1:17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57</v>
      </c>
      <c r="E916">
        <v>3282.4909980000002</v>
      </c>
      <c r="F916">
        <v>407.85</v>
      </c>
      <c r="G916">
        <v>33.023190869991602</v>
      </c>
      <c r="H916">
        <v>-4.8490220175212597</v>
      </c>
      <c r="I916">
        <v>20.039607410027799</v>
      </c>
      <c r="J916">
        <v>-0.84122260634454404</v>
      </c>
      <c r="K916">
        <v>387.54119831960298</v>
      </c>
      <c r="L916">
        <v>345.83724070508401</v>
      </c>
      <c r="M916">
        <v>63.999149504261801</v>
      </c>
      <c r="N916">
        <v>1.0227541479828499</v>
      </c>
      <c r="O916">
        <v>4.1314208655142703</v>
      </c>
      <c r="P916">
        <v>73.627075351213193</v>
      </c>
      <c r="Q916">
        <v>-5.2715041246982001E-2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46</v>
      </c>
      <c r="E917">
        <v>3275.8672516699999</v>
      </c>
      <c r="F917">
        <v>20.95</v>
      </c>
      <c r="G917">
        <v>32.045902867491499</v>
      </c>
      <c r="H917">
        <v>11.5566553142654</v>
      </c>
      <c r="I917">
        <v>-24.2777393185115</v>
      </c>
      <c r="J917">
        <v>18.865097357822801</v>
      </c>
      <c r="K917">
        <v>19.035049140432601</v>
      </c>
      <c r="L917">
        <v>18.334242737225701</v>
      </c>
      <c r="M917">
        <v>68.232619316515098</v>
      </c>
      <c r="N917">
        <v>1.6123473824502099</v>
      </c>
      <c r="O917">
        <v>27.4776926343384</v>
      </c>
      <c r="P917">
        <v>76.282890670140304</v>
      </c>
      <c r="Q917">
        <v>0.11049988447573</v>
      </c>
    </row>
    <row r="918" spans="1:17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531</v>
      </c>
      <c r="E918">
        <v>3275.0240940599901</v>
      </c>
      <c r="F918">
        <v>57.1</v>
      </c>
      <c r="G918">
        <v>25.242247922988899</v>
      </c>
      <c r="H918">
        <v>12.204393245869401</v>
      </c>
      <c r="I918">
        <v>36.009054405851202</v>
      </c>
      <c r="J918">
        <v>6.6798396770118202</v>
      </c>
      <c r="K918">
        <v>52.152573454921203</v>
      </c>
      <c r="L918">
        <v>45.807622039678797</v>
      </c>
      <c r="M918">
        <v>53.192554232163502</v>
      </c>
      <c r="N918">
        <v>1.2378459411404099</v>
      </c>
      <c r="O918">
        <v>9.0367775831873907</v>
      </c>
      <c r="P918">
        <v>71.729323308270693</v>
      </c>
      <c r="Q918">
        <v>-5.752913857401E-2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77</v>
      </c>
      <c r="E919">
        <v>3264.4126923599902</v>
      </c>
      <c r="F919">
        <v>253.21</v>
      </c>
      <c r="G919">
        <v>93.287210516577005</v>
      </c>
      <c r="H919">
        <v>0.59215156017403203</v>
      </c>
      <c r="I919">
        <v>16.6375997936163</v>
      </c>
      <c r="J919">
        <v>8.9564651511773601</v>
      </c>
      <c r="K919">
        <v>232.62403747431301</v>
      </c>
      <c r="L919">
        <v>187.80445630513299</v>
      </c>
      <c r="M919">
        <v>49.265415918975698</v>
      </c>
      <c r="N919">
        <v>1.04760423281603</v>
      </c>
      <c r="O919">
        <v>11.2870739702223</v>
      </c>
      <c r="P919">
        <v>126.080357142857</v>
      </c>
      <c r="Q919">
        <v>3.5842557387119001E-2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1118</v>
      </c>
      <c r="E920">
        <v>3260.5674144999998</v>
      </c>
      <c r="F920">
        <v>451</v>
      </c>
      <c r="G920">
        <v>-56.080910265633101</v>
      </c>
      <c r="H920">
        <v>-7.4356901038602194E-2</v>
      </c>
      <c r="I920">
        <v>-16.666740078737298</v>
      </c>
      <c r="J920">
        <v>10.701539529711001</v>
      </c>
      <c r="K920">
        <v>423.88389362282101</v>
      </c>
      <c r="L920">
        <v>432.28588904656101</v>
      </c>
      <c r="M920">
        <v>55.279060308208102</v>
      </c>
      <c r="N920">
        <v>0.77100852089632799</v>
      </c>
      <c r="O920">
        <v>47.250554323724998</v>
      </c>
      <c r="P920">
        <v>43.174603174603099</v>
      </c>
      <c r="Q920">
        <v>-3.538024875328E-3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46</v>
      </c>
      <c r="E921">
        <v>3258.0950544000002</v>
      </c>
      <c r="F921">
        <v>1922.4</v>
      </c>
      <c r="G921">
        <v>-8.0761860984228093</v>
      </c>
      <c r="H921">
        <v>-1.88594110146644</v>
      </c>
      <c r="I921">
        <v>2.4884725723277099</v>
      </c>
      <c r="J921">
        <v>1.8250684577849501</v>
      </c>
      <c r="K921">
        <v>1820.27241771636</v>
      </c>
      <c r="L921">
        <v>1678.3119529702799</v>
      </c>
      <c r="M921">
        <v>48.051343901451098</v>
      </c>
      <c r="N921">
        <v>1.4453597159537901</v>
      </c>
      <c r="O921">
        <v>8.7182688306283804</v>
      </c>
      <c r="P921">
        <v>35.9547383309759</v>
      </c>
      <c r="Q921">
        <v>2.0482899408457E-2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133</v>
      </c>
      <c r="E922">
        <v>3213.3328889999998</v>
      </c>
      <c r="F922">
        <v>1103.8</v>
      </c>
      <c r="G922">
        <v>-32.421355236260801</v>
      </c>
      <c r="H922">
        <v>-6.4849005102205002</v>
      </c>
      <c r="I922">
        <v>-13.062317643634399</v>
      </c>
      <c r="J922">
        <v>-1.75599193196938</v>
      </c>
      <c r="K922">
        <v>1193.2900046503701</v>
      </c>
      <c r="L922">
        <v>1138.8790712591899</v>
      </c>
      <c r="M922">
        <v>25.6815065767966</v>
      </c>
      <c r="N922">
        <v>0.66957916284135199</v>
      </c>
      <c r="O922">
        <v>23.120130458416298</v>
      </c>
      <c r="P922">
        <v>15.5811518324607</v>
      </c>
      <c r="Q922">
        <v>-2.7755718718098E-2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46</v>
      </c>
      <c r="E923">
        <v>3209.405229775</v>
      </c>
      <c r="F923">
        <v>2564.9499999999998</v>
      </c>
      <c r="G923">
        <v>78.811057976422205</v>
      </c>
      <c r="H923">
        <v>5.6544904317591502</v>
      </c>
      <c r="I923">
        <v>34.382642085245799</v>
      </c>
      <c r="J923">
        <v>19.156421861134</v>
      </c>
      <c r="K923">
        <v>2173.17955912978</v>
      </c>
      <c r="L923">
        <v>1834.9144898283701</v>
      </c>
      <c r="M923">
        <v>83.044435412573193</v>
      </c>
      <c r="N923">
        <v>1.0675149988786099</v>
      </c>
      <c r="O923">
        <v>1.1715627984951</v>
      </c>
      <c r="P923">
        <v>112.85892116182499</v>
      </c>
      <c r="Q923">
        <v>0.14138666337139899</v>
      </c>
    </row>
    <row r="924" spans="1:17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77</v>
      </c>
      <c r="E924">
        <v>3201.0278505199999</v>
      </c>
      <c r="F924">
        <v>244.9</v>
      </c>
      <c r="G924">
        <v>-10.0480946269822</v>
      </c>
      <c r="H924">
        <v>-8.8370326990718695</v>
      </c>
      <c r="I924">
        <v>-21.5065178043561</v>
      </c>
      <c r="J924">
        <v>-1.2075277186978599</v>
      </c>
      <c r="K924">
        <v>238.55447119579799</v>
      </c>
      <c r="L924">
        <v>236.38993512261101</v>
      </c>
      <c r="M924">
        <v>59.408674039044101</v>
      </c>
      <c r="N924">
        <v>0.76754317501109204</v>
      </c>
      <c r="O924">
        <v>24.540628828092999</v>
      </c>
      <c r="P924">
        <v>26.237113402061802</v>
      </c>
      <c r="Q924">
        <v>-7.9323735019764002E-2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265</v>
      </c>
      <c r="E925">
        <v>3192.1458309999998</v>
      </c>
      <c r="F925">
        <v>329.35</v>
      </c>
      <c r="G925">
        <v>5.1117740782189296</v>
      </c>
      <c r="H925">
        <v>-9.4943425293070796</v>
      </c>
      <c r="I925">
        <v>-18.8594619248016</v>
      </c>
      <c r="J925">
        <v>4.1854335729903296</v>
      </c>
      <c r="K925">
        <v>328.85415545281597</v>
      </c>
      <c r="L925">
        <v>303.25921341368502</v>
      </c>
      <c r="M925">
        <v>49.387426961018001</v>
      </c>
      <c r="N925">
        <v>0.358181105994266</v>
      </c>
      <c r="O925">
        <v>21.921967511765502</v>
      </c>
      <c r="P925">
        <v>54.624413145539897</v>
      </c>
      <c r="Q925">
        <v>8.1072038552087999E-2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1447</v>
      </c>
      <c r="E926">
        <v>3181.04884128</v>
      </c>
      <c r="F926">
        <v>216.2</v>
      </c>
      <c r="G926">
        <v>-17.473460169308002</v>
      </c>
      <c r="K926">
        <v>198.53034696656701</v>
      </c>
      <c r="L926">
        <v>172.215069946667</v>
      </c>
      <c r="M926">
        <v>81.1750791682543</v>
      </c>
      <c r="N926">
        <v>1</v>
      </c>
      <c r="O926">
        <v>2.8445883441258202</v>
      </c>
      <c r="P926">
        <v>11.991711991711901</v>
      </c>
      <c r="Q926">
        <v>0.14788253940821999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21</v>
      </c>
      <c r="E927">
        <v>3157.6949257349902</v>
      </c>
      <c r="F927">
        <v>589.35</v>
      </c>
      <c r="G927">
        <v>244.35919525372401</v>
      </c>
      <c r="H927">
        <v>16.328332270198501</v>
      </c>
      <c r="I927">
        <v>12.433342770787601</v>
      </c>
      <c r="J927">
        <v>-2.4463377827828401</v>
      </c>
      <c r="K927">
        <v>523.84032182487294</v>
      </c>
      <c r="L927">
        <v>439.39857430444198</v>
      </c>
      <c r="M927">
        <v>56.994334895366698</v>
      </c>
      <c r="N927">
        <v>3.3933843010708902</v>
      </c>
      <c r="O927">
        <v>12.327140069568101</v>
      </c>
      <c r="P927">
        <v>281.20957309184899</v>
      </c>
      <c r="Q927">
        <v>5.9765936821735997E-2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200</v>
      </c>
      <c r="E928">
        <v>3154.7003411249998</v>
      </c>
      <c r="F928">
        <v>2087.5500000000002</v>
      </c>
      <c r="G928">
        <v>-28.7477667067742</v>
      </c>
      <c r="H928">
        <v>0.46502060813024099</v>
      </c>
      <c r="I928">
        <v>-16.021079160618701</v>
      </c>
      <c r="J928">
        <v>3.6563157469349701</v>
      </c>
      <c r="K928">
        <v>2019.9797749163199</v>
      </c>
      <c r="L928">
        <v>2039.8144424018999</v>
      </c>
      <c r="M928">
        <v>60.928953798789401</v>
      </c>
      <c r="N928">
        <v>1.26179711432076</v>
      </c>
      <c r="O928">
        <v>17.841488826614899</v>
      </c>
      <c r="P928">
        <v>19.8260769738541</v>
      </c>
      <c r="Q928">
        <v>1.0621460635424001E-2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711</v>
      </c>
      <c r="E929">
        <v>3146.0027445000001</v>
      </c>
      <c r="F929">
        <v>767.25</v>
      </c>
      <c r="G929">
        <v>-23.5347749498731</v>
      </c>
      <c r="H929">
        <v>-12.693898237752901</v>
      </c>
      <c r="I929">
        <v>-0.74718729685958696</v>
      </c>
      <c r="J929">
        <v>1.25024429923701</v>
      </c>
      <c r="K929">
        <v>748.76918787526699</v>
      </c>
      <c r="L929">
        <v>696.22289863219203</v>
      </c>
      <c r="M929">
        <v>49.696235111334197</v>
      </c>
      <c r="N929">
        <v>0.43824856919350602</v>
      </c>
      <c r="O929">
        <v>13.7308569566634</v>
      </c>
      <c r="P929">
        <v>36.715965787597902</v>
      </c>
      <c r="Q929">
        <v>-2.7029394132616E-2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231</v>
      </c>
      <c r="E930">
        <v>3142.0437809999999</v>
      </c>
      <c r="F930">
        <v>236.84</v>
      </c>
      <c r="G930">
        <v>243.64472136256299</v>
      </c>
      <c r="H930">
        <v>51.059091217565303</v>
      </c>
      <c r="I930">
        <v>130.79504291566599</v>
      </c>
      <c r="J930">
        <v>-2.62346272813951</v>
      </c>
      <c r="K930">
        <v>182.874505026489</v>
      </c>
      <c r="L930">
        <v>120.65838986503201</v>
      </c>
      <c r="M930">
        <v>48.389854303268301</v>
      </c>
      <c r="N930">
        <v>1.1522358883758701</v>
      </c>
      <c r="O930">
        <v>17.155041378145501</v>
      </c>
      <c r="P930">
        <v>329.83666061705901</v>
      </c>
      <c r="Q930">
        <v>0.13301234422227201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551</v>
      </c>
      <c r="E931">
        <v>3125.8842898449998</v>
      </c>
      <c r="F931">
        <v>4894.55</v>
      </c>
      <c r="G931">
        <v>19.677288894837599</v>
      </c>
      <c r="H931">
        <v>9.9805734842774996</v>
      </c>
      <c r="I931">
        <v>22.179345988466299</v>
      </c>
      <c r="J931">
        <v>10.3858035496001</v>
      </c>
      <c r="K931">
        <v>4085.3419619803799</v>
      </c>
      <c r="L931">
        <v>3604.71764129846</v>
      </c>
      <c r="M931">
        <v>77.831242695111101</v>
      </c>
      <c r="N931">
        <v>1.8811304648532701</v>
      </c>
      <c r="O931">
        <v>3.6285256050096302</v>
      </c>
      <c r="P931">
        <v>71.615154012026395</v>
      </c>
      <c r="Q931">
        <v>0.11358542479804799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231</v>
      </c>
      <c r="E932">
        <v>3121.3180000000002</v>
      </c>
      <c r="F932">
        <v>2000</v>
      </c>
      <c r="G932">
        <v>77.300072139238296</v>
      </c>
      <c r="H932">
        <v>-14.4029771353909</v>
      </c>
      <c r="I932">
        <v>36.184047626237103</v>
      </c>
      <c r="J932">
        <v>4.6744116258798796</v>
      </c>
      <c r="K932">
        <v>1949.9629613112299</v>
      </c>
      <c r="L932">
        <v>1485.1998123128701</v>
      </c>
      <c r="M932">
        <v>44.547477265663403</v>
      </c>
      <c r="N932">
        <v>0.56470588235294095</v>
      </c>
      <c r="O932">
        <v>26</v>
      </c>
      <c r="P932">
        <v>125.149161319374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133</v>
      </c>
      <c r="E933">
        <v>3116.8203734499998</v>
      </c>
      <c r="F933">
        <v>18.05</v>
      </c>
      <c r="G933">
        <v>53.542341003640701</v>
      </c>
      <c r="H933">
        <v>-6.7930432096675304</v>
      </c>
      <c r="I933">
        <v>-45.043980789499102</v>
      </c>
      <c r="J933">
        <v>0.72356471827692104</v>
      </c>
      <c r="K933">
        <v>19.116680972557699</v>
      </c>
      <c r="L933">
        <v>17.8931692317806</v>
      </c>
      <c r="M933">
        <v>47.408233041164301</v>
      </c>
      <c r="N933">
        <v>0.73391256479911804</v>
      </c>
      <c r="O933">
        <v>88.088642659279699</v>
      </c>
      <c r="P933">
        <v>106.758304696449</v>
      </c>
      <c r="Q933">
        <v>8.3948645223794999E-2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124</v>
      </c>
      <c r="E934">
        <v>3098.2063040500002</v>
      </c>
      <c r="F934">
        <v>4310.3500000000004</v>
      </c>
      <c r="G934">
        <v>28.194198334065302</v>
      </c>
      <c r="H934">
        <v>-5.3258199567299798</v>
      </c>
      <c r="I934">
        <v>28.286282430193701</v>
      </c>
      <c r="J934">
        <v>-2.5639379082026501</v>
      </c>
      <c r="K934">
        <v>4333.3900873337298</v>
      </c>
      <c r="L934">
        <v>3721.54938473935</v>
      </c>
      <c r="M934">
        <v>51.552991117501698</v>
      </c>
      <c r="N934">
        <v>0.68791872262208698</v>
      </c>
      <c r="O934">
        <v>19.317456819051799</v>
      </c>
      <c r="P934">
        <v>102.060285017813</v>
      </c>
      <c r="Q934">
        <v>0.123764447167738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133</v>
      </c>
      <c r="E935">
        <v>3096.899258855</v>
      </c>
      <c r="F935">
        <v>945.95</v>
      </c>
      <c r="G935">
        <v>60.381194506323801</v>
      </c>
      <c r="H935">
        <v>-1.98401080063512</v>
      </c>
      <c r="I935">
        <v>-23.710911337653201</v>
      </c>
      <c r="J935">
        <v>4.0096334006749501</v>
      </c>
      <c r="K935">
        <v>914.78791143464605</v>
      </c>
      <c r="L935">
        <v>862.57454483232402</v>
      </c>
      <c r="M935">
        <v>62.300520175832197</v>
      </c>
      <c r="N935">
        <v>1.08115404721148</v>
      </c>
      <c r="O935">
        <v>23.5530419155346</v>
      </c>
      <c r="P935">
        <v>99.147368421052605</v>
      </c>
      <c r="Q935">
        <v>0.11286162211358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98</v>
      </c>
      <c r="E936">
        <v>3088.5571578599902</v>
      </c>
      <c r="F936">
        <v>819.95</v>
      </c>
      <c r="G936">
        <v>91.364425877836197</v>
      </c>
      <c r="H936">
        <v>-13.188064854689101</v>
      </c>
      <c r="I936">
        <v>25.228757785248899</v>
      </c>
      <c r="J936">
        <v>4.0371165488164902</v>
      </c>
      <c r="K936">
        <v>847.29776525273098</v>
      </c>
      <c r="L936">
        <v>753.31499992420697</v>
      </c>
      <c r="M936">
        <v>49.629435447187298</v>
      </c>
      <c r="N936">
        <v>0.344549094268155</v>
      </c>
      <c r="O936">
        <v>23.9099945118604</v>
      </c>
      <c r="P936">
        <v>120.32782480182701</v>
      </c>
      <c r="Q936">
        <v>4.6242839523571E-2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136</v>
      </c>
      <c r="E937">
        <v>3082.4739872999999</v>
      </c>
      <c r="F937">
        <v>601.95000000000005</v>
      </c>
      <c r="G937">
        <v>49.462425891417098</v>
      </c>
      <c r="H937">
        <v>3.5406879523586601</v>
      </c>
      <c r="I937">
        <v>34.946540952804803</v>
      </c>
      <c r="J937">
        <v>5.9695492976756901</v>
      </c>
      <c r="K937">
        <v>547.68442959036702</v>
      </c>
      <c r="L937">
        <v>463.61544829919598</v>
      </c>
      <c r="M937">
        <v>50.663046351268903</v>
      </c>
      <c r="N937">
        <v>1.1771157663826799</v>
      </c>
      <c r="O937">
        <v>7.5504610017443197</v>
      </c>
      <c r="P937">
        <v>80.575971201439899</v>
      </c>
      <c r="Q937">
        <v>0.17331099323124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2024</v>
      </c>
      <c r="E938">
        <v>3077.77388118</v>
      </c>
      <c r="F938">
        <v>693.8</v>
      </c>
      <c r="G938">
        <v>80.996272184686504</v>
      </c>
      <c r="H938">
        <v>29.372707931965401</v>
      </c>
      <c r="I938">
        <v>96.052049890926398</v>
      </c>
      <c r="J938">
        <v>15.6221740735234</v>
      </c>
      <c r="K938">
        <v>515.38193352456994</v>
      </c>
      <c r="M938">
        <v>78.406996163353696</v>
      </c>
      <c r="N938">
        <v>0.33003487130973702</v>
      </c>
      <c r="O938">
        <v>0</v>
      </c>
      <c r="P938">
        <v>171.22752150117199</v>
      </c>
    </row>
    <row r="939" spans="1:17" x14ac:dyDescent="0.3">
      <c r="A939" t="s">
        <v>2025</v>
      </c>
      <c r="B939" t="s">
        <v>2026</v>
      </c>
      <c r="C939" t="str">
        <f>IFERROR(VLOOKUP(Table1[[#This Row],[Ticker]],[1]!Table1[[Symbol]:[Industry]],2,FALSE),"-")</f>
        <v>-</v>
      </c>
      <c r="D939" t="s">
        <v>587</v>
      </c>
      <c r="E939">
        <v>3074.2263077450002</v>
      </c>
      <c r="F939">
        <v>1028.3499999999999</v>
      </c>
      <c r="G939">
        <v>14.057598727498</v>
      </c>
      <c r="H939">
        <v>-9.1559221628978893</v>
      </c>
      <c r="I939">
        <v>-13.4404178852387</v>
      </c>
      <c r="J939">
        <v>0.30854814014580101</v>
      </c>
      <c r="K939">
        <v>1063.5100973531601</v>
      </c>
      <c r="L939">
        <v>1014.6849209026</v>
      </c>
      <c r="M939">
        <v>44.147345482423397</v>
      </c>
      <c r="N939">
        <v>1.44204611549853</v>
      </c>
      <c r="O939">
        <v>22.910487674429898</v>
      </c>
      <c r="P939">
        <v>46.970130055738103</v>
      </c>
      <c r="Q939">
        <v>1.3679979112256E-2</v>
      </c>
    </row>
    <row r="940" spans="1:17" hidden="1" x14ac:dyDescent="0.3">
      <c r="A940" t="s">
        <v>2027</v>
      </c>
      <c r="B940" t="s">
        <v>2028</v>
      </c>
      <c r="C940" t="str">
        <f>IFERROR(VLOOKUP(Table1[[#This Row],[Ticker]],[1]!Table1[[Symbol]:[Industry]],2,FALSE),"-")</f>
        <v>-</v>
      </c>
      <c r="D940" t="s">
        <v>57</v>
      </c>
      <c r="E940">
        <v>3065.3410401000001</v>
      </c>
      <c r="F940">
        <v>1853.4</v>
      </c>
      <c r="G940">
        <v>45.647393344182099</v>
      </c>
      <c r="H940">
        <v>13.452284821198701</v>
      </c>
      <c r="I940">
        <v>8.6252475209512597E-2</v>
      </c>
      <c r="J940">
        <v>5.1805649559760001</v>
      </c>
      <c r="K940">
        <v>1650.82436014369</v>
      </c>
      <c r="L940">
        <v>1470.1095639549501</v>
      </c>
      <c r="M940">
        <v>55.6317912013021</v>
      </c>
      <c r="N940">
        <v>3.9799510530044402</v>
      </c>
      <c r="O940">
        <v>11.470810402503499</v>
      </c>
      <c r="P940">
        <v>79.593023255813904</v>
      </c>
      <c r="Q940">
        <v>0.14762115261834899</v>
      </c>
    </row>
    <row r="941" spans="1:17" hidden="1" x14ac:dyDescent="0.3">
      <c r="A941" t="s">
        <v>2029</v>
      </c>
      <c r="B941" t="s">
        <v>2030</v>
      </c>
      <c r="C941" t="str">
        <f>IFERROR(VLOOKUP(Table1[[#This Row],[Ticker]],[1]!Table1[[Symbol]:[Industry]],2,FALSE),"-")</f>
        <v>-</v>
      </c>
      <c r="D941" t="s">
        <v>57</v>
      </c>
      <c r="E941">
        <v>3065.2441661520002</v>
      </c>
      <c r="F941">
        <v>140.56</v>
      </c>
      <c r="G941">
        <v>94.241562021904599</v>
      </c>
      <c r="H941">
        <v>35.541162516304297</v>
      </c>
      <c r="I941">
        <v>19.9320540290141</v>
      </c>
      <c r="J941">
        <v>16.954421861134001</v>
      </c>
      <c r="K941">
        <v>117.796451991757</v>
      </c>
      <c r="L941">
        <v>100.58799014626599</v>
      </c>
      <c r="M941">
        <v>61.2553961650286</v>
      </c>
      <c r="N941">
        <v>1.2087045278561701</v>
      </c>
      <c r="O941">
        <v>8.5586226522481592</v>
      </c>
      <c r="P941">
        <v>131.37448559670699</v>
      </c>
      <c r="Q941">
        <v>5.2780826892897002E-2</v>
      </c>
    </row>
    <row r="942" spans="1:17" hidden="1" x14ac:dyDescent="0.3">
      <c r="A942" t="s">
        <v>2031</v>
      </c>
      <c r="B942" t="s">
        <v>2032</v>
      </c>
      <c r="C942" t="str">
        <f>IFERROR(VLOOKUP(Table1[[#This Row],[Ticker]],[1]!Table1[[Symbol]:[Industry]],2,FALSE),"-")</f>
        <v>-</v>
      </c>
      <c r="D942" t="s">
        <v>386</v>
      </c>
      <c r="E942">
        <v>3062.3263625</v>
      </c>
      <c r="F942">
        <v>1787.75</v>
      </c>
      <c r="G942">
        <v>319.32179625504</v>
      </c>
      <c r="H942">
        <v>-12.1107838281638</v>
      </c>
      <c r="I942">
        <v>184.15183875781699</v>
      </c>
      <c r="J942">
        <v>18.873364451254201</v>
      </c>
      <c r="K942">
        <v>1564.0223148269799</v>
      </c>
      <c r="L942">
        <v>1004.25985874542</v>
      </c>
      <c r="M942">
        <v>54.598299787128298</v>
      </c>
      <c r="N942">
        <v>0.97392815978019498</v>
      </c>
      <c r="O942">
        <v>21.896238288351199</v>
      </c>
      <c r="P942">
        <v>389.79452054794501</v>
      </c>
      <c r="Q942">
        <v>0.27145327325670898</v>
      </c>
    </row>
    <row r="943" spans="1:17" x14ac:dyDescent="0.3">
      <c r="A943" t="s">
        <v>2033</v>
      </c>
      <c r="B943" t="s">
        <v>2034</v>
      </c>
      <c r="C943" t="str">
        <f>IFERROR(VLOOKUP(Table1[[#This Row],[Ticker]],[1]!Table1[[Symbol]:[Industry]],2,FALSE),"-")</f>
        <v>-</v>
      </c>
      <c r="D943" t="s">
        <v>469</v>
      </c>
      <c r="E943">
        <v>3060.4970822999999</v>
      </c>
      <c r="F943">
        <v>421.05</v>
      </c>
      <c r="G943">
        <v>-7.37621799282193</v>
      </c>
      <c r="H943">
        <v>17.038533318826801</v>
      </c>
      <c r="I943">
        <v>2.5906307972251001</v>
      </c>
      <c r="J943">
        <v>8.4869213408427004</v>
      </c>
      <c r="K943">
        <v>368.94300588126998</v>
      </c>
      <c r="L943">
        <v>352.23273639631202</v>
      </c>
      <c r="M943">
        <v>73.455747630954903</v>
      </c>
      <c r="N943">
        <v>2.0435207583370301</v>
      </c>
      <c r="O943">
        <v>9.9631872699204198</v>
      </c>
      <c r="P943">
        <v>42.704626334519503</v>
      </c>
      <c r="Q943">
        <v>-2.8563781650849999E-2</v>
      </c>
    </row>
    <row r="944" spans="1:17" hidden="1" x14ac:dyDescent="0.3">
      <c r="A944" t="s">
        <v>2035</v>
      </c>
      <c r="B944" t="s">
        <v>2036</v>
      </c>
      <c r="C944" t="str">
        <f>IFERROR(VLOOKUP(Table1[[#This Row],[Ticker]],[1]!Table1[[Symbol]:[Industry]],2,FALSE),"-")</f>
        <v>-</v>
      </c>
      <c r="D944" t="s">
        <v>95</v>
      </c>
      <c r="E944">
        <v>3055.3179149849998</v>
      </c>
      <c r="F944">
        <v>2242.3000000000002</v>
      </c>
      <c r="G944">
        <v>711.668560364619</v>
      </c>
      <c r="H944">
        <v>30.2866503278265</v>
      </c>
      <c r="I944">
        <v>72.487516332059599</v>
      </c>
      <c r="J944">
        <v>11.7958475102292</v>
      </c>
      <c r="K944">
        <v>1713.9682162470201</v>
      </c>
      <c r="L944">
        <v>1185.4490014589901</v>
      </c>
      <c r="M944">
        <v>91.212089067363905</v>
      </c>
      <c r="N944">
        <v>1.07196242001529</v>
      </c>
      <c r="O944">
        <v>8.9283325157204398</v>
      </c>
      <c r="P944">
        <v>807.81376518218599</v>
      </c>
    </row>
    <row r="945" spans="1:17" hidden="1" x14ac:dyDescent="0.3">
      <c r="A945" t="s">
        <v>2037</v>
      </c>
      <c r="B945" t="s">
        <v>2038</v>
      </c>
      <c r="C945" t="str">
        <f>IFERROR(VLOOKUP(Table1[[#This Row],[Ticker]],[1]!Table1[[Symbol]:[Industry]],2,FALSE),"-")</f>
        <v>-</v>
      </c>
      <c r="D945" t="s">
        <v>293</v>
      </c>
      <c r="E945">
        <v>3050.861505975</v>
      </c>
      <c r="F945">
        <v>284.45</v>
      </c>
      <c r="G945">
        <v>17.7535340843075</v>
      </c>
      <c r="H945">
        <v>0.96245724115270503</v>
      </c>
      <c r="I945">
        <v>-21.780111291226302</v>
      </c>
      <c r="J945">
        <v>-1.72496757135126</v>
      </c>
      <c r="K945">
        <v>278.98921579984102</v>
      </c>
      <c r="L945">
        <v>265.350825121512</v>
      </c>
      <c r="M945">
        <v>52.274928860332302</v>
      </c>
      <c r="N945">
        <v>2.0743270354316099</v>
      </c>
      <c r="O945">
        <v>19.353137634030499</v>
      </c>
      <c r="P945">
        <v>53.673689897352702</v>
      </c>
      <c r="Q945">
        <v>1.4336075592581E-2</v>
      </c>
    </row>
    <row r="946" spans="1:17" hidden="1" x14ac:dyDescent="0.3">
      <c r="A946" t="s">
        <v>2039</v>
      </c>
      <c r="B946" t="s">
        <v>2040</v>
      </c>
      <c r="C946" t="str">
        <f>IFERROR(VLOOKUP(Table1[[#This Row],[Ticker]],[1]!Table1[[Symbol]:[Industry]],2,FALSE),"-")</f>
        <v>-</v>
      </c>
      <c r="D946" t="s">
        <v>133</v>
      </c>
      <c r="E946">
        <v>3046.7677100000001</v>
      </c>
      <c r="F946">
        <v>600.1</v>
      </c>
      <c r="G946">
        <v>-46.3029665421152</v>
      </c>
      <c r="H946">
        <v>-3.79703921366354</v>
      </c>
      <c r="I946">
        <v>-25.092822751941799</v>
      </c>
      <c r="J946">
        <v>-0.83357813886593601</v>
      </c>
      <c r="K946">
        <v>589.475104650248</v>
      </c>
      <c r="L946">
        <v>649.20206892271005</v>
      </c>
      <c r="M946">
        <v>58.971383153184398</v>
      </c>
      <c r="N946">
        <v>0.74487593393860796</v>
      </c>
      <c r="O946">
        <v>43.142809531744597</v>
      </c>
      <c r="P946">
        <v>19.780439121756402</v>
      </c>
      <c r="Q946">
        <v>1.5845179501329999E-2</v>
      </c>
    </row>
    <row r="947" spans="1:17" hidden="1" x14ac:dyDescent="0.3">
      <c r="A947" t="s">
        <v>2041</v>
      </c>
      <c r="B947" t="s">
        <v>2042</v>
      </c>
      <c r="C947" t="str">
        <f>IFERROR(VLOOKUP(Table1[[#This Row],[Ticker]],[1]!Table1[[Symbol]:[Industry]],2,FALSE),"-")</f>
        <v>-</v>
      </c>
      <c r="D947" t="s">
        <v>57</v>
      </c>
      <c r="E947">
        <v>3045.5431622639999</v>
      </c>
      <c r="F947">
        <v>59.58</v>
      </c>
      <c r="G947">
        <v>65.466279333578399</v>
      </c>
      <c r="H947">
        <v>-0.17449621332699999</v>
      </c>
      <c r="I947">
        <v>14.4284019106824</v>
      </c>
      <c r="J947">
        <v>7.50919621147992</v>
      </c>
      <c r="K947">
        <v>53.915640919566997</v>
      </c>
      <c r="L947">
        <v>47.410531906476002</v>
      </c>
      <c r="M947">
        <v>66.855576730997299</v>
      </c>
      <c r="N947">
        <v>1.0106400754655001</v>
      </c>
      <c r="O947">
        <v>2.97079556898287</v>
      </c>
      <c r="P947">
        <v>100.268907563025</v>
      </c>
      <c r="Q947">
        <v>-1.4178739451224E-2</v>
      </c>
    </row>
    <row r="948" spans="1:17" hidden="1" x14ac:dyDescent="0.3">
      <c r="A948" t="s">
        <v>2043</v>
      </c>
      <c r="B948" t="s">
        <v>2044</v>
      </c>
      <c r="C948" t="str">
        <f>IFERROR(VLOOKUP(Table1[[#This Row],[Ticker]],[1]!Table1[[Symbol]:[Industry]],2,FALSE),"-")</f>
        <v>-</v>
      </c>
      <c r="D948" t="s">
        <v>265</v>
      </c>
      <c r="E948">
        <v>3045.39</v>
      </c>
      <c r="F948">
        <v>15226.95</v>
      </c>
      <c r="G948">
        <v>-17.968739597220601</v>
      </c>
      <c r="H948">
        <v>-6.1318194130554602</v>
      </c>
      <c r="I948">
        <v>2.8195454350973801</v>
      </c>
      <c r="J948">
        <v>1.6354151588119401</v>
      </c>
      <c r="K948">
        <v>14980.1898827449</v>
      </c>
      <c r="L948">
        <v>13508.1346162886</v>
      </c>
      <c r="M948">
        <v>49.459252612322302</v>
      </c>
      <c r="N948">
        <v>0.65611292580494596</v>
      </c>
      <c r="O948">
        <v>11.644485599545501</v>
      </c>
      <c r="P948">
        <v>46.398903951543097</v>
      </c>
      <c r="Q948">
        <v>0.13367577724900701</v>
      </c>
    </row>
    <row r="949" spans="1:17" hidden="1" x14ac:dyDescent="0.3">
      <c r="A949" t="s">
        <v>2045</v>
      </c>
      <c r="B949" t="s">
        <v>2046</v>
      </c>
      <c r="C949" t="str">
        <f>IFERROR(VLOOKUP(Table1[[#This Row],[Ticker]],[1]!Table1[[Symbol]:[Industry]],2,FALSE),"-")</f>
        <v>-</v>
      </c>
      <c r="D949" t="s">
        <v>195</v>
      </c>
      <c r="E949">
        <v>3045.0513930900001</v>
      </c>
      <c r="F949">
        <v>2104.15</v>
      </c>
      <c r="G949">
        <v>68.023842209951098</v>
      </c>
      <c r="H949">
        <v>-5.4425457394255696</v>
      </c>
      <c r="I949">
        <v>42.989105418934798</v>
      </c>
      <c r="J949">
        <v>4.4366420710538002</v>
      </c>
      <c r="K949">
        <v>2059.2913074840799</v>
      </c>
      <c r="L949">
        <v>1794.3969812840701</v>
      </c>
      <c r="M949">
        <v>62.114676539685099</v>
      </c>
      <c r="N949">
        <v>0.50699606739834202</v>
      </c>
      <c r="O949">
        <v>17.862319701542098</v>
      </c>
      <c r="P949">
        <v>101.017434917602</v>
      </c>
      <c r="Q949">
        <v>0.115904879373648</v>
      </c>
    </row>
    <row r="950" spans="1:17" x14ac:dyDescent="0.3">
      <c r="A950" t="s">
        <v>2047</v>
      </c>
      <c r="B950" t="s">
        <v>2048</v>
      </c>
      <c r="C950" t="str">
        <f>IFERROR(VLOOKUP(Table1[[#This Row],[Ticker]],[1]!Table1[[Symbol]:[Industry]],2,FALSE),"-")</f>
        <v>-</v>
      </c>
      <c r="D950" t="s">
        <v>57</v>
      </c>
      <c r="E950">
        <v>3039.2472988499999</v>
      </c>
      <c r="F950">
        <v>329.7</v>
      </c>
      <c r="G950">
        <v>-22.4606605545099</v>
      </c>
      <c r="H950">
        <v>-4.5255208203807102</v>
      </c>
      <c r="I950">
        <v>-25.8033992635335</v>
      </c>
      <c r="J950">
        <v>-2.4664624009602498</v>
      </c>
      <c r="K950">
        <v>329.07870597862501</v>
      </c>
      <c r="L950">
        <v>339.04156300842601</v>
      </c>
      <c r="M950">
        <v>52.4299821893811</v>
      </c>
      <c r="N950">
        <v>0.93450812137725203</v>
      </c>
      <c r="O950">
        <v>25.872004852896499</v>
      </c>
      <c r="P950">
        <v>15.0383810188415</v>
      </c>
      <c r="Q950">
        <v>-0.10339520056735001</v>
      </c>
    </row>
    <row r="951" spans="1:17" x14ac:dyDescent="0.3">
      <c r="A951" t="s">
        <v>2049</v>
      </c>
      <c r="B951" t="s">
        <v>2050</v>
      </c>
      <c r="C951" t="str">
        <f>IFERROR(VLOOKUP(Table1[[#This Row],[Ticker]],[1]!Table1[[Symbol]:[Industry]],2,FALSE),"-")</f>
        <v>-</v>
      </c>
      <c r="D951" t="s">
        <v>136</v>
      </c>
      <c r="E951">
        <v>3036.3761395500001</v>
      </c>
      <c r="F951">
        <v>399.5</v>
      </c>
      <c r="G951">
        <v>-34.271544062415799</v>
      </c>
      <c r="H951">
        <v>-9.5661346274686103</v>
      </c>
      <c r="I951">
        <v>-38.0500023920806</v>
      </c>
      <c r="J951">
        <v>-0.32098243622329797</v>
      </c>
      <c r="K951">
        <v>440.92941211927001</v>
      </c>
      <c r="L951">
        <v>459.32723689648202</v>
      </c>
      <c r="M951">
        <v>35.007340178030802</v>
      </c>
      <c r="N951">
        <v>1.1871449896602599</v>
      </c>
      <c r="O951">
        <v>46.433041301627</v>
      </c>
      <c r="P951">
        <v>8.9297886843899104</v>
      </c>
      <c r="Q951">
        <v>4.1548984008285002E-2</v>
      </c>
    </row>
    <row r="952" spans="1:17" hidden="1" x14ac:dyDescent="0.3">
      <c r="A952" t="s">
        <v>2051</v>
      </c>
      <c r="B952" t="s">
        <v>2052</v>
      </c>
      <c r="C952" t="str">
        <f>IFERROR(VLOOKUP(Table1[[#This Row],[Ticker]],[1]!Table1[[Symbol]:[Industry]],2,FALSE),"-")</f>
        <v>-</v>
      </c>
      <c r="D952" t="s">
        <v>279</v>
      </c>
      <c r="E952">
        <v>3034.4128701599998</v>
      </c>
      <c r="F952">
        <v>251.44</v>
      </c>
      <c r="G952">
        <v>22.310483518011701</v>
      </c>
      <c r="H952">
        <v>54.362074377005001</v>
      </c>
      <c r="I952">
        <v>66.2484090739284</v>
      </c>
      <c r="J952">
        <v>9.9789218611340598</v>
      </c>
      <c r="K952">
        <v>193.59734825155701</v>
      </c>
      <c r="L952">
        <v>149.867213354939</v>
      </c>
      <c r="M952">
        <v>72.857557644722306</v>
      </c>
      <c r="N952">
        <v>0.89412747218112099</v>
      </c>
      <c r="O952">
        <v>3.4043907095131898</v>
      </c>
      <c r="P952">
        <v>145.49892599101699</v>
      </c>
      <c r="Q952">
        <v>0.182080015280321</v>
      </c>
    </row>
    <row r="953" spans="1:17" x14ac:dyDescent="0.3">
      <c r="A953" t="s">
        <v>2053</v>
      </c>
      <c r="B953" t="s">
        <v>2054</v>
      </c>
      <c r="C953" t="str">
        <f>IFERROR(VLOOKUP(Table1[[#This Row],[Ticker]],[1]!Table1[[Symbol]:[Industry]],2,FALSE),"-")</f>
        <v>-</v>
      </c>
      <c r="D953" t="s">
        <v>265</v>
      </c>
      <c r="E953">
        <v>3025.5260736</v>
      </c>
      <c r="F953">
        <v>443.2</v>
      </c>
      <c r="G953">
        <v>-57.113634775043501</v>
      </c>
      <c r="H953">
        <v>-11.1500419437758</v>
      </c>
      <c r="I953">
        <v>-32.565779832079699</v>
      </c>
      <c r="J953">
        <v>4.0629876828838496</v>
      </c>
      <c r="K953">
        <v>454.693656017818</v>
      </c>
      <c r="L953">
        <v>491.83014970432203</v>
      </c>
      <c r="M953">
        <v>44.599948527055297</v>
      </c>
      <c r="N953">
        <v>0.89998090368797801</v>
      </c>
      <c r="O953">
        <v>47.326263537906101</v>
      </c>
      <c r="P953">
        <v>10.799999999999899</v>
      </c>
      <c r="Q953">
        <v>-6.7466564640182997E-2</v>
      </c>
    </row>
    <row r="954" spans="1:17" hidden="1" x14ac:dyDescent="0.3">
      <c r="A954" t="s">
        <v>2055</v>
      </c>
      <c r="B954" t="s">
        <v>2056</v>
      </c>
      <c r="C954" t="str">
        <f>IFERROR(VLOOKUP(Table1[[#This Row],[Ticker]],[1]!Table1[[Symbol]:[Industry]],2,FALSE),"-")</f>
        <v>-</v>
      </c>
      <c r="D954" t="s">
        <v>170</v>
      </c>
      <c r="E954">
        <v>3012.9404261</v>
      </c>
      <c r="F954">
        <v>459.8</v>
      </c>
      <c r="G954">
        <v>-2.26495023187372</v>
      </c>
      <c r="H954">
        <v>-8.4070089540680506</v>
      </c>
      <c r="I954">
        <v>29.1421229262087</v>
      </c>
      <c r="J954">
        <v>8.4839401093092501</v>
      </c>
      <c r="K954">
        <v>402.49893596699798</v>
      </c>
      <c r="L954">
        <v>347.99948712920002</v>
      </c>
      <c r="M954">
        <v>67.916073092003998</v>
      </c>
      <c r="N954">
        <v>0.70075448208020596</v>
      </c>
      <c r="O954">
        <v>5.26315789473683</v>
      </c>
      <c r="P954">
        <v>86.153846153846104</v>
      </c>
      <c r="Q954">
        <v>0.12966472203191801</v>
      </c>
    </row>
    <row r="955" spans="1:17" hidden="1" x14ac:dyDescent="0.3">
      <c r="A955" t="s">
        <v>2057</v>
      </c>
      <c r="B955" t="s">
        <v>2058</v>
      </c>
      <c r="C955" t="str">
        <f>IFERROR(VLOOKUP(Table1[[#This Row],[Ticker]],[1]!Table1[[Symbol]:[Industry]],2,FALSE),"-")</f>
        <v>-</v>
      </c>
      <c r="D955" t="s">
        <v>525</v>
      </c>
      <c r="E955">
        <v>2999.5891643549999</v>
      </c>
      <c r="F955">
        <v>864.55</v>
      </c>
      <c r="G955">
        <v>70.093188517922499</v>
      </c>
      <c r="H955">
        <v>22.1303207151308</v>
      </c>
      <c r="I955">
        <v>61.932976193201199</v>
      </c>
      <c r="J955">
        <v>2.4236815505971299</v>
      </c>
      <c r="K955">
        <v>742.95429655026896</v>
      </c>
      <c r="L955">
        <v>579.60807496925099</v>
      </c>
      <c r="M955">
        <v>59.697719263100701</v>
      </c>
      <c r="N955">
        <v>0.99955452543747803</v>
      </c>
      <c r="O955">
        <v>5.2570701521022603</v>
      </c>
      <c r="P955">
        <v>127.902991959931</v>
      </c>
      <c r="Q955">
        <v>0.171465559237789</v>
      </c>
    </row>
    <row r="956" spans="1:17" hidden="1" x14ac:dyDescent="0.3">
      <c r="A956" t="s">
        <v>2059</v>
      </c>
      <c r="B956" t="s">
        <v>2060</v>
      </c>
      <c r="C956" t="str">
        <f>IFERROR(VLOOKUP(Table1[[#This Row],[Ticker]],[1]!Table1[[Symbol]:[Industry]],2,FALSE),"-")</f>
        <v>-</v>
      </c>
      <c r="D956" t="s">
        <v>57</v>
      </c>
      <c r="E956">
        <v>2992.2914732899999</v>
      </c>
      <c r="F956">
        <v>1203.6500000000001</v>
      </c>
      <c r="G956">
        <v>167.23497278571301</v>
      </c>
      <c r="H956">
        <v>3.8230284823535401</v>
      </c>
      <c r="I956">
        <v>71.079640448291997</v>
      </c>
      <c r="J956">
        <v>11.071669674545101</v>
      </c>
      <c r="K956">
        <v>1083.7008431066699</v>
      </c>
      <c r="L956">
        <v>871.02337489991601</v>
      </c>
      <c r="M956">
        <v>76.579047139450907</v>
      </c>
      <c r="N956">
        <v>0.62303867403314905</v>
      </c>
      <c r="O956">
        <v>1.92331657873965</v>
      </c>
      <c r="P956">
        <v>199.25</v>
      </c>
      <c r="Q956">
        <v>0.22451261635483599</v>
      </c>
    </row>
    <row r="957" spans="1:17" hidden="1" x14ac:dyDescent="0.3">
      <c r="A957" t="s">
        <v>2061</v>
      </c>
      <c r="B957" t="s">
        <v>2062</v>
      </c>
      <c r="C957" t="str">
        <f>IFERROR(VLOOKUP(Table1[[#This Row],[Ticker]],[1]!Table1[[Symbol]:[Industry]],2,FALSE),"-")</f>
        <v>-</v>
      </c>
      <c r="D957" t="s">
        <v>21</v>
      </c>
      <c r="E957">
        <v>2970.3695910000001</v>
      </c>
      <c r="F957">
        <v>293.64999999999998</v>
      </c>
      <c r="G957">
        <v>-31.061389613243701</v>
      </c>
      <c r="H957">
        <v>2.3119351453108199</v>
      </c>
      <c r="I957">
        <v>-20.271066202919801</v>
      </c>
      <c r="J957">
        <v>0.57659222768027596</v>
      </c>
      <c r="K957">
        <v>283.87929846384799</v>
      </c>
      <c r="L957">
        <v>282.33334829962598</v>
      </c>
      <c r="M957">
        <v>51.4017115069582</v>
      </c>
      <c r="N957">
        <v>1.0990651191967999</v>
      </c>
      <c r="O957">
        <v>36.965775583177198</v>
      </c>
      <c r="P957">
        <v>39.866634913074499</v>
      </c>
      <c r="Q957">
        <v>0.146293336981035</v>
      </c>
    </row>
    <row r="958" spans="1:17" hidden="1" x14ac:dyDescent="0.3">
      <c r="A958" t="s">
        <v>2063</v>
      </c>
      <c r="B958" t="s">
        <v>2064</v>
      </c>
      <c r="C958" t="str">
        <f>IFERROR(VLOOKUP(Table1[[#This Row],[Ticker]],[1]!Table1[[Symbol]:[Industry]],2,FALSE),"-")</f>
        <v>-</v>
      </c>
      <c r="D958" t="s">
        <v>411</v>
      </c>
      <c r="E958">
        <v>2970.0504254399998</v>
      </c>
      <c r="F958">
        <v>458.8</v>
      </c>
      <c r="G958">
        <v>200.59576377168699</v>
      </c>
      <c r="H958">
        <v>9.1612131236501693</v>
      </c>
      <c r="I958">
        <v>9.0295187064657298</v>
      </c>
      <c r="J958">
        <v>1.7852228309379099</v>
      </c>
      <c r="K958">
        <v>428.39636419025402</v>
      </c>
      <c r="L958">
        <v>349.52090241368001</v>
      </c>
      <c r="M958">
        <v>49.547733450441001</v>
      </c>
      <c r="N958">
        <v>0.99780300710335701</v>
      </c>
      <c r="O958">
        <v>11.9659982563208</v>
      </c>
      <c r="P958">
        <v>241.49609229624099</v>
      </c>
      <c r="Q958">
        <v>0.120614968037554</v>
      </c>
    </row>
    <row r="959" spans="1:17" hidden="1" x14ac:dyDescent="0.3">
      <c r="A959" t="s">
        <v>2065</v>
      </c>
      <c r="B959" t="s">
        <v>2066</v>
      </c>
      <c r="C959" t="str">
        <f>IFERROR(VLOOKUP(Table1[[#This Row],[Ticker]],[1]!Table1[[Symbol]:[Industry]],2,FALSE),"-")</f>
        <v>-</v>
      </c>
      <c r="D959" t="s">
        <v>146</v>
      </c>
      <c r="E959">
        <v>2968.6301913249999</v>
      </c>
      <c r="F959">
        <v>858.25</v>
      </c>
      <c r="G959">
        <v>482.70216458470702</v>
      </c>
      <c r="H959">
        <v>4.7893811427695203</v>
      </c>
      <c r="I959">
        <v>125.68159681863401</v>
      </c>
      <c r="J959">
        <v>12.217948324272299</v>
      </c>
      <c r="K959">
        <v>680.975805985036</v>
      </c>
      <c r="L959">
        <v>456.51181046744603</v>
      </c>
      <c r="M959">
        <v>76.680628228391001</v>
      </c>
      <c r="N959">
        <v>1.0797505626420001</v>
      </c>
      <c r="O959">
        <v>2.5342266239440598</v>
      </c>
      <c r="P959">
        <v>581.15079365079305</v>
      </c>
      <c r="Q959">
        <v>0.16587005494246099</v>
      </c>
    </row>
    <row r="960" spans="1:17" hidden="1" x14ac:dyDescent="0.3">
      <c r="A960" t="s">
        <v>2067</v>
      </c>
      <c r="B960" t="s">
        <v>2068</v>
      </c>
      <c r="C960" t="str">
        <f>IFERROR(VLOOKUP(Table1[[#This Row],[Ticker]],[1]!Table1[[Symbol]:[Industry]],2,FALSE),"-")</f>
        <v>-</v>
      </c>
      <c r="D960" t="s">
        <v>365</v>
      </c>
      <c r="E960">
        <v>2945.1095340000002</v>
      </c>
      <c r="F960">
        <v>1973.6</v>
      </c>
      <c r="G960">
        <v>-55.078541333983999</v>
      </c>
      <c r="H960">
        <v>-4.7420354579350796</v>
      </c>
      <c r="I960">
        <v>-23.0989605393682</v>
      </c>
      <c r="J960">
        <v>0.17286492336012901</v>
      </c>
      <c r="K960">
        <v>1929.51639582811</v>
      </c>
      <c r="L960">
        <v>2008.85589049076</v>
      </c>
      <c r="M960">
        <v>66.546164550878302</v>
      </c>
      <c r="N960">
        <v>1.8067331670822899</v>
      </c>
      <c r="O960">
        <v>42.126064045399197</v>
      </c>
      <c r="P960">
        <v>16.781065088757298</v>
      </c>
      <c r="Q960">
        <v>-0.111623662136105</v>
      </c>
    </row>
    <row r="961" spans="1:17" hidden="1" x14ac:dyDescent="0.3">
      <c r="A961" t="s">
        <v>2069</v>
      </c>
      <c r="B961" t="s">
        <v>2070</v>
      </c>
      <c r="C961" t="str">
        <f>IFERROR(VLOOKUP(Table1[[#This Row],[Ticker]],[1]!Table1[[Symbol]:[Industry]],2,FALSE),"-")</f>
        <v>-</v>
      </c>
      <c r="E961">
        <v>2942.772640445</v>
      </c>
      <c r="F961">
        <v>1191.8499999999999</v>
      </c>
      <c r="G961">
        <v>38.3389258137666</v>
      </c>
      <c r="H961">
        <v>1.27208007284705</v>
      </c>
      <c r="I961">
        <v>8.9408936685901992</v>
      </c>
      <c r="J961">
        <v>-3.1136027788251499</v>
      </c>
      <c r="K961">
        <v>1108.9164583225299</v>
      </c>
      <c r="L961">
        <v>968.35599037307895</v>
      </c>
      <c r="M961">
        <v>68.640491865754598</v>
      </c>
      <c r="N961">
        <v>1.11779911800389</v>
      </c>
      <c r="O961">
        <v>4.0399379116499601</v>
      </c>
      <c r="P961">
        <v>98.658221518459797</v>
      </c>
      <c r="Q961">
        <v>-1.3148140055195E-2</v>
      </c>
    </row>
    <row r="962" spans="1:17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121</v>
      </c>
      <c r="E962">
        <v>2942.0001122399999</v>
      </c>
      <c r="F962">
        <v>18.809999999999999</v>
      </c>
      <c r="G962">
        <v>-59.597174729798297</v>
      </c>
      <c r="H962">
        <v>-13.535784724396001</v>
      </c>
      <c r="I962">
        <v>-49.614928231153598</v>
      </c>
      <c r="J962">
        <v>2.9860762887798602</v>
      </c>
      <c r="K962">
        <v>21.2655714478087</v>
      </c>
      <c r="L962">
        <v>24.750436314426398</v>
      </c>
      <c r="M962">
        <v>24.000701306903402</v>
      </c>
      <c r="N962">
        <v>1.16004570777158</v>
      </c>
      <c r="O962">
        <v>140.031897926634</v>
      </c>
      <c r="P962">
        <v>12.634730538922099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133</v>
      </c>
      <c r="E963">
        <v>2941.5564800000002</v>
      </c>
      <c r="F963">
        <v>609.25</v>
      </c>
      <c r="G963">
        <v>-12.608410496587</v>
      </c>
      <c r="H963">
        <v>-3.4781129123583798</v>
      </c>
      <c r="I963">
        <v>17.5682581706589</v>
      </c>
      <c r="J963">
        <v>-1.02816100335717</v>
      </c>
      <c r="K963">
        <v>611.02901813152801</v>
      </c>
      <c r="L963">
        <v>530.111278354506</v>
      </c>
      <c r="M963">
        <v>33.384236134960197</v>
      </c>
      <c r="N963">
        <v>0.64722983908945797</v>
      </c>
      <c r="O963">
        <v>19.786622897004499</v>
      </c>
      <c r="P963">
        <v>47.696969696969703</v>
      </c>
      <c r="Q963">
        <v>3.8489408159629E-2</v>
      </c>
    </row>
    <row r="964" spans="1:17" hidden="1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95</v>
      </c>
      <c r="E964">
        <v>2935.6887981999998</v>
      </c>
      <c r="F964">
        <v>1298.3499999999999</v>
      </c>
      <c r="G964">
        <v>377.79581359557301</v>
      </c>
      <c r="H964">
        <v>-8.9233121789587706</v>
      </c>
      <c r="I964">
        <v>67.219095197255896</v>
      </c>
      <c r="J964">
        <v>-9.2916048299465999</v>
      </c>
      <c r="K964">
        <v>1271.5676780138399</v>
      </c>
      <c r="L964">
        <v>956.14569667415196</v>
      </c>
      <c r="M964">
        <v>37.838769775891002</v>
      </c>
      <c r="N964">
        <v>1.1533428184557899</v>
      </c>
      <c r="O964">
        <v>11.992143874918099</v>
      </c>
      <c r="P964">
        <v>409.15686274509699</v>
      </c>
      <c r="Q964">
        <v>0.16290250153329799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136</v>
      </c>
      <c r="E965">
        <v>2927.6408715930002</v>
      </c>
      <c r="F965">
        <v>11.19</v>
      </c>
      <c r="G965">
        <v>672.86793564827803</v>
      </c>
      <c r="H965">
        <v>-0.60620644760954601</v>
      </c>
      <c r="I965">
        <v>-39.153432347946001</v>
      </c>
      <c r="J965">
        <v>13.1491804818237</v>
      </c>
      <c r="K965">
        <v>10.964298487339599</v>
      </c>
      <c r="L965">
        <v>9.4020803172791201</v>
      </c>
      <c r="M965">
        <v>54.1517784497834</v>
      </c>
      <c r="N965">
        <v>0.99238637746483105</v>
      </c>
      <c r="O965">
        <v>76.943699731903493</v>
      </c>
      <c r="P965">
        <v>760.76923076923003</v>
      </c>
      <c r="Q965">
        <v>0.140475728686242</v>
      </c>
    </row>
    <row r="966" spans="1:17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433</v>
      </c>
      <c r="E966">
        <v>2915.7473933679998</v>
      </c>
      <c r="F966">
        <v>87.76</v>
      </c>
      <c r="G966">
        <v>-15.8888113830279</v>
      </c>
      <c r="H966">
        <v>5.4274864946819301</v>
      </c>
      <c r="I966">
        <v>-10.457533412008001</v>
      </c>
      <c r="J966">
        <v>11.9590892902864</v>
      </c>
      <c r="K966">
        <v>83.827661889686198</v>
      </c>
      <c r="L966">
        <v>85.837796060332096</v>
      </c>
      <c r="M966">
        <v>59.354436359402101</v>
      </c>
      <c r="N966">
        <v>2.5035845107504202</v>
      </c>
      <c r="O966">
        <v>36.736554238833101</v>
      </c>
      <c r="P966">
        <v>40.303756994404402</v>
      </c>
      <c r="Q966">
        <v>2.1389119184214E-2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1773</v>
      </c>
      <c r="E967">
        <v>2914.7084917819998</v>
      </c>
      <c r="F967">
        <v>15.83</v>
      </c>
      <c r="G967">
        <v>-36.982750388848402</v>
      </c>
      <c r="H967">
        <v>-2.2216756101309101</v>
      </c>
      <c r="I967">
        <v>-32.865928681687599</v>
      </c>
      <c r="J967">
        <v>4.7738044114696301</v>
      </c>
      <c r="K967">
        <v>15.868661872754</v>
      </c>
      <c r="L967">
        <v>17.374168177483401</v>
      </c>
      <c r="M967">
        <v>64.269836917930604</v>
      </c>
      <c r="N967">
        <v>0.86832522624797603</v>
      </c>
      <c r="O967">
        <v>64.560960202147797</v>
      </c>
      <c r="P967">
        <v>23.1906614785992</v>
      </c>
      <c r="Q967">
        <v>1.8245119127548001E-2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E968">
        <v>2904.001892495</v>
      </c>
      <c r="F968">
        <v>5881.15</v>
      </c>
      <c r="G968">
        <v>90.063614228909103</v>
      </c>
      <c r="H968">
        <v>-7.5793417483980603</v>
      </c>
      <c r="I968">
        <v>64.040904923901707</v>
      </c>
      <c r="J968">
        <v>-2.1999574492107601</v>
      </c>
      <c r="K968">
        <v>5101.3761215444802</v>
      </c>
      <c r="L968">
        <v>3841.4206930046498</v>
      </c>
      <c r="M968">
        <v>55.966084319819203</v>
      </c>
      <c r="N968">
        <v>0.60418723404255303</v>
      </c>
      <c r="O968">
        <v>9.5534036710507308</v>
      </c>
      <c r="P968">
        <v>147.731676495366</v>
      </c>
      <c r="Q968">
        <v>0.152654112050291</v>
      </c>
    </row>
    <row r="969" spans="1:17" hidden="1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D969" t="s">
        <v>480</v>
      </c>
      <c r="E969">
        <v>2898.1937320000002</v>
      </c>
      <c r="F969">
        <v>511</v>
      </c>
      <c r="G969">
        <v>-9.2293828112692999</v>
      </c>
      <c r="H969">
        <v>-10.050167116966101</v>
      </c>
      <c r="I969">
        <v>-1.8475922702318599</v>
      </c>
      <c r="J969">
        <v>-1.8917450013806201</v>
      </c>
      <c r="K969">
        <v>539.40686601443201</v>
      </c>
      <c r="L969">
        <v>506.46869807500099</v>
      </c>
      <c r="M969">
        <v>38.871945299434401</v>
      </c>
      <c r="N969">
        <v>0.99947771015804499</v>
      </c>
      <c r="O969">
        <v>29.148727984344401</v>
      </c>
      <c r="P969">
        <v>32.641142115509403</v>
      </c>
      <c r="Q969">
        <v>1.5173738500159E-2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265</v>
      </c>
      <c r="E970">
        <v>2882.6487584249999</v>
      </c>
      <c r="F970">
        <v>19822.849999999999</v>
      </c>
      <c r="G970">
        <v>41.709969902683603</v>
      </c>
      <c r="H970">
        <v>25.424792250989999</v>
      </c>
      <c r="I970">
        <v>18.093663380191</v>
      </c>
      <c r="J970">
        <v>3.73989666219506</v>
      </c>
      <c r="K970">
        <v>16673.476364906099</v>
      </c>
      <c r="L970">
        <v>14665.9348094785</v>
      </c>
      <c r="M970">
        <v>77.834035573050699</v>
      </c>
      <c r="N970">
        <v>1.8991769547325099</v>
      </c>
      <c r="O970">
        <v>5.4338805973913997</v>
      </c>
      <c r="P970">
        <v>70.83877361946</v>
      </c>
      <c r="Q970">
        <v>0.150101403000206</v>
      </c>
    </row>
    <row r="971" spans="1:17" hidden="1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771</v>
      </c>
      <c r="E971">
        <v>2876.5124999999998</v>
      </c>
      <c r="F971">
        <v>33.75</v>
      </c>
      <c r="G971">
        <v>142.452964242468</v>
      </c>
      <c r="H971">
        <v>-9.6711271853124696</v>
      </c>
      <c r="I971">
        <v>-26.397797358467798</v>
      </c>
      <c r="J971">
        <v>-6.9270297077608696</v>
      </c>
      <c r="K971">
        <v>36.762052756057003</v>
      </c>
      <c r="L971">
        <v>31.7147546920915</v>
      </c>
      <c r="M971">
        <v>33.574584731035003</v>
      </c>
      <c r="N971">
        <v>0.695135137700162</v>
      </c>
      <c r="O971">
        <v>34.074074074073998</v>
      </c>
      <c r="P971">
        <v>175.17325723603699</v>
      </c>
      <c r="Q971">
        <v>0.123197395212746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D972" t="s">
        <v>298</v>
      </c>
      <c r="E972">
        <v>2863.5487957949999</v>
      </c>
      <c r="F972">
        <v>939.85</v>
      </c>
      <c r="G972">
        <v>61.928914749337501</v>
      </c>
      <c r="H972">
        <v>-2.1442350096225802</v>
      </c>
      <c r="I972">
        <v>29.333093822244098</v>
      </c>
      <c r="J972">
        <v>2.1830885278007299</v>
      </c>
      <c r="K972">
        <v>868.70041691937104</v>
      </c>
      <c r="L972">
        <v>711.08936876884604</v>
      </c>
      <c r="M972">
        <v>64.3153499788788</v>
      </c>
      <c r="N972">
        <v>0.49496112965265199</v>
      </c>
      <c r="O972">
        <v>5.5966377613448897</v>
      </c>
      <c r="P972">
        <v>127.12663122281199</v>
      </c>
      <c r="Q972">
        <v>0.10094050917598001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D973" t="s">
        <v>231</v>
      </c>
      <c r="E973">
        <v>2854.9544405000001</v>
      </c>
      <c r="F973">
        <v>159.80000000000001</v>
      </c>
      <c r="G973">
        <v>48.418107577005898</v>
      </c>
      <c r="H973">
        <v>-3.58053264458015</v>
      </c>
      <c r="I973">
        <v>-6.09843513017156</v>
      </c>
      <c r="J973">
        <v>6.7594887781248296</v>
      </c>
      <c r="K973">
        <v>150.40545178393401</v>
      </c>
      <c r="L973">
        <v>131.80508775970199</v>
      </c>
      <c r="M973">
        <v>54.726211703797603</v>
      </c>
      <c r="N973">
        <v>0.66731067170738601</v>
      </c>
      <c r="O973">
        <v>9.8247809762202607</v>
      </c>
      <c r="P973">
        <v>81.487791027825097</v>
      </c>
      <c r="Q973">
        <v>0.14622357498706301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1447</v>
      </c>
      <c r="E974">
        <v>2840.7575474099999</v>
      </c>
      <c r="F974">
        <v>376.15</v>
      </c>
      <c r="G974">
        <v>16.144283140089001</v>
      </c>
      <c r="H974">
        <v>0.93147322271406596</v>
      </c>
      <c r="I974">
        <v>-3.2462829193120699</v>
      </c>
      <c r="J974">
        <v>0.60382871657370296</v>
      </c>
      <c r="K974">
        <v>358.10707358240199</v>
      </c>
      <c r="L974">
        <v>320.49027457760599</v>
      </c>
      <c r="M974">
        <v>47.304821674634503</v>
      </c>
      <c r="N974">
        <v>1.17315529457824</v>
      </c>
      <c r="O974">
        <v>8.2546856307324106</v>
      </c>
      <c r="P974">
        <v>54.096681687832799</v>
      </c>
      <c r="Q974">
        <v>-1.2019548480856001E-2</v>
      </c>
    </row>
    <row r="975" spans="1:17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838</v>
      </c>
      <c r="E975">
        <v>2838.821122755</v>
      </c>
      <c r="F975">
        <v>533.54999999999995</v>
      </c>
      <c r="G975">
        <v>-37.426034829580097</v>
      </c>
      <c r="H975">
        <v>-4.3383617611157499</v>
      </c>
      <c r="I975">
        <v>-8.3279569731024203</v>
      </c>
      <c r="J975">
        <v>7.5822113348182798</v>
      </c>
      <c r="K975">
        <v>481.44246459572702</v>
      </c>
      <c r="L975">
        <v>486.64873967758302</v>
      </c>
      <c r="M975">
        <v>75.942564941404598</v>
      </c>
      <c r="N975">
        <v>1.0945589931786199</v>
      </c>
      <c r="O975">
        <v>15.3593852497422</v>
      </c>
      <c r="P975">
        <v>37.124132613723901</v>
      </c>
      <c r="Q975">
        <v>-9.4808450455789006E-2</v>
      </c>
    </row>
    <row r="976" spans="1:17" hidden="1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136</v>
      </c>
      <c r="E976">
        <v>2829.8371548800001</v>
      </c>
      <c r="F976">
        <v>154.72</v>
      </c>
      <c r="G976">
        <v>201.031956812299</v>
      </c>
      <c r="H976">
        <v>23.673122931043501</v>
      </c>
      <c r="I976">
        <v>41.399820052361797</v>
      </c>
      <c r="J976">
        <v>15.7116958881396</v>
      </c>
      <c r="K976">
        <v>117.22987478162899</v>
      </c>
      <c r="L976">
        <v>95.986597531724101</v>
      </c>
      <c r="M976">
        <v>82.8233228797057</v>
      </c>
      <c r="N976">
        <v>0.54820421382155504</v>
      </c>
      <c r="O976">
        <v>0</v>
      </c>
      <c r="P976">
        <v>267.94292508917903</v>
      </c>
      <c r="Q976">
        <v>4.7596965592338003E-2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531</v>
      </c>
      <c r="E977">
        <v>2810.9312272500001</v>
      </c>
      <c r="F977">
        <v>560.54999999999995</v>
      </c>
      <c r="G977">
        <v>82.120167791135302</v>
      </c>
      <c r="H977">
        <v>15.0521811164728</v>
      </c>
      <c r="I977">
        <v>60.209015091879898</v>
      </c>
      <c r="J977">
        <v>7.5200305102038802</v>
      </c>
      <c r="K977">
        <v>478.72687122660898</v>
      </c>
      <c r="L977">
        <v>385.398367154114</v>
      </c>
      <c r="M977">
        <v>72.551186277976797</v>
      </c>
      <c r="N977">
        <v>1.2688197907152501</v>
      </c>
      <c r="O977">
        <v>2.8454196771028499</v>
      </c>
      <c r="P977">
        <v>115.596153846153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1346</v>
      </c>
      <c r="E978">
        <v>2791.6069923</v>
      </c>
      <c r="F978">
        <v>529.9</v>
      </c>
      <c r="G978">
        <v>74.074086667142097</v>
      </c>
      <c r="H978">
        <v>22.874496479952601</v>
      </c>
      <c r="I978">
        <v>100.715470547625</v>
      </c>
      <c r="J978">
        <v>23.161646138730401</v>
      </c>
      <c r="K978">
        <v>398.72623862160998</v>
      </c>
      <c r="L978">
        <v>308.81784497637699</v>
      </c>
      <c r="M978">
        <v>82.778354578912598</v>
      </c>
      <c r="N978">
        <v>1.1754560611334399</v>
      </c>
      <c r="O978">
        <v>2.0947348556331402</v>
      </c>
      <c r="P978">
        <v>150.366170564611</v>
      </c>
      <c r="Q978">
        <v>7.1357694520862006E-2</v>
      </c>
    </row>
    <row r="979" spans="1:17" hidden="1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628</v>
      </c>
      <c r="E979">
        <v>2785.715788</v>
      </c>
      <c r="F979">
        <v>633.79999999999995</v>
      </c>
      <c r="G979">
        <v>-4.5683121373879603</v>
      </c>
      <c r="H979">
        <v>-3.4771884853620998</v>
      </c>
      <c r="I979">
        <v>0.72095320045677802</v>
      </c>
      <c r="J979">
        <v>7.8637891574841703</v>
      </c>
      <c r="K979">
        <v>601.77077501493204</v>
      </c>
      <c r="L979">
        <v>551.00335090937403</v>
      </c>
      <c r="M979">
        <v>59.694929074700802</v>
      </c>
      <c r="N979">
        <v>0.64196203902220295</v>
      </c>
      <c r="O979">
        <v>9.7901546229094407</v>
      </c>
      <c r="P979">
        <v>39.2967032967032</v>
      </c>
      <c r="Q979">
        <v>-1.654434263614E-3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21</v>
      </c>
      <c r="E980">
        <v>2772.0981728699999</v>
      </c>
      <c r="F980">
        <v>700.05</v>
      </c>
      <c r="G980">
        <v>107.204781015492</v>
      </c>
      <c r="H980">
        <v>19.4791272428307</v>
      </c>
      <c r="I980">
        <v>26.2476526576271</v>
      </c>
      <c r="J980">
        <v>17.924170637643002</v>
      </c>
      <c r="K980">
        <v>614.71818065986201</v>
      </c>
      <c r="L980">
        <v>527.86785815297003</v>
      </c>
      <c r="M980">
        <v>59.135675604125097</v>
      </c>
      <c r="N980">
        <v>1.91433581422609</v>
      </c>
      <c r="O980">
        <v>9.8064423969716596</v>
      </c>
      <c r="P980">
        <v>163.17669172932301</v>
      </c>
      <c r="Q980">
        <v>0.13059251811452399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531</v>
      </c>
      <c r="E981">
        <v>2752.0746988559999</v>
      </c>
      <c r="F981">
        <v>115.08</v>
      </c>
      <c r="G981">
        <v>120.535011062134</v>
      </c>
      <c r="H981">
        <v>7.1743390008263503</v>
      </c>
      <c r="I981">
        <v>21.6136651061557</v>
      </c>
      <c r="J981">
        <v>0.46749712995127601</v>
      </c>
      <c r="K981">
        <v>104.08140631040099</v>
      </c>
      <c r="L981">
        <v>85.221223624402796</v>
      </c>
      <c r="M981">
        <v>63.009328554648398</v>
      </c>
      <c r="N981">
        <v>1.9953075112176899</v>
      </c>
      <c r="O981">
        <v>9.0545707334028496</v>
      </c>
      <c r="P981">
        <v>151.26637554585099</v>
      </c>
      <c r="Q981">
        <v>2.634809117285E-3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E982">
        <v>2750.3492512500002</v>
      </c>
      <c r="F982">
        <v>56.25</v>
      </c>
      <c r="G982">
        <v>87.867935648278205</v>
      </c>
      <c r="H982">
        <v>27.426690169018201</v>
      </c>
      <c r="I982">
        <v>-0.36465218295324298</v>
      </c>
      <c r="J982">
        <v>12.2912013161428</v>
      </c>
      <c r="K982">
        <v>47.1573741316789</v>
      </c>
      <c r="L982">
        <v>40.919663787241603</v>
      </c>
      <c r="M982">
        <v>62.824812048996698</v>
      </c>
      <c r="N982">
        <v>2.6175286369809099</v>
      </c>
      <c r="O982">
        <v>22.453333333333301</v>
      </c>
      <c r="P982">
        <v>128.658536585365</v>
      </c>
      <c r="Q982">
        <v>6.3268816979848999E-2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72</v>
      </c>
      <c r="E983">
        <v>2745.2099499999999</v>
      </c>
      <c r="F983">
        <v>1023.95</v>
      </c>
      <c r="G983">
        <v>331.72539809634401</v>
      </c>
      <c r="H983">
        <v>-19.783795268236499</v>
      </c>
      <c r="I983">
        <v>81.305483982466498</v>
      </c>
      <c r="J983">
        <v>-2.4737588646075102</v>
      </c>
      <c r="K983">
        <v>1179.7446866704499</v>
      </c>
      <c r="L983">
        <v>909.796327848641</v>
      </c>
      <c r="M983">
        <v>23.2397476680372</v>
      </c>
      <c r="N983">
        <v>0.61117143195342605</v>
      </c>
      <c r="O983">
        <v>55.085697543825297</v>
      </c>
      <c r="P983">
        <v>367.55707762557</v>
      </c>
      <c r="Q983">
        <v>0.171740868524279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E984">
        <v>2738.5710435750002</v>
      </c>
      <c r="F984">
        <v>1187.25</v>
      </c>
      <c r="G984">
        <v>-42.185781475321797</v>
      </c>
      <c r="H984">
        <v>-4.2931935411280797</v>
      </c>
      <c r="I984">
        <v>-28.729683376509801</v>
      </c>
      <c r="J984">
        <v>-2.0437460726949901</v>
      </c>
      <c r="K984">
        <v>1184.0953340357901</v>
      </c>
      <c r="L984">
        <v>1216.6949836861099</v>
      </c>
      <c r="M984">
        <v>50.271480126883802</v>
      </c>
      <c r="N984">
        <v>1.1034224693841299</v>
      </c>
      <c r="O984">
        <v>21.288692356285502</v>
      </c>
      <c r="P984">
        <v>8.8221814848762499</v>
      </c>
      <c r="Q984">
        <v>-4.928633978178E-2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200</v>
      </c>
      <c r="E985">
        <v>2724.5834460400001</v>
      </c>
      <c r="F985">
        <v>2914.7</v>
      </c>
      <c r="G985">
        <v>12.1399319539311</v>
      </c>
      <c r="H985">
        <v>-1.2257942378417401E-2</v>
      </c>
      <c r="I985">
        <v>3.9341656756015202</v>
      </c>
      <c r="J985">
        <v>1.64367035029155</v>
      </c>
      <c r="K985">
        <v>2792.32710682175</v>
      </c>
      <c r="L985">
        <v>2523.5288112682902</v>
      </c>
      <c r="M985">
        <v>54.795948523223799</v>
      </c>
      <c r="N985">
        <v>0.46117991938438901</v>
      </c>
      <c r="O985">
        <v>4.0861838268089397</v>
      </c>
      <c r="P985">
        <v>46.832573486813899</v>
      </c>
      <c r="Q985">
        <v>5.5098234400992999E-2</v>
      </c>
    </row>
    <row r="986" spans="1:17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286</v>
      </c>
      <c r="E986">
        <v>2722.9977942299902</v>
      </c>
      <c r="F986">
        <v>1824.3</v>
      </c>
      <c r="G986">
        <v>7.8799245427759796</v>
      </c>
      <c r="H986">
        <v>5.8823679614784403</v>
      </c>
      <c r="I986">
        <v>-14.174557722640399</v>
      </c>
      <c r="J986">
        <v>5.1134492045574298</v>
      </c>
      <c r="K986">
        <v>1776.72182698284</v>
      </c>
      <c r="L986">
        <v>1670.1696832039299</v>
      </c>
      <c r="M986">
        <v>45.837582105079299</v>
      </c>
      <c r="N986">
        <v>1.14168947531501</v>
      </c>
      <c r="O986">
        <v>16.614591898262301</v>
      </c>
      <c r="P986">
        <v>39.259541984732799</v>
      </c>
      <c r="Q986">
        <v>6.8707011633729999E-3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551</v>
      </c>
      <c r="E987">
        <v>2719.4150564460001</v>
      </c>
      <c r="F987">
        <v>196.46</v>
      </c>
      <c r="G987">
        <v>39.301327225069201</v>
      </c>
      <c r="H987">
        <v>1.50146206385946</v>
      </c>
      <c r="I987">
        <v>-1.15105225111934</v>
      </c>
      <c r="J987">
        <v>3.58910365256218</v>
      </c>
      <c r="K987">
        <v>194.85086539654301</v>
      </c>
      <c r="L987">
        <v>182.20390904808301</v>
      </c>
      <c r="M987">
        <v>60.127155274023004</v>
      </c>
      <c r="N987">
        <v>0.64187647115253998</v>
      </c>
      <c r="O987">
        <v>18.090196477654398</v>
      </c>
      <c r="P987">
        <v>70.464208242950093</v>
      </c>
      <c r="Q987">
        <v>-1.2111431209384E-2</v>
      </c>
    </row>
    <row r="988" spans="1:17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398</v>
      </c>
      <c r="E988">
        <v>2718.4332279199998</v>
      </c>
      <c r="F988">
        <v>1929.7</v>
      </c>
      <c r="G988">
        <v>-31.297751033551702</v>
      </c>
      <c r="H988">
        <v>-3.9085858071691701</v>
      </c>
      <c r="I988">
        <v>-15.850227915198699</v>
      </c>
      <c r="J988">
        <v>5.8468708841450896</v>
      </c>
      <c r="K988">
        <v>1878.71550323938</v>
      </c>
      <c r="L988">
        <v>1859.2922710544301</v>
      </c>
      <c r="M988">
        <v>58.7633444584187</v>
      </c>
      <c r="N988">
        <v>1.2288689067971501</v>
      </c>
      <c r="O988">
        <v>19.961652070269899</v>
      </c>
      <c r="P988">
        <v>26.041802743304999</v>
      </c>
      <c r="Q988">
        <v>-9.7045139046704004E-2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905</v>
      </c>
      <c r="E989">
        <v>2717.0431879500002</v>
      </c>
      <c r="F989">
        <v>412.3</v>
      </c>
      <c r="G989">
        <v>1.8248341152856</v>
      </c>
      <c r="H989">
        <v>23.964178249281701</v>
      </c>
      <c r="I989">
        <v>13.988509263836001</v>
      </c>
      <c r="J989">
        <v>1.2286473369759401</v>
      </c>
      <c r="K989">
        <v>374.15679525156099</v>
      </c>
      <c r="M989">
        <v>52.052994390003498</v>
      </c>
      <c r="N989">
        <v>0.88605937553317504</v>
      </c>
      <c r="O989">
        <v>15.1831190880426</v>
      </c>
      <c r="P989">
        <v>46.102055279943301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46</v>
      </c>
      <c r="E990">
        <v>2709.9128327599901</v>
      </c>
      <c r="F990">
        <v>683.6</v>
      </c>
      <c r="G990">
        <v>-40.565345356431301</v>
      </c>
      <c r="H990">
        <v>-3.1380063066798098</v>
      </c>
      <c r="I990">
        <v>-24.941325856275199</v>
      </c>
      <c r="J990">
        <v>2.18632517709448</v>
      </c>
      <c r="K990">
        <v>676.56221341484297</v>
      </c>
      <c r="L990">
        <v>697.60202233837401</v>
      </c>
      <c r="M990">
        <v>51.921027838958501</v>
      </c>
      <c r="N990">
        <v>0.74985236908764097</v>
      </c>
      <c r="O990">
        <v>23.756582796957201</v>
      </c>
      <c r="P990">
        <v>13.952325387564599</v>
      </c>
      <c r="Q990">
        <v>1.9189910185690998E-2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258</v>
      </c>
      <c r="E991">
        <v>2699.7889752900001</v>
      </c>
      <c r="F991">
        <v>6184.65</v>
      </c>
      <c r="G991">
        <v>193.07854061866601</v>
      </c>
      <c r="H991">
        <v>-5.6649687248514704</v>
      </c>
      <c r="I991">
        <v>55.6982192327037</v>
      </c>
      <c r="J991">
        <v>2.56857774836458</v>
      </c>
      <c r="K991">
        <v>5540.1800682358198</v>
      </c>
      <c r="L991">
        <v>4193.4173050666204</v>
      </c>
      <c r="M991">
        <v>50.921547460992201</v>
      </c>
      <c r="N991">
        <v>0.182431377259895</v>
      </c>
      <c r="O991">
        <v>9.3052961768248696</v>
      </c>
      <c r="P991">
        <v>232.937661498708</v>
      </c>
      <c r="Q991">
        <v>0.10585295254995999</v>
      </c>
    </row>
    <row r="992" spans="1:17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1773</v>
      </c>
      <c r="E992">
        <v>2694.6809459279998</v>
      </c>
      <c r="F992">
        <v>56.52</v>
      </c>
      <c r="G992">
        <v>8.3140449620872108</v>
      </c>
      <c r="H992">
        <v>-0.19904772885149799</v>
      </c>
      <c r="I992">
        <v>-19.975538017659499</v>
      </c>
      <c r="J992">
        <v>5.4640340313632203</v>
      </c>
      <c r="K992">
        <v>53.485934994455</v>
      </c>
      <c r="L992">
        <v>51.640682393846703</v>
      </c>
      <c r="M992">
        <v>67.544068146642402</v>
      </c>
      <c r="N992">
        <v>1.45778927771869</v>
      </c>
      <c r="O992">
        <v>22.788393489030401</v>
      </c>
      <c r="P992">
        <v>41.3</v>
      </c>
      <c r="Q992">
        <v>-2.0768180115303E-2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398</v>
      </c>
      <c r="E993">
        <v>2690.0532699999999</v>
      </c>
      <c r="F993">
        <v>10483.450000000001</v>
      </c>
      <c r="G993">
        <v>-52.702277459641799</v>
      </c>
      <c r="H993">
        <v>-7.7052201627916999</v>
      </c>
      <c r="I993">
        <v>-35.8294856643777</v>
      </c>
      <c r="J993">
        <v>1.2605679127652301</v>
      </c>
      <c r="K993">
        <v>10602.9652582051</v>
      </c>
      <c r="L993">
        <v>12136.7708238059</v>
      </c>
      <c r="M993">
        <v>66.752864827499806</v>
      </c>
      <c r="N993">
        <v>2.0518413194938101</v>
      </c>
      <c r="O993">
        <v>88.792334584511707</v>
      </c>
      <c r="P993">
        <v>6.7561099796333997</v>
      </c>
      <c r="Q993">
        <v>-0.10540271396395599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46</v>
      </c>
      <c r="E994">
        <v>2682.7942035299998</v>
      </c>
      <c r="F994">
        <v>317.10000000000002</v>
      </c>
      <c r="G994">
        <v>17.948258239413502</v>
      </c>
      <c r="H994">
        <v>-2.7373163278536898</v>
      </c>
      <c r="I994">
        <v>4.7104435004222003</v>
      </c>
      <c r="J994">
        <v>14.007538242016899</v>
      </c>
      <c r="K994">
        <v>300.23133712594802</v>
      </c>
      <c r="L994">
        <v>271.59321582164199</v>
      </c>
      <c r="M994">
        <v>71.680619954807497</v>
      </c>
      <c r="N994">
        <v>0.87315749361982897</v>
      </c>
      <c r="O994">
        <v>5.0141911069063196</v>
      </c>
      <c r="P994">
        <v>69.300587293112599</v>
      </c>
      <c r="Q994">
        <v>2.6556195207712002E-2</v>
      </c>
    </row>
    <row r="995" spans="1:17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398</v>
      </c>
      <c r="E995">
        <v>2674.6113415700001</v>
      </c>
      <c r="F995">
        <v>53.41</v>
      </c>
      <c r="G995">
        <v>-38.049148591109002</v>
      </c>
      <c r="H995">
        <v>-4.9638001488068202</v>
      </c>
      <c r="I995">
        <v>-34.179140970144999</v>
      </c>
      <c r="J995">
        <v>0.76285791983427997</v>
      </c>
      <c r="K995">
        <v>54.493280114568996</v>
      </c>
      <c r="L995">
        <v>61.309514600630102</v>
      </c>
      <c r="M995">
        <v>52.782879748247701</v>
      </c>
      <c r="N995">
        <v>0.92980981607791502</v>
      </c>
      <c r="O995">
        <v>57.367534169631099</v>
      </c>
      <c r="P995">
        <v>11.039501039500999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365</v>
      </c>
      <c r="E996">
        <v>2666.2880593599998</v>
      </c>
      <c r="F996">
        <v>802.4</v>
      </c>
      <c r="G996">
        <v>-47.402515220399998</v>
      </c>
      <c r="H996">
        <v>-3.75681485468917</v>
      </c>
      <c r="I996">
        <v>-18.787119550753498</v>
      </c>
      <c r="J996">
        <v>0.90360134831355998</v>
      </c>
      <c r="K996">
        <v>797.98286816099403</v>
      </c>
      <c r="L996">
        <v>841.175806065237</v>
      </c>
      <c r="M996">
        <v>59.713453860903797</v>
      </c>
      <c r="N996">
        <v>1.2326887662497801</v>
      </c>
      <c r="O996">
        <v>30.228065802592202</v>
      </c>
      <c r="P996">
        <v>12.286593898684499</v>
      </c>
      <c r="Q996">
        <v>2.4661625543142999E-2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E997">
        <v>2665</v>
      </c>
      <c r="F997">
        <v>533</v>
      </c>
      <c r="G997">
        <v>126.43936421970599</v>
      </c>
      <c r="H997">
        <v>-9.6569485999944398</v>
      </c>
      <c r="I997">
        <v>139.55542032063801</v>
      </c>
      <c r="J997">
        <v>-0.42192400352758203</v>
      </c>
      <c r="K997">
        <v>555.62090663732101</v>
      </c>
      <c r="M997">
        <v>35.049370794633901</v>
      </c>
      <c r="N997">
        <v>0.33310067884118899</v>
      </c>
      <c r="O997">
        <v>34.474671669793601</v>
      </c>
      <c r="P997">
        <v>166.5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398</v>
      </c>
      <c r="E998">
        <v>2664.0428720479999</v>
      </c>
      <c r="F998">
        <v>180.56</v>
      </c>
      <c r="G998">
        <v>28.303729503095202</v>
      </c>
      <c r="H998">
        <v>-1.4380648546891699</v>
      </c>
      <c r="I998">
        <v>34.171708266149302</v>
      </c>
      <c r="J998">
        <v>2.0717524669941199</v>
      </c>
      <c r="K998">
        <v>161.93601131753101</v>
      </c>
      <c r="L998">
        <v>136.29300314829999</v>
      </c>
      <c r="M998">
        <v>73.347167361678004</v>
      </c>
      <c r="N998">
        <v>0.305076359445695</v>
      </c>
      <c r="O998">
        <v>2.09902525476295</v>
      </c>
      <c r="P998">
        <v>90.063157894736804</v>
      </c>
      <c r="Q998">
        <v>0.110950267695742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231</v>
      </c>
      <c r="E999">
        <v>2663.4833612099901</v>
      </c>
      <c r="F999">
        <v>119.49</v>
      </c>
      <c r="G999">
        <v>1.37901280641424</v>
      </c>
      <c r="H999">
        <v>34.786223613391101</v>
      </c>
      <c r="I999">
        <v>31.110860014764</v>
      </c>
      <c r="J999">
        <v>9.5349984868730395</v>
      </c>
      <c r="K999">
        <v>98.713033332749404</v>
      </c>
      <c r="L999">
        <v>85.233241435293706</v>
      </c>
      <c r="M999">
        <v>63.302878011262699</v>
      </c>
      <c r="N999">
        <v>2.2854913879680101</v>
      </c>
      <c r="O999">
        <v>8.6367060005021408</v>
      </c>
      <c r="P999">
        <v>71.928057553956805</v>
      </c>
      <c r="Q999">
        <v>0.256609173099691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551</v>
      </c>
      <c r="E1000">
        <v>2661.41584401</v>
      </c>
      <c r="F1000">
        <v>439.95</v>
      </c>
      <c r="G1000">
        <v>26.6615533041088</v>
      </c>
      <c r="H1000">
        <v>3.7309367861034501</v>
      </c>
      <c r="I1000">
        <v>18.9228300664344</v>
      </c>
      <c r="J1000">
        <v>3.00409696558234</v>
      </c>
      <c r="K1000">
        <v>391.74994263595499</v>
      </c>
      <c r="L1000">
        <v>351.69171456829798</v>
      </c>
      <c r="M1000">
        <v>73.223951985694995</v>
      </c>
      <c r="N1000">
        <v>1.34491394927605</v>
      </c>
      <c r="O1000">
        <v>2.7844073190135199</v>
      </c>
      <c r="P1000">
        <v>54.802955665024598</v>
      </c>
      <c r="Q1000">
        <v>2.0474401533363999E-2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133</v>
      </c>
      <c r="E1001">
        <v>2651.5584929189999</v>
      </c>
      <c r="F1001">
        <v>196.49</v>
      </c>
      <c r="G1001">
        <v>111.60766049036501</v>
      </c>
      <c r="H1001">
        <v>0.26050995345806899</v>
      </c>
      <c r="I1001">
        <v>21.913602678820499</v>
      </c>
      <c r="J1001">
        <v>3.15479395415732</v>
      </c>
      <c r="K1001">
        <v>165.98824763651999</v>
      </c>
      <c r="L1001">
        <v>137.85298930199599</v>
      </c>
      <c r="M1001">
        <v>74.774334244337695</v>
      </c>
      <c r="N1001">
        <v>1.03614482330288</v>
      </c>
      <c r="O1001">
        <v>1.12473917247695</v>
      </c>
      <c r="P1001">
        <v>153.37201805286901</v>
      </c>
      <c r="Q1001">
        <v>0.148022234828316</v>
      </c>
    </row>
    <row r="1002" spans="1:17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205</v>
      </c>
      <c r="E1002">
        <v>2649.6343055000002</v>
      </c>
      <c r="F1002">
        <v>169</v>
      </c>
      <c r="G1002">
        <v>-19.994604833909499</v>
      </c>
      <c r="H1002">
        <v>-9.1475526800460294</v>
      </c>
      <c r="I1002">
        <v>-26.802615778665601</v>
      </c>
      <c r="J1002">
        <v>4.6031553999052104</v>
      </c>
      <c r="K1002">
        <v>176.19557326868099</v>
      </c>
      <c r="L1002">
        <v>183.38838143867301</v>
      </c>
      <c r="M1002">
        <v>57.103088641658701</v>
      </c>
      <c r="N1002">
        <v>0.46612386266796602</v>
      </c>
      <c r="O1002">
        <v>67.455621301775096</v>
      </c>
      <c r="P1002">
        <v>27.067669172932298</v>
      </c>
      <c r="Q1002">
        <v>-3.1288143291605001E-2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98</v>
      </c>
      <c r="E1003">
        <v>2647.9264499999999</v>
      </c>
      <c r="F1003">
        <v>397.05</v>
      </c>
      <c r="G1003">
        <v>205.56382671373399</v>
      </c>
      <c r="H1003">
        <v>-3.1463070136972</v>
      </c>
      <c r="I1003">
        <v>8.1159396588440007</v>
      </c>
      <c r="J1003">
        <v>-0.72382204130495598</v>
      </c>
      <c r="K1003">
        <v>419.34822545073501</v>
      </c>
      <c r="L1003">
        <v>340.943003608872</v>
      </c>
      <c r="M1003">
        <v>23.672069457424801</v>
      </c>
      <c r="N1003">
        <v>0.51721150874625899</v>
      </c>
      <c r="O1003">
        <v>29.429542878730601</v>
      </c>
      <c r="P1003">
        <v>258.07906207725802</v>
      </c>
      <c r="Q1003">
        <v>0.24268782095421099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1646</v>
      </c>
      <c r="E1004">
        <v>2644.090741</v>
      </c>
      <c r="F1004">
        <v>60.65</v>
      </c>
      <c r="G1004">
        <v>-10.0293695029129</v>
      </c>
      <c r="H1004">
        <v>-4.9093586336752599</v>
      </c>
      <c r="I1004">
        <v>-3.2548355533072901</v>
      </c>
      <c r="J1004">
        <v>-5.38279165700951</v>
      </c>
      <c r="K1004">
        <v>62.645321165755199</v>
      </c>
      <c r="L1004">
        <v>58.737126034714301</v>
      </c>
      <c r="M1004">
        <v>53.860821394049402</v>
      </c>
      <c r="N1004">
        <v>1.51513630635503</v>
      </c>
      <c r="O1004">
        <v>8.7386644682605201</v>
      </c>
      <c r="P1004">
        <v>23.4982691916106</v>
      </c>
      <c r="Q1004">
        <v>-2.7484158448541001E-2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265</v>
      </c>
      <c r="E1005">
        <v>2642.85154478</v>
      </c>
      <c r="F1005">
        <v>429.7</v>
      </c>
      <c r="G1005">
        <v>761.94277542499901</v>
      </c>
      <c r="H1005">
        <v>25.932013885468301</v>
      </c>
      <c r="I1005">
        <v>103.04046035435</v>
      </c>
      <c r="J1005">
        <v>-0.41220221749001101</v>
      </c>
      <c r="K1005">
        <v>320.23323780753498</v>
      </c>
      <c r="L1005">
        <v>226.856461033936</v>
      </c>
      <c r="M1005">
        <v>89.598848989821803</v>
      </c>
      <c r="N1005">
        <v>1.5987805981079699</v>
      </c>
      <c r="O1005">
        <v>0.36071677914824002</v>
      </c>
      <c r="P1005">
        <v>795.20833333333303</v>
      </c>
      <c r="Q1005">
        <v>0.23796059638887301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E1006">
        <v>2639.6109042599901</v>
      </c>
      <c r="F1006">
        <v>1981.1</v>
      </c>
      <c r="G1006">
        <v>301.597785564898</v>
      </c>
      <c r="H1006">
        <v>-2.6404094010704098</v>
      </c>
      <c r="I1006">
        <v>115.37209181682201</v>
      </c>
      <c r="J1006">
        <v>8.5358663055785104</v>
      </c>
      <c r="K1006">
        <v>1850.08295075508</v>
      </c>
      <c r="L1006">
        <v>1337.9982884245801</v>
      </c>
      <c r="M1006">
        <v>52.6955942700747</v>
      </c>
      <c r="N1006">
        <v>0.70151084940749897</v>
      </c>
      <c r="O1006">
        <v>13.3410731411842</v>
      </c>
      <c r="P1006">
        <v>355.42528735632101</v>
      </c>
      <c r="Q1006">
        <v>0.22500740928793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133</v>
      </c>
      <c r="E1007">
        <v>2637.52050921</v>
      </c>
      <c r="F1007">
        <v>381.95</v>
      </c>
      <c r="G1007">
        <v>-12.5116591098206</v>
      </c>
      <c r="H1007">
        <v>15.048287502630901</v>
      </c>
      <c r="I1007">
        <v>-0.34798396127020498</v>
      </c>
      <c r="J1007">
        <v>8.4523106382572202</v>
      </c>
      <c r="M1007">
        <v>71.257579088316206</v>
      </c>
      <c r="O1007">
        <v>4.7257494436444496</v>
      </c>
      <c r="P1007">
        <v>23.209677419354801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496</v>
      </c>
      <c r="E1008">
        <v>2637.0856156750001</v>
      </c>
      <c r="F1008">
        <v>3099.95</v>
      </c>
      <c r="G1008">
        <v>55.200406909038399</v>
      </c>
      <c r="H1008">
        <v>27.7460919440041</v>
      </c>
      <c r="I1008">
        <v>90.268559307182102</v>
      </c>
      <c r="J1008">
        <v>24.864988098981399</v>
      </c>
      <c r="K1008">
        <v>2368.8581271042399</v>
      </c>
      <c r="L1008">
        <v>1877.8717152291299</v>
      </c>
      <c r="M1008">
        <v>67.634307625768798</v>
      </c>
      <c r="N1008">
        <v>1.77704394182657</v>
      </c>
      <c r="O1008">
        <v>9.0017580928724694</v>
      </c>
      <c r="P1008">
        <v>139.776462853385</v>
      </c>
      <c r="Q1008">
        <v>7.9074468289850007E-3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411</v>
      </c>
      <c r="E1009">
        <v>2633.9161159999999</v>
      </c>
      <c r="F1009">
        <v>149.56</v>
      </c>
      <c r="G1009">
        <v>55.528693382028699</v>
      </c>
      <c r="H1009">
        <v>13.215927540748</v>
      </c>
      <c r="I1009">
        <v>-13.675757826478</v>
      </c>
      <c r="J1009">
        <v>4.7448396745632797</v>
      </c>
      <c r="K1009">
        <v>136.73236383347199</v>
      </c>
      <c r="L1009">
        <v>124.15742052166701</v>
      </c>
      <c r="M1009">
        <v>59.357447112008401</v>
      </c>
      <c r="N1009">
        <v>1.9036374957131399</v>
      </c>
      <c r="O1009">
        <v>13.666755817063301</v>
      </c>
      <c r="P1009">
        <v>102.518618821936</v>
      </c>
      <c r="Q1009">
        <v>8.1429632774546998E-2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1839</v>
      </c>
      <c r="E1010">
        <v>2626.1006541000002</v>
      </c>
      <c r="F1010">
        <v>656.45</v>
      </c>
      <c r="G1010">
        <v>5609.2746634770201</v>
      </c>
      <c r="H1010">
        <v>-15.9975054141297</v>
      </c>
      <c r="I1010">
        <v>237.35275242969999</v>
      </c>
      <c r="J1010">
        <v>-3.18601141987063</v>
      </c>
      <c r="K1010">
        <v>647.58012296255504</v>
      </c>
      <c r="L1010">
        <v>360.34490508638402</v>
      </c>
      <c r="M1010">
        <v>59.866405253623803</v>
      </c>
      <c r="N1010">
        <v>0.50042645600893798</v>
      </c>
      <c r="O1010">
        <v>44.519765404829002</v>
      </c>
    </row>
    <row r="1011" spans="1:17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1553</v>
      </c>
      <c r="E1011">
        <v>2624.5127849999999</v>
      </c>
      <c r="F1011">
        <v>635</v>
      </c>
      <c r="G1011">
        <v>-39.216460318292903</v>
      </c>
      <c r="H1011">
        <v>-14.369767479397099</v>
      </c>
      <c r="I1011">
        <v>-38.730792356630602</v>
      </c>
      <c r="J1011">
        <v>0.41681432581224298</v>
      </c>
      <c r="K1011">
        <v>688.56893075791095</v>
      </c>
      <c r="L1011">
        <v>719.96704730364002</v>
      </c>
      <c r="M1011">
        <v>35.200373296636997</v>
      </c>
      <c r="N1011">
        <v>1.51362941837431</v>
      </c>
      <c r="O1011">
        <v>42.519685039370003</v>
      </c>
      <c r="P1011">
        <v>2.1968294841876399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133</v>
      </c>
      <c r="E1012">
        <v>2617.9706104339998</v>
      </c>
      <c r="F1012">
        <v>181.18</v>
      </c>
      <c r="G1012">
        <v>-16.777839151808099</v>
      </c>
      <c r="H1012">
        <v>8.9661378647174903</v>
      </c>
      <c r="I1012">
        <v>-17.4957590296065</v>
      </c>
      <c r="J1012">
        <v>4.5402139207451997</v>
      </c>
      <c r="K1012">
        <v>166.861542479045</v>
      </c>
      <c r="L1012">
        <v>164.56334791875599</v>
      </c>
      <c r="M1012">
        <v>67.172705624920894</v>
      </c>
      <c r="N1012">
        <v>2.4372918108618902</v>
      </c>
      <c r="O1012">
        <v>17.452257423556599</v>
      </c>
      <c r="P1012">
        <v>34.207407407407402</v>
      </c>
      <c r="Q1012">
        <v>1.0488367227569999E-3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136</v>
      </c>
      <c r="E1013">
        <v>2610.7996781249999</v>
      </c>
      <c r="F1013">
        <v>735.75</v>
      </c>
      <c r="G1013">
        <v>60.819783393356701</v>
      </c>
      <c r="H1013">
        <v>3.2266487823402601</v>
      </c>
      <c r="I1013">
        <v>15.4734818060099</v>
      </c>
      <c r="J1013">
        <v>3.4961922490992299</v>
      </c>
      <c r="K1013">
        <v>721.33400444638698</v>
      </c>
      <c r="L1013">
        <v>631.74256579942505</v>
      </c>
      <c r="M1013">
        <v>58.377339516931499</v>
      </c>
      <c r="N1013">
        <v>0.61359613862733398</v>
      </c>
      <c r="O1013">
        <v>20.618416581719298</v>
      </c>
      <c r="P1013">
        <v>125.448138501608</v>
      </c>
      <c r="Q1013">
        <v>6.9256104469176002E-2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24</v>
      </c>
      <c r="E1014">
        <v>2596.0348238940001</v>
      </c>
      <c r="F1014">
        <v>50.43</v>
      </c>
      <c r="G1014">
        <v>-53.383745328239698</v>
      </c>
      <c r="H1014">
        <v>-8.3715460076825092</v>
      </c>
      <c r="I1014">
        <v>-41.745117148123498</v>
      </c>
      <c r="J1014">
        <v>-0.88453479642156696</v>
      </c>
      <c r="K1014">
        <v>53.472811103009498</v>
      </c>
      <c r="M1014">
        <v>33.129093985492702</v>
      </c>
      <c r="N1014">
        <v>0.86544988897705499</v>
      </c>
      <c r="O1014">
        <v>63.394804679754102</v>
      </c>
      <c r="P1014">
        <v>2.9183673469387701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200</v>
      </c>
      <c r="E1015">
        <v>2589.6475202400002</v>
      </c>
      <c r="F1015">
        <v>834.35</v>
      </c>
      <c r="G1015">
        <v>0.29647453288821501</v>
      </c>
      <c r="H1015">
        <v>0.75918716864979197</v>
      </c>
      <c r="I1015">
        <v>31.853943091974202</v>
      </c>
      <c r="J1015">
        <v>2.8571370430663099</v>
      </c>
      <c r="K1015">
        <v>772.85986203852303</v>
      </c>
      <c r="L1015">
        <v>675.54020608518897</v>
      </c>
      <c r="M1015">
        <v>60.129494948116097</v>
      </c>
      <c r="N1015">
        <v>0.852898043595823</v>
      </c>
      <c r="O1015">
        <v>3.67351830766464</v>
      </c>
      <c r="P1015">
        <v>51.136672402861997</v>
      </c>
      <c r="Q1015">
        <v>6.3694908930710004E-2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77</v>
      </c>
      <c r="E1016">
        <v>2586.1208769</v>
      </c>
      <c r="F1016">
        <v>940.5</v>
      </c>
      <c r="G1016">
        <v>184.49131227165401</v>
      </c>
      <c r="H1016">
        <v>4.51842221673125</v>
      </c>
      <c r="I1016">
        <v>20.478365531958101</v>
      </c>
      <c r="J1016">
        <v>5.6057730600057099</v>
      </c>
      <c r="K1016">
        <v>882.61089340432204</v>
      </c>
      <c r="L1016">
        <v>723.71555222523</v>
      </c>
      <c r="M1016">
        <v>68.672110187220099</v>
      </c>
      <c r="N1016">
        <v>1.2373316215207999</v>
      </c>
      <c r="O1016">
        <v>2.5943646996278602</v>
      </c>
      <c r="P1016">
        <v>216.98685540950399</v>
      </c>
      <c r="Q1016">
        <v>5.7323072829689001E-2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1331</v>
      </c>
      <c r="E1017">
        <v>2580.8388</v>
      </c>
      <c r="F1017">
        <v>999.99</v>
      </c>
      <c r="G1017">
        <v>-26.417778637436001</v>
      </c>
      <c r="H1017">
        <v>-3.4360648346889802</v>
      </c>
      <c r="I1017">
        <v>-14.254103488885599</v>
      </c>
      <c r="J1017">
        <v>-1.3325781388659299</v>
      </c>
      <c r="K1017">
        <v>999.99571347848905</v>
      </c>
      <c r="L1017">
        <v>999.99658693561298</v>
      </c>
      <c r="M1017">
        <v>55.379180563809697</v>
      </c>
      <c r="N1017">
        <v>0.99201162400781995</v>
      </c>
      <c r="O1017">
        <v>3.0010300103000902</v>
      </c>
      <c r="P1017">
        <v>3.09175257731959</v>
      </c>
      <c r="Q1017">
        <v>-0.101916752053546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286</v>
      </c>
      <c r="E1018">
        <v>2580.5896021499998</v>
      </c>
      <c r="F1018">
        <v>1711.5</v>
      </c>
      <c r="G1018">
        <v>58.990086165943801</v>
      </c>
      <c r="H1018">
        <v>-7.6011177601531896</v>
      </c>
      <c r="I1018">
        <v>6.5633467440665196</v>
      </c>
      <c r="J1018">
        <v>2.8261202221885902</v>
      </c>
      <c r="K1018">
        <v>1657.11798943084</v>
      </c>
      <c r="L1018">
        <v>1473.29691427118</v>
      </c>
      <c r="M1018">
        <v>50.566477289829201</v>
      </c>
      <c r="N1018">
        <v>0.50166044670576304</v>
      </c>
      <c r="O1018">
        <v>14.2389716622845</v>
      </c>
      <c r="P1018">
        <v>89.042911581156403</v>
      </c>
      <c r="Q1018">
        <v>1.0005094140754E-2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356</v>
      </c>
      <c r="E1019">
        <v>2578.038573501</v>
      </c>
      <c r="F1019">
        <v>269.11</v>
      </c>
      <c r="G1019">
        <v>3.21131577489539</v>
      </c>
      <c r="H1019">
        <v>2.5807717999856199</v>
      </c>
      <c r="I1019">
        <v>15.374990923445701</v>
      </c>
      <c r="J1019">
        <v>-2.73207437946744</v>
      </c>
      <c r="K1019">
        <v>233.42258525505699</v>
      </c>
      <c r="M1019">
        <v>63.9880303907251</v>
      </c>
      <c r="N1019">
        <v>1.0550331698952</v>
      </c>
      <c r="O1019">
        <v>6.2762439151276403</v>
      </c>
      <c r="P1019">
        <v>78.691899070385105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E1020">
        <v>2563.0016651199999</v>
      </c>
      <c r="F1020">
        <v>514.9</v>
      </c>
      <c r="G1020">
        <v>92.314933392863097</v>
      </c>
      <c r="H1020">
        <v>-10.6119778981674</v>
      </c>
      <c r="I1020">
        <v>1.10379950204077</v>
      </c>
      <c r="J1020">
        <v>-3.26659249293292</v>
      </c>
      <c r="K1020">
        <v>502.26452195571198</v>
      </c>
      <c r="L1020">
        <v>397.49593690139199</v>
      </c>
      <c r="M1020">
        <v>37.882424968857102</v>
      </c>
      <c r="N1020">
        <v>0.50052043431167903</v>
      </c>
      <c r="O1020">
        <v>20.023305496212799</v>
      </c>
      <c r="P1020">
        <v>165.41237113401999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133</v>
      </c>
      <c r="E1021">
        <v>2561.9208909479999</v>
      </c>
      <c r="F1021">
        <v>48.33</v>
      </c>
      <c r="G1021">
        <v>17.6727244884942</v>
      </c>
      <c r="H1021">
        <v>13.3636510652345</v>
      </c>
      <c r="I1021">
        <v>-0.58994544561187601</v>
      </c>
      <c r="J1021">
        <v>1.9758653687226</v>
      </c>
      <c r="K1021">
        <v>43.275129395216197</v>
      </c>
      <c r="L1021">
        <v>38.538154281060798</v>
      </c>
      <c r="M1021">
        <v>54.465804164873603</v>
      </c>
      <c r="N1021">
        <v>1.19701619934022</v>
      </c>
      <c r="O1021">
        <v>8.6281812538795801</v>
      </c>
      <c r="P1021">
        <v>58.980263157894697</v>
      </c>
      <c r="Q1021">
        <v>0.10369308898304801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57</v>
      </c>
      <c r="E1022">
        <v>2559.51869476</v>
      </c>
      <c r="F1022">
        <v>604.54999999999995</v>
      </c>
      <c r="G1022">
        <v>38.564124351165603</v>
      </c>
      <c r="H1022">
        <v>5.9502330176512501</v>
      </c>
      <c r="I1022">
        <v>52.8074033189001</v>
      </c>
      <c r="J1022">
        <v>11.660927355639499</v>
      </c>
      <c r="K1022">
        <v>525.815350214673</v>
      </c>
      <c r="L1022">
        <v>434.79259220256</v>
      </c>
      <c r="M1022">
        <v>58.441948760916198</v>
      </c>
      <c r="N1022">
        <v>0.40610466628596298</v>
      </c>
      <c r="O1022">
        <v>5.8142419981804796</v>
      </c>
      <c r="P1022">
        <v>129.38829973222801</v>
      </c>
      <c r="Q1022">
        <v>-8.2683581546553003E-2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398</v>
      </c>
      <c r="E1023">
        <v>2552.1313118500002</v>
      </c>
      <c r="F1023">
        <v>232.3</v>
      </c>
      <c r="G1023">
        <v>-20.538106805166102</v>
      </c>
      <c r="H1023">
        <v>-7.5889616787800103</v>
      </c>
      <c r="I1023">
        <v>4.8130415649329397</v>
      </c>
      <c r="J1023">
        <v>5.88685444281837</v>
      </c>
      <c r="K1023">
        <v>227.484435607259</v>
      </c>
      <c r="L1023">
        <v>212.79591476543601</v>
      </c>
      <c r="M1023">
        <v>54.371885039163899</v>
      </c>
      <c r="N1023">
        <v>0.71293360808527895</v>
      </c>
      <c r="O1023">
        <v>12.7636676711149</v>
      </c>
      <c r="P1023">
        <v>29.7765363128491</v>
      </c>
      <c r="Q1023">
        <v>8.9517576083049995E-3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286</v>
      </c>
      <c r="E1024">
        <v>2548.7152775</v>
      </c>
      <c r="F1024">
        <v>3998.75</v>
      </c>
      <c r="G1024">
        <v>2113.7782997939298</v>
      </c>
      <c r="H1024">
        <v>22.608810145310802</v>
      </c>
      <c r="I1024">
        <v>260.03802923915299</v>
      </c>
      <c r="J1024">
        <v>17.298774802310501</v>
      </c>
      <c r="K1024">
        <v>3018.03250879197</v>
      </c>
      <c r="L1024">
        <v>1334.6476662796399</v>
      </c>
      <c r="M1024">
        <v>66.195704966178795</v>
      </c>
      <c r="N1024">
        <v>0.471815273562464</v>
      </c>
      <c r="O1024">
        <v>4.4076273835573501</v>
      </c>
      <c r="P1024">
        <v>2266.1242603550199</v>
      </c>
    </row>
    <row r="1025" spans="1:17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628</v>
      </c>
      <c r="E1025">
        <v>2546.7968296280001</v>
      </c>
      <c r="F1025">
        <v>172.84</v>
      </c>
      <c r="G1025">
        <v>-55.8420334353127</v>
      </c>
      <c r="H1025">
        <v>-11.7208608968213</v>
      </c>
      <c r="I1025">
        <v>-44.798608210605501</v>
      </c>
      <c r="J1025">
        <v>1.89976118213281</v>
      </c>
      <c r="K1025">
        <v>179.47703294585099</v>
      </c>
      <c r="L1025">
        <v>222.400450834145</v>
      </c>
      <c r="M1025">
        <v>51.921099071113098</v>
      </c>
      <c r="N1025">
        <v>0.72010762661154304</v>
      </c>
      <c r="O1025">
        <v>80.5137699606572</v>
      </c>
      <c r="P1025">
        <v>20.0277777777777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411</v>
      </c>
      <c r="E1026">
        <v>2542.0179591000001</v>
      </c>
      <c r="F1026">
        <v>617.25</v>
      </c>
      <c r="G1026">
        <v>-40.896476247411698</v>
      </c>
      <c r="H1026">
        <v>-6.8996033162276298</v>
      </c>
      <c r="I1026">
        <v>-25.727749957153801</v>
      </c>
      <c r="J1026">
        <v>-1.3417082201667301</v>
      </c>
      <c r="K1026">
        <v>636.65615000679099</v>
      </c>
      <c r="L1026">
        <v>655.52324333843706</v>
      </c>
      <c r="M1026">
        <v>43.520729543671102</v>
      </c>
      <c r="N1026">
        <v>0.62990785161705498</v>
      </c>
      <c r="O1026">
        <v>29.3884163628999</v>
      </c>
      <c r="P1026">
        <v>4.9209586945436001</v>
      </c>
      <c r="Q1026">
        <v>9.8387115856019992E-3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480</v>
      </c>
      <c r="E1027">
        <v>2541.6049376000001</v>
      </c>
      <c r="F1027">
        <v>319.60000000000002</v>
      </c>
      <c r="G1027">
        <v>-19.528146530412599</v>
      </c>
      <c r="H1027">
        <v>-1.7280541671223699</v>
      </c>
      <c r="I1027">
        <v>5.3566749542281604</v>
      </c>
      <c r="J1027">
        <v>3.5910819125857301</v>
      </c>
      <c r="K1027">
        <v>275.923641947097</v>
      </c>
      <c r="L1027">
        <v>269.37193872961802</v>
      </c>
      <c r="M1027">
        <v>80.424531889537803</v>
      </c>
      <c r="N1027">
        <v>2.5713372287713798</v>
      </c>
      <c r="O1027">
        <v>3.4105131414267702</v>
      </c>
      <c r="P1027">
        <v>40.886048049371801</v>
      </c>
      <c r="Q1027">
        <v>-9.6218847588401005E-2</v>
      </c>
    </row>
    <row r="1028" spans="1:17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272</v>
      </c>
      <c r="E1028">
        <v>2532.5374112499999</v>
      </c>
      <c r="F1028">
        <v>877.25</v>
      </c>
      <c r="G1028">
        <v>-36.838487306893697</v>
      </c>
      <c r="H1028">
        <v>10.684542994808</v>
      </c>
      <c r="I1028">
        <v>-5.8981252280160499</v>
      </c>
      <c r="J1028">
        <v>4.9946176906898199</v>
      </c>
      <c r="K1028">
        <v>816.71364731157098</v>
      </c>
      <c r="L1028">
        <v>822.99598373553897</v>
      </c>
      <c r="M1028">
        <v>59.096263347376897</v>
      </c>
      <c r="N1028">
        <v>1.43170259985441</v>
      </c>
      <c r="O1028">
        <v>24.251923624964299</v>
      </c>
      <c r="P1028">
        <v>32.655375774988599</v>
      </c>
      <c r="Q1028">
        <v>9.6978145151089996E-3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298</v>
      </c>
      <c r="E1029">
        <v>2524.85660766</v>
      </c>
      <c r="F1029">
        <v>141.37</v>
      </c>
      <c r="G1029">
        <v>31.537528625133799</v>
      </c>
      <c r="H1029">
        <v>1.02211472046228</v>
      </c>
      <c r="I1029">
        <v>0.40120875766750902</v>
      </c>
      <c r="J1029">
        <v>11.3435872154647</v>
      </c>
      <c r="K1029">
        <v>137.088974848254</v>
      </c>
      <c r="L1029">
        <v>125.085113607525</v>
      </c>
      <c r="M1029">
        <v>60.9862396798963</v>
      </c>
      <c r="N1029">
        <v>0.75557318366693405</v>
      </c>
      <c r="O1029">
        <v>9.4998938954516401</v>
      </c>
      <c r="P1029">
        <v>78.836179633143601</v>
      </c>
      <c r="Q1029">
        <v>0.141086831130072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286</v>
      </c>
      <c r="E1030">
        <v>2520.5187123999999</v>
      </c>
      <c r="F1030">
        <v>1739.45</v>
      </c>
      <c r="G1030">
        <v>541.18920658612899</v>
      </c>
      <c r="H1030">
        <v>-3.09852086714799E-2</v>
      </c>
      <c r="I1030">
        <v>105.804091210336</v>
      </c>
      <c r="J1030">
        <v>-5.97177182765809</v>
      </c>
      <c r="K1030">
        <v>1559.41054218765</v>
      </c>
      <c r="L1030">
        <v>1068.9577871377401</v>
      </c>
      <c r="M1030">
        <v>54.8297744851481</v>
      </c>
      <c r="N1030">
        <v>1.4083993318021399</v>
      </c>
      <c r="O1030">
        <v>14.9788726321538</v>
      </c>
      <c r="P1030">
        <v>587.52964426877395</v>
      </c>
      <c r="Q1030">
        <v>0.25634747702426403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231</v>
      </c>
      <c r="E1031">
        <v>2517.03243157</v>
      </c>
      <c r="F1031">
        <v>325.7</v>
      </c>
      <c r="G1031">
        <v>-48.452488392073903</v>
      </c>
      <c r="H1031">
        <v>-1.1386269395128801</v>
      </c>
      <c r="I1031">
        <v>-15.5720856128062</v>
      </c>
      <c r="J1031">
        <v>-0.99946520869553401</v>
      </c>
      <c r="K1031">
        <v>299.46330203603799</v>
      </c>
      <c r="L1031">
        <v>320.53988174826702</v>
      </c>
      <c r="M1031">
        <v>70.225360715116693</v>
      </c>
      <c r="N1031">
        <v>1.1446809967737901</v>
      </c>
      <c r="O1031">
        <v>34.387473134786603</v>
      </c>
      <c r="P1031">
        <v>32.695049908331598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77</v>
      </c>
      <c r="E1032">
        <v>2515.0619360000001</v>
      </c>
      <c r="F1032">
        <v>97.36</v>
      </c>
      <c r="G1032">
        <v>-19.546208933813599</v>
      </c>
      <c r="H1032">
        <v>-3.9094790974173601</v>
      </c>
      <c r="I1032">
        <v>-33.457422990960303</v>
      </c>
      <c r="J1032">
        <v>2.9872797248851102</v>
      </c>
      <c r="K1032">
        <v>97.380967257716804</v>
      </c>
      <c r="L1032">
        <v>100.35666146333899</v>
      </c>
      <c r="M1032">
        <v>48.877400181776203</v>
      </c>
      <c r="N1032">
        <v>0.93563763485901996</v>
      </c>
      <c r="O1032">
        <v>60.230073952341797</v>
      </c>
      <c r="P1032">
        <v>17.442702050663399</v>
      </c>
      <c r="Q1032">
        <v>1.8098057367238001E-2</v>
      </c>
    </row>
    <row r="1033" spans="1:17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377</v>
      </c>
      <c r="E1033">
        <v>2510.6796379080001</v>
      </c>
      <c r="F1033">
        <v>218.01</v>
      </c>
      <c r="G1033">
        <v>-28.126525256011298</v>
      </c>
      <c r="H1033">
        <v>-10.8437211772199</v>
      </c>
      <c r="I1033">
        <v>-56.156835001210702</v>
      </c>
      <c r="J1033">
        <v>1.5804810022031901</v>
      </c>
      <c r="K1033">
        <v>225.97631683553601</v>
      </c>
      <c r="L1033">
        <v>262.51336510483401</v>
      </c>
      <c r="M1033">
        <v>59.579443928934097</v>
      </c>
      <c r="N1033">
        <v>0.54402344318416196</v>
      </c>
      <c r="O1033">
        <v>98.041374248887607</v>
      </c>
      <c r="P1033">
        <v>13.8433420365535</v>
      </c>
      <c r="Q1033">
        <v>-5.0454983015387998E-2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398</v>
      </c>
      <c r="E1034">
        <v>2508.115234245</v>
      </c>
      <c r="F1034">
        <v>758.05</v>
      </c>
      <c r="G1034">
        <v>18.719115867637601</v>
      </c>
      <c r="H1034">
        <v>-2.8199663756281401</v>
      </c>
      <c r="I1034">
        <v>-15.8060515408336</v>
      </c>
      <c r="J1034">
        <v>2.15213614684835</v>
      </c>
      <c r="K1034">
        <v>710.75957278345197</v>
      </c>
      <c r="L1034">
        <v>672.86289070993303</v>
      </c>
      <c r="M1034">
        <v>65.2615707302663</v>
      </c>
      <c r="N1034">
        <v>0.90580241368819103</v>
      </c>
      <c r="O1034">
        <v>11.734054481894299</v>
      </c>
      <c r="P1034">
        <v>56.298969072164901</v>
      </c>
      <c r="Q1034">
        <v>-1.7373125911262999E-2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24</v>
      </c>
      <c r="E1035">
        <v>2505.9987047300001</v>
      </c>
      <c r="F1035">
        <v>301.14999999999998</v>
      </c>
      <c r="G1035">
        <v>-34.880487922063097</v>
      </c>
      <c r="H1035">
        <v>-1.8502270168513399</v>
      </c>
      <c r="I1035">
        <v>-22.816423209547501</v>
      </c>
      <c r="J1035">
        <v>1.64587391592858</v>
      </c>
      <c r="K1035">
        <v>297.79032817828499</v>
      </c>
      <c r="L1035">
        <v>292.79410161107899</v>
      </c>
      <c r="M1035">
        <v>51.748077774337403</v>
      </c>
      <c r="N1035">
        <v>0.37028397322029699</v>
      </c>
      <c r="O1035">
        <v>27.511207039681199</v>
      </c>
      <c r="P1035">
        <v>20.749799518845201</v>
      </c>
      <c r="Q1035">
        <v>-7.3215147906942002E-2</v>
      </c>
    </row>
    <row r="1036" spans="1:17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279</v>
      </c>
      <c r="E1036">
        <v>2505.2572978500002</v>
      </c>
      <c r="F1036">
        <v>426.75</v>
      </c>
      <c r="G1036">
        <v>-18.338761289075801</v>
      </c>
      <c r="H1036">
        <v>-1.0894863627237901</v>
      </c>
      <c r="I1036">
        <v>-15.4693812666633</v>
      </c>
      <c r="J1036">
        <v>2.9485377301517</v>
      </c>
      <c r="K1036">
        <v>405.00972112181603</v>
      </c>
      <c r="L1036">
        <v>406.42405193227899</v>
      </c>
      <c r="M1036">
        <v>62.7930801749499</v>
      </c>
      <c r="N1036">
        <v>0.75843273920992305</v>
      </c>
      <c r="O1036">
        <v>25.5770357352079</v>
      </c>
      <c r="P1036">
        <v>28.9859452924285</v>
      </c>
      <c r="Q1036">
        <v>-7.0636573795175003E-2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305</v>
      </c>
      <c r="E1037">
        <v>2504.7356627150002</v>
      </c>
      <c r="F1037">
        <v>593.45000000000005</v>
      </c>
      <c r="G1037">
        <v>454.82609991300399</v>
      </c>
      <c r="H1037">
        <v>-1.82967324629756</v>
      </c>
      <c r="I1037">
        <v>71.112131088656099</v>
      </c>
      <c r="J1037">
        <v>5.5046571552517198</v>
      </c>
      <c r="K1037">
        <v>576.15971117734796</v>
      </c>
      <c r="L1037">
        <v>440.47943495826098</v>
      </c>
      <c r="M1037">
        <v>64.606342907184896</v>
      </c>
      <c r="N1037">
        <v>0.76716946287925603</v>
      </c>
      <c r="O1037">
        <v>25.360181986688001</v>
      </c>
      <c r="P1037">
        <v>497.63343403826701</v>
      </c>
      <c r="Q1037">
        <v>0.17150141994923801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391</v>
      </c>
      <c r="E1038">
        <v>2503.6184350799999</v>
      </c>
      <c r="F1038">
        <v>472.15</v>
      </c>
      <c r="G1038">
        <v>-66.140745572199194</v>
      </c>
      <c r="H1038">
        <v>-4.8550267217448004</v>
      </c>
      <c r="I1038">
        <v>-28.236613964381998</v>
      </c>
      <c r="J1038">
        <v>0.211817868861057</v>
      </c>
      <c r="K1038">
        <v>483.56737926816299</v>
      </c>
      <c r="L1038">
        <v>502.78922261572399</v>
      </c>
      <c r="M1038">
        <v>47.995887688078</v>
      </c>
      <c r="N1038">
        <v>0.55536011848486</v>
      </c>
      <c r="O1038">
        <v>79.392142327650106</v>
      </c>
      <c r="P1038">
        <v>7.3068181818181701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258</v>
      </c>
      <c r="E1039">
        <v>2486.2517861400001</v>
      </c>
      <c r="F1039">
        <v>660.05</v>
      </c>
      <c r="G1039">
        <v>47.233891975560503</v>
      </c>
      <c r="H1039">
        <v>-8.0487651591693901</v>
      </c>
      <c r="I1039">
        <v>12.7763045172729</v>
      </c>
      <c r="J1039">
        <v>5.1313462077640404</v>
      </c>
      <c r="K1039">
        <v>625.78717752573095</v>
      </c>
      <c r="L1039">
        <v>557.15649084949496</v>
      </c>
      <c r="M1039">
        <v>60.536420537284798</v>
      </c>
      <c r="N1039">
        <v>0.39010521100816398</v>
      </c>
      <c r="O1039">
        <v>10.2946746458601</v>
      </c>
      <c r="P1039">
        <v>75.335369903041496</v>
      </c>
      <c r="Q1039">
        <v>4.2629842949891E-2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377</v>
      </c>
      <c r="E1040">
        <v>2484.5225241749999</v>
      </c>
      <c r="F1040">
        <v>1266.95</v>
      </c>
      <c r="G1040">
        <v>-25.235811620704801</v>
      </c>
      <c r="H1040">
        <v>-6.9756588396515804</v>
      </c>
      <c r="I1040">
        <v>17.857471067944399</v>
      </c>
      <c r="J1040">
        <v>0.89351349460020602</v>
      </c>
      <c r="K1040">
        <v>1272.1809180591099</v>
      </c>
      <c r="L1040">
        <v>1217.9000700700201</v>
      </c>
      <c r="M1040">
        <v>40.663029301084201</v>
      </c>
      <c r="N1040">
        <v>0.50923472424732696</v>
      </c>
      <c r="O1040">
        <v>17.605272504834399</v>
      </c>
      <c r="P1040">
        <v>53.560390279377003</v>
      </c>
      <c r="Q1040">
        <v>-4.2428058981093003E-2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293</v>
      </c>
      <c r="E1041">
        <v>2474.987654</v>
      </c>
      <c r="F1041">
        <v>269.98</v>
      </c>
      <c r="G1041">
        <v>86.416277334184002</v>
      </c>
      <c r="H1041">
        <v>8.6445797734099994</v>
      </c>
      <c r="I1041">
        <v>37.462670885938699</v>
      </c>
      <c r="J1041">
        <v>13.108850450645001</v>
      </c>
      <c r="K1041">
        <v>245.06573209207201</v>
      </c>
      <c r="L1041">
        <v>208.41806150258299</v>
      </c>
      <c r="M1041">
        <v>74.641821906553801</v>
      </c>
      <c r="N1041">
        <v>1.66599441926335</v>
      </c>
      <c r="O1041">
        <v>4.7484998888806604</v>
      </c>
      <c r="P1041">
        <v>124.42227763923501</v>
      </c>
      <c r="Q1041">
        <v>0.112222317466279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177</v>
      </c>
      <c r="E1042">
        <v>2472.3544307400002</v>
      </c>
      <c r="F1042">
        <v>92.13</v>
      </c>
      <c r="G1042">
        <v>522.49928422574396</v>
      </c>
      <c r="H1042">
        <v>-7.9538428742756899</v>
      </c>
      <c r="I1042">
        <v>-11.930071835407899</v>
      </c>
      <c r="J1042">
        <v>3.3300668993019999</v>
      </c>
      <c r="K1042">
        <v>91.725626325259398</v>
      </c>
      <c r="L1042">
        <v>81.010926003240002</v>
      </c>
      <c r="M1042">
        <v>73.892042542591199</v>
      </c>
      <c r="N1042">
        <v>0.47922258118412903</v>
      </c>
      <c r="O1042">
        <v>51.959188103766401</v>
      </c>
      <c r="P1042">
        <v>604.22319892986798</v>
      </c>
      <c r="Q1042">
        <v>0.18024750868789699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200</v>
      </c>
      <c r="E1043">
        <v>2443.5756213049999</v>
      </c>
      <c r="F1043">
        <v>1711.45</v>
      </c>
      <c r="G1043">
        <v>45.035837872281398</v>
      </c>
      <c r="H1043">
        <v>21.857853136387099</v>
      </c>
      <c r="I1043">
        <v>27.833899831994401</v>
      </c>
      <c r="J1043">
        <v>-0.801018003950698</v>
      </c>
      <c r="K1043">
        <v>1508.2114062113201</v>
      </c>
      <c r="L1043">
        <v>1281.24187390918</v>
      </c>
      <c r="M1043">
        <v>57.057753134344999</v>
      </c>
      <c r="N1043">
        <v>0.24285826710813599</v>
      </c>
      <c r="O1043">
        <v>10.140524116976801</v>
      </c>
      <c r="P1043">
        <v>91.212781408859797</v>
      </c>
      <c r="Q1043">
        <v>7.9017013830318006E-2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46</v>
      </c>
      <c r="E1044">
        <v>2441.2897600000001</v>
      </c>
      <c r="F1044">
        <v>108.29</v>
      </c>
      <c r="G1044">
        <v>143.29579545969901</v>
      </c>
      <c r="H1044">
        <v>14.311380821585701</v>
      </c>
      <c r="I1044">
        <v>50.320364596220699</v>
      </c>
      <c r="J1044">
        <v>4.4743517276413298</v>
      </c>
      <c r="K1044">
        <v>90.857345470149596</v>
      </c>
      <c r="L1044">
        <v>73.262223773728294</v>
      </c>
      <c r="M1044">
        <v>67.1588020936899</v>
      </c>
      <c r="N1044">
        <v>1.05757780448821</v>
      </c>
      <c r="O1044">
        <v>4.7188106011635398</v>
      </c>
      <c r="P1044">
        <v>179.09793814432899</v>
      </c>
      <c r="Q1044">
        <v>0.12620452556512399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628</v>
      </c>
      <c r="E1045">
        <v>2436.1096689999999</v>
      </c>
      <c r="F1045">
        <v>28.7</v>
      </c>
      <c r="G1045">
        <v>-4.9105813470041904</v>
      </c>
      <c r="H1045">
        <v>18.0730462564219</v>
      </c>
      <c r="I1045">
        <v>7.2530938015462096</v>
      </c>
      <c r="J1045">
        <v>20.1775329722451</v>
      </c>
      <c r="M1045">
        <v>100</v>
      </c>
      <c r="O1045">
        <v>0</v>
      </c>
      <c r="P1045">
        <v>27.5555555555555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51</v>
      </c>
      <c r="E1046">
        <v>2430.5152438619998</v>
      </c>
      <c r="F1046">
        <v>220.98</v>
      </c>
      <c r="G1046">
        <v>-17.3726268979837</v>
      </c>
      <c r="H1046">
        <v>-2.3183754781936301</v>
      </c>
      <c r="I1046">
        <v>-29.114438684416299</v>
      </c>
      <c r="J1046">
        <v>4.0194488144244298</v>
      </c>
      <c r="K1046">
        <v>225.10497389294801</v>
      </c>
      <c r="L1046">
        <v>226.947399503204</v>
      </c>
      <c r="M1046">
        <v>54.123326342836698</v>
      </c>
      <c r="N1046">
        <v>0.77315816809670301</v>
      </c>
      <c r="O1046">
        <v>28.3147796180649</v>
      </c>
      <c r="P1046">
        <v>20.721114449603899</v>
      </c>
      <c r="Q1046">
        <v>8.9282220815102994E-2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531</v>
      </c>
      <c r="E1047">
        <v>2426.6880000000001</v>
      </c>
      <c r="F1047">
        <v>137.88</v>
      </c>
      <c r="G1047">
        <v>169.77985831207999</v>
      </c>
      <c r="H1047">
        <v>-9.3948993870632798</v>
      </c>
      <c r="I1047">
        <v>99.513338371579493</v>
      </c>
      <c r="J1047">
        <v>4.1793769018960303</v>
      </c>
      <c r="K1047">
        <v>129.92063643141199</v>
      </c>
      <c r="L1047">
        <v>99.919736062460302</v>
      </c>
      <c r="M1047">
        <v>69.011408216567702</v>
      </c>
      <c r="N1047">
        <v>0.41297950817335199</v>
      </c>
      <c r="O1047">
        <v>22.679141282274401</v>
      </c>
      <c r="P1047">
        <v>217.69585253456199</v>
      </c>
      <c r="Q1047">
        <v>-2.7862990350940001E-3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551</v>
      </c>
      <c r="E1048">
        <v>2416.2343608000001</v>
      </c>
      <c r="F1048">
        <v>466.05</v>
      </c>
      <c r="G1048">
        <v>-31.769119011115901</v>
      </c>
      <c r="H1048">
        <v>3.4718996802610498</v>
      </c>
      <c r="I1048">
        <v>-17.2714794123067</v>
      </c>
      <c r="J1048">
        <v>4.5467753621537801</v>
      </c>
      <c r="K1048">
        <v>440.08944539797199</v>
      </c>
      <c r="L1048">
        <v>459.716879681487</v>
      </c>
      <c r="M1048">
        <v>68.926062527106694</v>
      </c>
      <c r="N1048">
        <v>1.2608308570770399</v>
      </c>
      <c r="O1048">
        <v>20.877588241604901</v>
      </c>
      <c r="P1048">
        <v>21.684073107049599</v>
      </c>
      <c r="Q1048">
        <v>8.2625759776079992E-3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531</v>
      </c>
      <c r="E1049">
        <v>2406.3533550000002</v>
      </c>
      <c r="F1049">
        <v>262.5</v>
      </c>
      <c r="G1049">
        <v>-29.857175363571699</v>
      </c>
      <c r="H1049">
        <v>-15.5613066497327</v>
      </c>
      <c r="I1049">
        <v>-17.782218152612199</v>
      </c>
      <c r="J1049">
        <v>-0.68148761335768904</v>
      </c>
      <c r="K1049">
        <v>268.89069593059401</v>
      </c>
      <c r="L1049">
        <v>262.30609156128003</v>
      </c>
      <c r="M1049">
        <v>43.188297151545598</v>
      </c>
      <c r="N1049">
        <v>0.43579936646738299</v>
      </c>
      <c r="O1049">
        <v>21.580952380952301</v>
      </c>
      <c r="P1049">
        <v>23.239436619718301</v>
      </c>
      <c r="Q1049">
        <v>6.9343551002274004E-2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200</v>
      </c>
      <c r="E1050">
        <v>2400.80457015</v>
      </c>
      <c r="F1050">
        <v>431.55</v>
      </c>
      <c r="G1050">
        <v>-6.8582828623979202</v>
      </c>
      <c r="H1050">
        <v>-6.7024583706198699</v>
      </c>
      <c r="I1050">
        <v>2.6971160233095</v>
      </c>
      <c r="J1050">
        <v>4.1393618903880798</v>
      </c>
      <c r="K1050">
        <v>415.926918297231</v>
      </c>
      <c r="L1050">
        <v>381.76471414464203</v>
      </c>
      <c r="M1050">
        <v>57.350227846814398</v>
      </c>
      <c r="N1050">
        <v>0.57501418942980798</v>
      </c>
      <c r="O1050">
        <v>6.2681033483953099</v>
      </c>
      <c r="P1050">
        <v>37.853378054623803</v>
      </c>
      <c r="Q1050">
        <v>5.572932626061E-3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77</v>
      </c>
      <c r="E1051">
        <v>2387.8904742</v>
      </c>
      <c r="F1051">
        <v>42.6</v>
      </c>
      <c r="G1051">
        <v>40.969254761385201</v>
      </c>
      <c r="H1051">
        <v>-10.790362447686899</v>
      </c>
      <c r="I1051">
        <v>-4.9672897382442498</v>
      </c>
      <c r="J1051">
        <v>3.1064810619234202</v>
      </c>
      <c r="K1051">
        <v>41.765174804159699</v>
      </c>
      <c r="L1051">
        <v>37.408195424140096</v>
      </c>
      <c r="M1051">
        <v>50.308567994958999</v>
      </c>
      <c r="N1051">
        <v>0.84554270200273396</v>
      </c>
      <c r="O1051">
        <v>14.084507042253501</v>
      </c>
      <c r="P1051">
        <v>70.399999999999906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398</v>
      </c>
      <c r="E1052">
        <v>2385.5072529599902</v>
      </c>
      <c r="F1052">
        <v>978.9</v>
      </c>
      <c r="G1052">
        <v>-12.4265122618901</v>
      </c>
      <c r="H1052">
        <v>29.3801169634926</v>
      </c>
      <c r="I1052">
        <v>0.93092916393546299</v>
      </c>
      <c r="J1052">
        <v>13.9921854169055</v>
      </c>
      <c r="K1052">
        <v>800.862341964346</v>
      </c>
      <c r="L1052">
        <v>789.33123235268897</v>
      </c>
      <c r="M1052">
        <v>76.473805189249902</v>
      </c>
      <c r="N1052">
        <v>1.3387653109361499</v>
      </c>
      <c r="O1052">
        <v>11.349473899274599</v>
      </c>
      <c r="P1052">
        <v>51.896966405461903</v>
      </c>
      <c r="Q1052">
        <v>-6.0277191830431003E-2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672</v>
      </c>
      <c r="E1053">
        <v>2383.6873150000001</v>
      </c>
      <c r="F1053">
        <v>387.85</v>
      </c>
      <c r="G1053">
        <v>474.15515415909499</v>
      </c>
      <c r="H1053">
        <v>46.116099440510901</v>
      </c>
      <c r="I1053">
        <v>43.120617549864598</v>
      </c>
      <c r="J1053">
        <v>-2.44998556485691</v>
      </c>
      <c r="K1053">
        <v>324.438882632179</v>
      </c>
      <c r="L1053">
        <v>244.19086727972399</v>
      </c>
      <c r="M1053">
        <v>53.916526572508303</v>
      </c>
      <c r="N1053">
        <v>2.0481770739510599</v>
      </c>
      <c r="O1053">
        <v>14.735077994069799</v>
      </c>
      <c r="P1053">
        <v>546.41666666666595</v>
      </c>
      <c r="Q1053">
        <v>0.15082885180085701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628</v>
      </c>
      <c r="E1054">
        <v>2375.3509572399998</v>
      </c>
      <c r="F1054">
        <v>523.54999999999995</v>
      </c>
      <c r="G1054">
        <v>-31.520189367905399</v>
      </c>
      <c r="H1054">
        <v>-2.5358529804167702</v>
      </c>
      <c r="I1054">
        <v>-16.731518036710899</v>
      </c>
      <c r="J1054">
        <v>5.0269904264270302</v>
      </c>
      <c r="K1054">
        <v>493.08667746652998</v>
      </c>
      <c r="L1054">
        <v>498.29388317412298</v>
      </c>
      <c r="M1054">
        <v>65.458832469891405</v>
      </c>
      <c r="N1054">
        <v>0.973976810438271</v>
      </c>
      <c r="O1054">
        <v>21.2873651036195</v>
      </c>
      <c r="P1054">
        <v>27.819824218749901</v>
      </c>
      <c r="Q1054">
        <v>5.9296953823900003E-3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480</v>
      </c>
      <c r="E1055">
        <v>2375.3203360000002</v>
      </c>
      <c r="F1055">
        <v>284</v>
      </c>
      <c r="G1055">
        <v>22.647936248140201</v>
      </c>
      <c r="H1055">
        <v>5.8947451924065701</v>
      </c>
      <c r="I1055">
        <v>-2.7065779586420899</v>
      </c>
      <c r="J1055">
        <v>-2.5498470654997401</v>
      </c>
      <c r="K1055">
        <v>250.939166255016</v>
      </c>
      <c r="L1055">
        <v>231.19078644257101</v>
      </c>
      <c r="M1055">
        <v>60.718746994076199</v>
      </c>
      <c r="N1055">
        <v>1.4907775176853</v>
      </c>
      <c r="O1055">
        <v>8.97887323943662</v>
      </c>
      <c r="P1055">
        <v>57.2971476045416</v>
      </c>
      <c r="Q1055">
        <v>0.116302634314391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628</v>
      </c>
      <c r="E1056">
        <v>2371.0785000000001</v>
      </c>
      <c r="F1056">
        <v>421.75</v>
      </c>
      <c r="G1056">
        <v>56.157978938321499</v>
      </c>
      <c r="H1056">
        <v>15.0290276196235</v>
      </c>
      <c r="I1056">
        <v>6.0568364626191498</v>
      </c>
      <c r="J1056">
        <v>-9.9596173986946798E-2</v>
      </c>
      <c r="K1056">
        <v>371.509449629259</v>
      </c>
      <c r="L1056">
        <v>338.47316007910001</v>
      </c>
      <c r="M1056">
        <v>61.013132440294299</v>
      </c>
      <c r="N1056">
        <v>3.7822743925198101</v>
      </c>
      <c r="O1056">
        <v>5.9988144635447496</v>
      </c>
      <c r="P1056">
        <v>85.792951541850201</v>
      </c>
      <c r="Q1056">
        <v>4.8598876402351998E-2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124</v>
      </c>
      <c r="E1057">
        <v>2367.7853436639998</v>
      </c>
      <c r="F1057">
        <v>198.64</v>
      </c>
      <c r="G1057">
        <v>-10.8622230818804</v>
      </c>
      <c r="H1057">
        <v>9.7419943303779704</v>
      </c>
      <c r="I1057">
        <v>-18.868749347228899</v>
      </c>
      <c r="J1057">
        <v>1.44678361824</v>
      </c>
      <c r="K1057">
        <v>190.74441916773</v>
      </c>
      <c r="L1057">
        <v>195.74817827208099</v>
      </c>
      <c r="M1057">
        <v>58.829191672123898</v>
      </c>
      <c r="N1057">
        <v>2.4323227224969801</v>
      </c>
      <c r="O1057">
        <v>45.866894885219502</v>
      </c>
      <c r="P1057">
        <v>32.603471295059997</v>
      </c>
      <c r="Q1057">
        <v>2.9787278472140001E-2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525</v>
      </c>
      <c r="E1058">
        <v>2367.7022906099901</v>
      </c>
      <c r="F1058">
        <v>78.03</v>
      </c>
      <c r="G1058">
        <v>70.131339750473302</v>
      </c>
      <c r="H1058">
        <v>-0.479160745100142</v>
      </c>
      <c r="I1058">
        <v>-46.105631873165002</v>
      </c>
      <c r="J1058">
        <v>2.7517286053523198</v>
      </c>
      <c r="K1058">
        <v>75.110583346102104</v>
      </c>
      <c r="L1058">
        <v>72.754682004655194</v>
      </c>
      <c r="M1058">
        <v>66.616743466674393</v>
      </c>
      <c r="N1058">
        <v>1.81948530548476</v>
      </c>
      <c r="O1058">
        <v>49.750096116878098</v>
      </c>
      <c r="P1058">
        <v>103.468057366362</v>
      </c>
      <c r="Q1058">
        <v>0.11928347715875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57</v>
      </c>
      <c r="E1059">
        <v>2363.31416124</v>
      </c>
      <c r="F1059">
        <v>256.77</v>
      </c>
      <c r="G1059">
        <v>49.886808014582599</v>
      </c>
      <c r="H1059">
        <v>13.967058484969201</v>
      </c>
      <c r="I1059">
        <v>-2.15194238868916</v>
      </c>
      <c r="J1059">
        <v>13.452377985618</v>
      </c>
      <c r="K1059">
        <v>222.62431163047</v>
      </c>
      <c r="L1059">
        <v>205.00928040644499</v>
      </c>
      <c r="M1059">
        <v>78.171988253613193</v>
      </c>
      <c r="N1059">
        <v>2.0290995609370799</v>
      </c>
      <c r="O1059">
        <v>6.0676870350897696</v>
      </c>
      <c r="P1059">
        <v>80.823943661971796</v>
      </c>
      <c r="Q1059">
        <v>8.8888146663519005E-2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46</v>
      </c>
      <c r="E1060">
        <v>2360.84492112</v>
      </c>
      <c r="F1060">
        <v>562.79999999999995</v>
      </c>
      <c r="G1060">
        <v>-10.9479386702632</v>
      </c>
      <c r="H1060">
        <v>6.0246302894541204</v>
      </c>
      <c r="I1060">
        <v>-43.851301387309398</v>
      </c>
      <c r="J1060">
        <v>5.6094367390230904</v>
      </c>
      <c r="K1060">
        <v>567.28287167005396</v>
      </c>
      <c r="L1060">
        <v>572.381380552064</v>
      </c>
      <c r="M1060">
        <v>46.863437661669003</v>
      </c>
      <c r="N1060">
        <v>0.54672770656682801</v>
      </c>
      <c r="O1060">
        <v>51.030561478322603</v>
      </c>
      <c r="P1060">
        <v>30.112125765807399</v>
      </c>
      <c r="Q1060">
        <v>0.15642351002705501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57</v>
      </c>
      <c r="E1061">
        <v>2356.8818192599902</v>
      </c>
      <c r="F1061">
        <v>278.42</v>
      </c>
      <c r="G1061">
        <v>109.132136760195</v>
      </c>
      <c r="H1061">
        <v>20.364926560480299</v>
      </c>
      <c r="I1061">
        <v>111.82791031541799</v>
      </c>
      <c r="J1061">
        <v>16.4543976105446</v>
      </c>
      <c r="K1061">
        <v>234.22232951592599</v>
      </c>
      <c r="L1061">
        <v>181.150648506354</v>
      </c>
      <c r="M1061">
        <v>75.270754439557606</v>
      </c>
      <c r="N1061">
        <v>1.0179042151889299</v>
      </c>
      <c r="O1061">
        <v>2.6865886071402798</v>
      </c>
      <c r="P1061">
        <v>148.922664282521</v>
      </c>
      <c r="Q1061">
        <v>2.1789040817916001E-2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1447</v>
      </c>
      <c r="E1062">
        <v>2347.9258940200002</v>
      </c>
      <c r="F1062">
        <v>2586.1999999999998</v>
      </c>
      <c r="G1062">
        <v>25.528403907142501</v>
      </c>
      <c r="H1062">
        <v>-3.8706061831243299</v>
      </c>
      <c r="I1062">
        <v>6.1294556043508699</v>
      </c>
      <c r="J1062">
        <v>-0.57406422776903399</v>
      </c>
      <c r="K1062">
        <v>2385.3033024460501</v>
      </c>
      <c r="L1062">
        <v>2175.82897419249</v>
      </c>
      <c r="M1062">
        <v>66.305170955636001</v>
      </c>
      <c r="N1062">
        <v>0.45433660482791999</v>
      </c>
      <c r="O1062">
        <v>5.9952826540870801</v>
      </c>
      <c r="P1062">
        <v>63.523126047232097</v>
      </c>
      <c r="Q1062">
        <v>0.15207055772599201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153</v>
      </c>
      <c r="E1063">
        <v>2345.1656940399998</v>
      </c>
      <c r="F1063">
        <v>1289.8</v>
      </c>
      <c r="G1063">
        <v>364.93460231494402</v>
      </c>
      <c r="H1063">
        <v>-3.5861033446965802</v>
      </c>
      <c r="I1063">
        <v>377.09827746349498</v>
      </c>
      <c r="J1063">
        <v>7.8971910919032897</v>
      </c>
      <c r="K1063">
        <v>1212.7505889796801</v>
      </c>
      <c r="M1063">
        <v>43.5494878540581</v>
      </c>
      <c r="N1063">
        <v>0.64909090909090905</v>
      </c>
      <c r="O1063">
        <v>21.646766940610899</v>
      </c>
      <c r="P1063">
        <v>457.51026583099099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551</v>
      </c>
      <c r="E1064">
        <v>2339.2055</v>
      </c>
      <c r="F1064">
        <v>1000</v>
      </c>
      <c r="G1064">
        <v>-65.518293238087594</v>
      </c>
      <c r="H1064">
        <v>-13.226066658929099</v>
      </c>
      <c r="I1064">
        <v>-38.918861662759298</v>
      </c>
      <c r="J1064">
        <v>-7.7882086346563897</v>
      </c>
      <c r="K1064">
        <v>1108.44013510834</v>
      </c>
      <c r="L1064">
        <v>1293.1565028075199</v>
      </c>
      <c r="M1064">
        <v>20.4629007715554</v>
      </c>
      <c r="N1064">
        <v>1.2167667595379601</v>
      </c>
      <c r="O1064">
        <v>77.239999999999995</v>
      </c>
      <c r="P1064">
        <v>4.5259747047141197</v>
      </c>
      <c r="Q1064">
        <v>-0.15461828505953801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531</v>
      </c>
      <c r="E1065">
        <v>2335.9915089179999</v>
      </c>
      <c r="F1065">
        <v>129.77000000000001</v>
      </c>
      <c r="G1065">
        <v>71.7043587671441</v>
      </c>
      <c r="H1065">
        <v>-13.9106333454279</v>
      </c>
      <c r="I1065">
        <v>2.8668351392732299</v>
      </c>
      <c r="J1065">
        <v>1.54761318518716</v>
      </c>
      <c r="K1065">
        <v>122.113020761276</v>
      </c>
      <c r="L1065">
        <v>105.92174802868701</v>
      </c>
      <c r="M1065">
        <v>51.911799234846796</v>
      </c>
      <c r="N1065">
        <v>0.52068134844901803</v>
      </c>
      <c r="O1065">
        <v>14.8185250828388</v>
      </c>
      <c r="P1065">
        <v>110.83671811535299</v>
      </c>
      <c r="Q1065">
        <v>4.3613512357380001E-2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133</v>
      </c>
      <c r="E1066">
        <v>2335.6489354800001</v>
      </c>
      <c r="F1066">
        <v>286.60000000000002</v>
      </c>
      <c r="G1066">
        <v>28.0835690714588</v>
      </c>
      <c r="H1066">
        <v>-8.2925898506705398</v>
      </c>
      <c r="I1066">
        <v>20.616484746408499</v>
      </c>
      <c r="J1066">
        <v>2.6544752694263898</v>
      </c>
      <c r="K1066">
        <v>295.33449170222701</v>
      </c>
      <c r="L1066">
        <v>252.379674555923</v>
      </c>
      <c r="M1066">
        <v>32.370397946980702</v>
      </c>
      <c r="N1066">
        <v>0.45823390042175999</v>
      </c>
      <c r="O1066">
        <v>18.702023726448001</v>
      </c>
      <c r="P1066">
        <v>63.958810068649797</v>
      </c>
      <c r="Q1066">
        <v>6.0865762574553998E-2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850</v>
      </c>
      <c r="E1067">
        <v>2333.5197181549902</v>
      </c>
      <c r="F1067">
        <v>21.65</v>
      </c>
      <c r="G1067">
        <v>11.042538822881401</v>
      </c>
      <c r="H1067">
        <v>-6.2649199783640901</v>
      </c>
      <c r="I1067">
        <v>-26.066730780127902</v>
      </c>
      <c r="J1067">
        <v>5.6182935188880698</v>
      </c>
      <c r="K1067">
        <v>22.6591227764963</v>
      </c>
      <c r="L1067">
        <v>22.339848732693302</v>
      </c>
      <c r="M1067">
        <v>46.975879231140702</v>
      </c>
      <c r="N1067">
        <v>0.91350707410093401</v>
      </c>
      <c r="O1067">
        <v>48.729792147806002</v>
      </c>
      <c r="P1067">
        <v>48.797250859106498</v>
      </c>
      <c r="Q1067">
        <v>-2.7627959390249E-2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21</v>
      </c>
      <c r="E1068">
        <v>2321.6867372400002</v>
      </c>
      <c r="F1068">
        <v>356.2</v>
      </c>
      <c r="G1068">
        <v>21.967974330695601</v>
      </c>
      <c r="H1068">
        <v>-9.5722930426086492</v>
      </c>
      <c r="I1068">
        <v>-30.323849011977</v>
      </c>
      <c r="J1068">
        <v>5.6093794999167503</v>
      </c>
      <c r="K1068">
        <v>362.947056969051</v>
      </c>
      <c r="L1068">
        <v>372.61615183109097</v>
      </c>
      <c r="M1068">
        <v>62.090051113313301</v>
      </c>
      <c r="N1068">
        <v>1.2919787045084501</v>
      </c>
      <c r="O1068">
        <v>93.921953958450302</v>
      </c>
      <c r="P1068">
        <v>59.7309417040358</v>
      </c>
      <c r="Q1068">
        <v>0.104506440892966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223</v>
      </c>
      <c r="E1069">
        <v>2318.3332125000002</v>
      </c>
      <c r="F1069">
        <v>615</v>
      </c>
      <c r="G1069">
        <v>9.5539215615469502</v>
      </c>
      <c r="H1069">
        <v>3.1865960361833099</v>
      </c>
      <c r="I1069">
        <v>23.252883654769999</v>
      </c>
      <c r="J1069">
        <v>7.3357047723006703</v>
      </c>
      <c r="K1069">
        <v>536.34225573413801</v>
      </c>
      <c r="L1069">
        <v>463.41422259289698</v>
      </c>
      <c r="M1069">
        <v>66.437598442839104</v>
      </c>
      <c r="N1069">
        <v>0.57060199852168303</v>
      </c>
      <c r="O1069">
        <v>8.0325203252032509</v>
      </c>
      <c r="P1069">
        <v>80.035128805620602</v>
      </c>
      <c r="Q1069">
        <v>0.11406211376259399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255</v>
      </c>
      <c r="E1070">
        <v>2316.9320588400001</v>
      </c>
      <c r="F1070">
        <v>901.4</v>
      </c>
      <c r="G1070">
        <v>46.115478133546802</v>
      </c>
      <c r="H1070">
        <v>-2.9495117671472699</v>
      </c>
      <c r="I1070">
        <v>58.427888848279103</v>
      </c>
      <c r="J1070">
        <v>14.9266913320509</v>
      </c>
      <c r="K1070">
        <v>812.382752309284</v>
      </c>
      <c r="L1070">
        <v>652.45956730090802</v>
      </c>
      <c r="M1070">
        <v>76.585951768338703</v>
      </c>
      <c r="N1070">
        <v>1.31528748763531</v>
      </c>
      <c r="O1070">
        <v>9.8291546483248293</v>
      </c>
      <c r="P1070">
        <v>124.228855721393</v>
      </c>
      <c r="Q1070">
        <v>0.219394380435803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286</v>
      </c>
      <c r="E1071">
        <v>2311.14525</v>
      </c>
      <c r="F1071">
        <v>3683.1</v>
      </c>
      <c r="G1071">
        <v>2040.1116331272699</v>
      </c>
      <c r="H1071">
        <v>51.8434332363355</v>
      </c>
      <c r="I1071">
        <v>355.25956851060403</v>
      </c>
      <c r="J1071">
        <v>14.2936781788235</v>
      </c>
      <c r="K1071">
        <v>2738.31250921437</v>
      </c>
      <c r="L1071">
        <v>1657.34677677952</v>
      </c>
      <c r="M1071">
        <v>74.645994060515406</v>
      </c>
      <c r="N1071">
        <v>1.3432205240174599</v>
      </c>
      <c r="O1071">
        <v>9.8259618256360195</v>
      </c>
      <c r="P1071">
        <v>2159.57055214723</v>
      </c>
      <c r="Q1071">
        <v>0.211926655760661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391</v>
      </c>
      <c r="E1072">
        <v>2304.9002186529901</v>
      </c>
      <c r="F1072">
        <v>153.13</v>
      </c>
      <c r="G1072">
        <v>128.37423467371201</v>
      </c>
      <c r="H1072">
        <v>27.299929495593201</v>
      </c>
      <c r="I1072">
        <v>21.319159016647699</v>
      </c>
      <c r="J1072">
        <v>6.7607215472883597</v>
      </c>
      <c r="K1072">
        <v>116.97315992852999</v>
      </c>
      <c r="L1072">
        <v>99.300129717625495</v>
      </c>
      <c r="M1072">
        <v>85.386238531542105</v>
      </c>
      <c r="N1072">
        <v>1.8857955418964301</v>
      </c>
      <c r="O1072">
        <v>1.67831254489649</v>
      </c>
      <c r="P1072">
        <v>175.16621743036799</v>
      </c>
      <c r="Q1072">
        <v>9.4168860388817999E-2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1272</v>
      </c>
      <c r="E1073">
        <v>2293.568415315</v>
      </c>
      <c r="F1073">
        <v>808.65</v>
      </c>
      <c r="G1073">
        <v>125.458876089242</v>
      </c>
      <c r="H1073">
        <v>62.182235897190502</v>
      </c>
      <c r="I1073">
        <v>37.519545159762998</v>
      </c>
      <c r="J1073">
        <v>49.281806476518597</v>
      </c>
      <c r="K1073">
        <v>575.38387803243597</v>
      </c>
      <c r="L1073">
        <v>486.04437162199002</v>
      </c>
      <c r="M1073">
        <v>70.1702626998472</v>
      </c>
      <c r="N1073">
        <v>3.6465932449363598</v>
      </c>
      <c r="O1073">
        <v>11.5439312434304</v>
      </c>
      <c r="P1073">
        <v>158.89226828877801</v>
      </c>
      <c r="Q1073">
        <v>8.1190854103205007E-2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681</v>
      </c>
      <c r="E1074">
        <v>2289.16344484</v>
      </c>
      <c r="F1074">
        <v>575.6</v>
      </c>
      <c r="G1074">
        <v>9.1291423563235501</v>
      </c>
      <c r="H1074">
        <v>-3.4292913856595102</v>
      </c>
      <c r="I1074">
        <v>-21.077252011750801</v>
      </c>
      <c r="J1074">
        <v>-0.54666390367582696</v>
      </c>
      <c r="K1074">
        <v>559.00963585581997</v>
      </c>
      <c r="L1074">
        <v>535.22862365510798</v>
      </c>
      <c r="M1074">
        <v>50.0967032763131</v>
      </c>
      <c r="N1074">
        <v>0.88945109072800499</v>
      </c>
      <c r="O1074">
        <v>17.251563585823401</v>
      </c>
      <c r="P1074">
        <v>41.407689473037699</v>
      </c>
      <c r="Q1074">
        <v>8.3591972591819996E-2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377</v>
      </c>
      <c r="E1075">
        <v>2287.6168217300001</v>
      </c>
      <c r="F1075">
        <v>772.9</v>
      </c>
      <c r="G1075">
        <v>54.631647457668201</v>
      </c>
      <c r="H1075">
        <v>7.1047922881679497</v>
      </c>
      <c r="I1075">
        <v>5.5846437008189902</v>
      </c>
      <c r="J1075">
        <v>6.7390475594580801</v>
      </c>
      <c r="K1075">
        <v>680.31875049477696</v>
      </c>
      <c r="L1075">
        <v>600.23566588878703</v>
      </c>
      <c r="M1075">
        <v>60.294091435117501</v>
      </c>
      <c r="N1075">
        <v>1.43239232931508</v>
      </c>
      <c r="O1075">
        <v>4.6707206624401598</v>
      </c>
      <c r="P1075">
        <v>81.431924882629005</v>
      </c>
      <c r="Q1075">
        <v>1.5799816905933E-2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77</v>
      </c>
      <c r="E1076">
        <v>2284.6661700300001</v>
      </c>
      <c r="F1076">
        <v>3029.7</v>
      </c>
      <c r="G1076">
        <v>-26.221003110358701</v>
      </c>
      <c r="H1076">
        <v>3.6312007213637201</v>
      </c>
      <c r="I1076">
        <v>-9.6211322053643595</v>
      </c>
      <c r="J1076">
        <v>2.9922769424452098</v>
      </c>
      <c r="K1076">
        <v>2860.18352470028</v>
      </c>
      <c r="L1076">
        <v>2801.9472122799002</v>
      </c>
      <c r="M1076">
        <v>56.010573467884399</v>
      </c>
      <c r="N1076">
        <v>1.76104322228395</v>
      </c>
      <c r="O1076">
        <v>6.14912367561144</v>
      </c>
      <c r="P1076">
        <v>29.162492272930699</v>
      </c>
      <c r="Q1076">
        <v>-0.16176341224359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89</v>
      </c>
      <c r="E1077">
        <v>2282.7566434800001</v>
      </c>
      <c r="F1077">
        <v>26.94</v>
      </c>
      <c r="G1077">
        <v>167.37745932664899</v>
      </c>
      <c r="H1077">
        <v>-3.8728474633848302</v>
      </c>
      <c r="I1077">
        <v>-24.144381940795601</v>
      </c>
      <c r="J1077">
        <v>5.4263286210408301</v>
      </c>
      <c r="K1077">
        <v>26.255077901751001</v>
      </c>
      <c r="L1077">
        <v>22.434740997321398</v>
      </c>
      <c r="M1077">
        <v>54.666923557809199</v>
      </c>
      <c r="N1077">
        <v>0.86048742486543806</v>
      </c>
      <c r="O1077">
        <v>24.5360059391239</v>
      </c>
      <c r="P1077">
        <v>206.56894396252301</v>
      </c>
      <c r="Q1077">
        <v>7.0628747045429E-2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365</v>
      </c>
      <c r="E1078">
        <v>2280.254823885</v>
      </c>
      <c r="F1078">
        <v>1034.8499999999999</v>
      </c>
      <c r="G1078">
        <v>-7.1473354863958596</v>
      </c>
      <c r="H1078">
        <v>-1.8499705678334</v>
      </c>
      <c r="I1078">
        <v>-29.5483655826893</v>
      </c>
      <c r="J1078">
        <v>-1.22531042233049</v>
      </c>
      <c r="K1078">
        <v>1019.95831001088</v>
      </c>
      <c r="L1078">
        <v>1017.41051604923</v>
      </c>
      <c r="M1078">
        <v>60.207399452502102</v>
      </c>
      <c r="N1078">
        <v>1.2032635563661001</v>
      </c>
      <c r="O1078">
        <v>25.4094796347296</v>
      </c>
      <c r="P1078">
        <v>25.1254458617979</v>
      </c>
      <c r="Q1078">
        <v>0.154590202783595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170</v>
      </c>
      <c r="E1079">
        <v>2274.7555734749999</v>
      </c>
      <c r="F1079">
        <v>1509.75</v>
      </c>
      <c r="G1079">
        <v>161.812461912392</v>
      </c>
      <c r="H1079">
        <v>-9.0501998659196001</v>
      </c>
      <c r="I1079">
        <v>148.35678536134901</v>
      </c>
      <c r="J1079">
        <v>4.44918048182371</v>
      </c>
      <c r="K1079">
        <v>1438.7218234824199</v>
      </c>
      <c r="L1079">
        <v>1089.93072604535</v>
      </c>
      <c r="M1079">
        <v>47.299663210098103</v>
      </c>
      <c r="N1079">
        <v>0.43571444672362097</v>
      </c>
      <c r="O1079">
        <v>18.102334823646199</v>
      </c>
      <c r="P1079">
        <v>191.40127388535001</v>
      </c>
      <c r="Q1079">
        <v>0.10295799407310099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258</v>
      </c>
      <c r="E1080">
        <v>2267.0509865700001</v>
      </c>
      <c r="F1080">
        <v>4413.8999999999996</v>
      </c>
      <c r="G1080">
        <v>39.8871834966207</v>
      </c>
      <c r="H1080">
        <v>-3.67473152135583</v>
      </c>
      <c r="I1080">
        <v>25.914203910288698</v>
      </c>
      <c r="J1080">
        <v>4.9232265948618803</v>
      </c>
      <c r="K1080">
        <v>4055.9813463145802</v>
      </c>
      <c r="L1080">
        <v>3432.6063869166801</v>
      </c>
      <c r="M1080">
        <v>53.644824940700502</v>
      </c>
      <c r="N1080">
        <v>0.58022673278800896</v>
      </c>
      <c r="O1080">
        <v>8.1809737420421804</v>
      </c>
      <c r="P1080">
        <v>87.785577536694305</v>
      </c>
      <c r="Q1080">
        <v>8.2059383821489001E-2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E1081">
        <v>2264.8654000000001</v>
      </c>
      <c r="F1081">
        <v>405.2</v>
      </c>
      <c r="G1081">
        <v>-58.345540082207101</v>
      </c>
      <c r="H1081">
        <v>10.339024928592501</v>
      </c>
      <c r="I1081">
        <v>-36.962734867044901</v>
      </c>
      <c r="J1081">
        <v>1.0081940130328</v>
      </c>
      <c r="K1081">
        <v>399.97621448722401</v>
      </c>
      <c r="L1081">
        <v>442.54115344671999</v>
      </c>
      <c r="M1081">
        <v>60.1242131515274</v>
      </c>
      <c r="N1081">
        <v>2.0532329604715698</v>
      </c>
      <c r="O1081">
        <v>51.776900296149996</v>
      </c>
      <c r="P1081">
        <v>24.676923076923</v>
      </c>
      <c r="Q1081">
        <v>0.29477384275486601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1447</v>
      </c>
      <c r="E1082">
        <v>2259.250051125</v>
      </c>
      <c r="F1082">
        <v>872.25</v>
      </c>
      <c r="G1082">
        <v>14.041158560631599</v>
      </c>
      <c r="H1082">
        <v>6.9819110014643204</v>
      </c>
      <c r="I1082">
        <v>24.5839386917749</v>
      </c>
      <c r="J1082">
        <v>3.7389732517023901</v>
      </c>
      <c r="K1082">
        <v>760.28754130030995</v>
      </c>
      <c r="L1082">
        <v>660.794164915338</v>
      </c>
      <c r="M1082">
        <v>59.377126645899899</v>
      </c>
      <c r="N1082">
        <v>1.0516036912887801</v>
      </c>
      <c r="O1082">
        <v>6.51189452565204</v>
      </c>
      <c r="P1082">
        <v>93.189368770764105</v>
      </c>
      <c r="Q1082">
        <v>-2.3373123018450001E-2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77</v>
      </c>
      <c r="E1083">
        <v>2257.8663000000001</v>
      </c>
      <c r="F1083">
        <v>728.25</v>
      </c>
      <c r="G1083">
        <v>57.020508516216303</v>
      </c>
      <c r="H1083">
        <v>-2.6869172680985498</v>
      </c>
      <c r="I1083">
        <v>42.443045515955603</v>
      </c>
      <c r="J1083">
        <v>4.0958250634630202</v>
      </c>
      <c r="K1083">
        <v>664.88108411751602</v>
      </c>
      <c r="L1083">
        <v>550.36320964106096</v>
      </c>
      <c r="M1083">
        <v>56.2612592909353</v>
      </c>
      <c r="N1083">
        <v>0.55134151123282704</v>
      </c>
      <c r="O1083">
        <v>9.3786474424991404</v>
      </c>
      <c r="P1083">
        <v>88.665803108808205</v>
      </c>
      <c r="Q1083">
        <v>3.9086783052505E-2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279</v>
      </c>
      <c r="E1084">
        <v>2250.387667</v>
      </c>
      <c r="F1084">
        <v>980.45</v>
      </c>
      <c r="G1084">
        <v>56.391152514384203</v>
      </c>
      <c r="H1084">
        <v>16.889676073910099</v>
      </c>
      <c r="I1084">
        <v>30.557948796765299</v>
      </c>
      <c r="J1084">
        <v>5.29928073279891</v>
      </c>
      <c r="K1084">
        <v>800.26946374863996</v>
      </c>
      <c r="L1084">
        <v>683.97089131543703</v>
      </c>
      <c r="M1084">
        <v>81.565483705070406</v>
      </c>
      <c r="N1084">
        <v>1.28382985748559</v>
      </c>
      <c r="O1084">
        <v>1.28002447855575</v>
      </c>
      <c r="P1084">
        <v>103.70870558902899</v>
      </c>
      <c r="Q1084">
        <v>6.7750678932523997E-2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1118</v>
      </c>
      <c r="E1085">
        <v>2241.5650793099999</v>
      </c>
      <c r="F1085">
        <v>788.85</v>
      </c>
      <c r="G1085">
        <v>-10.3079758702885</v>
      </c>
      <c r="H1085">
        <v>-9.8557459798516902</v>
      </c>
      <c r="I1085">
        <v>-21.2073943593739</v>
      </c>
      <c r="J1085">
        <v>4.8271780453534001</v>
      </c>
      <c r="K1085">
        <v>827.03922513904695</v>
      </c>
      <c r="L1085">
        <v>837.33303200301998</v>
      </c>
      <c r="M1085">
        <v>50.633532001783998</v>
      </c>
      <c r="N1085">
        <v>0.99364435239077098</v>
      </c>
      <c r="O1085">
        <v>45.902262787602197</v>
      </c>
      <c r="P1085">
        <v>33.015765955652903</v>
      </c>
      <c r="Q1085">
        <v>-4.1545730081600004E-3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121</v>
      </c>
      <c r="E1086">
        <v>2238.5945786500001</v>
      </c>
      <c r="F1086">
        <v>1008.5</v>
      </c>
      <c r="G1086">
        <v>112.195731359014</v>
      </c>
      <c r="H1086">
        <v>5.9775195608952396</v>
      </c>
      <c r="I1086">
        <v>47.170466339045497</v>
      </c>
      <c r="J1086">
        <v>3.06316099156885</v>
      </c>
      <c r="K1086">
        <v>875.35850547706195</v>
      </c>
      <c r="L1086">
        <v>692.70477121889496</v>
      </c>
      <c r="M1086">
        <v>85.566299758071395</v>
      </c>
      <c r="N1086">
        <v>1.1862859496190501</v>
      </c>
      <c r="O1086">
        <v>2.7268220128904201</v>
      </c>
      <c r="P1086">
        <v>161.201761201761</v>
      </c>
      <c r="Q1086">
        <v>6.1759463364879003E-2</v>
      </c>
    </row>
    <row r="1087" spans="1:17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265</v>
      </c>
      <c r="E1087">
        <v>2236.4559841800001</v>
      </c>
      <c r="F1087">
        <v>499.65</v>
      </c>
      <c r="G1087">
        <v>-53.004613782895902</v>
      </c>
      <c r="H1087">
        <v>-10.1533518408608</v>
      </c>
      <c r="I1087">
        <v>-27.884181276266698</v>
      </c>
      <c r="J1087">
        <v>-3.16752611055934</v>
      </c>
      <c r="K1087">
        <v>515.44556393930998</v>
      </c>
      <c r="L1087">
        <v>540.92473915878702</v>
      </c>
      <c r="M1087">
        <v>43.864019500104398</v>
      </c>
      <c r="N1087">
        <v>1.2177141436507399</v>
      </c>
      <c r="O1087">
        <v>44.631241869308496</v>
      </c>
      <c r="P1087">
        <v>10.0550660792951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200</v>
      </c>
      <c r="E1088">
        <v>2229.0034965</v>
      </c>
      <c r="F1088">
        <v>361.1</v>
      </c>
      <c r="G1088">
        <v>78.229430203595399</v>
      </c>
      <c r="H1088">
        <v>11.9907803777018</v>
      </c>
      <c r="I1088">
        <v>19.2887959193984</v>
      </c>
      <c r="J1088">
        <v>1.61513980985202</v>
      </c>
      <c r="K1088">
        <v>330.96622518878502</v>
      </c>
      <c r="L1088">
        <v>279.96247119358299</v>
      </c>
      <c r="M1088">
        <v>55.023479792079101</v>
      </c>
      <c r="N1088">
        <v>0.94581149931507802</v>
      </c>
      <c r="O1088">
        <v>9.5541401273885302</v>
      </c>
      <c r="P1088">
        <v>112.13723416754701</v>
      </c>
      <c r="Q1088">
        <v>0.145333562800183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531</v>
      </c>
      <c r="E1089">
        <v>2224.5499422399998</v>
      </c>
      <c r="F1089">
        <v>656.8</v>
      </c>
      <c r="G1089">
        <v>65.516762566538205</v>
      </c>
      <c r="H1089">
        <v>12.5986011819768</v>
      </c>
      <c r="I1089">
        <v>1.84983852985221</v>
      </c>
      <c r="J1089">
        <v>17.8800140941437</v>
      </c>
      <c r="K1089">
        <v>550.25933294243396</v>
      </c>
      <c r="L1089">
        <v>509.18455934168998</v>
      </c>
      <c r="M1089">
        <v>83.509105606418203</v>
      </c>
      <c r="N1089">
        <v>3.8054888209950799</v>
      </c>
      <c r="O1089">
        <v>5.0471985383678497</v>
      </c>
      <c r="P1089">
        <v>112.59103414792</v>
      </c>
      <c r="Q1089">
        <v>0.13289308458393001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265</v>
      </c>
      <c r="E1090">
        <v>2223.6255504000001</v>
      </c>
      <c r="F1090">
        <v>617</v>
      </c>
      <c r="G1090">
        <v>27.928687904152401</v>
      </c>
      <c r="H1090">
        <v>-7.3389650624294296</v>
      </c>
      <c r="I1090">
        <v>-39.307246519556699</v>
      </c>
      <c r="J1090">
        <v>-0.16720846447745899</v>
      </c>
      <c r="K1090">
        <v>635.24041225577901</v>
      </c>
      <c r="L1090">
        <v>608.26004719088598</v>
      </c>
      <c r="M1090">
        <v>40.400835370134999</v>
      </c>
      <c r="N1090">
        <v>0.56788354134322605</v>
      </c>
      <c r="O1090">
        <v>51.539708265802197</v>
      </c>
      <c r="P1090">
        <v>56.0247818940447</v>
      </c>
      <c r="Q1090">
        <v>3.1851940299286001E-2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279</v>
      </c>
      <c r="E1091">
        <v>2218.5980648</v>
      </c>
      <c r="F1091">
        <v>67.599999999999994</v>
      </c>
      <c r="G1091">
        <v>88.9717386478913</v>
      </c>
      <c r="H1091">
        <v>6.6672676008737</v>
      </c>
      <c r="I1091">
        <v>-31.965606836420601</v>
      </c>
      <c r="J1091">
        <v>12.849729592828799</v>
      </c>
      <c r="K1091">
        <v>63.138588342477597</v>
      </c>
      <c r="L1091">
        <v>59.606987660610997</v>
      </c>
      <c r="M1091">
        <v>79.191696222589997</v>
      </c>
      <c r="N1091">
        <v>1.62019566953769</v>
      </c>
      <c r="O1091">
        <v>41.863905325443802</v>
      </c>
      <c r="P1091">
        <v>131.506849315068</v>
      </c>
      <c r="Q1091">
        <v>1.7355726536343999E-2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265</v>
      </c>
      <c r="E1092">
        <v>2216.2069059999999</v>
      </c>
      <c r="F1092">
        <v>1626.55</v>
      </c>
      <c r="G1092">
        <v>-8.7053745268556106</v>
      </c>
      <c r="H1092">
        <v>15.550296173054001</v>
      </c>
      <c r="I1092">
        <v>15.5169193290495</v>
      </c>
      <c r="J1092">
        <v>8.2494602539611197</v>
      </c>
      <c r="K1092">
        <v>1429.5743793209699</v>
      </c>
      <c r="L1092">
        <v>1312.4340467939501</v>
      </c>
      <c r="M1092">
        <v>68.882439450451201</v>
      </c>
      <c r="N1092">
        <v>3.3439382399778399</v>
      </c>
      <c r="O1092">
        <v>5.8836187021609998</v>
      </c>
      <c r="P1092">
        <v>58.201624276613302</v>
      </c>
      <c r="Q1092">
        <v>3.9717640366243E-2</v>
      </c>
    </row>
    <row r="1093" spans="1:17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293</v>
      </c>
      <c r="E1093">
        <v>2214.9162929849999</v>
      </c>
      <c r="F1093">
        <v>685.95</v>
      </c>
      <c r="G1093">
        <v>6.0817384574065398</v>
      </c>
      <c r="H1093">
        <v>10.5354125519905</v>
      </c>
      <c r="I1093">
        <v>-16.463811949930498</v>
      </c>
      <c r="J1093">
        <v>7.1432430531870397</v>
      </c>
      <c r="K1093">
        <v>640.65759041457102</v>
      </c>
      <c r="L1093">
        <v>626.47507389740099</v>
      </c>
      <c r="M1093">
        <v>60.336116194423802</v>
      </c>
      <c r="N1093">
        <v>0.73328882267004203</v>
      </c>
      <c r="O1093">
        <v>11.9469349077921</v>
      </c>
      <c r="P1093">
        <v>42.283758556316101</v>
      </c>
      <c r="Q1093">
        <v>-5.6076608323077003E-2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480</v>
      </c>
      <c r="E1094">
        <v>2211.2853749999999</v>
      </c>
      <c r="F1094">
        <v>881.25</v>
      </c>
      <c r="G1094">
        <v>67.775698665340499</v>
      </c>
      <c r="H1094">
        <v>12.776872624188799</v>
      </c>
      <c r="I1094">
        <v>31.817502677200899</v>
      </c>
      <c r="J1094">
        <v>2.3196651695497899</v>
      </c>
      <c r="K1094">
        <v>737.44424640198099</v>
      </c>
      <c r="L1094">
        <v>620.80239269435901</v>
      </c>
      <c r="M1094">
        <v>69.788777193832004</v>
      </c>
      <c r="N1094">
        <v>0.627622792636788</v>
      </c>
      <c r="O1094">
        <v>3.5347517730496398</v>
      </c>
      <c r="P1094">
        <v>104.822777454968</v>
      </c>
      <c r="Q1094">
        <v>9.1747115922362996E-2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1556</v>
      </c>
      <c r="E1095">
        <v>2205.9260467200002</v>
      </c>
      <c r="F1095">
        <v>101.35</v>
      </c>
      <c r="G1095">
        <v>-28.825096884908302</v>
      </c>
      <c r="H1095">
        <v>9.9881189893219595</v>
      </c>
      <c r="I1095">
        <v>-12.189652330778801</v>
      </c>
      <c r="J1095">
        <v>4.0494446354611897</v>
      </c>
      <c r="K1095">
        <v>95.495990426544793</v>
      </c>
      <c r="L1095">
        <v>96.796778664754697</v>
      </c>
      <c r="M1095">
        <v>69.397701749069398</v>
      </c>
      <c r="N1095">
        <v>1.6196455727194901</v>
      </c>
      <c r="O1095">
        <v>27.775037000493299</v>
      </c>
      <c r="P1095">
        <v>22.108433734939702</v>
      </c>
      <c r="Q1095">
        <v>2.9391881241249002E-2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411</v>
      </c>
      <c r="E1096">
        <v>2204.58690071</v>
      </c>
      <c r="F1096">
        <v>712.1</v>
      </c>
      <c r="G1096">
        <v>-3.49355975257496</v>
      </c>
      <c r="H1096">
        <v>15.7966031635571</v>
      </c>
      <c r="I1096">
        <v>4.9357868785091297</v>
      </c>
      <c r="J1096">
        <v>6.1928940177578102</v>
      </c>
      <c r="K1096">
        <v>615.57213351857297</v>
      </c>
      <c r="L1096">
        <v>580.11317165172898</v>
      </c>
      <c r="M1096">
        <v>74.525064714461394</v>
      </c>
      <c r="N1096">
        <v>2.51282188830189</v>
      </c>
      <c r="O1096">
        <v>4.89397556522961</v>
      </c>
      <c r="P1096">
        <v>61.822520168162697</v>
      </c>
      <c r="Q1096">
        <v>0.14960854628963999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551</v>
      </c>
      <c r="E1097">
        <v>2195.7709</v>
      </c>
      <c r="F1097">
        <v>1926.25</v>
      </c>
      <c r="G1097">
        <v>-15.621425354527799</v>
      </c>
      <c r="H1097">
        <v>-5.7216091584866398</v>
      </c>
      <c r="I1097">
        <v>3.54854458621451</v>
      </c>
      <c r="J1097">
        <v>1.05381641787447</v>
      </c>
      <c r="K1097">
        <v>1883.78072481152</v>
      </c>
      <c r="L1097">
        <v>1793.1213524304101</v>
      </c>
      <c r="M1097">
        <v>58.586303571828502</v>
      </c>
      <c r="N1097">
        <v>0.82975557917109399</v>
      </c>
      <c r="O1097">
        <v>25.9779364049318</v>
      </c>
      <c r="P1097">
        <v>27.1452145214521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57</v>
      </c>
      <c r="E1098">
        <v>2190.9787833149999</v>
      </c>
      <c r="F1098">
        <v>1550.55</v>
      </c>
      <c r="G1098">
        <v>2.1252265439111202</v>
      </c>
      <c r="H1098">
        <v>0.67541517679503604</v>
      </c>
      <c r="I1098">
        <v>-7.7529701692895001</v>
      </c>
      <c r="J1098">
        <v>3.5733184128582098</v>
      </c>
      <c r="K1098">
        <v>1470.5087623198999</v>
      </c>
      <c r="L1098">
        <v>1418.0759770145501</v>
      </c>
      <c r="M1098">
        <v>90.217796393159404</v>
      </c>
      <c r="N1098">
        <v>1.63508318526893</v>
      </c>
      <c r="O1098">
        <v>12.4762181161523</v>
      </c>
      <c r="P1098">
        <v>40.805484925535701</v>
      </c>
      <c r="Q1098">
        <v>6.1152147010484E-2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279</v>
      </c>
      <c r="E1099">
        <v>2185.067700912</v>
      </c>
      <c r="F1099">
        <v>85.92</v>
      </c>
      <c r="G1099">
        <v>-21.1881399356601</v>
      </c>
      <c r="H1099">
        <v>1.3551955290243001E-2</v>
      </c>
      <c r="I1099">
        <v>-12.753808155158501</v>
      </c>
      <c r="J1099">
        <v>7.46784843099777</v>
      </c>
      <c r="K1099">
        <v>82.438846460257395</v>
      </c>
      <c r="L1099">
        <v>83.8567016199232</v>
      </c>
      <c r="M1099">
        <v>70.735849599710903</v>
      </c>
      <c r="N1099">
        <v>1.4647570124782101</v>
      </c>
      <c r="O1099">
        <v>21.624767225325801</v>
      </c>
      <c r="P1099">
        <v>20.336134453781501</v>
      </c>
      <c r="Q1099">
        <v>-3.1864918482620998E-2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905</v>
      </c>
      <c r="E1100">
        <v>2184.08084775</v>
      </c>
      <c r="F1100">
        <v>615.15</v>
      </c>
      <c r="G1100">
        <v>79.318007315741198</v>
      </c>
      <c r="H1100">
        <v>29.0719625888404</v>
      </c>
      <c r="I1100">
        <v>78.703863888780603</v>
      </c>
      <c r="J1100">
        <v>5.6455441449005797</v>
      </c>
      <c r="K1100">
        <v>510.160072361429</v>
      </c>
      <c r="L1100">
        <v>384.08882113279998</v>
      </c>
      <c r="M1100">
        <v>59.107782162142598</v>
      </c>
      <c r="N1100">
        <v>0.31611561012456202</v>
      </c>
      <c r="O1100">
        <v>11.184264000650201</v>
      </c>
      <c r="P1100">
        <v>141.14072912583299</v>
      </c>
      <c r="Q1100">
        <v>0.142135418647339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720</v>
      </c>
      <c r="E1101">
        <v>2180.653534008</v>
      </c>
      <c r="F1101">
        <v>274.55</v>
      </c>
      <c r="G1101">
        <v>0.67693481502208197</v>
      </c>
      <c r="H1101">
        <v>0.51376051226603303</v>
      </c>
      <c r="I1101">
        <v>0.63479469917146503</v>
      </c>
      <c r="J1101">
        <v>0.60404872955997602</v>
      </c>
      <c r="K1101">
        <v>262.99481827192699</v>
      </c>
      <c r="L1101">
        <v>243.58376796851701</v>
      </c>
      <c r="M1101">
        <v>58.290846172297002</v>
      </c>
      <c r="N1101">
        <v>0.535393537781365</v>
      </c>
      <c r="O1101">
        <v>3.04134037515932</v>
      </c>
      <c r="P1101">
        <v>32.504826254826199</v>
      </c>
      <c r="Q1101">
        <v>3.2968413234804997E-2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272</v>
      </c>
      <c r="E1102">
        <v>2178.9957276</v>
      </c>
      <c r="F1102">
        <v>111.75</v>
      </c>
      <c r="G1102">
        <v>-42.747518080383003</v>
      </c>
      <c r="H1102">
        <v>-6.0454670771058403</v>
      </c>
      <c r="I1102">
        <v>-13.2691043925545</v>
      </c>
      <c r="J1102">
        <v>4.1735308658734001</v>
      </c>
      <c r="K1102">
        <v>115.909332400913</v>
      </c>
      <c r="L1102">
        <v>113.886544394749</v>
      </c>
      <c r="M1102">
        <v>50.264745396745603</v>
      </c>
      <c r="N1102">
        <v>0.62046615275788497</v>
      </c>
      <c r="O1102">
        <v>39.597315436241601</v>
      </c>
      <c r="P1102">
        <v>29.2505204718945</v>
      </c>
      <c r="Q1102">
        <v>0.167138821159799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200</v>
      </c>
      <c r="E1103">
        <v>2177.0794500000002</v>
      </c>
      <c r="F1103">
        <v>891.15</v>
      </c>
      <c r="G1103">
        <v>-9.2074669183777509</v>
      </c>
      <c r="H1103">
        <v>5.32041717597179</v>
      </c>
      <c r="I1103">
        <v>14.2092091822978</v>
      </c>
      <c r="J1103">
        <v>6.1752722430979201</v>
      </c>
      <c r="K1103">
        <v>784.82720506734199</v>
      </c>
      <c r="L1103">
        <v>697.57008002085104</v>
      </c>
      <c r="M1103">
        <v>68.012618172642803</v>
      </c>
      <c r="N1103">
        <v>0.51299068981231</v>
      </c>
      <c r="O1103">
        <v>2.6707063906188599</v>
      </c>
      <c r="P1103">
        <v>62.618613138686101</v>
      </c>
      <c r="Q1103">
        <v>-3.2528485262346002E-2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127</v>
      </c>
      <c r="E1104">
        <v>2175.8847930050001</v>
      </c>
      <c r="F1104">
        <v>1687.15</v>
      </c>
      <c r="G1104">
        <v>-11.3560586619876</v>
      </c>
      <c r="H1104">
        <v>-3.30073156204719</v>
      </c>
      <c r="I1104">
        <v>-5.5914944011968197</v>
      </c>
      <c r="J1104">
        <v>2.5018648991087402</v>
      </c>
      <c r="K1104">
        <v>1676.2935028296799</v>
      </c>
      <c r="L1104">
        <v>1593.4282157221401</v>
      </c>
      <c r="M1104">
        <v>65.603507912308999</v>
      </c>
      <c r="N1104">
        <v>0.43327247397878998</v>
      </c>
      <c r="O1104">
        <v>24.410988945855401</v>
      </c>
      <c r="P1104">
        <v>35.601189519369797</v>
      </c>
      <c r="Q1104">
        <v>0.10578534903530599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258</v>
      </c>
      <c r="E1105">
        <v>2169.6179457150001</v>
      </c>
      <c r="F1105">
        <v>1990.15</v>
      </c>
      <c r="G1105">
        <v>85.683894601400198</v>
      </c>
      <c r="H1105">
        <v>-4.4996359799545704</v>
      </c>
      <c r="I1105">
        <v>37.7818017823137</v>
      </c>
      <c r="J1105">
        <v>-0.48960497288454802</v>
      </c>
      <c r="K1105">
        <v>1697.98476234073</v>
      </c>
      <c r="L1105">
        <v>1375.9696638333301</v>
      </c>
      <c r="M1105">
        <v>69.174457886157995</v>
      </c>
      <c r="N1105">
        <v>0.75894245171182495</v>
      </c>
      <c r="O1105">
        <v>7.0271085094088397</v>
      </c>
      <c r="P1105">
        <v>124.86300209027701</v>
      </c>
      <c r="Q1105">
        <v>8.6535445745843001E-2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681</v>
      </c>
      <c r="E1106">
        <v>2166.0752683000001</v>
      </c>
      <c r="F1106">
        <v>343.45</v>
      </c>
      <c r="G1106">
        <v>-2.2493043062718998</v>
      </c>
      <c r="H1106">
        <v>-1.03866097987546</v>
      </c>
      <c r="I1106">
        <v>-12.806754500553</v>
      </c>
      <c r="J1106">
        <v>0.443936303438911</v>
      </c>
      <c r="K1106">
        <v>342.27456731782001</v>
      </c>
      <c r="L1106">
        <v>331.21735943395601</v>
      </c>
      <c r="M1106">
        <v>43.920793144541499</v>
      </c>
      <c r="N1106">
        <v>1.0522440561949</v>
      </c>
      <c r="O1106">
        <v>22.8271946425971</v>
      </c>
      <c r="P1106">
        <v>35.136730277395202</v>
      </c>
      <c r="Q1106">
        <v>4.1978338058191997E-2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57</v>
      </c>
      <c r="E1107">
        <v>2162.67413076</v>
      </c>
      <c r="F1107">
        <v>748.55</v>
      </c>
      <c r="G1107">
        <v>-12.639088866954101</v>
      </c>
      <c r="H1107">
        <v>-3.7887331092875698</v>
      </c>
      <c r="I1107">
        <v>14.3737855050141</v>
      </c>
      <c r="J1107">
        <v>0.74721351085616405</v>
      </c>
      <c r="K1107">
        <v>742.37334124258496</v>
      </c>
      <c r="L1107">
        <v>684.56543294753203</v>
      </c>
      <c r="M1107">
        <v>44.500634391376103</v>
      </c>
      <c r="N1107">
        <v>0.39476375890071602</v>
      </c>
      <c r="O1107">
        <v>10.2331173602297</v>
      </c>
      <c r="P1107">
        <v>32.745167582904699</v>
      </c>
      <c r="Q1107">
        <v>-4.0206533844802002E-2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377</v>
      </c>
      <c r="E1108">
        <v>2160.17932488</v>
      </c>
      <c r="F1108">
        <v>246.52</v>
      </c>
      <c r="G1108">
        <v>-44.835913824000102</v>
      </c>
      <c r="H1108">
        <v>-5.5424088843770303</v>
      </c>
      <c r="I1108">
        <v>-23.887534573929599</v>
      </c>
      <c r="J1108">
        <v>0.47345931856879597</v>
      </c>
      <c r="K1108">
        <v>230.76550314128099</v>
      </c>
      <c r="L1108">
        <v>251.29401079978501</v>
      </c>
      <c r="M1108">
        <v>80.902373658752097</v>
      </c>
      <c r="N1108">
        <v>1.29864056203822</v>
      </c>
      <c r="O1108">
        <v>41.306993347395697</v>
      </c>
      <c r="P1108">
        <v>17.3904761904762</v>
      </c>
      <c r="Q1108">
        <v>0.15385733486672701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279</v>
      </c>
      <c r="E1109">
        <v>2158.3731750000002</v>
      </c>
      <c r="F1109">
        <v>432.15</v>
      </c>
      <c r="G1109">
        <v>-15.6952574998495</v>
      </c>
      <c r="H1109">
        <v>-4.7639941384607001</v>
      </c>
      <c r="I1109">
        <v>-8.7229679577500896</v>
      </c>
      <c r="J1109">
        <v>0.74145116945763601</v>
      </c>
      <c r="K1109">
        <v>445.640598397703</v>
      </c>
      <c r="L1109">
        <v>436.79596607775397</v>
      </c>
      <c r="M1109">
        <v>43.293887461339303</v>
      </c>
      <c r="N1109">
        <v>0.440701453016697</v>
      </c>
      <c r="O1109">
        <v>14.983223417794701</v>
      </c>
      <c r="P1109">
        <v>13.261695714847299</v>
      </c>
      <c r="Q1109">
        <v>-1.6988995994029999E-3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398</v>
      </c>
      <c r="E1110">
        <v>2156.9639487499999</v>
      </c>
      <c r="F1110">
        <v>903.5</v>
      </c>
      <c r="G1110">
        <v>-19.6337105603765</v>
      </c>
      <c r="H1110">
        <v>-5.6483103770366103</v>
      </c>
      <c r="I1110">
        <v>-42.811411835068299</v>
      </c>
      <c r="J1110">
        <v>1.9139215737447099</v>
      </c>
      <c r="K1110">
        <v>897.11214284804305</v>
      </c>
      <c r="L1110">
        <v>936.75247872464695</v>
      </c>
      <c r="M1110">
        <v>61.716539718364203</v>
      </c>
      <c r="N1110">
        <v>0.991197008417665</v>
      </c>
      <c r="O1110">
        <v>60.486995019369097</v>
      </c>
      <c r="P1110">
        <v>20.999062541850702</v>
      </c>
      <c r="Q1110">
        <v>-1.2474184753204999E-2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E1111">
        <v>2154.0162649549902</v>
      </c>
      <c r="F1111">
        <v>1994.35</v>
      </c>
      <c r="G1111">
        <v>323.46943092719198</v>
      </c>
      <c r="H1111">
        <v>13.4572691733298</v>
      </c>
      <c r="I1111">
        <v>77.270913317029994</v>
      </c>
      <c r="J1111">
        <v>-5.0412557735821899</v>
      </c>
      <c r="K1111">
        <v>1817.3960981820101</v>
      </c>
      <c r="L1111">
        <v>1284.6396494011999</v>
      </c>
      <c r="M1111">
        <v>45.265453312935897</v>
      </c>
      <c r="N1111">
        <v>1.34597596966916</v>
      </c>
      <c r="O1111">
        <v>13.320129365457399</v>
      </c>
      <c r="P1111">
        <v>466.17459190915503</v>
      </c>
      <c r="Q1111">
        <v>0.25914876410183701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915</v>
      </c>
      <c r="E1112">
        <v>2140.5900798399998</v>
      </c>
      <c r="F1112">
        <v>321.39999999999998</v>
      </c>
      <c r="G1112">
        <v>313.833424055188</v>
      </c>
      <c r="H1112">
        <v>-6.2326028032442604</v>
      </c>
      <c r="I1112">
        <v>128.32486019750701</v>
      </c>
      <c r="J1112">
        <v>3.1374116222262201</v>
      </c>
      <c r="K1112">
        <v>275.48798452196201</v>
      </c>
      <c r="L1112">
        <v>188.31946656649399</v>
      </c>
      <c r="M1112">
        <v>75.417922432361607</v>
      </c>
      <c r="N1112">
        <v>0.805763252757694</v>
      </c>
      <c r="O1112">
        <v>3.9514623522090799</v>
      </c>
      <c r="Q1112">
        <v>0.145392952805835</v>
      </c>
    </row>
    <row r="1113" spans="1:17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528</v>
      </c>
      <c r="E1113">
        <v>2140.3680493799998</v>
      </c>
      <c r="F1113">
        <v>547.79999999999995</v>
      </c>
      <c r="G1113">
        <v>-45.680858961680599</v>
      </c>
      <c r="H1113">
        <v>-9.2735404330953397</v>
      </c>
      <c r="I1113">
        <v>-23.850604850384101</v>
      </c>
      <c r="J1113">
        <v>1.9076845443358701</v>
      </c>
      <c r="K1113">
        <v>549.80752852651801</v>
      </c>
      <c r="L1113">
        <v>594.58575026494896</v>
      </c>
      <c r="M1113">
        <v>51.323379582959703</v>
      </c>
      <c r="N1113">
        <v>0.992745997663536</v>
      </c>
      <c r="O1113">
        <v>44.523548740416203</v>
      </c>
      <c r="P1113">
        <v>18.815746665220601</v>
      </c>
      <c r="Q1113">
        <v>-0.124581971670486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604</v>
      </c>
      <c r="E1114">
        <v>2134.3139080800001</v>
      </c>
      <c r="F1114">
        <v>318.8</v>
      </c>
      <c r="G1114">
        <v>-14.1247177004863</v>
      </c>
      <c r="H1114">
        <v>3.0952684786441602</v>
      </c>
      <c r="I1114">
        <v>-22.433826991189701</v>
      </c>
      <c r="J1114">
        <v>1.1515910129698801</v>
      </c>
      <c r="K1114">
        <v>306.99352575055701</v>
      </c>
      <c r="L1114">
        <v>308.42799129353199</v>
      </c>
      <c r="M1114">
        <v>59.0245558336321</v>
      </c>
      <c r="N1114">
        <v>1.6742536261955601</v>
      </c>
      <c r="O1114">
        <v>20.7340025094102</v>
      </c>
      <c r="P1114">
        <v>35.4866128346791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279</v>
      </c>
      <c r="E1115">
        <v>2127.6512708</v>
      </c>
      <c r="F1115">
        <v>429.2</v>
      </c>
      <c r="G1115">
        <v>-27.077424511756099</v>
      </c>
      <c r="H1115">
        <v>-10.2115691281934</v>
      </c>
      <c r="I1115">
        <v>-28.121251793119999</v>
      </c>
      <c r="J1115">
        <v>-3.6726939754635799</v>
      </c>
      <c r="K1115">
        <v>442.11603140902201</v>
      </c>
      <c r="L1115">
        <v>443.68095554248703</v>
      </c>
      <c r="M1115">
        <v>31.5670935656095</v>
      </c>
      <c r="N1115">
        <v>0.91507288934500897</v>
      </c>
      <c r="O1115">
        <v>49.312674743709202</v>
      </c>
      <c r="P1115">
        <v>30.060606060605998</v>
      </c>
      <c r="Q1115">
        <v>3.7632784846801999E-2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65</v>
      </c>
      <c r="E1116">
        <v>2124.8089944799999</v>
      </c>
      <c r="F1116">
        <v>21.82</v>
      </c>
      <c r="G1116">
        <v>18.085532620842098</v>
      </c>
      <c r="H1116">
        <v>22.674009091006901</v>
      </c>
      <c r="I1116">
        <v>-32.6840100309416</v>
      </c>
      <c r="J1116">
        <v>4.4831935528451599</v>
      </c>
      <c r="K1116">
        <v>19.110426636172001</v>
      </c>
      <c r="L1116">
        <v>18.092528278683101</v>
      </c>
      <c r="M1116">
        <v>66.190769713273397</v>
      </c>
      <c r="N1116">
        <v>2.6712513842965602</v>
      </c>
      <c r="O1116">
        <v>28.551787351053999</v>
      </c>
      <c r="P1116">
        <v>67.203065134099603</v>
      </c>
      <c r="Q1116">
        <v>3.0496476527013001E-2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136</v>
      </c>
      <c r="E1117">
        <v>2116.3742337599901</v>
      </c>
      <c r="F1117">
        <v>122.04</v>
      </c>
      <c r="G1117">
        <v>416.22339521761</v>
      </c>
      <c r="H1117">
        <v>-6.41924467439501</v>
      </c>
      <c r="I1117">
        <v>56.097655305084203</v>
      </c>
      <c r="J1117">
        <v>3.5207078195991501</v>
      </c>
      <c r="K1117">
        <v>119.624040275648</v>
      </c>
      <c r="L1117">
        <v>89.224966253807693</v>
      </c>
      <c r="M1117">
        <v>50.505695968555401</v>
      </c>
      <c r="N1117">
        <v>0.69982276776205898</v>
      </c>
      <c r="O1117">
        <v>12.815470337594199</v>
      </c>
      <c r="P1117">
        <v>450.72202166064898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136</v>
      </c>
      <c r="E1118">
        <v>2109.3554362599998</v>
      </c>
      <c r="F1118">
        <v>68.33</v>
      </c>
      <c r="G1118">
        <v>81.272190967427207</v>
      </c>
      <c r="H1118">
        <v>-8.71384423118797</v>
      </c>
      <c r="I1118">
        <v>5.5180262218943898</v>
      </c>
      <c r="J1118">
        <v>4.8324297662724103</v>
      </c>
      <c r="K1118">
        <v>65.883618732703994</v>
      </c>
      <c r="L1118">
        <v>54.619761934210501</v>
      </c>
      <c r="M1118">
        <v>52.364952472598702</v>
      </c>
      <c r="N1118">
        <v>0.32247784724491801</v>
      </c>
      <c r="O1118">
        <v>14.488511634713801</v>
      </c>
      <c r="P1118">
        <v>142.73534635879199</v>
      </c>
      <c r="Q1118">
        <v>0.129847909290708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265</v>
      </c>
      <c r="E1119">
        <v>2105.25121128</v>
      </c>
      <c r="F1119">
        <v>379.96</v>
      </c>
      <c r="G1119">
        <v>243.19311630419801</v>
      </c>
      <c r="H1119">
        <v>46.094992996550403</v>
      </c>
      <c r="I1119">
        <v>93.431056390862906</v>
      </c>
      <c r="J1119">
        <v>13.3637277248424</v>
      </c>
      <c r="K1119">
        <v>279.79518626453</v>
      </c>
      <c r="L1119">
        <v>212.89845008331301</v>
      </c>
      <c r="M1119">
        <v>79.244855219633195</v>
      </c>
      <c r="N1119">
        <v>1.44951812671216</v>
      </c>
      <c r="O1119">
        <v>0.54479418886197395</v>
      </c>
      <c r="P1119">
        <v>308.33960236432</v>
      </c>
      <c r="Q1119">
        <v>0.135520791411505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77</v>
      </c>
      <c r="E1120">
        <v>2104.85927782</v>
      </c>
      <c r="F1120">
        <v>242.47</v>
      </c>
      <c r="G1120">
        <v>4.9310837677644104</v>
      </c>
      <c r="H1120">
        <v>-4.3908652069851</v>
      </c>
      <c r="I1120">
        <v>-12.6321420471421</v>
      </c>
      <c r="J1120">
        <v>1.8140913349938099</v>
      </c>
      <c r="K1120">
        <v>244.34825911313899</v>
      </c>
      <c r="L1120">
        <v>224.236500010924</v>
      </c>
      <c r="M1120">
        <v>41.130135647067299</v>
      </c>
      <c r="N1120">
        <v>0.67849402897975797</v>
      </c>
      <c r="O1120">
        <v>13.2098816348414</v>
      </c>
      <c r="P1120">
        <v>42.8815556865056</v>
      </c>
      <c r="Q1120">
        <v>-8.9475711103937997E-2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265</v>
      </c>
      <c r="E1121">
        <v>2098.6565002000002</v>
      </c>
      <c r="F1121">
        <v>668.2</v>
      </c>
      <c r="G1121">
        <v>72.807027564114406</v>
      </c>
      <c r="H1121">
        <v>20.132079030202899</v>
      </c>
      <c r="I1121">
        <v>39.620392769030303</v>
      </c>
      <c r="J1121">
        <v>3.8808169606746401</v>
      </c>
      <c r="K1121">
        <v>568.67468194430796</v>
      </c>
      <c r="L1121">
        <v>449.96016314642702</v>
      </c>
      <c r="M1121">
        <v>54.638635295971802</v>
      </c>
      <c r="N1121">
        <v>0.83758405581778905</v>
      </c>
      <c r="O1121">
        <v>11.733014067644399</v>
      </c>
      <c r="P1121">
        <v>124.077800134138</v>
      </c>
      <c r="Q1121">
        <v>0.148301593568614</v>
      </c>
    </row>
    <row r="1122" spans="1:17" hidden="1" x14ac:dyDescent="0.3">
      <c r="A1122" t="s">
        <v>1667</v>
      </c>
      <c r="B1122" t="s">
        <v>2391</v>
      </c>
      <c r="C1122" t="str">
        <f>IFERROR(VLOOKUP(Table1[[#This Row],[Ticker]],[1]!Table1[[Symbol]:[Industry]],2,FALSE),"-")</f>
        <v>-</v>
      </c>
      <c r="D1122" t="s">
        <v>1669</v>
      </c>
      <c r="E1122">
        <v>2091.9342556299998</v>
      </c>
      <c r="F1122">
        <v>42.28</v>
      </c>
      <c r="G1122">
        <v>46.153649933992497</v>
      </c>
      <c r="H1122">
        <v>-1.8067037638686201</v>
      </c>
      <c r="I1122">
        <v>-0.138044109668332</v>
      </c>
      <c r="J1122">
        <v>-0.24372587439510901</v>
      </c>
      <c r="K1122">
        <v>39.4120256680932</v>
      </c>
      <c r="L1122">
        <v>34.567924302468803</v>
      </c>
      <c r="M1122">
        <v>49.333103027404697</v>
      </c>
      <c r="N1122">
        <v>0.891311439692695</v>
      </c>
      <c r="O1122">
        <v>8.6802270577104998</v>
      </c>
      <c r="P1122">
        <v>75.800415800415806</v>
      </c>
      <c r="Q1122">
        <v>7.0291434656782004E-2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298</v>
      </c>
      <c r="E1123">
        <v>2087.019261075</v>
      </c>
      <c r="F1123">
        <v>332.85</v>
      </c>
      <c r="G1123">
        <v>-5.2051056585576498</v>
      </c>
      <c r="H1123">
        <v>-3.8844270031789798</v>
      </c>
      <c r="I1123">
        <v>14.259410024627901</v>
      </c>
      <c r="J1123">
        <v>3.8212230555392299</v>
      </c>
      <c r="K1123">
        <v>337.68284336716602</v>
      </c>
      <c r="L1123">
        <v>312.74058959212101</v>
      </c>
      <c r="M1123">
        <v>56.443194064289202</v>
      </c>
      <c r="N1123">
        <v>0.47990827110444101</v>
      </c>
      <c r="O1123">
        <v>26.979119723599201</v>
      </c>
      <c r="P1123">
        <v>56.488011283497897</v>
      </c>
      <c r="Q1123">
        <v>0.10080262090317101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165</v>
      </c>
      <c r="E1124">
        <v>2085.0776999999998</v>
      </c>
      <c r="F1124">
        <v>1963.35</v>
      </c>
      <c r="G1124">
        <v>298.82588607991198</v>
      </c>
      <c r="H1124">
        <v>18.310083293458899</v>
      </c>
      <c r="I1124">
        <v>102.379461555801</v>
      </c>
      <c r="J1124">
        <v>-7.4779362932743298</v>
      </c>
      <c r="K1124">
        <v>1748.5252624888601</v>
      </c>
      <c r="L1124">
        <v>1226.63943922261</v>
      </c>
      <c r="M1124">
        <v>51.3924773371361</v>
      </c>
      <c r="N1124">
        <v>1.26976276650937</v>
      </c>
      <c r="O1124">
        <v>13.181551939287401</v>
      </c>
      <c r="P1124">
        <v>412.62402088772802</v>
      </c>
      <c r="Q1124">
        <v>0.153098724808614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98</v>
      </c>
      <c r="E1125">
        <v>2082.0770031709999</v>
      </c>
      <c r="F1125">
        <v>21.23</v>
      </c>
      <c r="G1125">
        <v>35.383359797356299</v>
      </c>
      <c r="H1125">
        <v>2.32548194334036</v>
      </c>
      <c r="I1125">
        <v>-26.887848344852699</v>
      </c>
      <c r="J1125">
        <v>3.7055608043825798</v>
      </c>
      <c r="K1125">
        <v>20.986890073650599</v>
      </c>
      <c r="L1125">
        <v>19.841323327152001</v>
      </c>
      <c r="M1125">
        <v>50.749454002302301</v>
      </c>
      <c r="N1125">
        <v>1.1024764660895601</v>
      </c>
      <c r="O1125">
        <v>62.270372114931703</v>
      </c>
      <c r="P1125">
        <v>76.182572614107798</v>
      </c>
      <c r="Q1125">
        <v>0.147700494351064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265</v>
      </c>
      <c r="E1126">
        <v>2081.0152677149999</v>
      </c>
      <c r="F1126">
        <v>680.45</v>
      </c>
      <c r="G1126">
        <v>-49.954131036581899</v>
      </c>
      <c r="H1126">
        <v>-2.3045163222967</v>
      </c>
      <c r="I1126">
        <v>-41.684381311100701</v>
      </c>
      <c r="J1126">
        <v>-2.7675845772621699</v>
      </c>
      <c r="K1126">
        <v>715.87796825000805</v>
      </c>
      <c r="L1126">
        <v>801.45393648322295</v>
      </c>
      <c r="M1126">
        <v>42.980150390821599</v>
      </c>
      <c r="N1126">
        <v>0.57379353286219403</v>
      </c>
      <c r="O1126">
        <v>69.005804981997201</v>
      </c>
      <c r="P1126">
        <v>6.46170695454901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E1127">
        <v>2080.8648465000001</v>
      </c>
      <c r="F1127">
        <v>114.18</v>
      </c>
      <c r="G1127">
        <v>-27.191220889977899</v>
      </c>
      <c r="H1127">
        <v>2.1307424847603502</v>
      </c>
      <c r="I1127">
        <v>-15.027545741427501</v>
      </c>
      <c r="J1127">
        <v>4.2352292005835999</v>
      </c>
      <c r="O1127">
        <v>12.795585916973099</v>
      </c>
      <c r="P1127">
        <v>6.6106442577031004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170</v>
      </c>
      <c r="E1128">
        <v>2079.3386249999999</v>
      </c>
      <c r="F1128">
        <v>2084.5500000000002</v>
      </c>
      <c r="G1128">
        <v>-3.9340839432706698</v>
      </c>
      <c r="H1128">
        <v>-7.4904944630853096</v>
      </c>
      <c r="I1128">
        <v>-16.083716373881298</v>
      </c>
      <c r="J1128">
        <v>-1.5619435234813099</v>
      </c>
      <c r="K1128">
        <v>2165.76398925904</v>
      </c>
      <c r="L1128">
        <v>2064.1396599228901</v>
      </c>
      <c r="M1128">
        <v>36.046741270206603</v>
      </c>
      <c r="N1128">
        <v>0.80542310521258598</v>
      </c>
      <c r="O1128">
        <v>33.299752944280499</v>
      </c>
      <c r="P1128">
        <v>23.346153846153801</v>
      </c>
      <c r="Q1128">
        <v>0.15809029387768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46</v>
      </c>
      <c r="E1129">
        <v>2075.3470839500001</v>
      </c>
      <c r="F1129">
        <v>215.5</v>
      </c>
      <c r="G1129">
        <v>282.11302704976703</v>
      </c>
      <c r="H1129">
        <v>23.253293170002099</v>
      </c>
      <c r="I1129">
        <v>54.765504354251597</v>
      </c>
      <c r="J1129">
        <v>24.735217929930101</v>
      </c>
      <c r="K1129">
        <v>163.956769076239</v>
      </c>
      <c r="L1129">
        <v>131.14599617141599</v>
      </c>
      <c r="M1129">
        <v>86.221031679430794</v>
      </c>
      <c r="N1129">
        <v>0.40706038766549801</v>
      </c>
      <c r="O1129">
        <v>0</v>
      </c>
      <c r="P1129">
        <v>323.79547689282202</v>
      </c>
      <c r="Q1129">
        <v>0.15986150930309401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628</v>
      </c>
      <c r="E1130">
        <v>2075.2753077000002</v>
      </c>
      <c r="F1130">
        <v>416.5</v>
      </c>
      <c r="G1130">
        <v>1.2059382309568001</v>
      </c>
      <c r="H1130">
        <v>2.70054900669696</v>
      </c>
      <c r="I1130">
        <v>-26.772481980799</v>
      </c>
      <c r="J1130">
        <v>7.2096442380483801</v>
      </c>
      <c r="K1130">
        <v>408.88394964011201</v>
      </c>
      <c r="L1130">
        <v>398.810060460253</v>
      </c>
      <c r="M1130">
        <v>56.142504880042601</v>
      </c>
      <c r="N1130">
        <v>1.11175620121939</v>
      </c>
      <c r="O1130">
        <v>51.248499399759901</v>
      </c>
      <c r="P1130">
        <v>52.1461187214611</v>
      </c>
      <c r="Q1130">
        <v>8.5232776331307006E-2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1591</v>
      </c>
      <c r="E1131">
        <v>2073.8754646399998</v>
      </c>
      <c r="F1131">
        <v>197.63</v>
      </c>
      <c r="G1131">
        <v>-57.436975845114901</v>
      </c>
      <c r="H1131">
        <v>0.30171325875421701</v>
      </c>
      <c r="I1131">
        <v>-36.355010071463397</v>
      </c>
      <c r="J1131">
        <v>-0.37043118291724397</v>
      </c>
      <c r="K1131">
        <v>203.57652275508499</v>
      </c>
      <c r="L1131">
        <v>225.157681200642</v>
      </c>
      <c r="M1131">
        <v>41.9698604432294</v>
      </c>
      <c r="N1131">
        <v>0.90885645239246005</v>
      </c>
      <c r="O1131">
        <v>52.785508273035397</v>
      </c>
      <c r="P1131">
        <v>7.9945355191256704</v>
      </c>
      <c r="Q1131">
        <v>0.13687454026794199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E1132">
        <v>2059.4654225650002</v>
      </c>
      <c r="F1132">
        <v>797.45</v>
      </c>
      <c r="G1132">
        <v>37.599086850017699</v>
      </c>
      <c r="H1132">
        <v>-10.632395150681001</v>
      </c>
      <c r="I1132">
        <v>-31.060738510532801</v>
      </c>
      <c r="J1132">
        <v>0.89024762864914597</v>
      </c>
      <c r="K1132">
        <v>834.51474335734304</v>
      </c>
      <c r="L1132">
        <v>798.85152224642502</v>
      </c>
      <c r="M1132">
        <v>49.319238233734602</v>
      </c>
      <c r="N1132">
        <v>0.70857859404444701</v>
      </c>
      <c r="O1132">
        <v>63.019625054862303</v>
      </c>
      <c r="P1132">
        <v>75.225225225225202</v>
      </c>
      <c r="Q1132">
        <v>0.17437694581350999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18</v>
      </c>
      <c r="E1133">
        <v>2058.495966126</v>
      </c>
      <c r="F1133">
        <v>210.33</v>
      </c>
      <c r="G1133">
        <v>-56.633438889592597</v>
      </c>
      <c r="H1133">
        <v>-1.26028494026198</v>
      </c>
      <c r="I1133">
        <v>-29.409408047175202</v>
      </c>
      <c r="J1133">
        <v>2.8833484081576901</v>
      </c>
      <c r="K1133">
        <v>212.147061092033</v>
      </c>
      <c r="M1133">
        <v>54.1641901916325</v>
      </c>
      <c r="N1133">
        <v>0.62690610933123303</v>
      </c>
      <c r="O1133">
        <v>63.576284885655802</v>
      </c>
      <c r="P1133">
        <v>15.2808988764045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391</v>
      </c>
      <c r="E1134">
        <v>2057.7265200000002</v>
      </c>
      <c r="F1134">
        <v>3448.8</v>
      </c>
      <c r="G1134">
        <v>259.13839799755499</v>
      </c>
      <c r="H1134">
        <v>20.364258582522599</v>
      </c>
      <c r="I1134">
        <v>111.48963730640099</v>
      </c>
      <c r="J1134">
        <v>7.2688159083679702</v>
      </c>
      <c r="K1134">
        <v>2873.75220962601</v>
      </c>
      <c r="L1134">
        <v>2065.1796508100701</v>
      </c>
      <c r="M1134">
        <v>60.764918272292498</v>
      </c>
      <c r="N1134">
        <v>0.87704293015734303</v>
      </c>
      <c r="O1134">
        <v>9.4583623289260004</v>
      </c>
      <c r="P1134">
        <v>305.74117647058802</v>
      </c>
      <c r="Q1134">
        <v>0.114567255250796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286</v>
      </c>
      <c r="E1135">
        <v>2055.8998253300001</v>
      </c>
      <c r="F1135">
        <v>1324.7</v>
      </c>
      <c r="G1135">
        <v>-45.2946579050192</v>
      </c>
      <c r="H1135">
        <v>-1.42204828032367</v>
      </c>
      <c r="I1135">
        <v>-20.310411552143499</v>
      </c>
      <c r="J1135">
        <v>0.68243843549957595</v>
      </c>
      <c r="K1135">
        <v>1276.61313349235</v>
      </c>
      <c r="L1135">
        <v>1314.5561403049701</v>
      </c>
      <c r="M1135">
        <v>68.263801980516405</v>
      </c>
      <c r="N1135">
        <v>0.92605252025132001</v>
      </c>
      <c r="O1135">
        <v>34.158677436400602</v>
      </c>
      <c r="P1135">
        <v>15.6034557989353</v>
      </c>
      <c r="Q1135">
        <v>-1.6539428348485E-2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143</v>
      </c>
      <c r="E1136">
        <v>2054.5037149489999</v>
      </c>
      <c r="F1136">
        <v>130.93</v>
      </c>
      <c r="G1136">
        <v>-30.074879446854698</v>
      </c>
      <c r="H1136">
        <v>-0.117752354689179</v>
      </c>
      <c r="I1136">
        <v>-37.0775635537249</v>
      </c>
      <c r="J1136">
        <v>5.3196476675856799</v>
      </c>
      <c r="K1136">
        <v>131.109220369718</v>
      </c>
      <c r="L1136">
        <v>144.37799649513599</v>
      </c>
      <c r="M1136">
        <v>65.647963965551</v>
      </c>
      <c r="N1136">
        <v>1.44618820743541</v>
      </c>
      <c r="O1136">
        <v>48.170778278469399</v>
      </c>
      <c r="P1136">
        <v>9.1083333333333396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21</v>
      </c>
      <c r="E1137">
        <v>2050.6308664500002</v>
      </c>
      <c r="F1137">
        <v>225.7</v>
      </c>
      <c r="G1137">
        <v>-64.751111970769301</v>
      </c>
      <c r="H1137">
        <v>-12.644666564770599</v>
      </c>
      <c r="I1137">
        <v>-52.587436822218898</v>
      </c>
      <c r="J1137">
        <v>1.48110323920207</v>
      </c>
      <c r="K1137">
        <v>253.387738771248</v>
      </c>
      <c r="M1137">
        <v>36.101398838534301</v>
      </c>
      <c r="N1137">
        <v>1.0360009182769501</v>
      </c>
      <c r="O1137">
        <v>87.7270713336287</v>
      </c>
      <c r="P1137">
        <v>4.4907407407407396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356</v>
      </c>
      <c r="E1138">
        <v>2049.5395755899999</v>
      </c>
      <c r="F1138">
        <v>620.1</v>
      </c>
      <c r="G1138">
        <v>0.84748560063478695</v>
      </c>
      <c r="H1138">
        <v>3.0641584861951201</v>
      </c>
      <c r="I1138">
        <v>27.063125316948401</v>
      </c>
      <c r="J1138">
        <v>7.1992535984801798</v>
      </c>
      <c r="K1138">
        <v>569.32544560885401</v>
      </c>
      <c r="L1138">
        <v>509.941389250778</v>
      </c>
      <c r="M1138">
        <v>55.5418022083689</v>
      </c>
      <c r="N1138">
        <v>0.51163866167880101</v>
      </c>
      <c r="O1138">
        <v>5.8377681019190204</v>
      </c>
      <c r="P1138">
        <v>51.428571428571402</v>
      </c>
      <c r="Q1138">
        <v>-5.4470649883092997E-2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551</v>
      </c>
      <c r="E1139">
        <v>2048.1145670800001</v>
      </c>
      <c r="F1139">
        <v>86.84</v>
      </c>
      <c r="G1139">
        <v>-29.3356098280453</v>
      </c>
      <c r="H1139">
        <v>14.531255817334101</v>
      </c>
      <c r="I1139">
        <v>-14.092627133637601</v>
      </c>
      <c r="J1139">
        <v>3.5229340024144098</v>
      </c>
      <c r="K1139">
        <v>73.443782034128006</v>
      </c>
      <c r="L1139">
        <v>77.551736887185598</v>
      </c>
      <c r="M1139">
        <v>68.820455163400993</v>
      </c>
      <c r="N1139">
        <v>1.6168154773591401</v>
      </c>
      <c r="O1139">
        <v>26.669737448180499</v>
      </c>
      <c r="P1139">
        <v>76.8635437881873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200</v>
      </c>
      <c r="E1140">
        <v>2040.1291372000001</v>
      </c>
      <c r="F1140">
        <v>1254.55</v>
      </c>
      <c r="G1140">
        <v>22.7913079467695</v>
      </c>
      <c r="H1140">
        <v>-1.37489832474659</v>
      </c>
      <c r="I1140">
        <v>9.40170450480616</v>
      </c>
      <c r="J1140">
        <v>2.5186756173945</v>
      </c>
      <c r="K1140">
        <v>1182.2828968060101</v>
      </c>
      <c r="L1140">
        <v>1001.7182323931401</v>
      </c>
      <c r="M1140">
        <v>52.626108805196303</v>
      </c>
      <c r="N1140">
        <v>0.402423790184469</v>
      </c>
      <c r="O1140">
        <v>11.5140887170698</v>
      </c>
      <c r="P1140">
        <v>61.762620076075002</v>
      </c>
      <c r="Q1140">
        <v>2.3805137964862999E-2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386</v>
      </c>
      <c r="E1141">
        <v>2039.3261568349999</v>
      </c>
      <c r="F1141">
        <v>15294.95</v>
      </c>
      <c r="G1141">
        <v>301.38307444975999</v>
      </c>
      <c r="H1141">
        <v>-0.106340716758142</v>
      </c>
      <c r="I1141">
        <v>188.853277531912</v>
      </c>
      <c r="J1141">
        <v>-2.5330506083680699</v>
      </c>
      <c r="K1141">
        <v>12144.242817558599</v>
      </c>
      <c r="L1141">
        <v>7901.9729825774302</v>
      </c>
      <c r="M1141">
        <v>69.053161890085207</v>
      </c>
      <c r="N1141">
        <v>0.31314127173005302</v>
      </c>
      <c r="O1141">
        <v>9.4740420857864809</v>
      </c>
      <c r="P1141">
        <v>347.63960430812398</v>
      </c>
      <c r="Q1141">
        <v>0.24061095452176101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Row],[Ticker]],[1]!Table1[[Symbol]:[Industry]],2,FALSE),"-")</f>
        <v>-</v>
      </c>
      <c r="D1142" t="s">
        <v>24</v>
      </c>
      <c r="E1142">
        <v>2035.3819207250001</v>
      </c>
      <c r="F1142">
        <v>191.57</v>
      </c>
      <c r="G1142">
        <v>-23.754327404852901</v>
      </c>
      <c r="H1142">
        <v>-6.5344012101316196</v>
      </c>
      <c r="I1142">
        <v>1.98982854994931</v>
      </c>
      <c r="J1142">
        <v>1.0930078284059801</v>
      </c>
      <c r="K1142">
        <v>189.01450707299199</v>
      </c>
      <c r="L1142">
        <v>178.732935004095</v>
      </c>
      <c r="M1142">
        <v>67.870582909783593</v>
      </c>
      <c r="N1142">
        <v>0.69289764676931498</v>
      </c>
      <c r="O1142">
        <v>13.6399227436446</v>
      </c>
      <c r="P1142">
        <v>34.624033731552998</v>
      </c>
      <c r="Q1142">
        <v>-6.7927984202550001E-3</v>
      </c>
    </row>
    <row r="1143" spans="1:17" x14ac:dyDescent="0.3">
      <c r="A1143" t="s">
        <v>2432</v>
      </c>
      <c r="B1143" t="s">
        <v>2433</v>
      </c>
      <c r="C1143" t="str">
        <f>IFERROR(VLOOKUP(Table1[[#This Row],[Ticker]],[1]!Table1[[Symbol]:[Industry]],2,FALSE),"-")</f>
        <v>-</v>
      </c>
      <c r="D1143" t="s">
        <v>551</v>
      </c>
      <c r="E1143">
        <v>2024.5145670090001</v>
      </c>
      <c r="F1143">
        <v>120.87</v>
      </c>
      <c r="G1143">
        <v>-49.110455324356302</v>
      </c>
      <c r="H1143">
        <v>12.142996838280601</v>
      </c>
      <c r="I1143">
        <v>-20.338019572801599</v>
      </c>
      <c r="J1143">
        <v>8.5209673156795205</v>
      </c>
      <c r="K1143">
        <v>107.860227593472</v>
      </c>
      <c r="L1143">
        <v>118.226391130396</v>
      </c>
      <c r="M1143">
        <v>68.178759889453701</v>
      </c>
      <c r="N1143">
        <v>3.0280639611306901</v>
      </c>
      <c r="O1143">
        <v>54.173905849259498</v>
      </c>
      <c r="P1143">
        <v>51.1819887429643</v>
      </c>
      <c r="Q1143">
        <v>-6.7049516377179E-2</v>
      </c>
    </row>
    <row r="1144" spans="1:17" hidden="1" x14ac:dyDescent="0.3">
      <c r="A1144" t="s">
        <v>2434</v>
      </c>
      <c r="B1144" t="s">
        <v>2435</v>
      </c>
      <c r="C1144" t="str">
        <f>IFERROR(VLOOKUP(Table1[[#This Row],[Ticker]],[1]!Table1[[Symbol]:[Industry]],2,FALSE),"-")</f>
        <v>-</v>
      </c>
      <c r="E1144">
        <v>2024.3087950399999</v>
      </c>
      <c r="F1144">
        <v>392.35</v>
      </c>
      <c r="G1144">
        <v>52.370100150442703</v>
      </c>
      <c r="H1144">
        <v>10.3535159519048</v>
      </c>
      <c r="I1144">
        <v>64.533775298993106</v>
      </c>
      <c r="J1144">
        <v>5.4481898169351703</v>
      </c>
      <c r="M1144">
        <v>63.377869761638699</v>
      </c>
      <c r="O1144">
        <v>6.2189371734420602</v>
      </c>
      <c r="P1144">
        <v>87.727272727272705</v>
      </c>
    </row>
    <row r="1145" spans="1:17" hidden="1" x14ac:dyDescent="0.3">
      <c r="A1145" t="s">
        <v>2436</v>
      </c>
      <c r="B1145" t="s">
        <v>2437</v>
      </c>
      <c r="C1145" t="str">
        <f>IFERROR(VLOOKUP(Table1[[#This Row],[Ticker]],[1]!Table1[[Symbol]:[Industry]],2,FALSE),"-")</f>
        <v>-</v>
      </c>
      <c r="D1145" t="s">
        <v>279</v>
      </c>
      <c r="E1145">
        <v>2022.9924865180001</v>
      </c>
      <c r="F1145">
        <v>68.540000000000006</v>
      </c>
      <c r="G1145">
        <v>26.573292791135401</v>
      </c>
      <c r="H1145">
        <v>4.7806172597206604</v>
      </c>
      <c r="I1145">
        <v>-2.0773440780836401</v>
      </c>
      <c r="J1145">
        <v>16.204762403800199</v>
      </c>
      <c r="K1145">
        <v>55.191492797131801</v>
      </c>
      <c r="L1145">
        <v>54.717905706470901</v>
      </c>
      <c r="M1145">
        <v>88.1987559138949</v>
      </c>
      <c r="N1145">
        <v>2.2760694145762601</v>
      </c>
      <c r="O1145">
        <v>5.6317478844470399</v>
      </c>
      <c r="P1145">
        <v>56.305587229190401</v>
      </c>
      <c r="Q1145">
        <v>3.6242280560636997E-2</v>
      </c>
    </row>
    <row r="1146" spans="1:17" hidden="1" x14ac:dyDescent="0.3">
      <c r="A1146" t="s">
        <v>2438</v>
      </c>
      <c r="B1146" t="s">
        <v>2439</v>
      </c>
      <c r="C1146" t="str">
        <f>IFERROR(VLOOKUP(Table1[[#This Row],[Ticker]],[1]!Table1[[Symbol]:[Industry]],2,FALSE),"-")</f>
        <v>-</v>
      </c>
      <c r="D1146" t="s">
        <v>133</v>
      </c>
      <c r="E1146">
        <v>2021.01874235999</v>
      </c>
      <c r="F1146">
        <v>156.28</v>
      </c>
      <c r="G1146">
        <v>-30.6873039054298</v>
      </c>
      <c r="H1146">
        <v>-4.6884556017976502</v>
      </c>
      <c r="I1146">
        <v>-12.970888971711201</v>
      </c>
      <c r="J1146">
        <v>4.3893134273991103</v>
      </c>
      <c r="K1146">
        <v>150.81182034439399</v>
      </c>
      <c r="L1146">
        <v>150.92447161369901</v>
      </c>
      <c r="M1146">
        <v>54.671927881692099</v>
      </c>
      <c r="N1146">
        <v>0.935983703114461</v>
      </c>
      <c r="O1146">
        <v>25.6398771435884</v>
      </c>
      <c r="P1146">
        <v>35.895652173913</v>
      </c>
    </row>
    <row r="1147" spans="1:17" hidden="1" x14ac:dyDescent="0.3">
      <c r="A1147" t="s">
        <v>2440</v>
      </c>
      <c r="B1147" t="s">
        <v>2441</v>
      </c>
      <c r="C1147" t="str">
        <f>IFERROR(VLOOKUP(Table1[[#This Row],[Ticker]],[1]!Table1[[Symbol]:[Industry]],2,FALSE),"-")</f>
        <v>-</v>
      </c>
      <c r="D1147" t="s">
        <v>95</v>
      </c>
      <c r="E1147">
        <v>2018.00062531199</v>
      </c>
      <c r="F1147">
        <v>188.96</v>
      </c>
      <c r="G1147">
        <v>21.091979364125201</v>
      </c>
      <c r="H1147">
        <v>17.517886410540399</v>
      </c>
      <c r="I1147">
        <v>-6.4924838709785604</v>
      </c>
      <c r="J1147">
        <v>14.664983788151799</v>
      </c>
      <c r="K1147">
        <v>173.594377431494</v>
      </c>
      <c r="L1147">
        <v>167.184495293981</v>
      </c>
      <c r="M1147">
        <v>62.842739301014703</v>
      </c>
      <c r="N1147">
        <v>1.44421846440811</v>
      </c>
      <c r="O1147">
        <v>14.5745131244707</v>
      </c>
      <c r="P1147">
        <v>57.139293139293102</v>
      </c>
      <c r="Q1147">
        <v>2.7888177030672999E-2</v>
      </c>
    </row>
    <row r="1148" spans="1:17" hidden="1" x14ac:dyDescent="0.3">
      <c r="A1148" t="s">
        <v>2442</v>
      </c>
      <c r="B1148" t="s">
        <v>2443</v>
      </c>
      <c r="C1148" t="str">
        <f>IFERROR(VLOOKUP(Table1[[#This Row],[Ticker]],[1]!Table1[[Symbol]:[Industry]],2,FALSE),"-")</f>
        <v>-</v>
      </c>
      <c r="E1148">
        <v>2007.2119997279999</v>
      </c>
      <c r="F1148">
        <v>112.23</v>
      </c>
      <c r="G1148">
        <v>126.352491632834</v>
      </c>
      <c r="H1148">
        <v>-10.6757697727219</v>
      </c>
      <c r="I1148">
        <v>-63.019225607123403</v>
      </c>
      <c r="J1148">
        <v>0.39226455776328201</v>
      </c>
      <c r="K1148">
        <v>121.009018869334</v>
      </c>
      <c r="L1148">
        <v>126.81279077284699</v>
      </c>
      <c r="M1148">
        <v>53.491979319153501</v>
      </c>
      <c r="N1148">
        <v>0.82181754778386795</v>
      </c>
      <c r="O1148">
        <v>144.49790608571601</v>
      </c>
      <c r="P1148">
        <v>220.65714285714199</v>
      </c>
    </row>
    <row r="1149" spans="1:17" hidden="1" x14ac:dyDescent="0.3">
      <c r="A1149" t="s">
        <v>2444</v>
      </c>
      <c r="B1149" t="s">
        <v>2445</v>
      </c>
      <c r="C1149" t="str">
        <f>IFERROR(VLOOKUP(Table1[[#This Row],[Ticker]],[1]!Table1[[Symbol]:[Industry]],2,FALSE),"-")</f>
        <v>-</v>
      </c>
      <c r="E1149">
        <v>2006.8029240000001</v>
      </c>
      <c r="F1149">
        <v>812.05</v>
      </c>
      <c r="G1149">
        <v>2517.4659422927898</v>
      </c>
      <c r="H1149">
        <v>-4.9157718610585999</v>
      </c>
      <c r="I1149">
        <v>289.37793513924697</v>
      </c>
      <c r="J1149">
        <v>8.3685495207085303</v>
      </c>
      <c r="K1149">
        <v>724.07181753809698</v>
      </c>
      <c r="L1149">
        <v>463.24458829940102</v>
      </c>
      <c r="M1149">
        <v>62.609341400462498</v>
      </c>
      <c r="N1149">
        <v>0.32808549066827197</v>
      </c>
      <c r="O1149">
        <v>17.234160458099801</v>
      </c>
      <c r="P1149">
        <v>3148.2</v>
      </c>
    </row>
    <row r="1150" spans="1:17" hidden="1" x14ac:dyDescent="0.3">
      <c r="A1150" t="s">
        <v>2446</v>
      </c>
      <c r="B1150" t="s">
        <v>2447</v>
      </c>
      <c r="C1150" t="str">
        <f>IFERROR(VLOOKUP(Table1[[#This Row],[Ticker]],[1]!Table1[[Symbol]:[Industry]],2,FALSE),"-")</f>
        <v>-</v>
      </c>
      <c r="D1150" t="s">
        <v>1506</v>
      </c>
      <c r="E1150">
        <v>2005.422356952</v>
      </c>
      <c r="F1150">
        <v>281.37</v>
      </c>
      <c r="G1150">
        <v>27.926708471724702</v>
      </c>
      <c r="H1150">
        <v>29.621812561623798</v>
      </c>
      <c r="I1150">
        <v>-14.104610696573801</v>
      </c>
      <c r="J1150">
        <v>-0.54072099600877899</v>
      </c>
      <c r="K1150">
        <v>236.36263880001201</v>
      </c>
      <c r="L1150">
        <v>220.73454462690901</v>
      </c>
      <c r="M1150">
        <v>54.573444247718001</v>
      </c>
      <c r="N1150">
        <v>0.54156875048082198</v>
      </c>
      <c r="O1150">
        <v>19.7355794860859</v>
      </c>
      <c r="P1150">
        <v>108.422222222222</v>
      </c>
      <c r="Q1150">
        <v>7.3097082025789004E-2</v>
      </c>
    </row>
    <row r="1151" spans="1:17" x14ac:dyDescent="0.3">
      <c r="A1151" t="s">
        <v>2448</v>
      </c>
      <c r="B1151" t="s">
        <v>2449</v>
      </c>
      <c r="C1151" t="str">
        <f>IFERROR(VLOOKUP(Table1[[#This Row],[Ticker]],[1]!Table1[[Symbol]:[Industry]],2,FALSE),"-")</f>
        <v>-</v>
      </c>
      <c r="D1151" t="s">
        <v>121</v>
      </c>
      <c r="E1151">
        <v>2005.4046378799901</v>
      </c>
      <c r="F1151">
        <v>8.17</v>
      </c>
      <c r="G1151">
        <v>-20.9984237987263</v>
      </c>
      <c r="H1151">
        <v>-21.312460989954801</v>
      </c>
      <c r="I1151">
        <v>-79.339573574355697</v>
      </c>
      <c r="J1151">
        <v>20.6176413733291</v>
      </c>
      <c r="K1151">
        <v>10.695468503694901</v>
      </c>
      <c r="L1151">
        <v>14.642851379077101</v>
      </c>
      <c r="M1151">
        <v>54.128811471764699</v>
      </c>
      <c r="N1151">
        <v>0.67545917126567501</v>
      </c>
      <c r="O1151">
        <v>232.31334149326801</v>
      </c>
      <c r="P1151">
        <v>21.758569299552899</v>
      </c>
      <c r="Q1151">
        <v>2.3967275008090001E-3</v>
      </c>
    </row>
    <row r="1152" spans="1:17" hidden="1" x14ac:dyDescent="0.3">
      <c r="A1152" t="s">
        <v>2450</v>
      </c>
      <c r="B1152" t="s">
        <v>2451</v>
      </c>
      <c r="C1152" t="str">
        <f>IFERROR(VLOOKUP(Table1[[#This Row],[Ticker]],[1]!Table1[[Symbol]:[Industry]],2,FALSE),"-")</f>
        <v>-</v>
      </c>
      <c r="D1152" t="s">
        <v>265</v>
      </c>
      <c r="E1152">
        <v>2004.64</v>
      </c>
      <c r="F1152">
        <v>626.45000000000005</v>
      </c>
      <c r="G1152">
        <v>58.977308666500001</v>
      </c>
      <c r="H1152">
        <v>8.6982462050136196</v>
      </c>
      <c r="I1152">
        <v>27.188660114636601</v>
      </c>
      <c r="J1152">
        <v>3.6214518411473899</v>
      </c>
      <c r="K1152">
        <v>565.479485458623</v>
      </c>
      <c r="L1152">
        <v>463.20417209943201</v>
      </c>
      <c r="M1152">
        <v>60.048802122977698</v>
      </c>
      <c r="N1152">
        <v>0.95881839137640301</v>
      </c>
      <c r="O1152">
        <v>4.7170564290845096</v>
      </c>
      <c r="P1152">
        <v>119.115075201119</v>
      </c>
      <c r="Q1152">
        <v>0.14021559029845301</v>
      </c>
    </row>
    <row r="1153" spans="1:17" hidden="1" x14ac:dyDescent="0.3">
      <c r="A1153" t="s">
        <v>2452</v>
      </c>
      <c r="B1153" t="s">
        <v>2453</v>
      </c>
      <c r="C1153" t="str">
        <f>IFERROR(VLOOKUP(Table1[[#This Row],[Ticker]],[1]!Table1[[Symbol]:[Industry]],2,FALSE),"-")</f>
        <v>-</v>
      </c>
      <c r="D1153" t="s">
        <v>51</v>
      </c>
      <c r="E1153">
        <v>1995.2986138599999</v>
      </c>
      <c r="F1153">
        <v>1904.15</v>
      </c>
      <c r="G1153">
        <v>-43.046864212864499</v>
      </c>
      <c r="H1153">
        <v>-12.631243415881499</v>
      </c>
      <c r="I1153">
        <v>-32.242302300152701</v>
      </c>
      <c r="J1153">
        <v>-4.5266115205785598</v>
      </c>
      <c r="K1153">
        <v>2081.4247584095901</v>
      </c>
      <c r="L1153">
        <v>2102.7151328709301</v>
      </c>
      <c r="M1153">
        <v>25.597032953619198</v>
      </c>
      <c r="N1153">
        <v>0.87883953598006104</v>
      </c>
      <c r="O1153">
        <v>40.745214400126002</v>
      </c>
      <c r="P1153">
        <v>12.233290109631</v>
      </c>
      <c r="Q1153">
        <v>8.7964585184602997E-2</v>
      </c>
    </row>
    <row r="1154" spans="1:17" hidden="1" x14ac:dyDescent="0.3">
      <c r="A1154" t="s">
        <v>2454</v>
      </c>
      <c r="B1154" t="s">
        <v>2455</v>
      </c>
      <c r="C1154" t="str">
        <f>IFERROR(VLOOKUP(Table1[[#This Row],[Ticker]],[1]!Table1[[Symbol]:[Industry]],2,FALSE),"-")</f>
        <v>-</v>
      </c>
      <c r="D1154" t="s">
        <v>2456</v>
      </c>
      <c r="E1154">
        <v>1994.3457372</v>
      </c>
      <c r="F1154">
        <v>718.65</v>
      </c>
      <c r="G1154">
        <v>69.266360232543505</v>
      </c>
      <c r="H1154">
        <v>9.1594390454668204</v>
      </c>
      <c r="I1154">
        <v>7.47876684227385</v>
      </c>
      <c r="J1154">
        <v>4.0313853647837004</v>
      </c>
      <c r="K1154">
        <v>653.50882928470799</v>
      </c>
      <c r="L1154">
        <v>565.85499751960197</v>
      </c>
      <c r="M1154">
        <v>50.575230986866103</v>
      </c>
      <c r="N1154">
        <v>0.207966168981606</v>
      </c>
      <c r="O1154">
        <v>17.498086690322101</v>
      </c>
      <c r="P1154">
        <v>119.401618073576</v>
      </c>
      <c r="Q1154">
        <v>0.1034929410089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1646</v>
      </c>
      <c r="E1155">
        <v>1984.1380216</v>
      </c>
      <c r="F1155">
        <v>58.83</v>
      </c>
      <c r="G1155">
        <v>-10.519433483771699</v>
      </c>
      <c r="H1155">
        <v>-6.0885884148985898</v>
      </c>
      <c r="I1155">
        <v>-3.5673678350756401</v>
      </c>
      <c r="J1155">
        <v>-6.8891336944214796</v>
      </c>
      <c r="K1155">
        <v>60.998834540407898</v>
      </c>
      <c r="L1155">
        <v>57.274639619815702</v>
      </c>
      <c r="M1155">
        <v>58.880462682991599</v>
      </c>
      <c r="N1155">
        <v>2.1604929156413601</v>
      </c>
      <c r="O1155">
        <v>8.7030426653068105</v>
      </c>
      <c r="P1155">
        <v>22.562499999999901</v>
      </c>
      <c r="Q1155">
        <v>-2.8254867209200001E-2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46</v>
      </c>
      <c r="E1156">
        <v>1980.17488</v>
      </c>
      <c r="F1156">
        <v>170.2</v>
      </c>
      <c r="G1156">
        <v>312.808027814176</v>
      </c>
      <c r="H1156">
        <v>19.611068093287699</v>
      </c>
      <c r="I1156">
        <v>63.593336427519702</v>
      </c>
      <c r="J1156">
        <v>5.77334010012778</v>
      </c>
      <c r="K1156">
        <v>145.70164598854501</v>
      </c>
      <c r="L1156">
        <v>102.710049296536</v>
      </c>
      <c r="M1156">
        <v>55.921279977899502</v>
      </c>
      <c r="N1156">
        <v>1.1631627405361</v>
      </c>
      <c r="O1156">
        <v>19.858989424206801</v>
      </c>
      <c r="P1156">
        <v>360.93432633716998</v>
      </c>
      <c r="Q1156">
        <v>0.18313538983005301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305</v>
      </c>
      <c r="E1157">
        <v>1979.041491</v>
      </c>
      <c r="F1157">
        <v>808.65</v>
      </c>
      <c r="G1157">
        <v>107.668196178022</v>
      </c>
      <c r="H1157">
        <v>-17.228303691656901</v>
      </c>
      <c r="I1157">
        <v>119.831871326572</v>
      </c>
      <c r="J1157">
        <v>2.5713029625107899</v>
      </c>
      <c r="K1157">
        <v>809.19831777623097</v>
      </c>
      <c r="M1157">
        <v>33.280191774375503</v>
      </c>
      <c r="N1157">
        <v>0.51359310468665798</v>
      </c>
      <c r="O1157">
        <v>39.949298213071103</v>
      </c>
      <c r="P1157">
        <v>244.10638297872299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101</v>
      </c>
      <c r="E1158">
        <v>1969.280184</v>
      </c>
      <c r="F1158">
        <v>359.3</v>
      </c>
      <c r="G1158">
        <v>-30.155220030604099</v>
      </c>
      <c r="H1158">
        <v>6.5119507654295203</v>
      </c>
      <c r="I1158">
        <v>-21.3276842466768</v>
      </c>
      <c r="J1158">
        <v>-2.1787676021706202</v>
      </c>
      <c r="K1158">
        <v>338.70773287607301</v>
      </c>
      <c r="L1158">
        <v>344.49914681666399</v>
      </c>
      <c r="M1158">
        <v>56.867668630630597</v>
      </c>
      <c r="N1158">
        <v>2.0615309303892801</v>
      </c>
      <c r="O1158">
        <v>23.573615363206201</v>
      </c>
      <c r="P1158">
        <v>27.388760858003899</v>
      </c>
      <c r="Q1158">
        <v>6.3847102450245996E-2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265</v>
      </c>
      <c r="E1159">
        <v>1967.2222285549999</v>
      </c>
      <c r="F1159">
        <v>1446.65</v>
      </c>
      <c r="G1159">
        <v>-13.061721593085601</v>
      </c>
      <c r="H1159">
        <v>-2.0140365861379301</v>
      </c>
      <c r="I1159">
        <v>-22.522706259882</v>
      </c>
      <c r="J1159">
        <v>2.5574020261840098</v>
      </c>
      <c r="K1159">
        <v>1389.9909383675399</v>
      </c>
      <c r="L1159">
        <v>1357.2380914611199</v>
      </c>
      <c r="M1159">
        <v>62.802937599548102</v>
      </c>
      <c r="N1159">
        <v>0.58627878101378805</v>
      </c>
      <c r="O1159">
        <v>22.351639995852398</v>
      </c>
      <c r="P1159">
        <v>41.550880626223098</v>
      </c>
      <c r="Q1159">
        <v>6.0455311684133997E-2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1839</v>
      </c>
      <c r="E1160">
        <v>1960.32</v>
      </c>
      <c r="F1160">
        <v>306.3</v>
      </c>
      <c r="G1160">
        <v>11.8042430232138</v>
      </c>
      <c r="H1160">
        <v>2.4493512238097099</v>
      </c>
      <c r="I1160">
        <v>4.8129519047003901</v>
      </c>
      <c r="J1160">
        <v>2.9206591492696599</v>
      </c>
      <c r="K1160">
        <v>297.48972458614401</v>
      </c>
      <c r="L1160">
        <v>271.50161690217402</v>
      </c>
      <c r="M1160">
        <v>53.381404112619698</v>
      </c>
      <c r="N1160">
        <v>1.1033772769419401</v>
      </c>
      <c r="O1160">
        <v>10.4799216454456</v>
      </c>
      <c r="P1160">
        <v>43.097407147862597</v>
      </c>
      <c r="Q1160">
        <v>0.17421697017759799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286</v>
      </c>
      <c r="E1161">
        <v>1959.18850700999</v>
      </c>
      <c r="F1161">
        <v>35.35</v>
      </c>
      <c r="G1161">
        <v>-17.312840365831001</v>
      </c>
      <c r="H1161">
        <v>17.201665785041399</v>
      </c>
      <c r="I1161">
        <v>-18.713562948345</v>
      </c>
      <c r="J1161">
        <v>14.6211144177683</v>
      </c>
      <c r="K1161">
        <v>31.216723076725</v>
      </c>
      <c r="L1161">
        <v>32.143471327770101</v>
      </c>
      <c r="M1161">
        <v>75.037461246896498</v>
      </c>
      <c r="N1161">
        <v>2.3721331166659798</v>
      </c>
      <c r="O1161">
        <v>29.5615275813295</v>
      </c>
      <c r="P1161">
        <v>57.1111111111111</v>
      </c>
      <c r="Q1161">
        <v>-3.8604421394468E-2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922</v>
      </c>
      <c r="E1162">
        <v>1956.791892</v>
      </c>
      <c r="F1162">
        <v>857.55</v>
      </c>
      <c r="G1162">
        <v>-18.813788424750101</v>
      </c>
      <c r="H1162">
        <v>4.9429494496021098</v>
      </c>
      <c r="I1162">
        <v>-7.5073554961053901</v>
      </c>
      <c r="J1162">
        <v>5.51898596369817</v>
      </c>
      <c r="K1162">
        <v>800.49903429837798</v>
      </c>
      <c r="L1162">
        <v>768.51938910703097</v>
      </c>
      <c r="M1162">
        <v>64.703378788998194</v>
      </c>
      <c r="N1162">
        <v>0.61650586796132101</v>
      </c>
      <c r="O1162">
        <v>11.596991429071201</v>
      </c>
      <c r="P1162">
        <v>33.460431094856403</v>
      </c>
      <c r="Q1162">
        <v>7.3765547809511001E-2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433</v>
      </c>
      <c r="E1163">
        <v>1932.2715000000001</v>
      </c>
      <c r="F1163">
        <v>1279.6500000000001</v>
      </c>
      <c r="G1163">
        <v>5.5457152266456502</v>
      </c>
      <c r="H1163">
        <v>-9.5726052241600001</v>
      </c>
      <c r="I1163">
        <v>-24.783731176352799</v>
      </c>
      <c r="J1163">
        <v>2.23553019311391</v>
      </c>
      <c r="K1163">
        <v>1301.74055567808</v>
      </c>
      <c r="L1163">
        <v>1243.5495752454599</v>
      </c>
      <c r="M1163">
        <v>42.265120555151398</v>
      </c>
      <c r="N1163">
        <v>0.56486936112684205</v>
      </c>
      <c r="O1163">
        <v>25.424920876802201</v>
      </c>
      <c r="P1163">
        <v>36.8682817262955</v>
      </c>
      <c r="Q1163">
        <v>5.3766213544462003E-2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551</v>
      </c>
      <c r="E1164">
        <v>1926.67979025</v>
      </c>
      <c r="F1164">
        <v>625.65</v>
      </c>
      <c r="G1164">
        <v>18.358340765548999</v>
      </c>
      <c r="H1164">
        <v>1.3383244909208001</v>
      </c>
      <c r="I1164">
        <v>12.063279915111901</v>
      </c>
      <c r="J1164">
        <v>7.7005565176487298</v>
      </c>
      <c r="K1164">
        <v>576.27119241241098</v>
      </c>
      <c r="L1164">
        <v>519.05090330206997</v>
      </c>
      <c r="M1164">
        <v>57.894846244521901</v>
      </c>
      <c r="N1164">
        <v>0.82112352469115102</v>
      </c>
      <c r="O1164">
        <v>6.28945896267882</v>
      </c>
      <c r="P1164">
        <v>55.440993788819803</v>
      </c>
      <c r="Q1164">
        <v>-3.9491245965431999E-2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771</v>
      </c>
      <c r="E1165">
        <v>1923.39628786199</v>
      </c>
      <c r="F1165">
        <v>16.98</v>
      </c>
      <c r="G1165">
        <v>8.8248625717922895</v>
      </c>
      <c r="H1165">
        <v>-9.8246194765379204</v>
      </c>
      <c r="I1165">
        <v>-44.947981039905997</v>
      </c>
      <c r="J1165">
        <v>-5.2990953802452303</v>
      </c>
      <c r="K1165">
        <v>17.622865208103899</v>
      </c>
      <c r="L1165">
        <v>18.1873334772779</v>
      </c>
      <c r="M1165">
        <v>46.217762141175903</v>
      </c>
      <c r="N1165">
        <v>0.427883660605272</v>
      </c>
      <c r="O1165">
        <v>72.555948174322694</v>
      </c>
      <c r="P1165">
        <v>36.935483870967701</v>
      </c>
      <c r="Q1165">
        <v>8.2412289512219003E-2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D1166" t="s">
        <v>398</v>
      </c>
      <c r="E1166">
        <v>1916.0898668099901</v>
      </c>
      <c r="F1166">
        <v>220.26</v>
      </c>
      <c r="G1166">
        <v>61.999672175224298</v>
      </c>
      <c r="H1166">
        <v>-1.80427511228954</v>
      </c>
      <c r="I1166">
        <v>2.2547566010376698</v>
      </c>
      <c r="J1166">
        <v>2.0761030889971099</v>
      </c>
      <c r="K1166">
        <v>215.366816465157</v>
      </c>
      <c r="L1166">
        <v>185.03837882728899</v>
      </c>
      <c r="M1166">
        <v>55.379666843308399</v>
      </c>
      <c r="N1166">
        <v>0.76240199096203898</v>
      </c>
      <c r="O1166">
        <v>10.0971579042949</v>
      </c>
      <c r="P1166">
        <v>95.093002657218705</v>
      </c>
      <c r="Q1166">
        <v>9.0908721684401006E-2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Row],[Ticker]],[1]!Table1[[Symbol]:[Industry]],2,FALSE),"-")</f>
        <v>-</v>
      </c>
      <c r="D1167" t="s">
        <v>108</v>
      </c>
      <c r="E1167">
        <v>1915.98002565</v>
      </c>
      <c r="F1167">
        <v>129.75</v>
      </c>
      <c r="G1167">
        <v>33.451615152608298</v>
      </c>
      <c r="H1167">
        <v>7.7333507943384099</v>
      </c>
      <c r="I1167">
        <v>-12.048510735833201</v>
      </c>
      <c r="J1167">
        <v>7.4756294751225596</v>
      </c>
      <c r="K1167">
        <v>113.553566480185</v>
      </c>
      <c r="L1167">
        <v>109.644593118354</v>
      </c>
      <c r="M1167">
        <v>77.654777575923603</v>
      </c>
      <c r="N1167">
        <v>1.9818318502351899</v>
      </c>
      <c r="O1167">
        <v>22.504816955683999</v>
      </c>
      <c r="P1167">
        <v>63.3102580239144</v>
      </c>
      <c r="Q1167">
        <v>0.14108249128585201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Row],[Ticker]],[1]!Table1[[Symbol]:[Industry]],2,FALSE),"-")</f>
        <v>-</v>
      </c>
      <c r="D1168" t="s">
        <v>265</v>
      </c>
      <c r="E1168">
        <v>1907.5472356499999</v>
      </c>
      <c r="F1168">
        <v>3306.9</v>
      </c>
      <c r="G1168">
        <v>303.58027090420597</v>
      </c>
      <c r="H1168">
        <v>31.7964980963934</v>
      </c>
      <c r="I1168">
        <v>115.37578332453</v>
      </c>
      <c r="J1168">
        <v>9.7949226848572906</v>
      </c>
      <c r="K1168">
        <v>2526.3391451901098</v>
      </c>
      <c r="L1168">
        <v>1837.6565028221701</v>
      </c>
      <c r="M1168">
        <v>69.652229202680701</v>
      </c>
      <c r="N1168">
        <v>1.7096547135089</v>
      </c>
      <c r="O1168">
        <v>5.8090658925277401</v>
      </c>
      <c r="P1168">
        <v>367.07627118644001</v>
      </c>
      <c r="Q1168">
        <v>0.17096244813230099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Row],[Ticker]],[1]!Table1[[Symbol]:[Industry]],2,FALSE),"-")</f>
        <v>-</v>
      </c>
      <c r="D1169" t="s">
        <v>1646</v>
      </c>
      <c r="E1169">
        <v>1906.0882018</v>
      </c>
      <c r="F1169">
        <v>61.18</v>
      </c>
      <c r="G1169">
        <v>-8.9897556048064597</v>
      </c>
      <c r="H1169">
        <v>-4.4917047014324796</v>
      </c>
      <c r="I1169">
        <v>-1.8941402198314401</v>
      </c>
      <c r="J1169">
        <v>-4.8666520688270198</v>
      </c>
      <c r="K1169">
        <v>62.668141794974403</v>
      </c>
      <c r="L1169">
        <v>58.746390386155603</v>
      </c>
      <c r="M1169">
        <v>59.453032016997597</v>
      </c>
      <c r="N1169">
        <v>2.0803846390284599</v>
      </c>
      <c r="O1169">
        <v>7.7312847335730499</v>
      </c>
      <c r="P1169">
        <v>23.595959595959499</v>
      </c>
      <c r="Q1169">
        <v>-2.8326200589973E-2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Row],[Ticker]],[1]!Table1[[Symbol]:[Industry]],2,FALSE),"-")</f>
        <v>-</v>
      </c>
      <c r="D1170" t="s">
        <v>1646</v>
      </c>
      <c r="E1170">
        <v>1905.052968</v>
      </c>
      <c r="F1170">
        <v>60.9</v>
      </c>
      <c r="G1170">
        <v>-9.4373714150003707</v>
      </c>
      <c r="H1170">
        <v>-5.2774762430449096</v>
      </c>
      <c r="I1170">
        <v>-3.4462432268768799</v>
      </c>
      <c r="J1170">
        <v>-6.0829185082590804</v>
      </c>
      <c r="K1170">
        <v>62.525193284299</v>
      </c>
      <c r="L1170">
        <v>58.703875065317099</v>
      </c>
      <c r="M1170">
        <v>55.931821315525497</v>
      </c>
      <c r="N1170">
        <v>2.32153641905234</v>
      </c>
      <c r="O1170">
        <v>9.4417077175698001</v>
      </c>
      <c r="P1170">
        <v>23.755334281650001</v>
      </c>
      <c r="Q1170">
        <v>-2.9924776916618E-2</v>
      </c>
    </row>
    <row r="1171" spans="1:17" hidden="1" x14ac:dyDescent="0.3">
      <c r="A1171" t="s">
        <v>2489</v>
      </c>
      <c r="B1171" t="s">
        <v>2490</v>
      </c>
      <c r="C1171" t="str">
        <f>IFERROR(VLOOKUP(Table1[[#This Row],[Ticker]],[1]!Table1[[Symbol]:[Industry]],2,FALSE),"-")</f>
        <v>-</v>
      </c>
      <c r="D1171" t="s">
        <v>720</v>
      </c>
      <c r="E1171">
        <v>1901.11000107</v>
      </c>
      <c r="F1171">
        <v>790.13</v>
      </c>
      <c r="G1171">
        <v>38.103522324542901</v>
      </c>
      <c r="H1171">
        <v>-0.373705429223744</v>
      </c>
      <c r="I1171">
        <v>20.801619196742699</v>
      </c>
      <c r="J1171">
        <v>2.3652329575673501</v>
      </c>
      <c r="K1171">
        <v>752.37862302973701</v>
      </c>
      <c r="L1171">
        <v>648.01985578150902</v>
      </c>
      <c r="M1171">
        <v>43.078312623575101</v>
      </c>
      <c r="N1171">
        <v>1.1176473185489399</v>
      </c>
      <c r="O1171">
        <v>2.7552428081454901</v>
      </c>
      <c r="P1171">
        <v>78.137752226355502</v>
      </c>
      <c r="Q1171">
        <v>-3.6227040049000002E-5</v>
      </c>
    </row>
    <row r="1172" spans="1:17" hidden="1" x14ac:dyDescent="0.3">
      <c r="A1172" t="s">
        <v>2491</v>
      </c>
      <c r="B1172" t="s">
        <v>2492</v>
      </c>
      <c r="C1172" t="str">
        <f>IFERROR(VLOOKUP(Table1[[#This Row],[Ticker]],[1]!Table1[[Symbol]:[Industry]],2,FALSE),"-")</f>
        <v>-</v>
      </c>
      <c r="D1172" t="s">
        <v>46</v>
      </c>
      <c r="E1172">
        <v>1891.6482599999999</v>
      </c>
      <c r="F1172">
        <v>193.5</v>
      </c>
      <c r="G1172">
        <v>1110.0039466021799</v>
      </c>
      <c r="H1172">
        <v>-12.426016661918</v>
      </c>
      <c r="I1172">
        <v>144.470324910633</v>
      </c>
      <c r="J1172">
        <v>8.6868121902922297</v>
      </c>
      <c r="K1172">
        <v>184.42611947967299</v>
      </c>
      <c r="L1172">
        <v>113.497891594444</v>
      </c>
      <c r="M1172">
        <v>70.475586663454195</v>
      </c>
      <c r="N1172">
        <v>0.30983289660208702</v>
      </c>
      <c r="O1172">
        <v>19.0697674418604</v>
      </c>
      <c r="P1172">
        <v>1190</v>
      </c>
    </row>
    <row r="1173" spans="1:17" hidden="1" x14ac:dyDescent="0.3">
      <c r="A1173" t="s">
        <v>2493</v>
      </c>
      <c r="B1173" t="s">
        <v>2494</v>
      </c>
      <c r="C1173" t="str">
        <f>IFERROR(VLOOKUP(Table1[[#This Row],[Ticker]],[1]!Table1[[Symbol]:[Industry]],2,FALSE),"-")</f>
        <v>-</v>
      </c>
      <c r="D1173" t="s">
        <v>1375</v>
      </c>
      <c r="E1173">
        <v>1887.5586868749999</v>
      </c>
      <c r="F1173">
        <v>266.64999999999998</v>
      </c>
      <c r="G1173">
        <v>44.347511148026598</v>
      </c>
      <c r="H1173">
        <v>17.697595772796401</v>
      </c>
      <c r="I1173">
        <v>35.087817541638003</v>
      </c>
      <c r="J1173">
        <v>0.99191644866673501</v>
      </c>
      <c r="K1173">
        <v>250.44047474532201</v>
      </c>
      <c r="L1173">
        <v>213.397599527674</v>
      </c>
      <c r="M1173">
        <v>47.931388172595703</v>
      </c>
      <c r="N1173">
        <v>1.0879042805930801</v>
      </c>
      <c r="O1173">
        <v>10.4969060566285</v>
      </c>
      <c r="P1173">
        <v>92.875226039782902</v>
      </c>
      <c r="Q1173">
        <v>0.20756798526464901</v>
      </c>
    </row>
    <row r="1174" spans="1:17" hidden="1" x14ac:dyDescent="0.3">
      <c r="A1174" t="s">
        <v>2495</v>
      </c>
      <c r="B1174" t="s">
        <v>2496</v>
      </c>
      <c r="C1174" t="str">
        <f>IFERROR(VLOOKUP(Table1[[#This Row],[Ticker]],[1]!Table1[[Symbol]:[Industry]],2,FALSE),"-")</f>
        <v>-</v>
      </c>
      <c r="D1174" t="s">
        <v>293</v>
      </c>
      <c r="E1174">
        <v>1879.7885000000001</v>
      </c>
      <c r="F1174">
        <v>3999.55</v>
      </c>
      <c r="G1174">
        <v>98.427986926220697</v>
      </c>
      <c r="H1174">
        <v>20.931696359679101</v>
      </c>
      <c r="I1174">
        <v>18.315213205126501</v>
      </c>
      <c r="J1174">
        <v>14.0943630376046</v>
      </c>
      <c r="K1174">
        <v>3341.2770500448901</v>
      </c>
      <c r="L1174">
        <v>2991.6179187272701</v>
      </c>
      <c r="M1174">
        <v>90.605498968005605</v>
      </c>
      <c r="N1174">
        <v>3.2396650866750298</v>
      </c>
      <c r="O1174">
        <v>0.51130752209622699</v>
      </c>
      <c r="P1174">
        <v>156.38141025640999</v>
      </c>
      <c r="Q1174">
        <v>0.19603416232527701</v>
      </c>
    </row>
    <row r="1175" spans="1:17" hidden="1" x14ac:dyDescent="0.3">
      <c r="A1175" t="s">
        <v>2497</v>
      </c>
      <c r="B1175" t="s">
        <v>2498</v>
      </c>
      <c r="C1175" t="str">
        <f>IFERROR(VLOOKUP(Table1[[#This Row],[Ticker]],[1]!Table1[[Symbol]:[Industry]],2,FALSE),"-")</f>
        <v>-</v>
      </c>
      <c r="D1175" t="s">
        <v>200</v>
      </c>
      <c r="E1175">
        <v>1875.2103545699999</v>
      </c>
      <c r="F1175">
        <v>197.42</v>
      </c>
      <c r="G1175">
        <v>-42.765236264554602</v>
      </c>
      <c r="H1175">
        <v>-5.6660983274925201</v>
      </c>
      <c r="I1175">
        <v>-29.560838795620899</v>
      </c>
      <c r="J1175">
        <v>2.1998733454052202</v>
      </c>
      <c r="K1175">
        <v>192.608295521202</v>
      </c>
      <c r="L1175">
        <v>206.69275741872801</v>
      </c>
      <c r="M1175">
        <v>70.372218136318395</v>
      </c>
      <c r="N1175">
        <v>1.0907827983977201</v>
      </c>
      <c r="O1175">
        <v>61.584439266538297</v>
      </c>
      <c r="P1175">
        <v>14.3469446857804</v>
      </c>
      <c r="Q1175">
        <v>5.3768209472294999E-2</v>
      </c>
    </row>
    <row r="1176" spans="1:17" hidden="1" x14ac:dyDescent="0.3">
      <c r="A1176" t="s">
        <v>2499</v>
      </c>
      <c r="B1176" t="s">
        <v>2500</v>
      </c>
      <c r="C1176" t="str">
        <f>IFERROR(VLOOKUP(Table1[[#This Row],[Ticker]],[1]!Table1[[Symbol]:[Industry]],2,FALSE),"-")</f>
        <v>-</v>
      </c>
      <c r="D1176" t="s">
        <v>377</v>
      </c>
      <c r="E1176">
        <v>1873.4470177000001</v>
      </c>
      <c r="F1176">
        <v>116.29</v>
      </c>
      <c r="G1176">
        <v>22.576455827650399</v>
      </c>
      <c r="H1176">
        <v>4.2044820448579996</v>
      </c>
      <c r="I1176">
        <v>-15.7032560312584</v>
      </c>
      <c r="J1176">
        <v>-2.9003430220950699E-2</v>
      </c>
      <c r="K1176">
        <v>109.17569454525901</v>
      </c>
      <c r="L1176">
        <v>96.006614076807907</v>
      </c>
      <c r="M1176">
        <v>46.295633354962703</v>
      </c>
      <c r="N1176">
        <v>1.0066576677460799</v>
      </c>
      <c r="O1176">
        <v>15.229168458164899</v>
      </c>
      <c r="P1176">
        <v>64.600141542816701</v>
      </c>
      <c r="Q1176">
        <v>0.113373326578388</v>
      </c>
    </row>
    <row r="1177" spans="1:17" hidden="1" x14ac:dyDescent="0.3">
      <c r="A1177" t="s">
        <v>2501</v>
      </c>
      <c r="B1177" t="s">
        <v>2502</v>
      </c>
      <c r="C1177" t="str">
        <f>IFERROR(VLOOKUP(Table1[[#This Row],[Ticker]],[1]!Table1[[Symbol]:[Industry]],2,FALSE),"-")</f>
        <v>-</v>
      </c>
      <c r="D1177" t="s">
        <v>173</v>
      </c>
      <c r="E1177">
        <v>1871.91067443</v>
      </c>
      <c r="F1177">
        <v>455.9</v>
      </c>
      <c r="G1177">
        <v>-30.063556931845799</v>
      </c>
      <c r="H1177">
        <v>-2.02837322473323</v>
      </c>
      <c r="I1177">
        <v>-24.492339362089002</v>
      </c>
      <c r="J1177">
        <v>0.58119773274446596</v>
      </c>
      <c r="K1177">
        <v>473.148117018074</v>
      </c>
      <c r="M1177">
        <v>48.656957486709601</v>
      </c>
      <c r="N1177">
        <v>0.78857517580608905</v>
      </c>
      <c r="O1177">
        <v>40.601008993200203</v>
      </c>
      <c r="P1177">
        <v>5.6302131603336303</v>
      </c>
    </row>
    <row r="1178" spans="1:17" hidden="1" x14ac:dyDescent="0.3">
      <c r="A1178" t="s">
        <v>2503</v>
      </c>
      <c r="B1178" t="s">
        <v>2504</v>
      </c>
      <c r="C1178" t="str">
        <f>IFERROR(VLOOKUP(Table1[[#This Row],[Ticker]],[1]!Table1[[Symbol]:[Industry]],2,FALSE),"-")</f>
        <v>-</v>
      </c>
      <c r="D1178" t="s">
        <v>231</v>
      </c>
      <c r="E1178">
        <v>1868.68</v>
      </c>
      <c r="F1178">
        <v>424.7</v>
      </c>
      <c r="G1178">
        <v>12.622980897676101</v>
      </c>
      <c r="H1178">
        <v>7.4787411116217299</v>
      </c>
      <c r="I1178">
        <v>24.084658726097999</v>
      </c>
      <c r="J1178">
        <v>5.9549790750644096</v>
      </c>
      <c r="K1178">
        <v>394.68351495158498</v>
      </c>
      <c r="L1178">
        <v>331.19150068738901</v>
      </c>
      <c r="M1178">
        <v>54.120173829847403</v>
      </c>
      <c r="N1178">
        <v>0.511629904564182</v>
      </c>
      <c r="O1178">
        <v>9.4890510948905096</v>
      </c>
      <c r="P1178">
        <v>86.722356561881696</v>
      </c>
      <c r="Q1178">
        <v>0.16783908861868699</v>
      </c>
    </row>
    <row r="1179" spans="1:17" hidden="1" x14ac:dyDescent="0.3">
      <c r="A1179" t="s">
        <v>2505</v>
      </c>
      <c r="B1179" t="s">
        <v>2506</v>
      </c>
      <c r="C1179" t="str">
        <f>IFERROR(VLOOKUP(Table1[[#This Row],[Ticker]],[1]!Table1[[Symbol]:[Industry]],2,FALSE),"-")</f>
        <v>-</v>
      </c>
      <c r="D1179" t="s">
        <v>231</v>
      </c>
      <c r="E1179">
        <v>1863.769542</v>
      </c>
      <c r="F1179">
        <v>1229.5</v>
      </c>
      <c r="G1179">
        <v>91.404880588358907</v>
      </c>
      <c r="H1179">
        <v>-4.7277473943717103</v>
      </c>
      <c r="I1179">
        <v>53.070338536155198</v>
      </c>
      <c r="J1179">
        <v>6.3457431026387603</v>
      </c>
      <c r="K1179">
        <v>1221.6195084138701</v>
      </c>
      <c r="L1179">
        <v>988.35233657492904</v>
      </c>
      <c r="M1179">
        <v>52.246958820792898</v>
      </c>
      <c r="N1179">
        <v>0.80009119036322396</v>
      </c>
      <c r="O1179">
        <v>21.4111427409516</v>
      </c>
      <c r="P1179">
        <v>154.18647922265799</v>
      </c>
      <c r="Q1179">
        <v>0.13674217126358901</v>
      </c>
    </row>
    <row r="1180" spans="1:17" hidden="1" x14ac:dyDescent="0.3">
      <c r="A1180" t="s">
        <v>2507</v>
      </c>
      <c r="B1180" t="s">
        <v>2508</v>
      </c>
      <c r="C1180" t="str">
        <f>IFERROR(VLOOKUP(Table1[[#This Row],[Ticker]],[1]!Table1[[Symbol]:[Industry]],2,FALSE),"-")</f>
        <v>-</v>
      </c>
      <c r="D1180" t="s">
        <v>2509</v>
      </c>
      <c r="E1180">
        <v>1863.54723628499</v>
      </c>
      <c r="F1180">
        <v>1179.8499999999999</v>
      </c>
      <c r="G1180">
        <v>-3.0605723015062898</v>
      </c>
      <c r="H1180">
        <v>-1.4268676109338001</v>
      </c>
      <c r="I1180">
        <v>-22.729008461347</v>
      </c>
      <c r="J1180">
        <v>-1.4727012417327101</v>
      </c>
      <c r="K1180">
        <v>1169.72438955968</v>
      </c>
      <c r="L1180">
        <v>1146.4417891394801</v>
      </c>
      <c r="M1180">
        <v>47.361162824787897</v>
      </c>
      <c r="N1180">
        <v>0.86342964423023605</v>
      </c>
      <c r="O1180">
        <v>22.977497139466799</v>
      </c>
      <c r="P1180">
        <v>34.793784988004099</v>
      </c>
      <c r="Q1180">
        <v>8.7209237308638998E-2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551</v>
      </c>
      <c r="E1181">
        <v>1860.5335266699999</v>
      </c>
      <c r="F1181">
        <v>6036.55</v>
      </c>
      <c r="G1181">
        <v>-37.214854243712701</v>
      </c>
      <c r="H1181">
        <v>-2.04438423983007</v>
      </c>
      <c r="I1181">
        <v>-3.5353961899301498</v>
      </c>
      <c r="J1181">
        <v>6.7608492607389499</v>
      </c>
      <c r="K1181">
        <v>5597.42500969093</v>
      </c>
      <c r="L1181">
        <v>5740.0453154329598</v>
      </c>
      <c r="M1181">
        <v>75.062294116646996</v>
      </c>
      <c r="N1181">
        <v>0.93436305245450302</v>
      </c>
      <c r="O1181">
        <v>14.071779410424799</v>
      </c>
      <c r="P1181">
        <v>35.227374551971302</v>
      </c>
      <c r="Q1181">
        <v>-0.102913413742673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124</v>
      </c>
      <c r="E1182">
        <v>1857.46289862</v>
      </c>
      <c r="F1182">
        <v>62.93</v>
      </c>
      <c r="G1182">
        <v>9.1195894435460794</v>
      </c>
      <c r="H1182">
        <v>13.6296043182431</v>
      </c>
      <c r="I1182">
        <v>-29.9540365096491</v>
      </c>
      <c r="J1182">
        <v>11.4516446065161</v>
      </c>
      <c r="K1182">
        <v>56.2122871193707</v>
      </c>
      <c r="L1182">
        <v>57.635923048426797</v>
      </c>
      <c r="M1182">
        <v>79.0861876534467</v>
      </c>
      <c r="N1182">
        <v>2.69282308690198</v>
      </c>
      <c r="O1182">
        <v>37.136500873986897</v>
      </c>
      <c r="P1182">
        <v>41.702319297455503</v>
      </c>
      <c r="Q1182">
        <v>7.9769924443844994E-2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1773</v>
      </c>
      <c r="E1183">
        <v>1857.102146494</v>
      </c>
      <c r="F1183">
        <v>165.13</v>
      </c>
      <c r="G1183">
        <v>-2.8174792362384098</v>
      </c>
      <c r="H1183">
        <v>-10.2715585986737</v>
      </c>
      <c r="I1183">
        <v>-30.834047919297301</v>
      </c>
      <c r="J1183">
        <v>-0.96151348500804001</v>
      </c>
      <c r="K1183">
        <v>171.247761976243</v>
      </c>
      <c r="L1183">
        <v>171.65694366466201</v>
      </c>
      <c r="M1183">
        <v>40.504082821888197</v>
      </c>
      <c r="N1183">
        <v>0.68772478402258597</v>
      </c>
      <c r="O1183">
        <v>31.896081874886399</v>
      </c>
      <c r="P1183">
        <v>27.071950750288501</v>
      </c>
      <c r="Q1183">
        <v>-4.1273600082854002E-2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231</v>
      </c>
      <c r="E1184">
        <v>1855.277461654</v>
      </c>
      <c r="F1184">
        <v>83.78</v>
      </c>
      <c r="G1184">
        <v>167.547133643265</v>
      </c>
      <c r="H1184">
        <v>-7.3986902165884096</v>
      </c>
      <c r="I1184">
        <v>125.117325082542</v>
      </c>
      <c r="J1184">
        <v>-3.7688722565129802</v>
      </c>
      <c r="K1184">
        <v>73.086363643702796</v>
      </c>
      <c r="L1184">
        <v>50.551917342781003</v>
      </c>
      <c r="M1184">
        <v>42.894097887325302</v>
      </c>
      <c r="N1184">
        <v>0.96533459551324297</v>
      </c>
      <c r="O1184">
        <v>19.288613034137001</v>
      </c>
      <c r="P1184">
        <v>266.652078774617</v>
      </c>
      <c r="Q1184">
        <v>0.138714450558306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136</v>
      </c>
      <c r="E1185">
        <v>1850.8351571339999</v>
      </c>
      <c r="F1185">
        <v>231.54</v>
      </c>
      <c r="G1185">
        <v>377.47775999150798</v>
      </c>
      <c r="H1185">
        <v>28.530816054945699</v>
      </c>
      <c r="I1185">
        <v>65.443218979100394</v>
      </c>
      <c r="J1185">
        <v>11.1766259427667</v>
      </c>
      <c r="K1185">
        <v>167.49256073464099</v>
      </c>
      <c r="L1185">
        <v>126.72362404323</v>
      </c>
      <c r="M1185">
        <v>87.227649327441199</v>
      </c>
      <c r="N1185">
        <v>1.3833518582357001</v>
      </c>
      <c r="O1185">
        <v>0</v>
      </c>
      <c r="P1185">
        <v>450.630202140309</v>
      </c>
      <c r="Q1185">
        <v>0.13258458528131001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551</v>
      </c>
      <c r="E1186">
        <v>1841.66951683</v>
      </c>
      <c r="F1186">
        <v>355.3</v>
      </c>
      <c r="G1186">
        <v>-1.17985124935</v>
      </c>
      <c r="H1186">
        <v>5.1097292629578899</v>
      </c>
      <c r="I1186">
        <v>-26.449828189243899</v>
      </c>
      <c r="J1186">
        <v>3.8311591719087801</v>
      </c>
      <c r="K1186">
        <v>339.89025062038297</v>
      </c>
      <c r="L1186">
        <v>340.57931000584102</v>
      </c>
      <c r="M1186">
        <v>68.101453365179097</v>
      </c>
      <c r="N1186">
        <v>0.47232004682573803</v>
      </c>
      <c r="O1186">
        <v>27.3571629608781</v>
      </c>
      <c r="P1186">
        <v>36.130268199233697</v>
      </c>
      <c r="Q1186">
        <v>-6.3690024980101997E-2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272</v>
      </c>
      <c r="E1187">
        <v>1837.92072073499</v>
      </c>
      <c r="F1187">
        <v>804.45</v>
      </c>
      <c r="G1187">
        <v>40.980673168789998</v>
      </c>
      <c r="H1187">
        <v>25.4753209720824</v>
      </c>
      <c r="I1187">
        <v>40.6384565850515</v>
      </c>
      <c r="J1187">
        <v>3.31996315492081</v>
      </c>
      <c r="K1187">
        <v>737.80005570301296</v>
      </c>
      <c r="L1187">
        <v>612.88783982757604</v>
      </c>
      <c r="M1187">
        <v>45.984054622686699</v>
      </c>
      <c r="N1187">
        <v>0.38971292873156099</v>
      </c>
      <c r="O1187">
        <v>17.844490024240098</v>
      </c>
      <c r="P1187">
        <v>76.105516637478104</v>
      </c>
      <c r="Q1187">
        <v>4.9291007058303998E-2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200</v>
      </c>
      <c r="E1188">
        <v>1832.5075200000001</v>
      </c>
      <c r="F1188">
        <v>976.4</v>
      </c>
      <c r="G1188">
        <v>113.072042309338</v>
      </c>
      <c r="H1188">
        <v>-8.9036518992235898</v>
      </c>
      <c r="I1188">
        <v>88.276491823290201</v>
      </c>
      <c r="J1188">
        <v>-0.371519982990894</v>
      </c>
      <c r="K1188">
        <v>963.01983219016995</v>
      </c>
      <c r="L1188">
        <v>748.127760451467</v>
      </c>
      <c r="M1188">
        <v>61.170478858999601</v>
      </c>
      <c r="N1188">
        <v>0.54375880761595197</v>
      </c>
      <c r="O1188">
        <v>31.139901679639401</v>
      </c>
      <c r="P1188">
        <v>179.091039016721</v>
      </c>
      <c r="Q1188">
        <v>9.0013691592880002E-2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265</v>
      </c>
      <c r="E1189">
        <v>1817.63215569</v>
      </c>
      <c r="F1189">
        <v>420.55</v>
      </c>
      <c r="G1189">
        <v>131.588356331889</v>
      </c>
      <c r="H1189">
        <v>-9.0626413173049407</v>
      </c>
      <c r="I1189">
        <v>38.784470019120199</v>
      </c>
      <c r="J1189">
        <v>1.06838264544779</v>
      </c>
      <c r="K1189">
        <v>415.70065562595801</v>
      </c>
      <c r="L1189">
        <v>331.37128714168398</v>
      </c>
      <c r="M1189">
        <v>46.987551115180203</v>
      </c>
      <c r="N1189">
        <v>0.56451441708649996</v>
      </c>
      <c r="O1189">
        <v>11.2828438948995</v>
      </c>
      <c r="P1189">
        <v>182.24832214765101</v>
      </c>
      <c r="Q1189">
        <v>0.20468695209409701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200</v>
      </c>
      <c r="E1190">
        <v>1812.3237220000001</v>
      </c>
      <c r="F1190">
        <v>422.15</v>
      </c>
      <c r="G1190">
        <v>-43.740536177584801</v>
      </c>
      <c r="H1190">
        <v>2.5558653425794202</v>
      </c>
      <c r="I1190">
        <v>-27.942510767560702</v>
      </c>
      <c r="J1190">
        <v>1.8930228463557399</v>
      </c>
      <c r="K1190">
        <v>414.81815078525602</v>
      </c>
      <c r="L1190">
        <v>420.43947737990499</v>
      </c>
      <c r="M1190">
        <v>51.467322760409402</v>
      </c>
      <c r="N1190">
        <v>0.83984333028995595</v>
      </c>
      <c r="O1190">
        <v>38.161790832642403</v>
      </c>
      <c r="P1190">
        <v>18.1830907054871</v>
      </c>
      <c r="Q1190">
        <v>-1.0236720723668E-2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21</v>
      </c>
      <c r="E1191">
        <v>1810.6965772799999</v>
      </c>
      <c r="F1191">
        <v>1537.85</v>
      </c>
      <c r="G1191">
        <v>155.36875365757001</v>
      </c>
      <c r="H1191">
        <v>26.857778360889299</v>
      </c>
      <c r="I1191">
        <v>224.554004023782</v>
      </c>
      <c r="J1191">
        <v>2.2865409875404201</v>
      </c>
      <c r="K1191">
        <v>1287.8291566432499</v>
      </c>
      <c r="L1191">
        <v>938.56478086131699</v>
      </c>
      <c r="M1191">
        <v>60.190418908751198</v>
      </c>
      <c r="N1191">
        <v>1.48200771835002</v>
      </c>
      <c r="O1191">
        <v>9.1101212732061096</v>
      </c>
      <c r="P1191">
        <v>269.09876395055801</v>
      </c>
      <c r="Q1191">
        <v>0.13321283554931601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551</v>
      </c>
      <c r="E1192">
        <v>1806.3246299499999</v>
      </c>
      <c r="F1192">
        <v>1387.25</v>
      </c>
      <c r="G1192">
        <v>-10.1791427498831</v>
      </c>
      <c r="H1192">
        <v>-3.1330207322357402</v>
      </c>
      <c r="I1192">
        <v>1.65432279678092</v>
      </c>
      <c r="J1192">
        <v>1.4231182897054899</v>
      </c>
      <c r="K1192">
        <v>1365.4734522170099</v>
      </c>
      <c r="L1192">
        <v>1306.7898216552401</v>
      </c>
      <c r="M1192">
        <v>54.224271458961397</v>
      </c>
      <c r="N1192">
        <v>0.73154918198343699</v>
      </c>
      <c r="O1192">
        <v>11.948098756532699</v>
      </c>
      <c r="P1192">
        <v>38.863863863863799</v>
      </c>
      <c r="Q1192">
        <v>-5.8036166350334997E-2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200</v>
      </c>
      <c r="E1193">
        <v>1803.04059992</v>
      </c>
      <c r="F1193">
        <v>797.05</v>
      </c>
      <c r="G1193">
        <v>32.515421761367499</v>
      </c>
      <c r="H1193">
        <v>-4.3763364596274501</v>
      </c>
      <c r="I1193">
        <v>-4.6336936415468797</v>
      </c>
      <c r="J1193">
        <v>0.23604211429862099</v>
      </c>
      <c r="K1193">
        <v>762.27130223388099</v>
      </c>
      <c r="L1193">
        <v>659.899827138207</v>
      </c>
      <c r="M1193">
        <v>53.045484446871498</v>
      </c>
      <c r="N1193">
        <v>0.77157243596924896</v>
      </c>
      <c r="O1193">
        <v>6.49269180101623</v>
      </c>
      <c r="P1193">
        <v>86.183134781592997</v>
      </c>
      <c r="Q1193">
        <v>6.1827386659848001E-2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136</v>
      </c>
      <c r="E1194">
        <v>1801.481991525</v>
      </c>
      <c r="F1194">
        <v>105.75</v>
      </c>
      <c r="G1194">
        <v>25.7404947438589</v>
      </c>
      <c r="H1194">
        <v>-6.0201177685904304</v>
      </c>
      <c r="I1194">
        <v>-29.177675492103599</v>
      </c>
      <c r="J1194">
        <v>5.4959333267372603</v>
      </c>
      <c r="K1194">
        <v>110.027139905664</v>
      </c>
      <c r="L1194">
        <v>109.460267263281</v>
      </c>
      <c r="M1194">
        <v>50.162127618528601</v>
      </c>
      <c r="N1194">
        <v>0.71671830566273198</v>
      </c>
      <c r="O1194">
        <v>33.238770685579198</v>
      </c>
      <c r="P1194">
        <v>56.434911242603498</v>
      </c>
      <c r="Q1194">
        <v>9.0039754709220002E-3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124</v>
      </c>
      <c r="E1195">
        <v>1801.4678705849999</v>
      </c>
      <c r="F1195">
        <v>16.95</v>
      </c>
      <c r="G1195">
        <v>7.7803382291907397</v>
      </c>
      <c r="H1195">
        <v>-8.4066542321877495</v>
      </c>
      <c r="I1195">
        <v>-17.965059183452802</v>
      </c>
      <c r="J1195">
        <v>-3.7382702209773599</v>
      </c>
      <c r="K1195">
        <v>17.460846505341301</v>
      </c>
      <c r="L1195">
        <v>16.886328178002</v>
      </c>
      <c r="M1195">
        <v>45.9756754296221</v>
      </c>
      <c r="N1195">
        <v>1.2150802975959401</v>
      </c>
      <c r="O1195">
        <v>55.487589688172299</v>
      </c>
      <c r="P1195">
        <v>43.8241421271021</v>
      </c>
      <c r="Q1195">
        <v>8.6600866157871007E-2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681</v>
      </c>
      <c r="E1196">
        <v>1796.7071759999999</v>
      </c>
      <c r="F1196">
        <v>259.60000000000002</v>
      </c>
      <c r="G1196">
        <v>-3.4428852219930901</v>
      </c>
      <c r="H1196">
        <v>-7.4513196411398503</v>
      </c>
      <c r="I1196">
        <v>-30.835080352638801</v>
      </c>
      <c r="J1196">
        <v>-2.86332318135885</v>
      </c>
      <c r="K1196">
        <v>268.05973524581799</v>
      </c>
      <c r="L1196">
        <v>266.46359775075899</v>
      </c>
      <c r="M1196">
        <v>37.618968505468501</v>
      </c>
      <c r="N1196">
        <v>0.56520688484654502</v>
      </c>
      <c r="O1196">
        <v>27.503852080123199</v>
      </c>
      <c r="P1196">
        <v>24.807692307692299</v>
      </c>
      <c r="Q1196">
        <v>4.3380895087896998E-2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133</v>
      </c>
      <c r="E1197">
        <v>1795.8932516499999</v>
      </c>
      <c r="F1197">
        <v>262.7</v>
      </c>
      <c r="G1197">
        <v>-4.7410764605022599</v>
      </c>
      <c r="H1197">
        <v>-2.9922420208066298</v>
      </c>
      <c r="I1197">
        <v>-42.192657871000499</v>
      </c>
      <c r="J1197">
        <v>6.6247551944674097</v>
      </c>
      <c r="K1197">
        <v>265.339579284031</v>
      </c>
      <c r="L1197">
        <v>271.996424280925</v>
      </c>
      <c r="M1197">
        <v>63.540171932231097</v>
      </c>
      <c r="N1197">
        <v>0.79195091896009095</v>
      </c>
      <c r="O1197">
        <v>52.493338408831299</v>
      </c>
      <c r="P1197">
        <v>31.514392991238999</v>
      </c>
      <c r="Q1197">
        <v>0.10216929044900599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173</v>
      </c>
      <c r="E1198">
        <v>1795.2107043179999</v>
      </c>
      <c r="F1198">
        <v>159.99</v>
      </c>
      <c r="G1198">
        <v>9.2819669096377595</v>
      </c>
      <c r="H1198">
        <v>26.557173996286799</v>
      </c>
      <c r="I1198">
        <v>4.7418057710623298</v>
      </c>
      <c r="J1198">
        <v>14.2034837131687</v>
      </c>
      <c r="K1198">
        <v>142.27782256304701</v>
      </c>
      <c r="L1198">
        <v>136.22783658180401</v>
      </c>
      <c r="M1198">
        <v>62.389682199770803</v>
      </c>
      <c r="N1198">
        <v>2.1470950395186299</v>
      </c>
      <c r="O1198">
        <v>11.881992624539</v>
      </c>
      <c r="P1198">
        <v>49.523364485981297</v>
      </c>
      <c r="Q1198">
        <v>5.0680858862216002E-2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420</v>
      </c>
      <c r="E1199">
        <v>1793.9414099999999</v>
      </c>
      <c r="F1199">
        <v>813</v>
      </c>
      <c r="G1199">
        <v>124.89597715854499</v>
      </c>
      <c r="H1199">
        <v>-3.3577286786911502</v>
      </c>
      <c r="I1199">
        <v>82.741292682667506</v>
      </c>
      <c r="J1199">
        <v>8.0847044096105201</v>
      </c>
      <c r="K1199">
        <v>772.26813204752</v>
      </c>
      <c r="L1199">
        <v>622.21561385198197</v>
      </c>
      <c r="M1199">
        <v>66.025305173147899</v>
      </c>
      <c r="N1199">
        <v>1.0667644578939399</v>
      </c>
      <c r="O1199">
        <v>6.3960639606395997</v>
      </c>
      <c r="P1199">
        <v>187.12696450644501</v>
      </c>
      <c r="Q1199">
        <v>0.14543807148232099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200</v>
      </c>
      <c r="E1200">
        <v>1785.7619999999999</v>
      </c>
      <c r="F1200">
        <v>132</v>
      </c>
      <c r="G1200">
        <v>6.9829287905579003</v>
      </c>
      <c r="H1200">
        <v>-2.8845455189123701</v>
      </c>
      <c r="I1200">
        <v>16.958620169166</v>
      </c>
      <c r="J1200">
        <v>9.4908241694605309</v>
      </c>
      <c r="K1200">
        <v>131.151970682079</v>
      </c>
      <c r="L1200">
        <v>116.645415180036</v>
      </c>
      <c r="M1200">
        <v>54.558700650214497</v>
      </c>
      <c r="N1200">
        <v>0.70606539797912204</v>
      </c>
      <c r="O1200">
        <v>18.939393939393899</v>
      </c>
      <c r="P1200">
        <v>67.725540025412897</v>
      </c>
      <c r="Q1200">
        <v>8.1536730060490004E-2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377</v>
      </c>
      <c r="E1201">
        <v>1784.6536739999999</v>
      </c>
      <c r="F1201">
        <v>288.64999999999998</v>
      </c>
      <c r="G1201">
        <v>8.7338074564419994</v>
      </c>
      <c r="H1201">
        <v>-10.3675950560314</v>
      </c>
      <c r="I1201">
        <v>9.4707143422330908</v>
      </c>
      <c r="J1201">
        <v>4.6465517808895198</v>
      </c>
      <c r="K1201">
        <v>271.80627255217399</v>
      </c>
      <c r="L1201">
        <v>249.47318866128299</v>
      </c>
      <c r="M1201">
        <v>64.988258822795899</v>
      </c>
      <c r="N1201">
        <v>0.80435150632987595</v>
      </c>
      <c r="O1201">
        <v>8.0720595877360193</v>
      </c>
      <c r="P1201">
        <v>43.0553834716887</v>
      </c>
      <c r="Q1201">
        <v>0.12940349479015401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136</v>
      </c>
      <c r="E1202">
        <v>1776.96379755</v>
      </c>
      <c r="F1202">
        <v>139.44999999999999</v>
      </c>
      <c r="G1202">
        <v>42.920412012230003</v>
      </c>
      <c r="H1202">
        <v>-4.5291053171169304</v>
      </c>
      <c r="I1202">
        <v>4.3762665664099902</v>
      </c>
      <c r="J1202">
        <v>5.8713713481729801</v>
      </c>
      <c r="K1202">
        <v>128.73664663303799</v>
      </c>
      <c r="L1202">
        <v>108.38223164519199</v>
      </c>
      <c r="M1202">
        <v>58.744382808385303</v>
      </c>
      <c r="N1202">
        <v>0.63262429740488002</v>
      </c>
      <c r="O1202">
        <v>8.2466833990677699</v>
      </c>
      <c r="P1202">
        <v>110.808767951625</v>
      </c>
      <c r="Q1202">
        <v>6.8732909614543994E-2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116</v>
      </c>
      <c r="E1203">
        <v>1771.8138974799999</v>
      </c>
      <c r="F1203">
        <v>191.35</v>
      </c>
      <c r="G1203">
        <v>90.286638123605798</v>
      </c>
      <c r="H1203">
        <v>-9.6427183448067701</v>
      </c>
      <c r="I1203">
        <v>-17.048109076896701</v>
      </c>
      <c r="J1203">
        <v>4.8703878667997804</v>
      </c>
      <c r="K1203">
        <v>186.521240164235</v>
      </c>
      <c r="L1203">
        <v>163.354458601559</v>
      </c>
      <c r="M1203">
        <v>52.208940390232797</v>
      </c>
      <c r="N1203">
        <v>0.932733064758132</v>
      </c>
      <c r="O1203">
        <v>39.822315129344098</v>
      </c>
      <c r="P1203">
        <v>129.57408518296299</v>
      </c>
      <c r="Q1203">
        <v>8.3443101659909993E-2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200</v>
      </c>
      <c r="E1204">
        <v>1771.2583262000001</v>
      </c>
      <c r="F1204">
        <v>562.75</v>
      </c>
      <c r="G1204">
        <v>-20.905450897677799</v>
      </c>
      <c r="H1204">
        <v>6.23968450592462</v>
      </c>
      <c r="I1204">
        <v>-8.1649339158815692</v>
      </c>
      <c r="J1204">
        <v>6.7410186353275998</v>
      </c>
      <c r="K1204">
        <v>505.25147132401298</v>
      </c>
      <c r="L1204">
        <v>501.63496780957098</v>
      </c>
      <c r="M1204">
        <v>74.439888941117999</v>
      </c>
      <c r="N1204">
        <v>1.54565744137684</v>
      </c>
      <c r="O1204">
        <v>23.056419369169198</v>
      </c>
      <c r="P1204">
        <v>39.9875621890547</v>
      </c>
      <c r="Q1204">
        <v>-1.2211147298163E-2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46</v>
      </c>
      <c r="E1205">
        <v>1762.0457377919899</v>
      </c>
      <c r="F1205">
        <v>78.72</v>
      </c>
      <c r="G1205">
        <v>54.132680078160298</v>
      </c>
      <c r="H1205">
        <v>5.2947175144568304</v>
      </c>
      <c r="I1205">
        <v>-20.928673731920501</v>
      </c>
      <c r="J1205">
        <v>9.8651822499212205</v>
      </c>
      <c r="K1205">
        <v>72.585495654881996</v>
      </c>
      <c r="L1205">
        <v>68.319567624014397</v>
      </c>
      <c r="M1205">
        <v>59.733886346408397</v>
      </c>
      <c r="N1205">
        <v>1.84250666800517</v>
      </c>
      <c r="O1205">
        <v>18.330792682926798</v>
      </c>
      <c r="P1205">
        <v>81.591695501730001</v>
      </c>
      <c r="Q1205">
        <v>0.113557286174643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279</v>
      </c>
      <c r="E1206">
        <v>1754.69822759</v>
      </c>
      <c r="F1206">
        <v>1173.0999999999999</v>
      </c>
      <c r="G1206">
        <v>13.5619361767158</v>
      </c>
      <c r="H1206">
        <v>-0.996304716639139</v>
      </c>
      <c r="I1206">
        <v>-1.7481094349871</v>
      </c>
      <c r="J1206">
        <v>0.668140074192482</v>
      </c>
      <c r="K1206">
        <v>1107.48062287175</v>
      </c>
      <c r="L1206">
        <v>964.33408086246595</v>
      </c>
      <c r="M1206">
        <v>45.296671196309603</v>
      </c>
      <c r="N1206">
        <v>0.63857208148414202</v>
      </c>
      <c r="O1206">
        <v>10.6470036655016</v>
      </c>
      <c r="P1206">
        <v>53.336383242925201</v>
      </c>
      <c r="Q1206">
        <v>0.115944204178768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E1207">
        <v>1751.1925534249999</v>
      </c>
      <c r="F1207">
        <v>753.55</v>
      </c>
      <c r="G1207">
        <v>250.357221362563</v>
      </c>
      <c r="H1207">
        <v>-12.646653811744301</v>
      </c>
      <c r="I1207">
        <v>47.365199460176001</v>
      </c>
      <c r="J1207">
        <v>1.2947158971951001</v>
      </c>
      <c r="K1207">
        <v>787.02960682443097</v>
      </c>
      <c r="L1207">
        <v>629.20478505232995</v>
      </c>
      <c r="M1207">
        <v>59.754060527804398</v>
      </c>
      <c r="N1207">
        <v>1.83695780466214</v>
      </c>
      <c r="O1207">
        <v>30.0510915002322</v>
      </c>
      <c r="P1207">
        <v>311.888494124077</v>
      </c>
      <c r="Q1207">
        <v>0.267050612662245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265</v>
      </c>
      <c r="E1208">
        <v>1741.8050000000001</v>
      </c>
      <c r="F1208">
        <v>1339.85</v>
      </c>
      <c r="G1208">
        <v>80.349196671205902</v>
      </c>
      <c r="H1208">
        <v>3.8931118537620999</v>
      </c>
      <c r="I1208">
        <v>84.625219651978199</v>
      </c>
      <c r="J1208">
        <v>-2.0628772637069801</v>
      </c>
      <c r="K1208">
        <v>1273.9896216658899</v>
      </c>
      <c r="L1208">
        <v>988.78460213335302</v>
      </c>
      <c r="M1208">
        <v>47.119325502510797</v>
      </c>
      <c r="N1208">
        <v>0.37591878823879998</v>
      </c>
      <c r="O1208">
        <v>17.1698324439303</v>
      </c>
      <c r="P1208">
        <v>122.197346600331</v>
      </c>
      <c r="Q1208">
        <v>7.9036953246331004E-2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1839</v>
      </c>
      <c r="E1209">
        <v>1741.18472832</v>
      </c>
      <c r="F1209">
        <v>600.79999999999995</v>
      </c>
      <c r="G1209">
        <v>16.988355746141899</v>
      </c>
      <c r="H1209">
        <v>-7.7831480500207704</v>
      </c>
      <c r="I1209">
        <v>-37.889311623617097</v>
      </c>
      <c r="J1209">
        <v>-2.6755870855922401</v>
      </c>
      <c r="K1209">
        <v>644.21962510712399</v>
      </c>
      <c r="L1209">
        <v>643.13896517528599</v>
      </c>
      <c r="M1209">
        <v>35.234755985028698</v>
      </c>
      <c r="N1209">
        <v>0.70925472492157005</v>
      </c>
      <c r="O1209">
        <v>52.296937416777602</v>
      </c>
      <c r="P1209">
        <v>59.6174282678002</v>
      </c>
      <c r="Q1209">
        <v>0.13877710738871299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60</v>
      </c>
      <c r="E1210">
        <v>1729.7602204099901</v>
      </c>
      <c r="F1210">
        <v>242.95</v>
      </c>
      <c r="G1210">
        <v>-38.440230203613801</v>
      </c>
      <c r="H1210">
        <v>-3.9192493087299001</v>
      </c>
      <c r="I1210">
        <v>-26.276555055063401</v>
      </c>
      <c r="J1210">
        <v>1.0788139383305999</v>
      </c>
      <c r="K1210">
        <v>242.38039118287901</v>
      </c>
      <c r="M1210">
        <v>51.488724006913003</v>
      </c>
      <c r="N1210">
        <v>0.72786366051694296</v>
      </c>
      <c r="O1210">
        <v>22.062152706318098</v>
      </c>
      <c r="P1210">
        <v>22.085427135678302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1506</v>
      </c>
      <c r="E1211">
        <v>1729.5350403099901</v>
      </c>
      <c r="F1211">
        <v>127.82</v>
      </c>
      <c r="G1211">
        <v>27.861038501972502</v>
      </c>
      <c r="H1211">
        <v>20.833874368063299</v>
      </c>
      <c r="I1211">
        <v>-15.4751235816213</v>
      </c>
      <c r="J1211">
        <v>15.282818899795901</v>
      </c>
      <c r="K1211">
        <v>111.75524023202099</v>
      </c>
      <c r="L1211">
        <v>108.86893033653401</v>
      </c>
      <c r="M1211">
        <v>69.783066327374499</v>
      </c>
      <c r="N1211">
        <v>2.0760149471520002</v>
      </c>
      <c r="O1211">
        <v>21.107807854795801</v>
      </c>
      <c r="P1211">
        <v>65.355756791720495</v>
      </c>
      <c r="Q1211">
        <v>4.6765309720529002E-2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420</v>
      </c>
      <c r="E1212">
        <v>1724.6868804599901</v>
      </c>
      <c r="F1212">
        <v>1328.7</v>
      </c>
      <c r="G1212">
        <v>394.64104489197501</v>
      </c>
      <c r="H1212">
        <v>14.378226306489299</v>
      </c>
      <c r="I1212">
        <v>42.266099126263398</v>
      </c>
      <c r="J1212">
        <v>0.12910842829823899</v>
      </c>
      <c r="K1212">
        <v>1155.8352461314701</v>
      </c>
      <c r="L1212">
        <v>828.26637134310897</v>
      </c>
      <c r="M1212">
        <v>49.089900360696902</v>
      </c>
      <c r="N1212">
        <v>0.20973287999632101</v>
      </c>
      <c r="O1212">
        <v>24.670730789493401</v>
      </c>
      <c r="P1212">
        <v>477.695652173913</v>
      </c>
      <c r="Q1212">
        <v>0.13344228753821599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279</v>
      </c>
      <c r="E1213">
        <v>1724.0517</v>
      </c>
      <c r="F1213">
        <v>313.35000000000002</v>
      </c>
      <c r="G1213">
        <v>230.879826835768</v>
      </c>
      <c r="H1213">
        <v>13.279423934548401</v>
      </c>
      <c r="I1213">
        <v>38.116428969174201</v>
      </c>
      <c r="J1213">
        <v>21.998491610944502</v>
      </c>
      <c r="K1213">
        <v>260.14817577523303</v>
      </c>
      <c r="L1213">
        <v>199.955598720295</v>
      </c>
      <c r="M1213">
        <v>61.954614440133597</v>
      </c>
      <c r="N1213">
        <v>1.1579212668293399</v>
      </c>
      <c r="O1213">
        <v>14.153502473272599</v>
      </c>
      <c r="P1213">
        <v>268.21386603995302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377</v>
      </c>
      <c r="E1214">
        <v>1723.611803904</v>
      </c>
      <c r="F1214">
        <v>84.64</v>
      </c>
      <c r="G1214">
        <v>1.1481595690447699</v>
      </c>
      <c r="H1214">
        <v>-2.7186403942575299</v>
      </c>
      <c r="I1214">
        <v>-15.433321235528901</v>
      </c>
      <c r="J1214">
        <v>0.38596654507691203</v>
      </c>
      <c r="K1214">
        <v>82.648669597362499</v>
      </c>
      <c r="L1214">
        <v>78.741905026351205</v>
      </c>
      <c r="M1214">
        <v>48.8054115865474</v>
      </c>
      <c r="N1214">
        <v>0.84781042705084697</v>
      </c>
      <c r="O1214">
        <v>27.008506616257002</v>
      </c>
      <c r="P1214">
        <v>36.516129032258</v>
      </c>
      <c r="Q1214">
        <v>2.2518488342105999E-2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133</v>
      </c>
      <c r="E1215">
        <v>1718.60374245</v>
      </c>
      <c r="F1215">
        <v>14.35</v>
      </c>
      <c r="G1215">
        <v>-10.223446653630299</v>
      </c>
      <c r="H1215">
        <v>-5.7764417460234201</v>
      </c>
      <c r="I1215">
        <v>-32.950987341576798</v>
      </c>
      <c r="J1215">
        <v>9.6906595468260104</v>
      </c>
      <c r="K1215">
        <v>13.7425844030227</v>
      </c>
      <c r="L1215">
        <v>13.380619597573499</v>
      </c>
      <c r="M1215">
        <v>62.437967933906499</v>
      </c>
      <c r="N1215">
        <v>1.14711682157008</v>
      </c>
      <c r="O1215">
        <v>28.222996515679402</v>
      </c>
      <c r="P1215">
        <v>83.974358974358907</v>
      </c>
      <c r="Q1215">
        <v>5.0483350626953E-2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136</v>
      </c>
      <c r="E1216">
        <v>1718.5183781999999</v>
      </c>
      <c r="F1216">
        <v>101.4</v>
      </c>
      <c r="G1216">
        <v>34.406963630605198</v>
      </c>
      <c r="H1216">
        <v>-3.64752027060779</v>
      </c>
      <c r="I1216">
        <v>0.33511563191900601</v>
      </c>
      <c r="J1216">
        <v>1.9705003329977699</v>
      </c>
      <c r="K1216">
        <v>96.784445159104195</v>
      </c>
      <c r="L1216">
        <v>88.684730915504403</v>
      </c>
      <c r="M1216">
        <v>60.619972282015702</v>
      </c>
      <c r="N1216">
        <v>1.35076630882239</v>
      </c>
      <c r="O1216">
        <v>12.4260355029585</v>
      </c>
      <c r="P1216">
        <v>86.055045871559599</v>
      </c>
      <c r="Q1216">
        <v>5.4259816498691001E-2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D1217" t="s">
        <v>279</v>
      </c>
      <c r="E1217">
        <v>1714.92</v>
      </c>
      <c r="F1217">
        <v>1429.1</v>
      </c>
      <c r="G1217">
        <v>-25.342737969779201</v>
      </c>
      <c r="H1217">
        <v>-2.1246845729990298</v>
      </c>
      <c r="I1217">
        <v>-21.210710149258599</v>
      </c>
      <c r="J1217">
        <v>1.32447809061886</v>
      </c>
      <c r="K1217">
        <v>1405.21699647435</v>
      </c>
      <c r="L1217">
        <v>1416.55601160787</v>
      </c>
      <c r="M1217">
        <v>54.824816390194897</v>
      </c>
      <c r="N1217">
        <v>0.88615953532993597</v>
      </c>
      <c r="O1217">
        <v>24.557413756909899</v>
      </c>
      <c r="P1217">
        <v>21.002497777401398</v>
      </c>
      <c r="Q1217">
        <v>0.160132187933758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838</v>
      </c>
      <c r="E1218">
        <v>1705.8674867120001</v>
      </c>
      <c r="F1218">
        <v>192.11</v>
      </c>
      <c r="G1218">
        <v>-3.8204589182273199</v>
      </c>
      <c r="H1218">
        <v>-12.2094229253628</v>
      </c>
      <c r="I1218">
        <v>8.3432162303230797</v>
      </c>
      <c r="J1218">
        <v>6.7052375417868602</v>
      </c>
      <c r="M1218">
        <v>47.184316934949699</v>
      </c>
      <c r="O1218">
        <v>19.7230753214304</v>
      </c>
      <c r="P1218">
        <v>39.210144927536199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46</v>
      </c>
      <c r="E1219">
        <v>1703.8454999999999</v>
      </c>
      <c r="F1219">
        <v>431.9</v>
      </c>
      <c r="G1219">
        <v>21.594558579836001</v>
      </c>
      <c r="H1219">
        <v>-8.86331693710917</v>
      </c>
      <c r="I1219">
        <v>52.085199418874801</v>
      </c>
      <c r="J1219">
        <v>0.59177031376812705</v>
      </c>
      <c r="K1219">
        <v>415.49517246014199</v>
      </c>
      <c r="L1219">
        <v>337.32138213011899</v>
      </c>
      <c r="M1219">
        <v>38.182978740741703</v>
      </c>
      <c r="N1219">
        <v>0.419946265757566</v>
      </c>
      <c r="O1219">
        <v>15.1771243343366</v>
      </c>
      <c r="P1219">
        <v>87.660221594612196</v>
      </c>
      <c r="Q1219">
        <v>6.5788207539606999E-2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551</v>
      </c>
      <c r="E1220">
        <v>1701.0723748099999</v>
      </c>
      <c r="F1220">
        <v>98.9</v>
      </c>
      <c r="G1220">
        <v>24.574587774777701</v>
      </c>
      <c r="H1220">
        <v>2.5317627315177198</v>
      </c>
      <c r="I1220">
        <v>11.173924412192299</v>
      </c>
      <c r="J1220">
        <v>6.3418844692584502</v>
      </c>
      <c r="K1220">
        <v>90.8428956596305</v>
      </c>
      <c r="L1220">
        <v>79.361878464872902</v>
      </c>
      <c r="M1220">
        <v>55.797007043616603</v>
      </c>
      <c r="N1220">
        <v>0.812576510359867</v>
      </c>
      <c r="O1220">
        <v>6.1172901921132397</v>
      </c>
      <c r="P1220">
        <v>76.764968722073206</v>
      </c>
      <c r="Q1220">
        <v>-1.4491727950046E-2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200</v>
      </c>
      <c r="E1221">
        <v>1694.0976000000001</v>
      </c>
      <c r="F1221">
        <v>1357.45</v>
      </c>
      <c r="G1221">
        <v>43.369588467004199</v>
      </c>
      <c r="H1221">
        <v>12.3504623886123</v>
      </c>
      <c r="I1221">
        <v>0.52141016631011805</v>
      </c>
      <c r="J1221">
        <v>14.6426466449957</v>
      </c>
      <c r="K1221">
        <v>1106.05477672089</v>
      </c>
      <c r="L1221">
        <v>1007.52250106653</v>
      </c>
      <c r="M1221">
        <v>86.056549452250493</v>
      </c>
      <c r="N1221">
        <v>2.5816191108161899</v>
      </c>
      <c r="O1221">
        <v>10.5013075988065</v>
      </c>
      <c r="P1221">
        <v>81.247079244275298</v>
      </c>
      <c r="Q1221">
        <v>2.1683115616930999E-2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628</v>
      </c>
      <c r="E1222">
        <v>1692.3029750000001</v>
      </c>
      <c r="F1222">
        <v>62.77</v>
      </c>
      <c r="G1222">
        <v>27.779112554273802</v>
      </c>
      <c r="H1222">
        <v>-0.28381875416924801</v>
      </c>
      <c r="I1222">
        <v>-11.352464144623299</v>
      </c>
      <c r="J1222">
        <v>5.9096651043773099</v>
      </c>
      <c r="K1222">
        <v>57.4523666991497</v>
      </c>
      <c r="L1222">
        <v>55.410651549909197</v>
      </c>
      <c r="M1222">
        <v>29.188193916460101</v>
      </c>
      <c r="N1222">
        <v>2.1481811178042198</v>
      </c>
      <c r="O1222">
        <v>24.263183049227301</v>
      </c>
      <c r="P1222">
        <v>64.750656167979002</v>
      </c>
      <c r="Q1222">
        <v>7.1071011628524999E-2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E1223">
        <v>1690.96047</v>
      </c>
      <c r="F1223">
        <v>2062.65</v>
      </c>
      <c r="G1223">
        <v>677.11932247751895</v>
      </c>
      <c r="H1223">
        <v>25.416525429982102</v>
      </c>
      <c r="I1223">
        <v>81.257744852346605</v>
      </c>
      <c r="J1223">
        <v>13.1211690026096</v>
      </c>
      <c r="K1223">
        <v>1569.8629283963101</v>
      </c>
      <c r="L1223">
        <v>963.50972360437595</v>
      </c>
      <c r="M1223">
        <v>70.823242398796197</v>
      </c>
      <c r="N1223">
        <v>0.45116129032258001</v>
      </c>
      <c r="O1223">
        <v>2.42164206239545</v>
      </c>
      <c r="P1223">
        <v>811.06448763250796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420</v>
      </c>
      <c r="E1224">
        <v>1689.2457912719999</v>
      </c>
      <c r="F1224">
        <v>42.12</v>
      </c>
      <c r="G1224">
        <v>47.992159250762697</v>
      </c>
      <c r="H1224">
        <v>6.3517865035886203</v>
      </c>
      <c r="I1224">
        <v>9.0841102739255</v>
      </c>
      <c r="J1224">
        <v>13.211876406588599</v>
      </c>
      <c r="K1224">
        <v>39.116303684269603</v>
      </c>
      <c r="L1224">
        <v>34.503461883535103</v>
      </c>
      <c r="M1224">
        <v>69.259730985885</v>
      </c>
      <c r="N1224">
        <v>0.94917887298119596</v>
      </c>
      <c r="O1224">
        <v>10.3988603988604</v>
      </c>
      <c r="P1224">
        <v>106.470588235294</v>
      </c>
      <c r="Q1224">
        <v>-1.7706840481836999E-2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95</v>
      </c>
      <c r="E1225">
        <v>1681.827</v>
      </c>
      <c r="F1225">
        <v>166.6</v>
      </c>
      <c r="G1225">
        <v>-18.376274097877001</v>
      </c>
      <c r="H1225">
        <v>9.1532972715566601</v>
      </c>
      <c r="I1225">
        <v>-6.5617957965779201</v>
      </c>
      <c r="J1225">
        <v>10.477705265950901</v>
      </c>
      <c r="K1225">
        <v>151.23379425074799</v>
      </c>
      <c r="L1225">
        <v>149.43657982640599</v>
      </c>
      <c r="M1225">
        <v>64.959196608025593</v>
      </c>
      <c r="N1225">
        <v>2.0301035091892299</v>
      </c>
      <c r="O1225">
        <v>21.848739495798299</v>
      </c>
      <c r="P1225">
        <v>46.848832084618699</v>
      </c>
      <c r="Q1225">
        <v>0.11195024348636801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531</v>
      </c>
      <c r="E1226">
        <v>1675.0953</v>
      </c>
      <c r="F1226">
        <v>159.99</v>
      </c>
      <c r="G1226">
        <v>91.403868741733405</v>
      </c>
      <c r="H1226">
        <v>-5.7946348731962596</v>
      </c>
      <c r="I1226">
        <v>36.6086970768852</v>
      </c>
      <c r="J1226">
        <v>5.4392227245987099</v>
      </c>
      <c r="K1226">
        <v>157.09229770663799</v>
      </c>
      <c r="L1226">
        <v>132.903418688904</v>
      </c>
      <c r="M1226">
        <v>61.091467578951899</v>
      </c>
      <c r="N1226">
        <v>0.36383197777429599</v>
      </c>
      <c r="O1226">
        <v>14.382148884305201</v>
      </c>
      <c r="P1226">
        <v>125.338028169014</v>
      </c>
      <c r="Q1226">
        <v>4.0424659315682003E-2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57</v>
      </c>
      <c r="E1227">
        <v>1668.00469976</v>
      </c>
      <c r="F1227">
        <v>2699.9</v>
      </c>
      <c r="G1227">
        <v>11.833027855471901</v>
      </c>
      <c r="H1227">
        <v>9.1872537519378294</v>
      </c>
      <c r="I1227">
        <v>25.243171046752</v>
      </c>
      <c r="J1227">
        <v>2.49254287151197</v>
      </c>
      <c r="K1227">
        <v>2441.7435772009599</v>
      </c>
      <c r="L1227">
        <v>2197.1882498333098</v>
      </c>
      <c r="M1227">
        <v>69.351930140686804</v>
      </c>
      <c r="N1227">
        <v>1.1435254322761399</v>
      </c>
      <c r="O1227">
        <v>4.5927626949146196</v>
      </c>
      <c r="P1227">
        <v>56.235171575719001</v>
      </c>
      <c r="Q1227">
        <v>1.7383940604346001E-2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21</v>
      </c>
      <c r="E1228">
        <v>1665.3966485399999</v>
      </c>
      <c r="F1228">
        <v>1092.9000000000001</v>
      </c>
      <c r="G1228">
        <v>59.449568301339497</v>
      </c>
      <c r="H1228">
        <v>-9.5619811160552199</v>
      </c>
      <c r="I1228">
        <v>24.782853447695999</v>
      </c>
      <c r="J1228">
        <v>1.71177722996559</v>
      </c>
      <c r="K1228">
        <v>1074.40484085457</v>
      </c>
      <c r="L1228">
        <v>862.14423464260904</v>
      </c>
      <c r="M1228">
        <v>43.430521556385003</v>
      </c>
      <c r="N1228">
        <v>0.56811160085411705</v>
      </c>
      <c r="O1228">
        <v>14.548449080428201</v>
      </c>
      <c r="P1228">
        <v>91.703209963164298</v>
      </c>
      <c r="Q1228">
        <v>8.6886688689342004E-2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21</v>
      </c>
      <c r="E1229">
        <v>1662.6231413999999</v>
      </c>
      <c r="F1229">
        <v>1307.8</v>
      </c>
      <c r="G1229">
        <v>98.058706086216503</v>
      </c>
      <c r="H1229">
        <v>13.8567772643657</v>
      </c>
      <c r="I1229">
        <v>86.251837484667405</v>
      </c>
      <c r="J1229">
        <v>5.4112549294965397</v>
      </c>
      <c r="K1229">
        <v>1224.8977478645199</v>
      </c>
      <c r="L1229">
        <v>970.236761155605</v>
      </c>
      <c r="M1229">
        <v>54.221752422438399</v>
      </c>
      <c r="N1229">
        <v>0.72221316932269797</v>
      </c>
      <c r="O1229">
        <v>12.310750879339301</v>
      </c>
      <c r="P1229">
        <v>144.42575460237299</v>
      </c>
      <c r="Q1229">
        <v>0.16629361481883001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72</v>
      </c>
      <c r="E1230">
        <v>1659.7402635000001</v>
      </c>
      <c r="F1230">
        <v>53999</v>
      </c>
      <c r="G1230">
        <v>271.33560969491498</v>
      </c>
      <c r="H1230">
        <v>-18.6389448546891</v>
      </c>
      <c r="I1230">
        <v>79.290699378497806</v>
      </c>
      <c r="J1230">
        <v>-1.08873229055876</v>
      </c>
      <c r="K1230">
        <v>45841.939110271604</v>
      </c>
      <c r="L1230">
        <v>31603.0610693161</v>
      </c>
      <c r="M1230">
        <v>50.341651663543097</v>
      </c>
      <c r="N1230">
        <v>0.65498798076923004</v>
      </c>
      <c r="O1230">
        <v>24.074519898516598</v>
      </c>
      <c r="P1230">
        <v>302.97610829810299</v>
      </c>
      <c r="Q1230">
        <v>7.8957676843553995E-2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170</v>
      </c>
      <c r="E1231">
        <v>1657.9087229249999</v>
      </c>
      <c r="F1231">
        <v>1352.05</v>
      </c>
      <c r="G1231">
        <v>27.407808711104799</v>
      </c>
      <c r="H1231">
        <v>-8.4760220665594304</v>
      </c>
      <c r="I1231">
        <v>8.0590863066634792</v>
      </c>
      <c r="J1231">
        <v>2.5507599382168502</v>
      </c>
      <c r="K1231">
        <v>1278.8127734346201</v>
      </c>
      <c r="L1231">
        <v>1153.8587582979601</v>
      </c>
      <c r="M1231">
        <v>47.085759091584599</v>
      </c>
      <c r="N1231">
        <v>0.60317614336605396</v>
      </c>
      <c r="O1231">
        <v>16.489774786435401</v>
      </c>
      <c r="P1231">
        <v>59.807339991726202</v>
      </c>
      <c r="Q1231">
        <v>-1.8726021317700001E-2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356</v>
      </c>
      <c r="E1232">
        <v>1653.2566959999999</v>
      </c>
      <c r="F1232">
        <v>1233.7</v>
      </c>
      <c r="G1232">
        <v>339.04156865552699</v>
      </c>
      <c r="H1232">
        <v>29.682298998253501</v>
      </c>
      <c r="I1232">
        <v>251.01606675537701</v>
      </c>
      <c r="J1232">
        <v>1.9602627148438401</v>
      </c>
      <c r="K1232">
        <v>1057.9201031821499</v>
      </c>
      <c r="L1232">
        <v>719.97234882560497</v>
      </c>
      <c r="M1232">
        <v>67.678868180570902</v>
      </c>
      <c r="N1232">
        <v>2.61617805719664</v>
      </c>
      <c r="O1232">
        <v>3.7448326173299802</v>
      </c>
      <c r="P1232">
        <v>460.39064274358299</v>
      </c>
      <c r="Q1232">
        <v>0.21479963149294501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411</v>
      </c>
      <c r="E1233">
        <v>1647.01422192</v>
      </c>
      <c r="F1233">
        <v>679.2</v>
      </c>
      <c r="G1233">
        <v>-35.5852811449585</v>
      </c>
      <c r="H1233">
        <v>-6.0249569711715898</v>
      </c>
      <c r="I1233">
        <v>-25.9316067398609</v>
      </c>
      <c r="J1233">
        <v>-0.12486943015723</v>
      </c>
      <c r="K1233">
        <v>689.19379000393201</v>
      </c>
      <c r="L1233">
        <v>703.79544951687001</v>
      </c>
      <c r="M1233">
        <v>44.096599192041502</v>
      </c>
      <c r="N1233">
        <v>0.64715861194373203</v>
      </c>
      <c r="O1233">
        <v>35.453474676089499</v>
      </c>
      <c r="P1233">
        <v>8.4984025559105394</v>
      </c>
      <c r="Q1233">
        <v>-1.3981809715264E-2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Row],[Ticker]],[1]!Table1[[Symbol]:[Industry]],2,FALSE),"-")</f>
        <v>-</v>
      </c>
      <c r="D1234" t="s">
        <v>231</v>
      </c>
      <c r="E1234">
        <v>1646.6623405400001</v>
      </c>
      <c r="F1234">
        <v>430.85</v>
      </c>
      <c r="G1234">
        <v>-29.19336252551</v>
      </c>
      <c r="H1234">
        <v>-9.1384625568544404</v>
      </c>
      <c r="I1234">
        <v>-40.307480301723501</v>
      </c>
      <c r="J1234">
        <v>-0.43523298520162701</v>
      </c>
      <c r="K1234">
        <v>443.05874408420101</v>
      </c>
      <c r="L1234">
        <v>485.79333095099599</v>
      </c>
      <c r="M1234">
        <v>43.909230529141098</v>
      </c>
      <c r="N1234">
        <v>0.56797234621975801</v>
      </c>
      <c r="O1234">
        <v>47.475919693628803</v>
      </c>
      <c r="P1234">
        <v>13.3815789473684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Row],[Ticker]],[1]!Table1[[Symbol]:[Industry]],2,FALSE),"-")</f>
        <v>-</v>
      </c>
      <c r="D1235" t="s">
        <v>231</v>
      </c>
      <c r="E1235">
        <v>1645.643918905</v>
      </c>
      <c r="F1235">
        <v>930.65</v>
      </c>
      <c r="G1235">
        <v>146.78051873523299</v>
      </c>
      <c r="H1235">
        <v>-3.8782783582384002</v>
      </c>
      <c r="I1235">
        <v>109.648218175976</v>
      </c>
      <c r="J1235">
        <v>3.8582823262503401</v>
      </c>
      <c r="K1235">
        <v>853.58785415342595</v>
      </c>
      <c r="L1235">
        <v>669.30746862599096</v>
      </c>
      <c r="M1235">
        <v>63.906365329882</v>
      </c>
      <c r="N1235">
        <v>1.02789011295495</v>
      </c>
      <c r="O1235">
        <v>5.8346317090205799</v>
      </c>
      <c r="P1235">
        <v>195.21015067406799</v>
      </c>
      <c r="Q1235">
        <v>0.153067498714756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Row],[Ticker]],[1]!Table1[[Symbol]:[Industry]],2,FALSE),"-")</f>
        <v>-</v>
      </c>
      <c r="D1236" t="s">
        <v>490</v>
      </c>
      <c r="E1236">
        <v>1640.0675319059901</v>
      </c>
      <c r="F1236">
        <v>163.51</v>
      </c>
      <c r="G1236">
        <v>-19.722835733683901</v>
      </c>
      <c r="H1236">
        <v>-1.5139810850556701</v>
      </c>
      <c r="I1236">
        <v>-0.94156017634232103</v>
      </c>
      <c r="J1236">
        <v>0.39742976498148103</v>
      </c>
      <c r="K1236">
        <v>151.158777134318</v>
      </c>
      <c r="L1236">
        <v>140.035682395886</v>
      </c>
      <c r="M1236">
        <v>75.924430502844899</v>
      </c>
      <c r="N1236">
        <v>0.45528034044506099</v>
      </c>
      <c r="O1236">
        <v>9.1064766680936895</v>
      </c>
      <c r="P1236">
        <v>49.187956204379503</v>
      </c>
      <c r="Q1236">
        <v>6.9593801474643002E-2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Row],[Ticker]],[1]!Table1[[Symbol]:[Industry]],2,FALSE),"-")</f>
        <v>-</v>
      </c>
      <c r="D1237" t="s">
        <v>411</v>
      </c>
      <c r="E1237">
        <v>1624.171473375</v>
      </c>
      <c r="F1237">
        <v>10.45</v>
      </c>
      <c r="G1237">
        <v>-50.966515099529801</v>
      </c>
      <c r="H1237">
        <v>-14.665218901686501</v>
      </c>
      <c r="I1237">
        <v>-45.201240052762202</v>
      </c>
      <c r="J1237">
        <v>-2.3044519252737099</v>
      </c>
      <c r="K1237">
        <v>11.3533097258216</v>
      </c>
      <c r="L1237">
        <v>12.224009292754699</v>
      </c>
      <c r="M1237">
        <v>45.490632697508303</v>
      </c>
      <c r="N1237">
        <v>1.29915670735287</v>
      </c>
      <c r="O1237">
        <v>61.084529505582097</v>
      </c>
      <c r="P1237">
        <v>5.5555555555555296</v>
      </c>
      <c r="Q1237">
        <v>0.103865287255969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Row],[Ticker]],[1]!Table1[[Symbol]:[Industry]],2,FALSE),"-")</f>
        <v>-</v>
      </c>
      <c r="D1238" t="s">
        <v>57</v>
      </c>
      <c r="E1238">
        <v>1613.2870816</v>
      </c>
      <c r="F1238">
        <v>608</v>
      </c>
      <c r="G1238">
        <v>26.192663129632201</v>
      </c>
      <c r="H1238">
        <v>-1.3938170670785599</v>
      </c>
      <c r="I1238">
        <v>9.4866108695146991</v>
      </c>
      <c r="J1238">
        <v>0.68358544602303095</v>
      </c>
      <c r="K1238">
        <v>549.07380005134098</v>
      </c>
      <c r="L1238">
        <v>487.19188099755098</v>
      </c>
      <c r="M1238">
        <v>73.640095292211797</v>
      </c>
      <c r="N1238">
        <v>0.64869029252230104</v>
      </c>
      <c r="O1238">
        <v>6.0855263157894601</v>
      </c>
      <c r="P1238">
        <v>63.440860215053704</v>
      </c>
      <c r="Q1238">
        <v>2.9034002338141001E-2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Row],[Ticker]],[1]!Table1[[Symbol]:[Industry]],2,FALSE),"-")</f>
        <v>-</v>
      </c>
      <c r="D1239" t="s">
        <v>57</v>
      </c>
      <c r="E1239">
        <v>1607.9654267850001</v>
      </c>
      <c r="F1239">
        <v>769.35</v>
      </c>
      <c r="G1239">
        <v>102.89667739833099</v>
      </c>
      <c r="H1239">
        <v>-2.9828924408960802</v>
      </c>
      <c r="I1239">
        <v>46.043844214000103</v>
      </c>
      <c r="J1239">
        <v>0.441156349675142</v>
      </c>
      <c r="K1239">
        <v>674.20616486198503</v>
      </c>
      <c r="L1239">
        <v>541.24402965620504</v>
      </c>
      <c r="M1239">
        <v>76.552391553576101</v>
      </c>
      <c r="N1239">
        <v>1.03512123895998</v>
      </c>
      <c r="O1239">
        <v>3.26899330603755</v>
      </c>
      <c r="P1239">
        <v>151.257348138471</v>
      </c>
      <c r="Q1239">
        <v>6.2286070630265998E-2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Row],[Ticker]],[1]!Table1[[Symbol]:[Industry]],2,FALSE),"-")</f>
        <v>-</v>
      </c>
      <c r="D1240" t="s">
        <v>111</v>
      </c>
      <c r="E1240">
        <v>1605.3530361999999</v>
      </c>
      <c r="F1240">
        <v>61.58</v>
      </c>
      <c r="G1240">
        <v>38.190614840243697</v>
      </c>
      <c r="H1240">
        <v>9.52592406497841</v>
      </c>
      <c r="I1240">
        <v>-31.463030619834701</v>
      </c>
      <c r="J1240">
        <v>9.9250613664087197</v>
      </c>
      <c r="K1240">
        <v>58.746198855775397</v>
      </c>
      <c r="L1240">
        <v>58.589886517812097</v>
      </c>
      <c r="M1240">
        <v>70.764646864641804</v>
      </c>
      <c r="N1240">
        <v>0.478819387440507</v>
      </c>
      <c r="O1240">
        <v>40.467684313088597</v>
      </c>
      <c r="P1240">
        <v>72.492997198879493</v>
      </c>
      <c r="Q1240">
        <v>-1.5950542894475998E-2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Row],[Ticker]],[1]!Table1[[Symbol]:[Industry]],2,FALSE),"-")</f>
        <v>-</v>
      </c>
      <c r="D1241" t="s">
        <v>377</v>
      </c>
      <c r="E1241">
        <v>1605.3402960399901</v>
      </c>
      <c r="F1241">
        <v>401.2</v>
      </c>
      <c r="G1241">
        <v>-19.402574583021501</v>
      </c>
      <c r="H1241">
        <v>7.8189183855342801</v>
      </c>
      <c r="I1241">
        <v>-8.5081888868824507</v>
      </c>
      <c r="J1241">
        <v>13.120444849639799</v>
      </c>
      <c r="K1241">
        <v>357.26070701258999</v>
      </c>
      <c r="L1241">
        <v>354.210971175667</v>
      </c>
      <c r="M1241">
        <v>72.547824401199705</v>
      </c>
      <c r="N1241">
        <v>1.1868201974589001</v>
      </c>
      <c r="O1241">
        <v>6.1814556331006996</v>
      </c>
      <c r="P1241">
        <v>43.081312410841598</v>
      </c>
      <c r="Q1241">
        <v>-0.11442477322845999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Row],[Ticker]],[1]!Table1[[Symbol]:[Industry]],2,FALSE),"-")</f>
        <v>-</v>
      </c>
      <c r="D1242" t="s">
        <v>200</v>
      </c>
      <c r="E1242">
        <v>1598.57596370499</v>
      </c>
      <c r="F1242">
        <v>1007.65</v>
      </c>
      <c r="G1242">
        <v>119.470459527522</v>
      </c>
      <c r="H1242">
        <v>-6.5029948890667599</v>
      </c>
      <c r="I1242">
        <v>103.851957117174</v>
      </c>
      <c r="J1242">
        <v>8.3770750834049998</v>
      </c>
      <c r="K1242">
        <v>944.06571791042802</v>
      </c>
      <c r="L1242">
        <v>713.10565766744605</v>
      </c>
      <c r="M1242">
        <v>59.1157611638722</v>
      </c>
      <c r="N1242">
        <v>0.473182242071714</v>
      </c>
      <c r="O1242">
        <v>8.6240261995732492</v>
      </c>
      <c r="P1242">
        <v>170.14745308310901</v>
      </c>
      <c r="Q1242">
        <v>0.193938145705846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Row],[Ticker]],[1]!Table1[[Symbol]:[Industry]],2,FALSE),"-")</f>
        <v>-</v>
      </c>
      <c r="D1243" t="s">
        <v>377</v>
      </c>
      <c r="E1243">
        <v>1596.98071168</v>
      </c>
      <c r="F1243">
        <v>1270.4000000000001</v>
      </c>
      <c r="G1243">
        <v>12.644122736325601</v>
      </c>
      <c r="H1243">
        <v>5.6096551877286398</v>
      </c>
      <c r="I1243">
        <v>30.628145470457401</v>
      </c>
      <c r="J1243">
        <v>10.879429281474501</v>
      </c>
      <c r="K1243">
        <v>1132.43517106934</v>
      </c>
      <c r="L1243">
        <v>994.30655943207705</v>
      </c>
      <c r="M1243">
        <v>69.963621030219699</v>
      </c>
      <c r="N1243">
        <v>1.1904474863136301</v>
      </c>
      <c r="O1243">
        <v>4.5340050377833601</v>
      </c>
      <c r="P1243">
        <v>81.537582166333195</v>
      </c>
      <c r="Q1243">
        <v>-1.0981503993282E-2</v>
      </c>
    </row>
    <row r="1244" spans="1:17" hidden="1" x14ac:dyDescent="0.3">
      <c r="A1244" t="s">
        <v>2636</v>
      </c>
      <c r="B1244" t="s">
        <v>2637</v>
      </c>
      <c r="C1244" t="str">
        <f>IFERROR(VLOOKUP(Table1[[#This Row],[Ticker]],[1]!Table1[[Symbol]:[Industry]],2,FALSE),"-")</f>
        <v>-</v>
      </c>
      <c r="E1244">
        <v>1594.7381077499999</v>
      </c>
      <c r="F1244">
        <v>723.75</v>
      </c>
      <c r="G1244">
        <v>2619.2195506493599</v>
      </c>
      <c r="H1244">
        <v>17.7042901540981</v>
      </c>
      <c r="I1244">
        <v>105.263639914208</v>
      </c>
      <c r="J1244">
        <v>-9.4269114721992704</v>
      </c>
      <c r="K1244">
        <v>611.04095038206003</v>
      </c>
      <c r="L1244">
        <v>391.088240555276</v>
      </c>
      <c r="M1244">
        <v>68.093188876110602</v>
      </c>
      <c r="N1244">
        <v>2.4826309610419099</v>
      </c>
      <c r="O1244">
        <v>3.6269430051813298</v>
      </c>
      <c r="P1244">
        <v>2645.6373292867902</v>
      </c>
    </row>
    <row r="1245" spans="1:17" hidden="1" x14ac:dyDescent="0.3">
      <c r="A1245" t="s">
        <v>2638</v>
      </c>
      <c r="B1245" t="s">
        <v>2639</v>
      </c>
      <c r="C1245" t="str">
        <f>IFERROR(VLOOKUP(Table1[[#This Row],[Ticker]],[1]!Table1[[Symbol]:[Industry]],2,FALSE),"-")</f>
        <v>-</v>
      </c>
      <c r="E1245">
        <v>1593.0787505000001</v>
      </c>
      <c r="F1245">
        <v>818.05</v>
      </c>
      <c r="G1245">
        <v>130.14486837526499</v>
      </c>
      <c r="H1245">
        <v>1.3010655800934201</v>
      </c>
      <c r="I1245">
        <v>47.112895228936601</v>
      </c>
      <c r="J1245">
        <v>9.6072113348182704</v>
      </c>
      <c r="K1245">
        <v>716.24476701973595</v>
      </c>
      <c r="L1245">
        <v>524.34852286245905</v>
      </c>
      <c r="M1245">
        <v>50.825099544027402</v>
      </c>
      <c r="N1245">
        <v>0.475839653304442</v>
      </c>
      <c r="O1245">
        <v>16.007578998838699</v>
      </c>
      <c r="P1245">
        <v>183.94654633807701</v>
      </c>
    </row>
    <row r="1246" spans="1:17" hidden="1" x14ac:dyDescent="0.3">
      <c r="A1246" t="s">
        <v>2640</v>
      </c>
      <c r="B1246" t="s">
        <v>2641</v>
      </c>
      <c r="C1246" t="str">
        <f>IFERROR(VLOOKUP(Table1[[#This Row],[Ticker]],[1]!Table1[[Symbol]:[Industry]],2,FALSE),"-")</f>
        <v>-</v>
      </c>
      <c r="D1246" t="s">
        <v>279</v>
      </c>
      <c r="E1246">
        <v>1588.06816463</v>
      </c>
      <c r="F1246">
        <v>117.17</v>
      </c>
      <c r="G1246">
        <v>-18.873033341428599</v>
      </c>
      <c r="H1246">
        <v>-3.3696829417051601</v>
      </c>
      <c r="I1246">
        <v>-8.2179043938629892</v>
      </c>
      <c r="J1246">
        <v>1.3594043172744099</v>
      </c>
      <c r="K1246">
        <v>114.61472395931401</v>
      </c>
      <c r="L1246">
        <v>111.528577684075</v>
      </c>
      <c r="M1246">
        <v>47.6896589002586</v>
      </c>
      <c r="N1246">
        <v>0.57051722100438895</v>
      </c>
      <c r="O1246">
        <v>10.0879064606981</v>
      </c>
      <c r="P1246">
        <v>27.3586956521739</v>
      </c>
      <c r="Q1246">
        <v>-2.9484436789221E-2</v>
      </c>
    </row>
    <row r="1247" spans="1:17" hidden="1" x14ac:dyDescent="0.3">
      <c r="A1247" t="s">
        <v>2642</v>
      </c>
      <c r="B1247" t="s">
        <v>2643</v>
      </c>
      <c r="C1247" t="str">
        <f>IFERROR(VLOOKUP(Table1[[#This Row],[Ticker]],[1]!Table1[[Symbol]:[Industry]],2,FALSE),"-")</f>
        <v>-</v>
      </c>
      <c r="D1247" t="s">
        <v>551</v>
      </c>
      <c r="E1247">
        <v>1584.0738223200001</v>
      </c>
      <c r="F1247">
        <v>470.7</v>
      </c>
      <c r="G1247">
        <v>-17.949061043243098</v>
      </c>
      <c r="H1247">
        <v>13.3097567752441</v>
      </c>
      <c r="I1247">
        <v>11.1321511728085</v>
      </c>
      <c r="J1247">
        <v>0.55637936504817798</v>
      </c>
      <c r="K1247">
        <v>406.42009216613002</v>
      </c>
      <c r="L1247">
        <v>378.03715951978103</v>
      </c>
      <c r="M1247">
        <v>68.415706704724499</v>
      </c>
      <c r="N1247">
        <v>1.66490008078455</v>
      </c>
      <c r="O1247">
        <v>5.7998725302740501</v>
      </c>
      <c r="P1247">
        <v>60.648464163822503</v>
      </c>
      <c r="Q1247">
        <v>-0.10645016018827699</v>
      </c>
    </row>
    <row r="1248" spans="1:17" hidden="1" x14ac:dyDescent="0.3">
      <c r="A1248" t="s">
        <v>2644</v>
      </c>
      <c r="B1248" t="s">
        <v>2645</v>
      </c>
      <c r="C1248" t="str">
        <f>IFERROR(VLOOKUP(Table1[[#This Row],[Ticker]],[1]!Table1[[Symbol]:[Industry]],2,FALSE),"-")</f>
        <v>-</v>
      </c>
      <c r="D1248" t="s">
        <v>771</v>
      </c>
      <c r="E1248">
        <v>1569.085036485</v>
      </c>
      <c r="F1248">
        <v>310.85000000000002</v>
      </c>
      <c r="G1248">
        <v>-8.0438258575426502</v>
      </c>
      <c r="H1248">
        <v>12.339630035277199</v>
      </c>
      <c r="I1248">
        <v>4.1198492910077498</v>
      </c>
      <c r="J1248">
        <v>13.2051672485879</v>
      </c>
      <c r="K1248">
        <v>276.63315800184699</v>
      </c>
      <c r="M1248">
        <v>83.5104320180033</v>
      </c>
      <c r="N1248">
        <v>2.1098474740388902</v>
      </c>
      <c r="O1248">
        <v>2.2036351938233798</v>
      </c>
      <c r="P1248">
        <v>36.5473314298264</v>
      </c>
    </row>
    <row r="1249" spans="1:17" hidden="1" x14ac:dyDescent="0.3">
      <c r="A1249" t="s">
        <v>2646</v>
      </c>
      <c r="B1249" t="s">
        <v>2647</v>
      </c>
      <c r="C1249" t="str">
        <f>IFERROR(VLOOKUP(Table1[[#This Row],[Ticker]],[1]!Table1[[Symbol]:[Industry]],2,FALSE),"-")</f>
        <v>-</v>
      </c>
      <c r="D1249" t="s">
        <v>24</v>
      </c>
      <c r="E1249">
        <v>1567.0272735450001</v>
      </c>
      <c r="F1249">
        <v>347.85</v>
      </c>
      <c r="G1249">
        <v>-46.452261396056699</v>
      </c>
      <c r="H1249">
        <v>-4.0558809466431898</v>
      </c>
      <c r="I1249">
        <v>-34.288586247506302</v>
      </c>
      <c r="J1249">
        <v>-0.19306051933090199</v>
      </c>
      <c r="K1249">
        <v>349.67801873210198</v>
      </c>
      <c r="M1249">
        <v>45.0405212857967</v>
      </c>
      <c r="N1249">
        <v>0.43078488381742902</v>
      </c>
      <c r="O1249">
        <v>34.828230559148999</v>
      </c>
      <c r="P1249">
        <v>11.705202312138701</v>
      </c>
    </row>
    <row r="1250" spans="1:17" hidden="1" x14ac:dyDescent="0.3">
      <c r="A1250" t="s">
        <v>2648</v>
      </c>
      <c r="B1250" t="s">
        <v>2649</v>
      </c>
      <c r="C1250" t="str">
        <f>IFERROR(VLOOKUP(Table1[[#This Row],[Ticker]],[1]!Table1[[Symbol]:[Industry]],2,FALSE),"-")</f>
        <v>-</v>
      </c>
      <c r="D1250" t="s">
        <v>265</v>
      </c>
      <c r="E1250">
        <v>1563.4501247999999</v>
      </c>
      <c r="F1250">
        <v>1562.8</v>
      </c>
      <c r="G1250">
        <v>426.78576118557203</v>
      </c>
      <c r="H1250">
        <v>11.664047821367101</v>
      </c>
      <c r="I1250">
        <v>72.070784737641901</v>
      </c>
      <c r="J1250">
        <v>-7.0746392692004099</v>
      </c>
      <c r="K1250">
        <v>1438.6374882389</v>
      </c>
      <c r="L1250">
        <v>1058.1543894840099</v>
      </c>
      <c r="M1250">
        <v>50.164834315883603</v>
      </c>
      <c r="N1250">
        <v>1.4092837950605199</v>
      </c>
      <c r="O1250">
        <v>11.1434604555925</v>
      </c>
      <c r="P1250">
        <v>653.51976856316196</v>
      </c>
      <c r="Q1250">
        <v>0.17435452313243699</v>
      </c>
    </row>
    <row r="1251" spans="1:17" hidden="1" x14ac:dyDescent="0.3">
      <c r="A1251" t="s">
        <v>2650</v>
      </c>
      <c r="B1251" t="s">
        <v>2651</v>
      </c>
      <c r="C1251" t="str">
        <f>IFERROR(VLOOKUP(Table1[[#This Row],[Ticker]],[1]!Table1[[Symbol]:[Industry]],2,FALSE),"-")</f>
        <v>-</v>
      </c>
      <c r="D1251" t="s">
        <v>574</v>
      </c>
      <c r="E1251">
        <v>1558.3652179549999</v>
      </c>
      <c r="F1251">
        <v>261.17</v>
      </c>
      <c r="G1251">
        <v>0.210100150442773</v>
      </c>
      <c r="H1251">
        <v>5.3777246189950301</v>
      </c>
      <c r="I1251">
        <v>-3.8694881042702201</v>
      </c>
      <c r="J1251">
        <v>3.68229487700708</v>
      </c>
      <c r="K1251">
        <v>234.58314275768601</v>
      </c>
      <c r="L1251">
        <v>228.74514840214701</v>
      </c>
      <c r="M1251">
        <v>81.676817716584793</v>
      </c>
      <c r="N1251">
        <v>1.2624332948553301</v>
      </c>
      <c r="O1251">
        <v>4.8550752383504898</v>
      </c>
      <c r="P1251">
        <v>36.0260416666666</v>
      </c>
      <c r="Q1251">
        <v>-2.0084107503302001E-2</v>
      </c>
    </row>
    <row r="1252" spans="1:17" hidden="1" x14ac:dyDescent="0.3">
      <c r="A1252" t="s">
        <v>2652</v>
      </c>
      <c r="B1252" t="s">
        <v>2653</v>
      </c>
      <c r="C1252" t="str">
        <f>IFERROR(VLOOKUP(Table1[[#This Row],[Ticker]],[1]!Table1[[Symbol]:[Industry]],2,FALSE),"-")</f>
        <v>-</v>
      </c>
      <c r="D1252" t="s">
        <v>40</v>
      </c>
      <c r="E1252">
        <v>1557.88</v>
      </c>
      <c r="F1252">
        <v>46.4</v>
      </c>
      <c r="G1252">
        <v>-12.216449570244301</v>
      </c>
      <c r="H1252">
        <v>-9.1097066457339402</v>
      </c>
      <c r="I1252">
        <v>-3.7779130126951399</v>
      </c>
      <c r="J1252">
        <v>-1.9625089564759901</v>
      </c>
      <c r="K1252">
        <v>45.835580964663102</v>
      </c>
      <c r="L1252">
        <v>45.647370428876798</v>
      </c>
      <c r="M1252">
        <v>62.769986899027302</v>
      </c>
      <c r="N1252">
        <v>1.4413280962317401</v>
      </c>
      <c r="O1252">
        <v>71.099137931034406</v>
      </c>
      <c r="P1252">
        <v>36.470588235294102</v>
      </c>
      <c r="Q1252">
        <v>0.22834385406869401</v>
      </c>
    </row>
    <row r="1253" spans="1:17" hidden="1" x14ac:dyDescent="0.3">
      <c r="A1253" t="s">
        <v>2654</v>
      </c>
      <c r="B1253" t="s">
        <v>2655</v>
      </c>
      <c r="C1253" t="str">
        <f>IFERROR(VLOOKUP(Table1[[#This Row],[Ticker]],[1]!Table1[[Symbol]:[Industry]],2,FALSE),"-")</f>
        <v>-</v>
      </c>
      <c r="D1253" t="s">
        <v>165</v>
      </c>
      <c r="E1253">
        <v>1552.5617377670001</v>
      </c>
      <c r="F1253">
        <v>233.77</v>
      </c>
      <c r="G1253">
        <v>72.959620083246307</v>
      </c>
      <c r="H1253">
        <v>18.1237006193249</v>
      </c>
      <c r="I1253">
        <v>73.211814714803197</v>
      </c>
      <c r="J1253">
        <v>-4.3546632292901304</v>
      </c>
      <c r="K1253">
        <v>202.11715459445301</v>
      </c>
      <c r="L1253">
        <v>153.56580703063599</v>
      </c>
      <c r="M1253">
        <v>57.826770317082499</v>
      </c>
      <c r="N1253">
        <v>1.0744954835735001</v>
      </c>
      <c r="O1253">
        <v>8.9917440219018498</v>
      </c>
      <c r="P1253">
        <v>142.62584327970899</v>
      </c>
      <c r="Q1253">
        <v>0.19017002679029099</v>
      </c>
    </row>
    <row r="1254" spans="1:17" hidden="1" x14ac:dyDescent="0.3">
      <c r="A1254" t="s">
        <v>2656</v>
      </c>
      <c r="B1254" t="s">
        <v>2657</v>
      </c>
      <c r="C1254" t="str">
        <f>IFERROR(VLOOKUP(Table1[[#This Row],[Ticker]],[1]!Table1[[Symbol]:[Industry]],2,FALSE),"-")</f>
        <v>-</v>
      </c>
      <c r="D1254" t="s">
        <v>628</v>
      </c>
      <c r="E1254">
        <v>1550.28406</v>
      </c>
      <c r="F1254">
        <v>1287.6500000000001</v>
      </c>
      <c r="G1254">
        <v>37.166036391465703</v>
      </c>
      <c r="H1254">
        <v>42.410714197973299</v>
      </c>
      <c r="I1254">
        <v>50.417550708953101</v>
      </c>
      <c r="J1254">
        <v>11.431992126363101</v>
      </c>
      <c r="K1254">
        <v>935.66745580311897</v>
      </c>
      <c r="L1254">
        <v>842.74013227748901</v>
      </c>
      <c r="M1254">
        <v>75.732471403351397</v>
      </c>
      <c r="N1254">
        <v>5.0923490211467604</v>
      </c>
      <c r="O1254">
        <v>2.50456257523394</v>
      </c>
      <c r="P1254">
        <v>82.762046696472893</v>
      </c>
    </row>
    <row r="1255" spans="1:17" hidden="1" x14ac:dyDescent="0.3">
      <c r="A1255" t="s">
        <v>2658</v>
      </c>
      <c r="B1255" t="s">
        <v>2659</v>
      </c>
      <c r="C1255" t="str">
        <f>IFERROR(VLOOKUP(Table1[[#This Row],[Ticker]],[1]!Table1[[Symbol]:[Industry]],2,FALSE),"-")</f>
        <v>-</v>
      </c>
      <c r="D1255" t="s">
        <v>1149</v>
      </c>
      <c r="E1255">
        <v>1547.7889725</v>
      </c>
      <c r="F1255">
        <v>1127.9000000000001</v>
      </c>
      <c r="G1255">
        <v>386.03110823216798</v>
      </c>
      <c r="H1255">
        <v>12.2496102922969</v>
      </c>
      <c r="I1255">
        <v>95.587756976230594</v>
      </c>
      <c r="J1255">
        <v>7.1921950570103599</v>
      </c>
      <c r="K1255">
        <v>948.841453500429</v>
      </c>
      <c r="L1255">
        <v>730.45187729907695</v>
      </c>
      <c r="M1255">
        <v>90.776563547169204</v>
      </c>
      <c r="N1255">
        <v>1.49333379744506</v>
      </c>
      <c r="O1255">
        <v>2.5800159588615901</v>
      </c>
      <c r="P1255">
        <v>464.23211605802902</v>
      </c>
      <c r="Q1255">
        <v>0.165599526796395</v>
      </c>
    </row>
    <row r="1256" spans="1:17" hidden="1" x14ac:dyDescent="0.3">
      <c r="A1256" t="s">
        <v>2660</v>
      </c>
      <c r="B1256" t="s">
        <v>2661</v>
      </c>
      <c r="C1256" t="str">
        <f>IFERROR(VLOOKUP(Table1[[#This Row],[Ticker]],[1]!Table1[[Symbol]:[Industry]],2,FALSE),"-")</f>
        <v>-</v>
      </c>
      <c r="D1256" t="s">
        <v>143</v>
      </c>
      <c r="E1256">
        <v>1546.6341411840001</v>
      </c>
      <c r="F1256">
        <v>28.16</v>
      </c>
      <c r="G1256">
        <v>39.229280186093298</v>
      </c>
      <c r="H1256">
        <v>-15.6052475172278</v>
      </c>
      <c r="I1256">
        <v>-28.661398321712301</v>
      </c>
      <c r="J1256">
        <v>-9.1932728449393206</v>
      </c>
      <c r="K1256">
        <v>30.432270021896201</v>
      </c>
      <c r="L1256">
        <v>28.896261101921301</v>
      </c>
      <c r="M1256">
        <v>23.256692438683199</v>
      </c>
      <c r="N1256">
        <v>0.97970696366878796</v>
      </c>
      <c r="O1256">
        <v>39.914772727272698</v>
      </c>
      <c r="P1256">
        <v>82.265372168284799</v>
      </c>
      <c r="Q1256">
        <v>0.207587443370643</v>
      </c>
    </row>
    <row r="1257" spans="1:17" hidden="1" x14ac:dyDescent="0.3">
      <c r="A1257" t="s">
        <v>2662</v>
      </c>
      <c r="B1257" t="s">
        <v>2663</v>
      </c>
      <c r="C1257" t="str">
        <f>IFERROR(VLOOKUP(Table1[[#This Row],[Ticker]],[1]!Table1[[Symbol]:[Industry]],2,FALSE),"-")</f>
        <v>-</v>
      </c>
      <c r="D1257" t="s">
        <v>77</v>
      </c>
      <c r="E1257">
        <v>1543.7349999999999</v>
      </c>
      <c r="F1257">
        <v>52.33</v>
      </c>
      <c r="G1257">
        <v>-11.8148770656887</v>
      </c>
      <c r="H1257">
        <v>1.0368393984855799</v>
      </c>
      <c r="I1257">
        <v>-9.0688512395446299</v>
      </c>
      <c r="J1257">
        <v>7.5529764829827997</v>
      </c>
      <c r="K1257">
        <v>48.6324441797018</v>
      </c>
      <c r="L1257">
        <v>47.686947734373398</v>
      </c>
      <c r="M1257">
        <v>73.684152662045506</v>
      </c>
      <c r="N1257">
        <v>0.726124174670568</v>
      </c>
      <c r="O1257">
        <v>15.5827289384865</v>
      </c>
      <c r="P1257">
        <v>35.394566623544598</v>
      </c>
      <c r="Q1257">
        <v>2.6770232467564999E-2</v>
      </c>
    </row>
    <row r="1258" spans="1:17" hidden="1" x14ac:dyDescent="0.3">
      <c r="A1258" t="s">
        <v>2664</v>
      </c>
      <c r="B1258" t="s">
        <v>2665</v>
      </c>
      <c r="C1258" t="str">
        <f>IFERROR(VLOOKUP(Table1[[#This Row],[Ticker]],[1]!Table1[[Symbol]:[Industry]],2,FALSE),"-")</f>
        <v>-</v>
      </c>
      <c r="D1258" t="s">
        <v>480</v>
      </c>
      <c r="E1258">
        <v>1537.5464999999999</v>
      </c>
      <c r="F1258">
        <v>231.21</v>
      </c>
      <c r="G1258">
        <v>-6.1524990535608497</v>
      </c>
      <c r="H1258">
        <v>7.0281623355276901</v>
      </c>
      <c r="I1258">
        <v>-10.5492369268761</v>
      </c>
      <c r="J1258">
        <v>5.7563542497605296</v>
      </c>
      <c r="K1258">
        <v>215.04423529831899</v>
      </c>
      <c r="L1258">
        <v>211.231556564709</v>
      </c>
      <c r="M1258">
        <v>67.686206226221103</v>
      </c>
      <c r="N1258">
        <v>2.0860956056303999</v>
      </c>
      <c r="O1258">
        <v>24.389083517148901</v>
      </c>
      <c r="P1258">
        <v>33.185483870967701</v>
      </c>
      <c r="Q1258">
        <v>2.2385077117612E-2</v>
      </c>
    </row>
    <row r="1259" spans="1:17" hidden="1" x14ac:dyDescent="0.3">
      <c r="A1259" t="s">
        <v>2666</v>
      </c>
      <c r="B1259" t="s">
        <v>2667</v>
      </c>
      <c r="C1259" t="str">
        <f>IFERROR(VLOOKUP(Table1[[#This Row],[Ticker]],[1]!Table1[[Symbol]:[Industry]],2,FALSE),"-")</f>
        <v>-</v>
      </c>
      <c r="D1259" t="s">
        <v>398</v>
      </c>
      <c r="E1259">
        <v>1536</v>
      </c>
      <c r="F1259">
        <v>51.2</v>
      </c>
      <c r="G1259">
        <v>-5.23434668477329</v>
      </c>
      <c r="H1259">
        <v>43.011722981237199</v>
      </c>
      <c r="I1259">
        <v>6.9293284637771002</v>
      </c>
      <c r="J1259">
        <v>5.6513360996130899</v>
      </c>
      <c r="K1259">
        <v>40.557173113367703</v>
      </c>
      <c r="M1259">
        <v>63.267847458467102</v>
      </c>
      <c r="N1259">
        <v>4.24544425542474</v>
      </c>
      <c r="O1259">
        <v>10.46875</v>
      </c>
      <c r="P1259">
        <v>70.6666666666666</v>
      </c>
    </row>
    <row r="1260" spans="1:17" hidden="1" x14ac:dyDescent="0.3">
      <c r="A1260" t="s">
        <v>2668</v>
      </c>
      <c r="B1260" t="s">
        <v>2669</v>
      </c>
      <c r="C1260" t="str">
        <f>IFERROR(VLOOKUP(Table1[[#This Row],[Ticker]],[1]!Table1[[Symbol]:[Industry]],2,FALSE),"-")</f>
        <v>-</v>
      </c>
      <c r="D1260" t="s">
        <v>80</v>
      </c>
      <c r="E1260">
        <v>1534.36725112</v>
      </c>
      <c r="F1260">
        <v>601.70000000000005</v>
      </c>
      <c r="G1260">
        <v>129.952055192985</v>
      </c>
      <c r="H1260">
        <v>-5.1800265966509196</v>
      </c>
      <c r="I1260">
        <v>39.103867710298701</v>
      </c>
      <c r="J1260">
        <v>-0.66641109691780398</v>
      </c>
      <c r="K1260">
        <v>562.42721141059098</v>
      </c>
      <c r="L1260">
        <v>429.11000495465402</v>
      </c>
      <c r="M1260">
        <v>44.395351400406597</v>
      </c>
      <c r="N1260">
        <v>0.957425634191297</v>
      </c>
      <c r="O1260">
        <v>17.999002825328201</v>
      </c>
      <c r="P1260">
        <v>201.906673356748</v>
      </c>
      <c r="Q1260">
        <v>0.190679546010079</v>
      </c>
    </row>
    <row r="1261" spans="1:17" hidden="1" x14ac:dyDescent="0.3">
      <c r="A1261" t="s">
        <v>2670</v>
      </c>
      <c r="B1261" t="s">
        <v>2671</v>
      </c>
      <c r="C1261" t="str">
        <f>IFERROR(VLOOKUP(Table1[[#This Row],[Ticker]],[1]!Table1[[Symbol]:[Industry]],2,FALSE),"-")</f>
        <v>-</v>
      </c>
      <c r="D1261" t="s">
        <v>925</v>
      </c>
      <c r="E1261">
        <v>1531.42417269</v>
      </c>
      <c r="F1261">
        <v>362.85</v>
      </c>
      <c r="G1261">
        <v>1340.2354145719401</v>
      </c>
      <c r="H1261">
        <v>-9.6142559772628093</v>
      </c>
      <c r="I1261">
        <v>710.59245254657606</v>
      </c>
      <c r="J1261">
        <v>2.6531828059211802</v>
      </c>
      <c r="K1261">
        <v>310.71727137756102</v>
      </c>
      <c r="L1261">
        <v>174.015666536721</v>
      </c>
      <c r="M1261">
        <v>61.617232975829403</v>
      </c>
      <c r="N1261">
        <v>1.06787868818136</v>
      </c>
      <c r="O1261">
        <v>14.289651371089899</v>
      </c>
      <c r="P1261">
        <v>1477.6086956521699</v>
      </c>
      <c r="Q1261">
        <v>0.20006807776063801</v>
      </c>
    </row>
    <row r="1262" spans="1:17" hidden="1" x14ac:dyDescent="0.3">
      <c r="A1262" t="s">
        <v>2672</v>
      </c>
      <c r="B1262" t="s">
        <v>2673</v>
      </c>
      <c r="C1262" t="str">
        <f>IFERROR(VLOOKUP(Table1[[#This Row],[Ticker]],[1]!Table1[[Symbol]:[Industry]],2,FALSE),"-")</f>
        <v>-</v>
      </c>
      <c r="D1262" t="s">
        <v>21</v>
      </c>
      <c r="E1262">
        <v>1530.5687895420001</v>
      </c>
      <c r="F1262">
        <v>157.13999999999999</v>
      </c>
      <c r="G1262">
        <v>62.907522567383197</v>
      </c>
      <c r="H1262">
        <v>49.5709101098833</v>
      </c>
      <c r="I1262">
        <v>40.8692923650136</v>
      </c>
      <c r="J1262">
        <v>7.4885679338344602</v>
      </c>
      <c r="K1262">
        <v>126.36712416528999</v>
      </c>
      <c r="L1262">
        <v>103.800828345892</v>
      </c>
      <c r="M1262">
        <v>56.947941195792197</v>
      </c>
      <c r="N1262">
        <v>1.92813832671955</v>
      </c>
      <c r="O1262">
        <v>17.283950617283899</v>
      </c>
      <c r="P1262">
        <v>116.744827586206</v>
      </c>
      <c r="Q1262">
        <v>9.3834622010213004E-2</v>
      </c>
    </row>
    <row r="1263" spans="1:17" hidden="1" x14ac:dyDescent="0.3">
      <c r="A1263" t="s">
        <v>2674</v>
      </c>
      <c r="B1263" t="s">
        <v>2675</v>
      </c>
      <c r="C1263" t="str">
        <f>IFERROR(VLOOKUP(Table1[[#This Row],[Ticker]],[1]!Table1[[Symbol]:[Industry]],2,FALSE),"-")</f>
        <v>-</v>
      </c>
      <c r="D1263" t="s">
        <v>356</v>
      </c>
      <c r="E1263">
        <v>1530.1319745799999</v>
      </c>
      <c r="F1263">
        <v>855.8</v>
      </c>
      <c r="G1263">
        <v>-53.688960756922697</v>
      </c>
      <c r="H1263">
        <v>-4.3879389677585197</v>
      </c>
      <c r="I1263">
        <v>-27.975244732962601</v>
      </c>
      <c r="J1263">
        <v>-0.22967065682632601</v>
      </c>
      <c r="K1263">
        <v>830.24959510014605</v>
      </c>
      <c r="L1263">
        <v>921.77656367290297</v>
      </c>
      <c r="M1263">
        <v>50.259322827332703</v>
      </c>
      <c r="N1263">
        <v>0.95388768389743495</v>
      </c>
      <c r="O1263">
        <v>52.886188361766798</v>
      </c>
      <c r="P1263">
        <v>26.8039709586605</v>
      </c>
      <c r="Q1263">
        <v>-1.3903309706677001E-2</v>
      </c>
    </row>
    <row r="1264" spans="1:17" hidden="1" x14ac:dyDescent="0.3">
      <c r="A1264" t="s">
        <v>2676</v>
      </c>
      <c r="B1264" t="s">
        <v>2677</v>
      </c>
      <c r="C1264" t="str">
        <f>IFERROR(VLOOKUP(Table1[[#This Row],[Ticker]],[1]!Table1[[Symbol]:[Industry]],2,FALSE),"-")</f>
        <v>-</v>
      </c>
      <c r="E1264">
        <v>1529.0004097999999</v>
      </c>
      <c r="F1264">
        <v>1457.8</v>
      </c>
      <c r="G1264">
        <v>453.570285814523</v>
      </c>
      <c r="H1264">
        <v>4.6086277523147103</v>
      </c>
      <c r="I1264">
        <v>92.116224936935396</v>
      </c>
      <c r="J1264">
        <v>19.712629358954398</v>
      </c>
      <c r="K1264">
        <v>1156.4433772531299</v>
      </c>
      <c r="M1264">
        <v>74.038056152660005</v>
      </c>
      <c r="N1264">
        <v>0.62841254670257995</v>
      </c>
      <c r="O1264">
        <v>3.58073809850461</v>
      </c>
      <c r="P1264">
        <v>508.93901420217202</v>
      </c>
    </row>
    <row r="1265" spans="1:17" hidden="1" x14ac:dyDescent="0.3">
      <c r="A1265" t="s">
        <v>2678</v>
      </c>
      <c r="B1265" t="s">
        <v>2679</v>
      </c>
      <c r="C1265" t="str">
        <f>IFERROR(VLOOKUP(Table1[[#This Row],[Ticker]],[1]!Table1[[Symbol]:[Industry]],2,FALSE),"-")</f>
        <v>-</v>
      </c>
      <c r="D1265" t="s">
        <v>2680</v>
      </c>
      <c r="E1265">
        <v>1528.8663799999999</v>
      </c>
      <c r="F1265">
        <v>155.30000000000001</v>
      </c>
      <c r="G1265">
        <v>23.558078436441299</v>
      </c>
      <c r="H1265">
        <v>-5.5393781755146998</v>
      </c>
      <c r="I1265">
        <v>-33.557818739600002</v>
      </c>
      <c r="J1265">
        <v>3.5086963236616802</v>
      </c>
      <c r="K1265">
        <v>162.025067436407</v>
      </c>
      <c r="M1265">
        <v>48.181457696515501</v>
      </c>
      <c r="N1265">
        <v>0.81688505857052496</v>
      </c>
      <c r="O1265">
        <v>59.787508048937497</v>
      </c>
      <c r="P1265">
        <v>74.788970174451293</v>
      </c>
    </row>
    <row r="1266" spans="1:17" hidden="1" x14ac:dyDescent="0.3">
      <c r="A1266" t="s">
        <v>2681</v>
      </c>
      <c r="B1266" t="s">
        <v>2682</v>
      </c>
      <c r="C1266" t="str">
        <f>IFERROR(VLOOKUP(Table1[[#This Row],[Ticker]],[1]!Table1[[Symbol]:[Industry]],2,FALSE),"-")</f>
        <v>-</v>
      </c>
      <c r="D1266" t="s">
        <v>77</v>
      </c>
      <c r="E1266">
        <v>1527.723847192</v>
      </c>
      <c r="F1266">
        <v>103.64</v>
      </c>
      <c r="G1266">
        <v>-3.5487804157406901</v>
      </c>
      <c r="H1266">
        <v>-6.78705041329642</v>
      </c>
      <c r="I1266">
        <v>-25.024658805286801</v>
      </c>
      <c r="J1266">
        <v>1.5815162007567101</v>
      </c>
      <c r="K1266">
        <v>109.80864156496099</v>
      </c>
      <c r="L1266">
        <v>103.07101075487</v>
      </c>
      <c r="M1266">
        <v>26.634518506934299</v>
      </c>
      <c r="N1266">
        <v>1.0518485321936999</v>
      </c>
      <c r="O1266">
        <v>19.5484368969509</v>
      </c>
      <c r="P1266">
        <v>25.6242424242424</v>
      </c>
      <c r="Q1266">
        <v>-1.8408371244734999E-2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420</v>
      </c>
      <c r="E1267">
        <v>1524.489718735</v>
      </c>
      <c r="F1267">
        <v>488.45</v>
      </c>
      <c r="G1267">
        <v>-19.827489493955301</v>
      </c>
      <c r="H1267">
        <v>-10.3275997384101</v>
      </c>
      <c r="I1267">
        <v>-33.0285277010748</v>
      </c>
      <c r="J1267">
        <v>-2.0465353614325701</v>
      </c>
      <c r="K1267">
        <v>506.14606753529199</v>
      </c>
      <c r="L1267">
        <v>506.14284073529302</v>
      </c>
      <c r="M1267">
        <v>53.072480441304002</v>
      </c>
      <c r="N1267">
        <v>2.9069400479829901</v>
      </c>
      <c r="O1267">
        <v>55.276896304637098</v>
      </c>
      <c r="P1267">
        <v>20.903465346534599</v>
      </c>
      <c r="Q1267">
        <v>-3.2142497260982998E-2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279</v>
      </c>
      <c r="E1268">
        <v>1522.352704941</v>
      </c>
      <c r="F1268">
        <v>277.17</v>
      </c>
      <c r="G1268">
        <v>-1.11488532821358</v>
      </c>
      <c r="H1268">
        <v>39.235301979481598</v>
      </c>
      <c r="I1268">
        <v>11.0487898203368</v>
      </c>
      <c r="J1268">
        <v>14.5663279720864</v>
      </c>
      <c r="K1268">
        <v>227.37808142185099</v>
      </c>
      <c r="M1268">
        <v>70.346321573229304</v>
      </c>
      <c r="N1268">
        <v>1.55580613667665</v>
      </c>
      <c r="O1268">
        <v>4.3944149799761902</v>
      </c>
      <c r="P1268">
        <v>66.218890554722606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21</v>
      </c>
      <c r="E1269">
        <v>1520.8835308319999</v>
      </c>
      <c r="F1269">
        <v>136.52000000000001</v>
      </c>
      <c r="G1269">
        <v>19.6710389120556</v>
      </c>
      <c r="H1269">
        <v>10.204703483478999</v>
      </c>
      <c r="I1269">
        <v>11.2815286950224</v>
      </c>
      <c r="J1269">
        <v>5.7836093611340704</v>
      </c>
      <c r="K1269">
        <v>125.357345248364</v>
      </c>
      <c r="L1269">
        <v>115.36491218440401</v>
      </c>
      <c r="M1269">
        <v>61.481376199409397</v>
      </c>
      <c r="N1269">
        <v>1.9977095384619401</v>
      </c>
      <c r="O1269">
        <v>29.285086434221999</v>
      </c>
      <c r="P1269">
        <v>68.543209876543202</v>
      </c>
      <c r="Q1269">
        <v>-8.9285962944100005E-4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D1270" t="s">
        <v>720</v>
      </c>
      <c r="E1270">
        <v>1502.0466694199999</v>
      </c>
      <c r="F1270">
        <v>269.33</v>
      </c>
      <c r="G1270">
        <v>1.1300523911678699</v>
      </c>
      <c r="H1270">
        <v>0.49891283449274998</v>
      </c>
      <c r="I1270">
        <v>1.0955902881497801</v>
      </c>
      <c r="J1270">
        <v>1.01825274071127</v>
      </c>
      <c r="K1270">
        <v>257.95788225910701</v>
      </c>
      <c r="L1270">
        <v>238.70860454809301</v>
      </c>
      <c r="M1270">
        <v>57.335343564974302</v>
      </c>
      <c r="N1270">
        <v>0.369685558869077</v>
      </c>
      <c r="O1270">
        <v>5.8181413136301199</v>
      </c>
      <c r="P1270">
        <v>32.746808615505898</v>
      </c>
      <c r="Q1270">
        <v>2.5420345253382999E-2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D1271" t="s">
        <v>850</v>
      </c>
      <c r="E1271">
        <v>1500.8440801199999</v>
      </c>
      <c r="F1271">
        <v>68.7</v>
      </c>
      <c r="G1271">
        <v>138.32210575562701</v>
      </c>
      <c r="H1271">
        <v>9.3145022205012697</v>
      </c>
      <c r="I1271">
        <v>-9.3686073056795003</v>
      </c>
      <c r="J1271">
        <v>1.04236171075812</v>
      </c>
      <c r="K1271">
        <v>63.306173414140098</v>
      </c>
      <c r="L1271">
        <v>53.2157053766947</v>
      </c>
      <c r="M1271">
        <v>55.320765970711101</v>
      </c>
      <c r="N1271">
        <v>0.78797817779763302</v>
      </c>
      <c r="O1271">
        <v>12.372634643376999</v>
      </c>
      <c r="P1271">
        <v>175.903614457831</v>
      </c>
      <c r="Q1271">
        <v>0.19964595512702801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D1272" t="s">
        <v>272</v>
      </c>
      <c r="E1272">
        <v>1494.6074639999999</v>
      </c>
      <c r="F1272">
        <v>826.7</v>
      </c>
      <c r="G1272">
        <v>52.019519009876703</v>
      </c>
      <c r="H1272">
        <v>15.890293354265999</v>
      </c>
      <c r="I1272">
        <v>52.201146687294802</v>
      </c>
      <c r="J1272">
        <v>19.802785497497698</v>
      </c>
      <c r="K1272">
        <v>662.07735415416403</v>
      </c>
      <c r="L1272">
        <v>555.79071518815704</v>
      </c>
      <c r="M1272">
        <v>85.427583783377997</v>
      </c>
      <c r="N1272">
        <v>1.1580962490858</v>
      </c>
      <c r="O1272">
        <v>4.5119148421434598</v>
      </c>
      <c r="P1272">
        <v>107.713567839196</v>
      </c>
      <c r="Q1272">
        <v>4.3044704938578003E-2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D1273" t="s">
        <v>1506</v>
      </c>
      <c r="E1273">
        <v>1484.5809999999999</v>
      </c>
      <c r="F1273">
        <v>92.21</v>
      </c>
      <c r="G1273">
        <v>16.876704657047199</v>
      </c>
      <c r="H1273">
        <v>1.92095440975914</v>
      </c>
      <c r="I1273">
        <v>29.5992506452797</v>
      </c>
      <c r="J1273">
        <v>-7.0783034365471504</v>
      </c>
      <c r="K1273">
        <v>87.155758219821905</v>
      </c>
      <c r="L1273">
        <v>75.482656565583</v>
      </c>
      <c r="M1273">
        <v>53.0325570057935</v>
      </c>
      <c r="N1273">
        <v>4.0716848709352798</v>
      </c>
      <c r="O1273">
        <v>13.816288905758601</v>
      </c>
      <c r="P1273">
        <v>77.292828302249504</v>
      </c>
      <c r="Q1273">
        <v>0.14619690394178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604</v>
      </c>
      <c r="E1274">
        <v>1483.8235912499999</v>
      </c>
      <c r="F1274">
        <v>768.95</v>
      </c>
      <c r="G1274">
        <v>293.429341209683</v>
      </c>
      <c r="H1274">
        <v>28.845988301457002</v>
      </c>
      <c r="I1274">
        <v>80.219846941058705</v>
      </c>
      <c r="J1274">
        <v>12.446961938287901</v>
      </c>
      <c r="K1274">
        <v>652.52927308701101</v>
      </c>
      <c r="L1274">
        <v>491.60890070573299</v>
      </c>
      <c r="M1274">
        <v>63.861688236010302</v>
      </c>
      <c r="N1274">
        <v>0.62058731204176798</v>
      </c>
      <c r="O1274">
        <v>5.0003251186683002</v>
      </c>
      <c r="P1274">
        <v>374.66049382716</v>
      </c>
      <c r="Q1274">
        <v>0.17205766066450301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E1275">
        <v>1475.69373</v>
      </c>
      <c r="F1275">
        <v>900</v>
      </c>
      <c r="G1275">
        <v>62.004706445783903</v>
      </c>
      <c r="H1275">
        <v>10.4927930198306</v>
      </c>
      <c r="I1275">
        <v>50.279717352064999</v>
      </c>
      <c r="J1275">
        <v>0.813132916122006</v>
      </c>
      <c r="K1275">
        <v>850.74590054307203</v>
      </c>
      <c r="L1275">
        <v>707.66241466757799</v>
      </c>
      <c r="M1275">
        <v>55.506092068045596</v>
      </c>
      <c r="N1275">
        <v>0.44246380101586702</v>
      </c>
      <c r="O1275">
        <v>7.7111111111111104</v>
      </c>
      <c r="P1275">
        <v>125</v>
      </c>
      <c r="Q1275">
        <v>0.18303073100484199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D1276" t="s">
        <v>377</v>
      </c>
      <c r="E1276">
        <v>1469.5878600000001</v>
      </c>
      <c r="F1276">
        <v>124</v>
      </c>
      <c r="G1276">
        <v>-7.1296593493167304</v>
      </c>
      <c r="H1276">
        <v>-7.3517903448852504</v>
      </c>
      <c r="I1276">
        <v>-30.976736128240798</v>
      </c>
      <c r="J1276">
        <v>-1.24370885782018</v>
      </c>
      <c r="K1276">
        <v>122.448660093417</v>
      </c>
      <c r="L1276">
        <v>116.636484417167</v>
      </c>
      <c r="M1276">
        <v>44.8715240235748</v>
      </c>
      <c r="N1276">
        <v>0.76627664009652097</v>
      </c>
      <c r="O1276">
        <v>25.887096774193498</v>
      </c>
      <c r="P1276">
        <v>31.355932203389798</v>
      </c>
      <c r="Q1276">
        <v>3.7553263717121997E-2</v>
      </c>
    </row>
    <row r="1277" spans="1:17" hidden="1" x14ac:dyDescent="0.3">
      <c r="A1277" t="s">
        <v>2703</v>
      </c>
      <c r="B1277" t="s">
        <v>2704</v>
      </c>
      <c r="C1277" t="str">
        <f>IFERROR(VLOOKUP(Table1[[#This Row],[Ticker]],[1]!Table1[[Symbol]:[Industry]],2,FALSE),"-")</f>
        <v>-</v>
      </c>
      <c r="D1277" t="s">
        <v>133</v>
      </c>
      <c r="E1277">
        <v>1462.61181708</v>
      </c>
      <c r="F1277">
        <v>64.98</v>
      </c>
      <c r="G1277">
        <v>76.012127904620002</v>
      </c>
      <c r="H1277">
        <v>4.2179216545856999</v>
      </c>
      <c r="I1277">
        <v>-24.527508625588101</v>
      </c>
      <c r="J1277">
        <v>-2.4480553259365002E-4</v>
      </c>
      <c r="K1277">
        <v>61.628518740741903</v>
      </c>
      <c r="L1277">
        <v>57.313869469814897</v>
      </c>
      <c r="M1277">
        <v>65.039946169527099</v>
      </c>
      <c r="N1277">
        <v>1.5049765488711</v>
      </c>
      <c r="O1277">
        <v>32.348414896891299</v>
      </c>
      <c r="P1277">
        <v>124.068965517241</v>
      </c>
      <c r="Q1277">
        <v>4.7174760316512E-2</v>
      </c>
    </row>
    <row r="1278" spans="1:17" hidden="1" x14ac:dyDescent="0.3">
      <c r="A1278" t="s">
        <v>2705</v>
      </c>
      <c r="B1278" t="s">
        <v>2706</v>
      </c>
      <c r="C1278" t="str">
        <f>IFERROR(VLOOKUP(Table1[[#This Row],[Ticker]],[1]!Table1[[Symbol]:[Industry]],2,FALSE),"-")</f>
        <v>-</v>
      </c>
      <c r="D1278" t="s">
        <v>771</v>
      </c>
      <c r="E1278">
        <v>1459.3913141789999</v>
      </c>
      <c r="F1278">
        <v>7.23</v>
      </c>
      <c r="G1278">
        <v>-97.5555031883342</v>
      </c>
      <c r="H1278">
        <v>-17.916179332803601</v>
      </c>
      <c r="I1278">
        <v>-75.067111618966905</v>
      </c>
      <c r="J1278">
        <v>-1.33357813886593</v>
      </c>
      <c r="K1278">
        <v>11.514774960606999</v>
      </c>
      <c r="L1278">
        <v>16.5226994070972</v>
      </c>
      <c r="M1278">
        <v>1.95165534668054</v>
      </c>
      <c r="N1278">
        <v>0.51947522543915303</v>
      </c>
      <c r="O1278">
        <v>269.29460580912797</v>
      </c>
      <c r="P1278">
        <v>0</v>
      </c>
      <c r="Q1278">
        <v>-4.6589525419389998E-3</v>
      </c>
    </row>
    <row r="1279" spans="1:17" hidden="1" x14ac:dyDescent="0.3">
      <c r="A1279" t="s">
        <v>2707</v>
      </c>
      <c r="B1279" t="s">
        <v>2708</v>
      </c>
      <c r="C1279" t="str">
        <f>IFERROR(VLOOKUP(Table1[[#This Row],[Ticker]],[1]!Table1[[Symbol]:[Industry]],2,FALSE),"-")</f>
        <v>-</v>
      </c>
      <c r="D1279" t="s">
        <v>551</v>
      </c>
      <c r="E1279">
        <v>1459.1312516400001</v>
      </c>
      <c r="F1279">
        <v>416.6</v>
      </c>
      <c r="G1279">
        <v>21.680337253072299</v>
      </c>
      <c r="H1279">
        <v>1.0569184229027899</v>
      </c>
      <c r="I1279">
        <v>-30.228286627247801</v>
      </c>
      <c r="J1279">
        <v>5.9456417485121698</v>
      </c>
      <c r="K1279">
        <v>361.133478438314</v>
      </c>
      <c r="L1279">
        <v>340.11425250348202</v>
      </c>
      <c r="M1279">
        <v>75.654493408648307</v>
      </c>
      <c r="N1279">
        <v>1.4888458993288001</v>
      </c>
      <c r="O1279">
        <v>34.109457513202102</v>
      </c>
      <c r="P1279">
        <v>68.425308267636893</v>
      </c>
      <c r="Q1279">
        <v>1.4325476334156E-2</v>
      </c>
    </row>
    <row r="1280" spans="1:17" hidden="1" x14ac:dyDescent="0.3">
      <c r="A1280" t="s">
        <v>2709</v>
      </c>
      <c r="B1280" t="s">
        <v>2710</v>
      </c>
      <c r="C1280" t="str">
        <f>IFERROR(VLOOKUP(Table1[[#This Row],[Ticker]],[1]!Table1[[Symbol]:[Industry]],2,FALSE),"-")</f>
        <v>-</v>
      </c>
      <c r="D1280" t="s">
        <v>200</v>
      </c>
      <c r="E1280">
        <v>1458.099860215</v>
      </c>
      <c r="F1280">
        <v>896.45</v>
      </c>
      <c r="G1280">
        <v>16.306309883500099</v>
      </c>
      <c r="H1280">
        <v>1.02962674165806</v>
      </c>
      <c r="I1280">
        <v>4.51245718943977</v>
      </c>
      <c r="J1280">
        <v>5.0901147485575198</v>
      </c>
      <c r="K1280">
        <v>862.77971997197096</v>
      </c>
      <c r="L1280">
        <v>792.27326341982405</v>
      </c>
      <c r="M1280">
        <v>56.089466207034398</v>
      </c>
      <c r="N1280">
        <v>0.61564072845788398</v>
      </c>
      <c r="O1280">
        <v>14.11679402086</v>
      </c>
      <c r="P1280">
        <v>48.529533592908599</v>
      </c>
      <c r="Q1280">
        <v>7.1006777806992993E-2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Row],[Ticker]],[1]!Table1[[Symbol]:[Industry]],2,FALSE),"-")</f>
        <v>-</v>
      </c>
      <c r="D1281" t="s">
        <v>46</v>
      </c>
      <c r="E1281">
        <v>1456.0191072</v>
      </c>
      <c r="F1281">
        <v>1365.6</v>
      </c>
      <c r="G1281">
        <v>135.592965798481</v>
      </c>
      <c r="H1281">
        <v>26.934576654744699</v>
      </c>
      <c r="I1281">
        <v>-0.19747607720935001</v>
      </c>
      <c r="J1281">
        <v>6.5722546088501597</v>
      </c>
      <c r="K1281">
        <v>1184.47701032702</v>
      </c>
      <c r="L1281">
        <v>1039.1088865768199</v>
      </c>
      <c r="M1281">
        <v>67.738752344340895</v>
      </c>
      <c r="N1281">
        <v>1.85501878462162</v>
      </c>
      <c r="O1281">
        <v>4.3497363796133497</v>
      </c>
      <c r="P1281">
        <v>180.410677618069</v>
      </c>
      <c r="Q1281">
        <v>0.13278460300140299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Row],[Ticker]],[1]!Table1[[Symbol]:[Industry]],2,FALSE),"-")</f>
        <v>-</v>
      </c>
      <c r="D1282" t="s">
        <v>961</v>
      </c>
      <c r="E1282">
        <v>1451.6044979999999</v>
      </c>
      <c r="F1282">
        <v>222</v>
      </c>
      <c r="G1282">
        <v>-45.982996028740303</v>
      </c>
      <c r="H1282">
        <v>-4.8723992338913202</v>
      </c>
      <c r="I1282">
        <v>-27.939951078310099</v>
      </c>
      <c r="J1282">
        <v>-1.2653187532004</v>
      </c>
      <c r="K1282">
        <v>225.050685311672</v>
      </c>
      <c r="L1282">
        <v>238.48355341414799</v>
      </c>
      <c r="M1282">
        <v>49.475981829456501</v>
      </c>
      <c r="N1282">
        <v>0.98311015447962602</v>
      </c>
      <c r="O1282">
        <v>46.734234234234201</v>
      </c>
      <c r="P1282">
        <v>16.169544740973301</v>
      </c>
      <c r="Q1282">
        <v>-5.3596515438541999E-2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Row],[Ticker]],[1]!Table1[[Symbol]:[Industry]],2,FALSE),"-")</f>
        <v>-</v>
      </c>
      <c r="D1283" t="s">
        <v>195</v>
      </c>
      <c r="E1283">
        <v>1449.6704550899999</v>
      </c>
      <c r="F1283">
        <v>2380.9499999999998</v>
      </c>
      <c r="G1283">
        <v>49.194406050570997</v>
      </c>
      <c r="H1283">
        <v>-2.85070255038953</v>
      </c>
      <c r="I1283">
        <v>52.473251995866299</v>
      </c>
      <c r="J1283">
        <v>12.4300152417487</v>
      </c>
      <c r="K1283">
        <v>2222.9814088213898</v>
      </c>
      <c r="L1283">
        <v>1873.3588082443</v>
      </c>
      <c r="M1283">
        <v>62.061379561073501</v>
      </c>
      <c r="N1283">
        <v>0.93897802885805304</v>
      </c>
      <c r="O1283">
        <v>6.68010668010667</v>
      </c>
      <c r="P1283">
        <v>90.4759999999999</v>
      </c>
      <c r="Q1283">
        <v>0.13435570571305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Row],[Ticker]],[1]!Table1[[Symbol]:[Industry]],2,FALSE),"-")</f>
        <v>-</v>
      </c>
      <c r="D1284" t="s">
        <v>170</v>
      </c>
      <c r="E1284">
        <v>1442.9202585</v>
      </c>
      <c r="F1284">
        <v>610.25</v>
      </c>
      <c r="G1284">
        <v>-78.199542227827905</v>
      </c>
      <c r="H1284">
        <v>-12.8270803682543</v>
      </c>
      <c r="I1284">
        <v>-36.281829803330098</v>
      </c>
      <c r="J1284">
        <v>2.6751989731266401</v>
      </c>
      <c r="K1284">
        <v>618.46016731188899</v>
      </c>
      <c r="L1284">
        <v>724.19978968594705</v>
      </c>
      <c r="M1284">
        <v>42.7439804821297</v>
      </c>
      <c r="N1284">
        <v>0.969980899341228</v>
      </c>
      <c r="O1284">
        <v>125.15362556329301</v>
      </c>
      <c r="P1284">
        <v>34.490358126721702</v>
      </c>
      <c r="Q1284">
        <v>7.5881269390705997E-2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Row],[Ticker]],[1]!Table1[[Symbol]:[Industry]],2,FALSE),"-")</f>
        <v>-</v>
      </c>
      <c r="D1285" t="s">
        <v>480</v>
      </c>
      <c r="E1285">
        <v>1442.3296924799999</v>
      </c>
      <c r="F1285">
        <v>695.7</v>
      </c>
      <c r="G1285">
        <v>-45.915580072289004</v>
      </c>
      <c r="H1285">
        <v>9.4543758205126593</v>
      </c>
      <c r="I1285">
        <v>-14.690597227704901</v>
      </c>
      <c r="J1285">
        <v>7.63997349841366</v>
      </c>
      <c r="K1285">
        <v>651.50481761696301</v>
      </c>
      <c r="L1285">
        <v>671.55287839727305</v>
      </c>
      <c r="M1285">
        <v>65.782565037399394</v>
      </c>
      <c r="N1285">
        <v>0.95806222152658704</v>
      </c>
      <c r="O1285">
        <v>31.9534282018111</v>
      </c>
      <c r="P1285">
        <v>23.1327433628318</v>
      </c>
      <c r="Q1285">
        <v>5.4813720215157E-2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Row],[Ticker]],[1]!Table1[[Symbol]:[Industry]],2,FALSE),"-")</f>
        <v>-</v>
      </c>
      <c r="E1286">
        <v>1440.8466149999999</v>
      </c>
      <c r="F1286">
        <v>259.89999999999998</v>
      </c>
      <c r="G1286">
        <v>785.96938284701696</v>
      </c>
      <c r="H1286">
        <v>-17.9985480847003</v>
      </c>
      <c r="I1286">
        <v>225.262552291649</v>
      </c>
      <c r="J1286">
        <v>-5.5907922464541002</v>
      </c>
      <c r="K1286">
        <v>269.84958125913801</v>
      </c>
      <c r="L1286">
        <v>166.134043441606</v>
      </c>
      <c r="M1286">
        <v>33.7899159071101</v>
      </c>
      <c r="N1286">
        <v>0.96113668109820205</v>
      </c>
      <c r="O1286">
        <v>57.906887264332397</v>
      </c>
      <c r="P1286">
        <v>945.57471264367803</v>
      </c>
      <c r="Q1286">
        <v>0.15649264900514001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Row],[Ticker]],[1]!Table1[[Symbol]:[Industry]],2,FALSE),"-")</f>
        <v>-</v>
      </c>
      <c r="D1287" t="s">
        <v>525</v>
      </c>
      <c r="E1287">
        <v>1434.7391245849999</v>
      </c>
      <c r="F1287">
        <v>592.15</v>
      </c>
      <c r="G1287">
        <v>14.889941205064799</v>
      </c>
      <c r="H1287">
        <v>-0.81922302236420397</v>
      </c>
      <c r="I1287">
        <v>28.209507722470001</v>
      </c>
      <c r="J1287">
        <v>4.24173752892706</v>
      </c>
      <c r="K1287">
        <v>566.52351851384105</v>
      </c>
      <c r="L1287">
        <v>477.57992494294399</v>
      </c>
      <c r="M1287">
        <v>54.1343078476025</v>
      </c>
      <c r="N1287">
        <v>0.33144678070543199</v>
      </c>
      <c r="O1287">
        <v>14.835767964198199</v>
      </c>
      <c r="P1287">
        <v>75.425862835135504</v>
      </c>
      <c r="Q1287">
        <v>0.168045640608458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Row],[Ticker]],[1]!Table1[[Symbol]:[Industry]],2,FALSE),"-")</f>
        <v>-</v>
      </c>
      <c r="D1288" t="s">
        <v>298</v>
      </c>
      <c r="E1288">
        <v>1430.59398083</v>
      </c>
      <c r="F1288">
        <v>21.7</v>
      </c>
      <c r="G1288">
        <v>29.697329276232999</v>
      </c>
      <c r="H1288">
        <v>-14.8493551772698</v>
      </c>
      <c r="I1288">
        <v>-53.554802789584897</v>
      </c>
      <c r="J1288">
        <v>-2.9898001621425698</v>
      </c>
      <c r="K1288">
        <v>24.592655970826499</v>
      </c>
      <c r="L1288">
        <v>24.954897657646999</v>
      </c>
      <c r="M1288">
        <v>17.857461588061</v>
      </c>
      <c r="N1288">
        <v>2.1534157108499401</v>
      </c>
      <c r="O1288">
        <v>93.548387096774206</v>
      </c>
      <c r="P1288">
        <v>63.157894736842103</v>
      </c>
      <c r="Q1288">
        <v>7.3224485144901E-2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Row],[Ticker]],[1]!Table1[[Symbol]:[Industry]],2,FALSE),"-")</f>
        <v>-</v>
      </c>
      <c r="D1289" t="s">
        <v>293</v>
      </c>
      <c r="E1289">
        <v>1428.461515</v>
      </c>
      <c r="F1289">
        <v>87.59</v>
      </c>
      <c r="G1289">
        <v>-8.3995187018828492</v>
      </c>
      <c r="H1289">
        <v>-3.79372579126297</v>
      </c>
      <c r="I1289">
        <v>-24.455046691674202</v>
      </c>
      <c r="J1289">
        <v>1.16642186113406</v>
      </c>
      <c r="K1289">
        <v>84.877276063917805</v>
      </c>
      <c r="L1289">
        <v>84.815672608088093</v>
      </c>
      <c r="M1289">
        <v>77.140341460623404</v>
      </c>
      <c r="N1289">
        <v>1.22641469491759</v>
      </c>
      <c r="O1289">
        <v>19.8196141111999</v>
      </c>
      <c r="P1289">
        <v>26.9420289855072</v>
      </c>
      <c r="Q1289">
        <v>6.5658505024628E-2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Row],[Ticker]],[1]!Table1[[Symbol]:[Industry]],2,FALSE),"-")</f>
        <v>-</v>
      </c>
      <c r="D1290" t="s">
        <v>57</v>
      </c>
      <c r="E1290">
        <v>1427.86</v>
      </c>
      <c r="F1290">
        <v>15.48</v>
      </c>
      <c r="G1290">
        <v>69.531588451171501</v>
      </c>
      <c r="H1290">
        <v>17.117490700866298</v>
      </c>
      <c r="I1290">
        <v>-13.4071979514263</v>
      </c>
      <c r="J1290">
        <v>-3.27031151523778</v>
      </c>
      <c r="K1290">
        <v>13.725619929630801</v>
      </c>
      <c r="L1290">
        <v>12.555254092679199</v>
      </c>
      <c r="M1290">
        <v>62.426272373571699</v>
      </c>
      <c r="N1290">
        <v>2.4423367797276501</v>
      </c>
      <c r="O1290">
        <v>20.4780361757105</v>
      </c>
      <c r="P1290">
        <v>114.99999999999901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Row],[Ticker]],[1]!Table1[[Symbol]:[Industry]],2,FALSE),"-")</f>
        <v>-</v>
      </c>
      <c r="D1291" t="s">
        <v>391</v>
      </c>
      <c r="E1291">
        <v>1425.0935093549999</v>
      </c>
      <c r="F1291">
        <v>85.29</v>
      </c>
      <c r="G1291">
        <v>44.504065049938703</v>
      </c>
      <c r="H1291">
        <v>5.5680669797512801</v>
      </c>
      <c r="I1291">
        <v>6.4677648762948401</v>
      </c>
      <c r="J1291">
        <v>15.572847398878899</v>
      </c>
      <c r="K1291">
        <v>74.272416932717405</v>
      </c>
      <c r="L1291">
        <v>66.307882938256895</v>
      </c>
      <c r="M1291">
        <v>76.551754438836198</v>
      </c>
      <c r="N1291">
        <v>1.9100389081281099</v>
      </c>
      <c r="O1291">
        <v>4.3498651659045402</v>
      </c>
      <c r="P1291">
        <v>85.010845986984805</v>
      </c>
      <c r="Q1291">
        <v>4.7833627876289003E-2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Row],[Ticker]],[1]!Table1[[Symbol]:[Industry]],2,FALSE),"-")</f>
        <v>-</v>
      </c>
      <c r="D1292" t="s">
        <v>293</v>
      </c>
      <c r="E1292">
        <v>1424.2255628109999</v>
      </c>
      <c r="F1292">
        <v>173.57</v>
      </c>
      <c r="G1292">
        <v>-39.935466729115099</v>
      </c>
      <c r="H1292">
        <v>10.663317633789999</v>
      </c>
      <c r="I1292">
        <v>-27.771791580564699</v>
      </c>
      <c r="J1292">
        <v>1.8330885278007301</v>
      </c>
      <c r="K1292">
        <v>162.99045178960199</v>
      </c>
      <c r="M1292">
        <v>65.283997595776</v>
      </c>
      <c r="N1292">
        <v>0.92257589624738301</v>
      </c>
      <c r="O1292">
        <v>26.692400760500099</v>
      </c>
      <c r="P1292">
        <v>34.864024864024799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Row],[Ticker]],[1]!Table1[[Symbol]:[Industry]],2,FALSE),"-")</f>
        <v>-</v>
      </c>
      <c r="D1293" t="s">
        <v>574</v>
      </c>
      <c r="E1293">
        <v>1423.267690292</v>
      </c>
      <c r="F1293">
        <v>220.76</v>
      </c>
      <c r="G1293">
        <v>-29.952845274971502</v>
      </c>
      <c r="H1293">
        <v>-3.02600182262977</v>
      </c>
      <c r="I1293">
        <v>-34.7868608682952</v>
      </c>
      <c r="J1293">
        <v>2.9016385575710202</v>
      </c>
      <c r="K1293">
        <v>224.01524705714101</v>
      </c>
      <c r="L1293">
        <v>231.85093562464701</v>
      </c>
      <c r="M1293">
        <v>53.636095399184597</v>
      </c>
      <c r="N1293">
        <v>0.59470545170640998</v>
      </c>
      <c r="O1293">
        <v>39.450081536510197</v>
      </c>
      <c r="P1293">
        <v>18.656275194839999</v>
      </c>
      <c r="Q1293">
        <v>8.4762257031748001E-2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Row],[Ticker]],[1]!Table1[[Symbol]:[Industry]],2,FALSE),"-")</f>
        <v>-</v>
      </c>
      <c r="D1294" t="s">
        <v>279</v>
      </c>
      <c r="E1294">
        <v>1422.04</v>
      </c>
      <c r="F1294">
        <v>487</v>
      </c>
      <c r="G1294">
        <v>5.3106498180684403</v>
      </c>
      <c r="H1294">
        <v>-4.0580713199014302E-2</v>
      </c>
      <c r="I1294">
        <v>9.9964386721043006</v>
      </c>
      <c r="J1294">
        <v>6.9781686794694702</v>
      </c>
      <c r="K1294">
        <v>443.83932971061398</v>
      </c>
      <c r="L1294">
        <v>407.15446199465299</v>
      </c>
      <c r="M1294">
        <v>73.108650650015406</v>
      </c>
      <c r="N1294">
        <v>0.92645761852449304</v>
      </c>
      <c r="O1294">
        <v>2.4640657084188802</v>
      </c>
      <c r="P1294">
        <v>48.385131017672101</v>
      </c>
      <c r="Q1294">
        <v>-9.5802412298199996E-3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Row],[Ticker]],[1]!Table1[[Symbol]:[Industry]],2,FALSE),"-")</f>
        <v>-</v>
      </c>
      <c r="D1295" t="s">
        <v>391</v>
      </c>
      <c r="E1295">
        <v>1418.410020672</v>
      </c>
      <c r="F1295">
        <v>96.48</v>
      </c>
      <c r="G1295">
        <v>-59.184329160084097</v>
      </c>
      <c r="H1295">
        <v>-18.723779140403401</v>
      </c>
      <c r="I1295">
        <v>-37.162613277139698</v>
      </c>
      <c r="J1295">
        <v>-1.09057761060392</v>
      </c>
      <c r="K1295">
        <v>101.526111833173</v>
      </c>
      <c r="L1295">
        <v>114.508391567789</v>
      </c>
      <c r="M1295">
        <v>46.381437357756703</v>
      </c>
      <c r="N1295">
        <v>0.81426888826799204</v>
      </c>
      <c r="O1295">
        <v>84.131426202321705</v>
      </c>
      <c r="P1295">
        <v>7.2</v>
      </c>
      <c r="Q1295">
        <v>-7.8509135961163004E-2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Row],[Ticker]],[1]!Table1[[Symbol]:[Industry]],2,FALSE),"-")</f>
        <v>-</v>
      </c>
      <c r="D1296" t="s">
        <v>133</v>
      </c>
      <c r="E1296">
        <v>1415.6241405000001</v>
      </c>
      <c r="F1296">
        <v>510.35</v>
      </c>
      <c r="G1296">
        <v>38.690600527882602</v>
      </c>
      <c r="H1296">
        <v>-4.8585466667632904</v>
      </c>
      <c r="I1296">
        <v>-25.071054122349999</v>
      </c>
      <c r="J1296">
        <v>-1.9047301233770699</v>
      </c>
      <c r="K1296">
        <v>530.42262987587696</v>
      </c>
      <c r="L1296">
        <v>478.55066093264497</v>
      </c>
      <c r="M1296">
        <v>36.193279693664302</v>
      </c>
      <c r="N1296">
        <v>0.66161756500867397</v>
      </c>
      <c r="O1296">
        <v>31.0277260703438</v>
      </c>
      <c r="P1296">
        <v>96.326216580111506</v>
      </c>
      <c r="Q1296">
        <v>0.14549710615061301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Row],[Ticker]],[1]!Table1[[Symbol]:[Industry]],2,FALSE),"-")</f>
        <v>-</v>
      </c>
      <c r="D1297" t="s">
        <v>265</v>
      </c>
      <c r="E1297">
        <v>1412.5528460399901</v>
      </c>
      <c r="F1297">
        <v>403.9</v>
      </c>
      <c r="G1297">
        <v>-31.527610659050001</v>
      </c>
      <c r="H1297">
        <v>-8.0038336673477009</v>
      </c>
      <c r="I1297">
        <v>-18.236036212052099</v>
      </c>
      <c r="J1297">
        <v>1.81263596035078</v>
      </c>
      <c r="K1297">
        <v>401.01203467252401</v>
      </c>
      <c r="L1297">
        <v>400.87167298875403</v>
      </c>
      <c r="M1297">
        <v>49.956459043325701</v>
      </c>
      <c r="N1297">
        <v>1.36744826869164</v>
      </c>
      <c r="O1297">
        <v>27.209705372616899</v>
      </c>
      <c r="P1297">
        <v>38.964390159986202</v>
      </c>
      <c r="Q1297">
        <v>5.2028361442723998E-2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Row],[Ticker]],[1]!Table1[[Symbol]:[Industry]],2,FALSE),"-")</f>
        <v>-</v>
      </c>
      <c r="D1298" t="s">
        <v>1758</v>
      </c>
      <c r="E1298">
        <v>1412.5272</v>
      </c>
      <c r="F1298">
        <v>607.79999999999995</v>
      </c>
      <c r="G1298">
        <v>87.1826430810668</v>
      </c>
      <c r="H1298">
        <v>34.109328510239699</v>
      </c>
      <c r="I1298">
        <v>19.7406055058233</v>
      </c>
      <c r="J1298">
        <v>-1.2387342002558099</v>
      </c>
      <c r="K1298">
        <v>483.77727484379699</v>
      </c>
      <c r="L1298">
        <v>392.26308197551202</v>
      </c>
      <c r="M1298">
        <v>66.957430757263893</v>
      </c>
      <c r="N1298">
        <v>0.41061452513966401</v>
      </c>
      <c r="O1298">
        <v>6.1204343534057202</v>
      </c>
      <c r="P1298">
        <v>141.09480364934501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Row],[Ticker]],[1]!Table1[[Symbol]:[Industry]],2,FALSE),"-")</f>
        <v>-</v>
      </c>
      <c r="D1299" t="s">
        <v>286</v>
      </c>
      <c r="E1299">
        <v>1407.1877313750001</v>
      </c>
      <c r="F1299">
        <v>224.75</v>
      </c>
      <c r="G1299">
        <v>704.02514014489498</v>
      </c>
      <c r="H1299">
        <v>9.9492956685890199</v>
      </c>
      <c r="I1299">
        <v>275.88443075830298</v>
      </c>
      <c r="J1299">
        <v>-10.0735781388659</v>
      </c>
      <c r="K1299">
        <v>219.549010379186</v>
      </c>
      <c r="L1299">
        <v>132.66775442154901</v>
      </c>
      <c r="M1299">
        <v>35.310251024808302</v>
      </c>
      <c r="N1299">
        <v>0.37896552849498299</v>
      </c>
      <c r="O1299">
        <v>37.976963651368898</v>
      </c>
      <c r="P1299">
        <v>791.86507936507905</v>
      </c>
      <c r="Q1299">
        <v>0.193722235300159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Row],[Ticker]],[1]!Table1[[Symbol]:[Industry]],2,FALSE),"-")</f>
        <v>-</v>
      </c>
      <c r="D1300" t="s">
        <v>265</v>
      </c>
      <c r="E1300">
        <v>1404.944229</v>
      </c>
      <c r="F1300">
        <v>390</v>
      </c>
      <c r="G1300">
        <v>-10.4498928212005</v>
      </c>
      <c r="H1300">
        <v>0.14504141234078699</v>
      </c>
      <c r="I1300">
        <v>-8.8629401325824197</v>
      </c>
      <c r="J1300">
        <v>0.32439752632994601</v>
      </c>
      <c r="K1300">
        <v>377.38043186315599</v>
      </c>
      <c r="L1300">
        <v>362.14684513544</v>
      </c>
      <c r="M1300">
        <v>56.224062000856598</v>
      </c>
      <c r="N1300">
        <v>0.59037526160269305</v>
      </c>
      <c r="O1300">
        <v>12.999999999999901</v>
      </c>
      <c r="P1300">
        <v>28.141941843272502</v>
      </c>
      <c r="Q1300">
        <v>3.9923794945701002E-2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Row],[Ticker]],[1]!Table1[[Symbol]:[Industry]],2,FALSE),"-")</f>
        <v>-</v>
      </c>
      <c r="D1301" t="s">
        <v>961</v>
      </c>
      <c r="E1301">
        <v>1400.1379073200001</v>
      </c>
      <c r="F1301">
        <v>75.56</v>
      </c>
      <c r="G1301">
        <v>-44.153216851916099</v>
      </c>
      <c r="H1301">
        <v>-2.9661759508196899</v>
      </c>
      <c r="I1301">
        <v>-24.886865168365201</v>
      </c>
      <c r="J1301">
        <v>-0.27580759370726499</v>
      </c>
      <c r="K1301">
        <v>74.511232757628704</v>
      </c>
      <c r="L1301">
        <v>79.711916078584196</v>
      </c>
      <c r="M1301">
        <v>54.643362760384299</v>
      </c>
      <c r="N1301">
        <v>0.86245899703858697</v>
      </c>
      <c r="O1301">
        <v>45.314981471678102</v>
      </c>
      <c r="P1301">
        <v>21.870967741935399</v>
      </c>
      <c r="Q1301">
        <v>-1.8386614548874001E-2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Row],[Ticker]],[1]!Table1[[Symbol]:[Industry]],2,FALSE),"-")</f>
        <v>-</v>
      </c>
      <c r="D1302" t="s">
        <v>136</v>
      </c>
      <c r="E1302">
        <v>1399.2338940449999</v>
      </c>
      <c r="F1302">
        <v>339.95</v>
      </c>
      <c r="G1302">
        <v>70.426459926547693</v>
      </c>
      <c r="H1302">
        <v>-2.75839582395631</v>
      </c>
      <c r="I1302">
        <v>-26.964335867881601</v>
      </c>
      <c r="J1302">
        <v>-4.3095143484629599</v>
      </c>
      <c r="K1302">
        <v>348.60216969289598</v>
      </c>
      <c r="L1302">
        <v>313.58708276123099</v>
      </c>
      <c r="M1302">
        <v>27.7240709318135</v>
      </c>
      <c r="N1302">
        <v>1.1085098823930899</v>
      </c>
      <c r="O1302">
        <v>22.3709369024856</v>
      </c>
      <c r="P1302">
        <v>114.411857458215</v>
      </c>
      <c r="Q1302">
        <v>9.9041354836645001E-2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Row],[Ticker]],[1]!Table1[[Symbol]:[Industry]],2,FALSE),"-")</f>
        <v>-</v>
      </c>
      <c r="D1303" t="s">
        <v>143</v>
      </c>
      <c r="E1303">
        <v>1397.2891369700001</v>
      </c>
      <c r="F1303">
        <v>627.70000000000005</v>
      </c>
      <c r="G1303">
        <v>-30.7536774410632</v>
      </c>
      <c r="H1303">
        <v>-7.5024575865986396</v>
      </c>
      <c r="I1303">
        <v>1.6753452136723199</v>
      </c>
      <c r="J1303">
        <v>3.4813979168589202</v>
      </c>
      <c r="K1303">
        <v>595.63216683552196</v>
      </c>
      <c r="L1303">
        <v>577.11294092329695</v>
      </c>
      <c r="M1303">
        <v>70.098581311824304</v>
      </c>
      <c r="N1303">
        <v>0.65231060392967699</v>
      </c>
      <c r="O1303">
        <v>15.1186872709893</v>
      </c>
      <c r="P1303">
        <v>25.728592889333999</v>
      </c>
      <c r="Q1303">
        <v>-0.172711211594268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Row],[Ticker]],[1]!Table1[[Symbol]:[Industry]],2,FALSE),"-")</f>
        <v>-</v>
      </c>
      <c r="D1304" t="s">
        <v>127</v>
      </c>
      <c r="E1304">
        <v>1395.0951417000001</v>
      </c>
      <c r="F1304">
        <v>872.25</v>
      </c>
      <c r="G1304">
        <v>10.609948956625701</v>
      </c>
      <c r="H1304">
        <v>-2.61829741282871</v>
      </c>
      <c r="I1304">
        <v>-26.757865150035101</v>
      </c>
      <c r="J1304">
        <v>6.6158740523691097</v>
      </c>
      <c r="K1304">
        <v>851.29511554589101</v>
      </c>
      <c r="L1304">
        <v>853.60022390066899</v>
      </c>
      <c r="M1304">
        <v>72.377824236552101</v>
      </c>
      <c r="N1304">
        <v>1.1288612351167</v>
      </c>
      <c r="O1304">
        <v>23.817712811693799</v>
      </c>
      <c r="P1304">
        <v>38.452380952380899</v>
      </c>
      <c r="Q1304">
        <v>9.4256772627107993E-2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Row],[Ticker]],[1]!Table1[[Symbol]:[Industry]],2,FALSE),"-")</f>
        <v>-</v>
      </c>
      <c r="D1305" t="s">
        <v>493</v>
      </c>
      <c r="E1305">
        <v>1391.1345879779999</v>
      </c>
      <c r="F1305">
        <v>258.33</v>
      </c>
      <c r="G1305">
        <v>2.5537640485350002</v>
      </c>
      <c r="H1305">
        <v>0.57033138315041798</v>
      </c>
      <c r="I1305">
        <v>-10.151746043791899</v>
      </c>
      <c r="J1305">
        <v>1.68921274478062</v>
      </c>
      <c r="K1305">
        <v>244.00716268155</v>
      </c>
      <c r="L1305">
        <v>222.83836389269501</v>
      </c>
      <c r="M1305">
        <v>53.574260385083498</v>
      </c>
      <c r="N1305">
        <v>0.82951922242450804</v>
      </c>
      <c r="O1305">
        <v>13.188557271706699</v>
      </c>
      <c r="P1305">
        <v>48.082545141874398</v>
      </c>
      <c r="Q1305">
        <v>1.8724475219399E-2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Row],[Ticker]],[1]!Table1[[Symbol]:[Industry]],2,FALSE),"-")</f>
        <v>-</v>
      </c>
      <c r="D1306" t="s">
        <v>681</v>
      </c>
      <c r="E1306">
        <v>1389.4115168599999</v>
      </c>
      <c r="F1306">
        <v>159.22</v>
      </c>
      <c r="G1306">
        <v>-42.218942043041501</v>
      </c>
      <c r="H1306">
        <v>-2.1289325501103802</v>
      </c>
      <c r="I1306">
        <v>-25.378859280122001</v>
      </c>
      <c r="J1306">
        <v>-0.68010657116251305</v>
      </c>
      <c r="K1306">
        <v>161.970519343343</v>
      </c>
      <c r="L1306">
        <v>164.02887490421799</v>
      </c>
      <c r="M1306">
        <v>38.937402517276197</v>
      </c>
      <c r="N1306">
        <v>0.66531034663528399</v>
      </c>
      <c r="O1306">
        <v>41.847757819369399</v>
      </c>
      <c r="P1306">
        <v>25.9651898734177</v>
      </c>
      <c r="Q1306">
        <v>5.0340702932926001E-2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Row],[Ticker]],[1]!Table1[[Symbol]:[Industry]],2,FALSE),"-")</f>
        <v>-</v>
      </c>
      <c r="D1307" t="s">
        <v>54</v>
      </c>
      <c r="E1307">
        <v>1388.977214625</v>
      </c>
      <c r="F1307">
        <v>341.25</v>
      </c>
      <c r="G1307">
        <v>148.78383426578901</v>
      </c>
      <c r="H1307">
        <v>0.47352681330255603</v>
      </c>
      <c r="I1307">
        <v>-4.9841707319211599</v>
      </c>
      <c r="J1307">
        <v>0.61649986425419201</v>
      </c>
      <c r="K1307">
        <v>311.37456538168402</v>
      </c>
      <c r="L1307">
        <v>264.89014629719702</v>
      </c>
      <c r="M1307">
        <v>59.665379106878497</v>
      </c>
      <c r="N1307">
        <v>0.96375110247782103</v>
      </c>
      <c r="O1307">
        <v>7.5457875457875403</v>
      </c>
      <c r="P1307">
        <v>186.644267114657</v>
      </c>
      <c r="Q1307">
        <v>8.4662793782998E-2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Row],[Ticker]],[1]!Table1[[Symbol]:[Industry]],2,FALSE),"-")</f>
        <v>-</v>
      </c>
      <c r="D1308" t="s">
        <v>77</v>
      </c>
      <c r="E1308">
        <v>1383.841328667</v>
      </c>
      <c r="F1308">
        <v>139.57</v>
      </c>
      <c r="G1308">
        <v>101.86158021110801</v>
      </c>
      <c r="H1308">
        <v>1.1248981082737799</v>
      </c>
      <c r="I1308">
        <v>23.824646016456601</v>
      </c>
      <c r="J1308">
        <v>12.2212444820012</v>
      </c>
      <c r="K1308">
        <v>128.61893759975101</v>
      </c>
      <c r="L1308">
        <v>109.441113159213</v>
      </c>
      <c r="M1308">
        <v>27.2066434971895</v>
      </c>
      <c r="N1308">
        <v>0.81563566885277905</v>
      </c>
      <c r="O1308">
        <v>6.6561582001863</v>
      </c>
      <c r="P1308">
        <v>136.96095076400599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Row],[Ticker]],[1]!Table1[[Symbol]:[Industry]],2,FALSE),"-")</f>
        <v>-</v>
      </c>
      <c r="D1309" t="s">
        <v>231</v>
      </c>
      <c r="E1309">
        <v>1383.4444455</v>
      </c>
      <c r="F1309">
        <v>86.4</v>
      </c>
      <c r="G1309">
        <v>63.639414499387499</v>
      </c>
      <c r="H1309">
        <v>33.167124266911301</v>
      </c>
      <c r="I1309">
        <v>-35.234531511567099</v>
      </c>
      <c r="J1309">
        <v>25.040048234760398</v>
      </c>
      <c r="K1309">
        <v>70.880932882796799</v>
      </c>
      <c r="L1309">
        <v>68.916441908013198</v>
      </c>
      <c r="M1309">
        <v>85.821261794933093</v>
      </c>
      <c r="N1309">
        <v>2.1254572144880299</v>
      </c>
      <c r="O1309">
        <v>50.115740740740698</v>
      </c>
      <c r="P1309">
        <v>100.231749710312</v>
      </c>
      <c r="Q1309">
        <v>4.5540969895707002E-2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Row],[Ticker]],[1]!Table1[[Symbol]:[Industry]],2,FALSE),"-")</f>
        <v>-</v>
      </c>
      <c r="D1310" t="s">
        <v>628</v>
      </c>
      <c r="E1310">
        <v>1379.5817259200001</v>
      </c>
      <c r="F1310">
        <v>140.12</v>
      </c>
      <c r="G1310">
        <v>-11.8938718127527</v>
      </c>
      <c r="H1310">
        <v>-0.62257968626282201</v>
      </c>
      <c r="I1310">
        <v>-26.542053410638299</v>
      </c>
      <c r="J1310">
        <v>6.7123121170024298</v>
      </c>
      <c r="K1310">
        <v>136.47900030346099</v>
      </c>
      <c r="L1310">
        <v>138.558977900233</v>
      </c>
      <c r="M1310">
        <v>58.170913154952103</v>
      </c>
      <c r="N1310">
        <v>1.9469466117149701</v>
      </c>
      <c r="O1310">
        <v>34.135027119611699</v>
      </c>
      <c r="P1310">
        <v>22.375545851528301</v>
      </c>
      <c r="Q1310">
        <v>-7.4423271754869999E-2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Row],[Ticker]],[1]!Table1[[Symbol]:[Industry]],2,FALSE),"-")</f>
        <v>-</v>
      </c>
      <c r="D1311" t="s">
        <v>377</v>
      </c>
      <c r="E1311">
        <v>1376.9471194559901</v>
      </c>
      <c r="F1311">
        <v>69.06</v>
      </c>
      <c r="G1311">
        <v>-41.629565009443297</v>
      </c>
      <c r="H1311">
        <v>-6.7755015938493397</v>
      </c>
      <c r="I1311">
        <v>-21.055722922083898</v>
      </c>
      <c r="J1311">
        <v>5.7421794368916403</v>
      </c>
      <c r="K1311">
        <v>68.953344685292393</v>
      </c>
      <c r="L1311">
        <v>71.618969466688995</v>
      </c>
      <c r="M1311">
        <v>54.1115753364138</v>
      </c>
      <c r="N1311">
        <v>1.5559990089776199</v>
      </c>
      <c r="O1311">
        <v>28.511439328120399</v>
      </c>
      <c r="P1311">
        <v>24.320432043204299</v>
      </c>
      <c r="Q1311">
        <v>-3.5501220158021998E-2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Row],[Ticker]],[1]!Table1[[Symbol]:[Industry]],2,FALSE),"-")</f>
        <v>-</v>
      </c>
      <c r="D1312" t="s">
        <v>98</v>
      </c>
      <c r="E1312">
        <v>1376.4555</v>
      </c>
      <c r="F1312">
        <v>555</v>
      </c>
      <c r="G1312">
        <v>20.0008996371979</v>
      </c>
      <c r="H1312">
        <v>36.354178912623802</v>
      </c>
      <c r="I1312">
        <v>32.1645747857483</v>
      </c>
      <c r="J1312">
        <v>10.661539482083899</v>
      </c>
      <c r="O1312">
        <v>3.06306306306305</v>
      </c>
      <c r="P1312">
        <v>53.739612188365598</v>
      </c>
    </row>
    <row r="1313" spans="1:17" hidden="1" x14ac:dyDescent="0.3">
      <c r="A1313" t="s">
        <v>2775</v>
      </c>
      <c r="B1313" t="s">
        <v>2776</v>
      </c>
      <c r="C1313" t="str">
        <f>IFERROR(VLOOKUP(Table1[[#This Row],[Ticker]],[1]!Table1[[Symbol]:[Industry]],2,FALSE),"-")</f>
        <v>-</v>
      </c>
      <c r="D1313" t="s">
        <v>265</v>
      </c>
      <c r="E1313">
        <v>1375.15825</v>
      </c>
      <c r="F1313">
        <v>1591.25</v>
      </c>
      <c r="G1313">
        <v>114.20674880850299</v>
      </c>
      <c r="H1313">
        <v>8.9373704751270306</v>
      </c>
      <c r="I1313">
        <v>138.706710436875</v>
      </c>
      <c r="J1313">
        <v>14.976200590613001</v>
      </c>
      <c r="K1313">
        <v>1414.9896222064699</v>
      </c>
      <c r="L1313">
        <v>1010.25763881833</v>
      </c>
      <c r="M1313">
        <v>60.301307562524698</v>
      </c>
      <c r="N1313">
        <v>1.2073100659714799</v>
      </c>
      <c r="O1313">
        <v>6.4540455616653496</v>
      </c>
      <c r="P1313">
        <v>283.43373493975901</v>
      </c>
      <c r="Q1313">
        <v>0.253528058647634</v>
      </c>
    </row>
    <row r="1314" spans="1:17" hidden="1" x14ac:dyDescent="0.3">
      <c r="A1314" t="s">
        <v>2777</v>
      </c>
      <c r="B1314" t="s">
        <v>2778</v>
      </c>
      <c r="C1314" t="str">
        <f>IFERROR(VLOOKUP(Table1[[#This Row],[Ticker]],[1]!Table1[[Symbol]:[Industry]],2,FALSE),"-")</f>
        <v>-</v>
      </c>
      <c r="D1314" t="s">
        <v>133</v>
      </c>
      <c r="E1314">
        <v>1372.13878114</v>
      </c>
      <c r="F1314">
        <v>719.45</v>
      </c>
      <c r="G1314">
        <v>2.49302369335734</v>
      </c>
      <c r="H1314">
        <v>-6.2143806441628602</v>
      </c>
      <c r="I1314">
        <v>3.7175288797296102</v>
      </c>
      <c r="J1314">
        <v>2.0307640308199999</v>
      </c>
      <c r="K1314">
        <v>702.59373363384896</v>
      </c>
      <c r="L1314">
        <v>641.52156099246395</v>
      </c>
      <c r="M1314">
        <v>43.965308803681097</v>
      </c>
      <c r="N1314">
        <v>0.49087195138146</v>
      </c>
      <c r="O1314">
        <v>17.450830495517401</v>
      </c>
      <c r="P1314">
        <v>33.876069966505398</v>
      </c>
      <c r="Q1314">
        <v>5.5274035393224001E-2</v>
      </c>
    </row>
    <row r="1315" spans="1:17" hidden="1" x14ac:dyDescent="0.3">
      <c r="A1315" t="s">
        <v>2779</v>
      </c>
      <c r="B1315" t="s">
        <v>2780</v>
      </c>
      <c r="C1315" t="str">
        <f>IFERROR(VLOOKUP(Table1[[#This Row],[Ticker]],[1]!Table1[[Symbol]:[Industry]],2,FALSE),"-")</f>
        <v>-</v>
      </c>
      <c r="D1315" t="s">
        <v>136</v>
      </c>
      <c r="E1315">
        <v>1367.3971575</v>
      </c>
      <c r="F1315">
        <v>328.35</v>
      </c>
      <c r="G1315">
        <v>81.135950818948302</v>
      </c>
      <c r="H1315">
        <v>6.6975283656497897</v>
      </c>
      <c r="I1315">
        <v>47.295712009269302</v>
      </c>
      <c r="J1315">
        <v>4.9818668873120604</v>
      </c>
      <c r="K1315">
        <v>296.25870328364101</v>
      </c>
      <c r="L1315">
        <v>246.052895925613</v>
      </c>
      <c r="M1315">
        <v>59.309851821975599</v>
      </c>
      <c r="N1315">
        <v>1.03899106575381</v>
      </c>
      <c r="O1315">
        <v>14.953555657073199</v>
      </c>
      <c r="P1315">
        <v>117.16269841269801</v>
      </c>
    </row>
    <row r="1316" spans="1:17" hidden="1" x14ac:dyDescent="0.3">
      <c r="A1316" t="s">
        <v>2781</v>
      </c>
      <c r="B1316" t="s">
        <v>2782</v>
      </c>
      <c r="C1316" t="str">
        <f>IFERROR(VLOOKUP(Table1[[#This Row],[Ticker]],[1]!Table1[[Symbol]:[Industry]],2,FALSE),"-")</f>
        <v>-</v>
      </c>
      <c r="D1316" t="s">
        <v>293</v>
      </c>
      <c r="E1316">
        <v>1364.8438303200001</v>
      </c>
      <c r="F1316">
        <v>316.14999999999998</v>
      </c>
      <c r="G1316">
        <v>55.801241535474603</v>
      </c>
      <c r="H1316">
        <v>6.1029356610405703</v>
      </c>
      <c r="I1316">
        <v>34.978844351567503</v>
      </c>
      <c r="J1316">
        <v>1.6732113858673301</v>
      </c>
      <c r="K1316">
        <v>294.365382055976</v>
      </c>
      <c r="L1316">
        <v>230.04612519700899</v>
      </c>
      <c r="M1316">
        <v>54.986994468114801</v>
      </c>
      <c r="N1316">
        <v>0.64594422473828295</v>
      </c>
      <c r="O1316">
        <v>6.91127629289893</v>
      </c>
      <c r="P1316">
        <v>144.50889404485599</v>
      </c>
      <c r="Q1316">
        <v>0.12058859832317299</v>
      </c>
    </row>
    <row r="1317" spans="1:17" hidden="1" x14ac:dyDescent="0.3">
      <c r="A1317" t="s">
        <v>2783</v>
      </c>
      <c r="B1317" t="s">
        <v>2784</v>
      </c>
      <c r="C1317" t="str">
        <f>IFERROR(VLOOKUP(Table1[[#This Row],[Ticker]],[1]!Table1[[Symbol]:[Industry]],2,FALSE),"-")</f>
        <v>-</v>
      </c>
      <c r="D1317" t="s">
        <v>21</v>
      </c>
      <c r="E1317">
        <v>1363.4280963000001</v>
      </c>
      <c r="F1317">
        <v>368.25</v>
      </c>
      <c r="G1317">
        <v>7.6619592107343797</v>
      </c>
      <c r="H1317">
        <v>11.9698817634485</v>
      </c>
      <c r="I1317">
        <v>-2.2559283064038702</v>
      </c>
      <c r="J1317">
        <v>3.9077439465994201</v>
      </c>
      <c r="K1317">
        <v>351.15796779641897</v>
      </c>
      <c r="L1317">
        <v>322.22910279752</v>
      </c>
      <c r="M1317">
        <v>51.615940086035799</v>
      </c>
      <c r="N1317">
        <v>1.9797144953147301</v>
      </c>
      <c r="O1317">
        <v>22.145281737949698</v>
      </c>
      <c r="P1317">
        <v>48.248792270531403</v>
      </c>
      <c r="Q1317">
        <v>-3.6557940084235997E-2</v>
      </c>
    </row>
    <row r="1318" spans="1:17" hidden="1" x14ac:dyDescent="0.3">
      <c r="A1318" t="s">
        <v>2785</v>
      </c>
      <c r="B1318" t="s">
        <v>2786</v>
      </c>
      <c r="C1318" t="str">
        <f>IFERROR(VLOOKUP(Table1[[#This Row],[Ticker]],[1]!Table1[[Symbol]:[Industry]],2,FALSE),"-")</f>
        <v>-</v>
      </c>
      <c r="D1318" t="s">
        <v>628</v>
      </c>
      <c r="E1318">
        <v>1357.6800073500001</v>
      </c>
      <c r="F1318">
        <v>188.95</v>
      </c>
      <c r="G1318">
        <v>145.06210642003501</v>
      </c>
      <c r="H1318">
        <v>-9.7833673632971401</v>
      </c>
      <c r="I1318">
        <v>15.921576841806701</v>
      </c>
      <c r="J1318">
        <v>0.89460978059715701</v>
      </c>
      <c r="K1318">
        <v>176.23855091513801</v>
      </c>
      <c r="L1318">
        <v>143.966369887832</v>
      </c>
      <c r="M1318">
        <v>44.285152483718399</v>
      </c>
      <c r="N1318">
        <v>0.48420651803115</v>
      </c>
      <c r="O1318">
        <v>16.935697274411201</v>
      </c>
      <c r="P1318">
        <v>177.82679017791401</v>
      </c>
      <c r="Q1318">
        <v>0.14025316598912299</v>
      </c>
    </row>
    <row r="1319" spans="1:17" hidden="1" x14ac:dyDescent="0.3">
      <c r="A1319" t="s">
        <v>2787</v>
      </c>
      <c r="B1319" t="s">
        <v>2788</v>
      </c>
      <c r="C1319" t="str">
        <f>IFERROR(VLOOKUP(Table1[[#This Row],[Ticker]],[1]!Table1[[Symbol]:[Industry]],2,FALSE),"-")</f>
        <v>-</v>
      </c>
      <c r="D1319" t="s">
        <v>21</v>
      </c>
      <c r="E1319">
        <v>1353.1073111999999</v>
      </c>
      <c r="F1319">
        <v>783</v>
      </c>
      <c r="G1319">
        <v>633.40754887348101</v>
      </c>
      <c r="H1319">
        <v>-0.32861211837077098</v>
      </c>
      <c r="I1319">
        <v>278.42393061342102</v>
      </c>
      <c r="J1319">
        <v>19.160607907645598</v>
      </c>
      <c r="K1319">
        <v>685.66951048164697</v>
      </c>
      <c r="M1319">
        <v>49.2911764524872</v>
      </c>
      <c r="N1319">
        <v>0.410248756218905</v>
      </c>
      <c r="O1319">
        <v>27.458492975734298</v>
      </c>
      <c r="P1319">
        <v>739.67828418230499</v>
      </c>
    </row>
    <row r="1320" spans="1:17" hidden="1" x14ac:dyDescent="0.3">
      <c r="A1320" t="s">
        <v>2789</v>
      </c>
      <c r="B1320" t="s">
        <v>2790</v>
      </c>
      <c r="C1320" t="str">
        <f>IFERROR(VLOOKUP(Table1[[#This Row],[Ticker]],[1]!Table1[[Symbol]:[Industry]],2,FALSE),"-")</f>
        <v>-</v>
      </c>
      <c r="D1320" t="s">
        <v>925</v>
      </c>
      <c r="E1320">
        <v>1351.8250680000001</v>
      </c>
      <c r="F1320">
        <v>88.77</v>
      </c>
      <c r="G1320">
        <v>-22.471642806054302</v>
      </c>
      <c r="H1320">
        <v>-0.24806719168379901</v>
      </c>
      <c r="I1320">
        <v>-14.791918614936</v>
      </c>
      <c r="J1320">
        <v>2.6094538761999901</v>
      </c>
      <c r="K1320">
        <v>87.682334158026805</v>
      </c>
      <c r="L1320">
        <v>89.183162075179894</v>
      </c>
      <c r="M1320">
        <v>57.174962892724501</v>
      </c>
      <c r="N1320">
        <v>0.68160900830231097</v>
      </c>
      <c r="O1320">
        <v>30.280500168976001</v>
      </c>
      <c r="P1320">
        <v>19.959459459459399</v>
      </c>
      <c r="Q1320">
        <v>-1.222375561591E-3</v>
      </c>
    </row>
    <row r="1321" spans="1:17" hidden="1" x14ac:dyDescent="0.3">
      <c r="A1321" t="s">
        <v>2791</v>
      </c>
      <c r="B1321" t="s">
        <v>2792</v>
      </c>
      <c r="C1321" t="str">
        <f>IFERROR(VLOOKUP(Table1[[#This Row],[Ticker]],[1]!Table1[[Symbol]:[Industry]],2,FALSE),"-")</f>
        <v>-</v>
      </c>
      <c r="D1321" t="s">
        <v>127</v>
      </c>
      <c r="E1321">
        <v>1351.5995723999999</v>
      </c>
      <c r="F1321">
        <v>1074</v>
      </c>
      <c r="G1321">
        <v>183.53893131927299</v>
      </c>
      <c r="H1321">
        <v>2.1137585618175199</v>
      </c>
      <c r="I1321">
        <v>49.702846362270797</v>
      </c>
      <c r="J1321">
        <v>-5.4359410301380704</v>
      </c>
      <c r="K1321">
        <v>1029.7916313527001</v>
      </c>
      <c r="M1321">
        <v>36.797833915664597</v>
      </c>
      <c r="N1321">
        <v>0.53914002205071598</v>
      </c>
      <c r="O1321">
        <v>34.310986964618202</v>
      </c>
      <c r="P1321">
        <v>242.583732057416</v>
      </c>
    </row>
    <row r="1322" spans="1:17" hidden="1" x14ac:dyDescent="0.3">
      <c r="A1322" t="s">
        <v>2793</v>
      </c>
      <c r="B1322" t="s">
        <v>2794</v>
      </c>
      <c r="C1322" t="str">
        <f>IFERROR(VLOOKUP(Table1[[#This Row],[Ticker]],[1]!Table1[[Symbol]:[Industry]],2,FALSE),"-")</f>
        <v>-</v>
      </c>
      <c r="E1322">
        <v>1349.80097</v>
      </c>
      <c r="F1322">
        <v>1249.7</v>
      </c>
      <c r="G1322">
        <v>-15.2394502712601</v>
      </c>
      <c r="H1322">
        <v>-9.1796378883970497</v>
      </c>
      <c r="I1322">
        <v>-35.450937994040501</v>
      </c>
      <c r="J1322">
        <v>-4.5374242927120898</v>
      </c>
      <c r="K1322">
        <v>1319.9432192919701</v>
      </c>
      <c r="L1322">
        <v>1355.31728302035</v>
      </c>
      <c r="M1322">
        <v>37.616275550192903</v>
      </c>
      <c r="N1322">
        <v>0.297356482289303</v>
      </c>
      <c r="O1322">
        <v>45.234856365527698</v>
      </c>
      <c r="P1322">
        <v>24.3482587064676</v>
      </c>
      <c r="Q1322">
        <v>0.22576983495345301</v>
      </c>
    </row>
    <row r="1323" spans="1:17" hidden="1" x14ac:dyDescent="0.3">
      <c r="A1323" t="s">
        <v>2795</v>
      </c>
      <c r="B1323" t="s">
        <v>2796</v>
      </c>
      <c r="C1323" t="str">
        <f>IFERROR(VLOOKUP(Table1[[#This Row],[Ticker]],[1]!Table1[[Symbol]:[Industry]],2,FALSE),"-")</f>
        <v>-</v>
      </c>
      <c r="D1323" t="s">
        <v>771</v>
      </c>
      <c r="E1323">
        <v>1342.3967500000001</v>
      </c>
      <c r="F1323">
        <v>251.15</v>
      </c>
      <c r="G1323">
        <v>-49.507657675868103</v>
      </c>
      <c r="H1323">
        <v>-16.851857958137401</v>
      </c>
      <c r="I1323">
        <v>-37.343982527317699</v>
      </c>
      <c r="J1323">
        <v>-6.3160715998416397E-2</v>
      </c>
      <c r="K1323">
        <v>278.874657569688</v>
      </c>
      <c r="M1323">
        <v>37.265635150232796</v>
      </c>
      <c r="N1323">
        <v>0.63990367479074195</v>
      </c>
      <c r="O1323">
        <v>85.546486163647202</v>
      </c>
      <c r="P1323">
        <v>10.153508771929801</v>
      </c>
    </row>
    <row r="1324" spans="1:17" hidden="1" x14ac:dyDescent="0.3">
      <c r="A1324" t="s">
        <v>2797</v>
      </c>
      <c r="B1324" t="s">
        <v>2798</v>
      </c>
      <c r="C1324" t="str">
        <f>IFERROR(VLOOKUP(Table1[[#This Row],[Ticker]],[1]!Table1[[Symbol]:[Industry]],2,FALSE),"-")</f>
        <v>-</v>
      </c>
      <c r="D1324" t="s">
        <v>124</v>
      </c>
      <c r="E1324">
        <v>1329.112776745</v>
      </c>
      <c r="F1324">
        <v>1035.05</v>
      </c>
      <c r="G1324">
        <v>220.68148360267099</v>
      </c>
      <c r="H1324">
        <v>58.380713871509002</v>
      </c>
      <c r="I1324">
        <v>193.33876426742901</v>
      </c>
      <c r="J1324">
        <v>20.205073075534202</v>
      </c>
      <c r="K1324">
        <v>627.75423594458698</v>
      </c>
      <c r="L1324">
        <v>424.32211655646199</v>
      </c>
      <c r="M1324">
        <v>94.969601530867394</v>
      </c>
      <c r="N1324">
        <v>1.04315201032036</v>
      </c>
      <c r="O1324">
        <v>0</v>
      </c>
      <c r="P1324">
        <v>385.93896713614998</v>
      </c>
      <c r="Q1324">
        <v>0.21181782862469301</v>
      </c>
    </row>
    <row r="1325" spans="1:17" hidden="1" x14ac:dyDescent="0.3">
      <c r="A1325" t="s">
        <v>2799</v>
      </c>
      <c r="B1325" t="s">
        <v>2800</v>
      </c>
      <c r="C1325" t="str">
        <f>IFERROR(VLOOKUP(Table1[[#This Row],[Ticker]],[1]!Table1[[Symbol]:[Industry]],2,FALSE),"-")</f>
        <v>-</v>
      </c>
      <c r="D1325" t="s">
        <v>200</v>
      </c>
      <c r="E1325">
        <v>1328.3211060000001</v>
      </c>
      <c r="F1325">
        <v>145.80000000000001</v>
      </c>
      <c r="G1325">
        <v>13.909459091149101</v>
      </c>
      <c r="H1325">
        <v>-0.48798921172396997</v>
      </c>
      <c r="I1325">
        <v>-16.434579839103598</v>
      </c>
      <c r="J1325">
        <v>-0.51876332405112102</v>
      </c>
      <c r="K1325">
        <v>134.554041496987</v>
      </c>
      <c r="L1325">
        <v>127.35628646079699</v>
      </c>
      <c r="M1325">
        <v>72.963062928182296</v>
      </c>
      <c r="N1325">
        <v>1.2241012179241899</v>
      </c>
      <c r="O1325">
        <v>6.9958847736625502</v>
      </c>
      <c r="P1325">
        <v>45.074626865671597</v>
      </c>
      <c r="Q1325">
        <v>6.8828152132824005E-2</v>
      </c>
    </row>
    <row r="1326" spans="1:17" hidden="1" x14ac:dyDescent="0.3">
      <c r="A1326" t="s">
        <v>2801</v>
      </c>
      <c r="B1326" t="s">
        <v>2802</v>
      </c>
      <c r="C1326" t="str">
        <f>IFERROR(VLOOKUP(Table1[[#This Row],[Ticker]],[1]!Table1[[Symbol]:[Industry]],2,FALSE),"-")</f>
        <v>-</v>
      </c>
      <c r="D1326" t="s">
        <v>95</v>
      </c>
      <c r="E1326">
        <v>1323.9224280000001</v>
      </c>
      <c r="F1326">
        <v>827.1</v>
      </c>
      <c r="G1326">
        <v>-8.2606357802931605</v>
      </c>
      <c r="H1326">
        <v>3.0988007693133799</v>
      </c>
      <c r="I1326">
        <v>-17.7880433069401</v>
      </c>
      <c r="J1326">
        <v>5.2304982291820901</v>
      </c>
      <c r="K1326">
        <v>806.02423451455195</v>
      </c>
      <c r="L1326">
        <v>804.69091592618702</v>
      </c>
      <c r="M1326">
        <v>53.791848072718501</v>
      </c>
      <c r="N1326">
        <v>2.3606757728252998</v>
      </c>
      <c r="O1326">
        <v>26.514327167210698</v>
      </c>
      <c r="P1326">
        <v>19.687432168439301</v>
      </c>
      <c r="Q1326">
        <v>-8.6499230241842001E-2</v>
      </c>
    </row>
    <row r="1327" spans="1:17" hidden="1" x14ac:dyDescent="0.3">
      <c r="A1327" t="s">
        <v>2803</v>
      </c>
      <c r="B1327" t="s">
        <v>2804</v>
      </c>
      <c r="C1327" t="str">
        <f>IFERROR(VLOOKUP(Table1[[#This Row],[Ticker]],[1]!Table1[[Symbol]:[Industry]],2,FALSE),"-")</f>
        <v>-</v>
      </c>
      <c r="D1327" t="s">
        <v>200</v>
      </c>
      <c r="E1327">
        <v>1317.2942499999999</v>
      </c>
      <c r="F1327">
        <v>121.69</v>
      </c>
      <c r="G1327">
        <v>-28.580505763983599</v>
      </c>
      <c r="H1327">
        <v>-1.73925861042839</v>
      </c>
      <c r="I1327">
        <v>-24.412833647615699</v>
      </c>
      <c r="J1327">
        <v>2.3649237337932401</v>
      </c>
      <c r="K1327">
        <v>110.389320644376</v>
      </c>
      <c r="L1327">
        <v>110.939702766328</v>
      </c>
      <c r="M1327">
        <v>80.0882343288161</v>
      </c>
      <c r="N1327">
        <v>1.62469395739542</v>
      </c>
      <c r="O1327">
        <v>18.3334702933684</v>
      </c>
      <c r="P1327">
        <v>34.836565096952803</v>
      </c>
      <c r="Q1327">
        <v>1.1375142470451001E-2</v>
      </c>
    </row>
    <row r="1328" spans="1:17" hidden="1" x14ac:dyDescent="0.3">
      <c r="A1328" t="s">
        <v>2805</v>
      </c>
      <c r="B1328" t="s">
        <v>2806</v>
      </c>
      <c r="C1328" t="str">
        <f>IFERROR(VLOOKUP(Table1[[#This Row],[Ticker]],[1]!Table1[[Symbol]:[Industry]],2,FALSE),"-")</f>
        <v>-</v>
      </c>
      <c r="D1328" t="s">
        <v>127</v>
      </c>
      <c r="E1328">
        <v>1309.9439334000001</v>
      </c>
      <c r="F1328">
        <v>1882.85</v>
      </c>
      <c r="G1328">
        <v>210.648100345736</v>
      </c>
      <c r="H1328">
        <v>-1.7911994680338299</v>
      </c>
      <c r="I1328">
        <v>118.887303148063</v>
      </c>
      <c r="J1328">
        <v>6.9404331605690901</v>
      </c>
      <c r="K1328">
        <v>1794.8287049580299</v>
      </c>
      <c r="L1328">
        <v>1312.7817880628299</v>
      </c>
      <c r="M1328">
        <v>55.946329494767198</v>
      </c>
      <c r="N1328">
        <v>0.46138907401212198</v>
      </c>
      <c r="O1328">
        <v>22.686353134875301</v>
      </c>
      <c r="P1328">
        <v>237.06587898317201</v>
      </c>
      <c r="Q1328">
        <v>0.229404137992653</v>
      </c>
    </row>
    <row r="1329" spans="1:17" hidden="1" x14ac:dyDescent="0.3">
      <c r="A1329" t="s">
        <v>2807</v>
      </c>
      <c r="B1329" t="s">
        <v>2808</v>
      </c>
      <c r="C1329" t="str">
        <f>IFERROR(VLOOKUP(Table1[[#This Row],[Ticker]],[1]!Table1[[Symbol]:[Industry]],2,FALSE),"-")</f>
        <v>-</v>
      </c>
      <c r="D1329" t="s">
        <v>133</v>
      </c>
      <c r="E1329">
        <v>1307.1930299999999</v>
      </c>
      <c r="F1329">
        <v>150.25</v>
      </c>
      <c r="G1329">
        <v>6.8416448658899096</v>
      </c>
      <c r="H1329">
        <v>-3.28513932277429</v>
      </c>
      <c r="I1329">
        <v>-24.257098397540901</v>
      </c>
      <c r="J1329">
        <v>6.2208667022622199</v>
      </c>
      <c r="K1329">
        <v>147.498931469854</v>
      </c>
      <c r="L1329">
        <v>145.247772558924</v>
      </c>
      <c r="M1329">
        <v>56.589116368225</v>
      </c>
      <c r="N1329">
        <v>0.88455834214123297</v>
      </c>
      <c r="O1329">
        <v>29.317803660565701</v>
      </c>
      <c r="P1329">
        <v>41.411764705882298</v>
      </c>
      <c r="Q1329">
        <v>4.0693185414902001E-2</v>
      </c>
    </row>
    <row r="1330" spans="1:17" hidden="1" x14ac:dyDescent="0.3">
      <c r="A1330" t="s">
        <v>2809</v>
      </c>
      <c r="B1330" t="s">
        <v>2810</v>
      </c>
      <c r="C1330" t="str">
        <f>IFERROR(VLOOKUP(Table1[[#This Row],[Ticker]],[1]!Table1[[Symbol]:[Industry]],2,FALSE),"-")</f>
        <v>-</v>
      </c>
      <c r="D1330" t="s">
        <v>57</v>
      </c>
      <c r="E1330">
        <v>1305.9382656</v>
      </c>
      <c r="F1330">
        <v>652</v>
      </c>
      <c r="G1330">
        <v>22.593762900673902</v>
      </c>
      <c r="H1330">
        <v>2.2912706396382099</v>
      </c>
      <c r="I1330">
        <v>-14.115875874079901</v>
      </c>
      <c r="J1330">
        <v>3.6809099487064998</v>
      </c>
      <c r="K1330">
        <v>624.63484969260901</v>
      </c>
      <c r="L1330">
        <v>589.25867664333805</v>
      </c>
      <c r="M1330">
        <v>61.674744976199598</v>
      </c>
      <c r="N1330">
        <v>0.660488004576818</v>
      </c>
      <c r="O1330">
        <v>15.8205521472392</v>
      </c>
      <c r="P1330">
        <v>60.492307692307598</v>
      </c>
      <c r="Q1330">
        <v>4.9213878093711E-2</v>
      </c>
    </row>
    <row r="1331" spans="1:17" hidden="1" x14ac:dyDescent="0.3">
      <c r="A1331" t="s">
        <v>2811</v>
      </c>
      <c r="B1331" t="s">
        <v>2812</v>
      </c>
      <c r="C1331" t="str">
        <f>IFERROR(VLOOKUP(Table1[[#This Row],[Ticker]],[1]!Table1[[Symbol]:[Industry]],2,FALSE),"-")</f>
        <v>-</v>
      </c>
      <c r="D1331" t="s">
        <v>1506</v>
      </c>
      <c r="E1331">
        <v>1305.3260034519999</v>
      </c>
      <c r="F1331">
        <v>225.08</v>
      </c>
      <c r="G1331">
        <v>-59.766905081025001</v>
      </c>
      <c r="H1331">
        <v>-1.39219329505614</v>
      </c>
      <c r="I1331">
        <v>-32.791924697716503</v>
      </c>
      <c r="J1331">
        <v>8.1447683178269905</v>
      </c>
      <c r="K1331">
        <v>221.216052077923</v>
      </c>
      <c r="L1331">
        <v>243.861064745009</v>
      </c>
      <c r="M1331">
        <v>72.273401798308697</v>
      </c>
      <c r="N1331">
        <v>1.65681701734767</v>
      </c>
      <c r="O1331">
        <v>52.967833659143402</v>
      </c>
      <c r="P1331">
        <v>12.906947579633799</v>
      </c>
      <c r="Q1331">
        <v>2.0973214688329998E-3</v>
      </c>
    </row>
    <row r="1332" spans="1:17" hidden="1" x14ac:dyDescent="0.3">
      <c r="A1332" t="s">
        <v>2813</v>
      </c>
      <c r="B1332" t="s">
        <v>2814</v>
      </c>
      <c r="C1332" t="str">
        <f>IFERROR(VLOOKUP(Table1[[#This Row],[Ticker]],[1]!Table1[[Symbol]:[Industry]],2,FALSE),"-")</f>
        <v>-</v>
      </c>
      <c r="D1332" t="s">
        <v>279</v>
      </c>
      <c r="E1332">
        <v>1305.3030470369999</v>
      </c>
      <c r="F1332">
        <v>138.93</v>
      </c>
      <c r="G1332">
        <v>1.15797893832155</v>
      </c>
      <c r="H1332">
        <v>-2.75980398512396</v>
      </c>
      <c r="I1332">
        <v>31.3748273287244</v>
      </c>
      <c r="J1332">
        <v>4.0742878480240803</v>
      </c>
      <c r="K1332">
        <v>114.45786178814799</v>
      </c>
      <c r="L1332">
        <v>107.263938681184</v>
      </c>
      <c r="M1332">
        <v>83.664213248033903</v>
      </c>
      <c r="N1332">
        <v>2.1450587836895898</v>
      </c>
      <c r="O1332">
        <v>0</v>
      </c>
      <c r="P1332">
        <v>69.633699633699607</v>
      </c>
      <c r="Q1332">
        <v>-4.7484379190845999E-2</v>
      </c>
    </row>
    <row r="1333" spans="1:17" hidden="1" x14ac:dyDescent="0.3">
      <c r="A1333" t="s">
        <v>2815</v>
      </c>
      <c r="B1333" t="s">
        <v>2816</v>
      </c>
      <c r="C1333" t="str">
        <f>IFERROR(VLOOKUP(Table1[[#This Row],[Ticker]],[1]!Table1[[Symbol]:[Industry]],2,FALSE),"-")</f>
        <v>-</v>
      </c>
      <c r="D1333" t="s">
        <v>133</v>
      </c>
      <c r="E1333">
        <v>1292.83</v>
      </c>
      <c r="F1333">
        <v>638.75</v>
      </c>
      <c r="G1333">
        <v>-5.9330101756799101</v>
      </c>
      <c r="H1333">
        <v>-4.4797315213558404</v>
      </c>
      <c r="I1333">
        <v>-21.101121135086501</v>
      </c>
      <c r="J1333">
        <v>-0.69798491852695599</v>
      </c>
      <c r="K1333">
        <v>652.39863248668996</v>
      </c>
      <c r="L1333">
        <v>634.73600422211405</v>
      </c>
      <c r="M1333">
        <v>35.773919603908801</v>
      </c>
      <c r="N1333">
        <v>1.1081521016543501</v>
      </c>
      <c r="O1333">
        <v>16.947162426614401</v>
      </c>
      <c r="P1333">
        <v>28.250175685172099</v>
      </c>
      <c r="Q1333">
        <v>8.9635604291894003E-2</v>
      </c>
    </row>
    <row r="1334" spans="1:17" hidden="1" x14ac:dyDescent="0.3">
      <c r="A1334" t="s">
        <v>2817</v>
      </c>
      <c r="B1334" t="s">
        <v>2818</v>
      </c>
      <c r="C1334" t="str">
        <f>IFERROR(VLOOKUP(Table1[[#This Row],[Ticker]],[1]!Table1[[Symbol]:[Industry]],2,FALSE),"-")</f>
        <v>-</v>
      </c>
      <c r="D1334" t="s">
        <v>420</v>
      </c>
      <c r="E1334">
        <v>1292.5880376799901</v>
      </c>
      <c r="F1334">
        <v>4050.05</v>
      </c>
      <c r="G1334">
        <v>19.590477036086298</v>
      </c>
      <c r="H1334">
        <v>-3.0843316845545399</v>
      </c>
      <c r="I1334">
        <v>10.712726712601601</v>
      </c>
      <c r="J1334">
        <v>-0.111340827294184</v>
      </c>
      <c r="K1334">
        <v>3741.89714274783</v>
      </c>
      <c r="L1334">
        <v>3277.64973978127</v>
      </c>
      <c r="M1334">
        <v>43.783530222508197</v>
      </c>
      <c r="N1334">
        <v>0.788788752206531</v>
      </c>
      <c r="O1334">
        <v>12.435648942605599</v>
      </c>
      <c r="P1334">
        <v>67.012371134020597</v>
      </c>
      <c r="Q1334">
        <v>3.0130403387659999E-3</v>
      </c>
    </row>
    <row r="1335" spans="1:17" hidden="1" x14ac:dyDescent="0.3">
      <c r="A1335" t="s">
        <v>2819</v>
      </c>
      <c r="B1335" t="s">
        <v>2820</v>
      </c>
      <c r="C1335" t="str">
        <f>IFERROR(VLOOKUP(Table1[[#This Row],[Ticker]],[1]!Table1[[Symbol]:[Industry]],2,FALSE),"-")</f>
        <v>-</v>
      </c>
      <c r="D1335" t="s">
        <v>21</v>
      </c>
      <c r="E1335">
        <v>1288.60499702999</v>
      </c>
      <c r="F1335">
        <v>1564.55</v>
      </c>
      <c r="G1335">
        <v>811.28075297778696</v>
      </c>
      <c r="H1335">
        <v>6.0284980294319203E-2</v>
      </c>
      <c r="I1335">
        <v>55.694842850458201</v>
      </c>
      <c r="J1335">
        <v>1.1500819918530201</v>
      </c>
      <c r="K1335">
        <v>1489.86620815377</v>
      </c>
      <c r="L1335">
        <v>961.45474624322401</v>
      </c>
      <c r="M1335">
        <v>39.766671014935199</v>
      </c>
      <c r="N1335">
        <v>0.75267649340574005</v>
      </c>
      <c r="O1335">
        <v>18.973506759132</v>
      </c>
      <c r="P1335">
        <v>997.92982456140305</v>
      </c>
    </row>
    <row r="1336" spans="1:17" hidden="1" x14ac:dyDescent="0.3">
      <c r="A1336" t="s">
        <v>2821</v>
      </c>
      <c r="B1336" t="s">
        <v>2822</v>
      </c>
      <c r="C1336" t="str">
        <f>IFERROR(VLOOKUP(Table1[[#This Row],[Ticker]],[1]!Table1[[Symbol]:[Industry]],2,FALSE),"-")</f>
        <v>-</v>
      </c>
      <c r="D1336" t="s">
        <v>231</v>
      </c>
      <c r="E1336">
        <v>1280.9988873</v>
      </c>
      <c r="F1336">
        <v>811.8</v>
      </c>
      <c r="G1336">
        <v>48.954872043056497</v>
      </c>
      <c r="H1336">
        <v>-6.4578696933057298</v>
      </c>
      <c r="I1336">
        <v>24.979238420041501</v>
      </c>
      <c r="J1336">
        <v>8.8547050074963298</v>
      </c>
      <c r="K1336">
        <v>756.00077296016002</v>
      </c>
      <c r="L1336">
        <v>613.32729817063603</v>
      </c>
      <c r="M1336">
        <v>52.5287198615002</v>
      </c>
      <c r="N1336">
        <v>0.39184219790685199</v>
      </c>
      <c r="O1336">
        <v>16.5188470066518</v>
      </c>
      <c r="P1336">
        <v>87.029144107821594</v>
      </c>
      <c r="Q1336">
        <v>0.18896635287102001</v>
      </c>
    </row>
    <row r="1337" spans="1:17" hidden="1" x14ac:dyDescent="0.3">
      <c r="A1337" t="s">
        <v>2823</v>
      </c>
      <c r="B1337" t="s">
        <v>2824</v>
      </c>
      <c r="C1337" t="str">
        <f>IFERROR(VLOOKUP(Table1[[#This Row],[Ticker]],[1]!Table1[[Symbol]:[Industry]],2,FALSE),"-")</f>
        <v>-</v>
      </c>
      <c r="D1337" t="s">
        <v>21</v>
      </c>
      <c r="E1337">
        <v>1278.1014574209901</v>
      </c>
      <c r="F1337">
        <v>230.57</v>
      </c>
      <c r="G1337">
        <v>30.5393350453413</v>
      </c>
      <c r="H1337">
        <v>16.756671987415999</v>
      </c>
      <c r="I1337">
        <v>13.875932632259101</v>
      </c>
      <c r="J1337">
        <v>3.89150595089124</v>
      </c>
      <c r="K1337">
        <v>190.607272532894</v>
      </c>
      <c r="L1337">
        <v>155.79543482071301</v>
      </c>
      <c r="M1337">
        <v>65.884155058624302</v>
      </c>
      <c r="N1337">
        <v>0.80426830503473801</v>
      </c>
      <c r="O1337">
        <v>10.1617729973543</v>
      </c>
      <c r="P1337">
        <v>108.66063348416201</v>
      </c>
      <c r="Q1337">
        <v>0.108320391673562</v>
      </c>
    </row>
    <row r="1338" spans="1:17" hidden="1" x14ac:dyDescent="0.3">
      <c r="A1338" t="s">
        <v>2825</v>
      </c>
      <c r="B1338" t="s">
        <v>2826</v>
      </c>
      <c r="C1338" t="str">
        <f>IFERROR(VLOOKUP(Table1[[#This Row],[Ticker]],[1]!Table1[[Symbol]:[Industry]],2,FALSE),"-")</f>
        <v>-</v>
      </c>
      <c r="D1338" t="s">
        <v>72</v>
      </c>
      <c r="E1338">
        <v>1276.2</v>
      </c>
      <c r="F1338">
        <v>212.7</v>
      </c>
      <c r="G1338">
        <v>109.78433130148601</v>
      </c>
      <c r="H1338">
        <v>37.626037709413303</v>
      </c>
      <c r="I1338">
        <v>4.50636552283967</v>
      </c>
      <c r="J1338">
        <v>27.870273434642701</v>
      </c>
      <c r="K1338">
        <v>168.18572364775201</v>
      </c>
      <c r="L1338">
        <v>144.239296963567</v>
      </c>
      <c r="M1338">
        <v>62.489741878179103</v>
      </c>
      <c r="N1338">
        <v>3.8370269543228299</v>
      </c>
      <c r="O1338">
        <v>18.476727785613502</v>
      </c>
      <c r="P1338">
        <v>143.78223495701999</v>
      </c>
      <c r="Q1338">
        <v>5.8711181218039997E-2</v>
      </c>
    </row>
    <row r="1339" spans="1:17" hidden="1" x14ac:dyDescent="0.3">
      <c r="A1339" t="s">
        <v>2827</v>
      </c>
      <c r="B1339" t="s">
        <v>2828</v>
      </c>
      <c r="C1339" t="str">
        <f>IFERROR(VLOOKUP(Table1[[#This Row],[Ticker]],[1]!Table1[[Symbol]:[Industry]],2,FALSE),"-")</f>
        <v>-</v>
      </c>
      <c r="D1339" t="s">
        <v>57</v>
      </c>
      <c r="E1339">
        <v>1276.171424376</v>
      </c>
      <c r="F1339">
        <v>121.58</v>
      </c>
      <c r="G1339">
        <v>-4.41075405138485</v>
      </c>
      <c r="H1339">
        <v>13.4994043722926</v>
      </c>
      <c r="I1339">
        <v>-6.3268953219970303</v>
      </c>
      <c r="J1339">
        <v>7.6113759895744302</v>
      </c>
      <c r="K1339">
        <v>110.82005001876099</v>
      </c>
      <c r="L1339">
        <v>109.764872508167</v>
      </c>
      <c r="M1339">
        <v>70.229662047283796</v>
      </c>
      <c r="N1339">
        <v>1.5668442249610399</v>
      </c>
      <c r="O1339">
        <v>23.046553709491601</v>
      </c>
      <c r="P1339">
        <v>57.181641887524201</v>
      </c>
      <c r="Q1339">
        <v>-2.5876274236185999E-2</v>
      </c>
    </row>
    <row r="1340" spans="1:17" hidden="1" x14ac:dyDescent="0.3">
      <c r="A1340" t="s">
        <v>2829</v>
      </c>
      <c r="B1340" t="s">
        <v>2830</v>
      </c>
      <c r="C1340" t="str">
        <f>IFERROR(VLOOKUP(Table1[[#This Row],[Ticker]],[1]!Table1[[Symbol]:[Industry]],2,FALSE),"-")</f>
        <v>-</v>
      </c>
      <c r="D1340" t="s">
        <v>551</v>
      </c>
      <c r="E1340">
        <v>1274.62461343</v>
      </c>
      <c r="F1340">
        <v>1183.7</v>
      </c>
      <c r="G1340">
        <v>148.86129113000499</v>
      </c>
      <c r="H1340">
        <v>-17.864575843700099</v>
      </c>
      <c r="I1340">
        <v>-5.0264574613872304</v>
      </c>
      <c r="J1340">
        <v>6.7608130466630598</v>
      </c>
      <c r="K1340">
        <v>1401.2049237139399</v>
      </c>
      <c r="L1340">
        <v>1200.4397466801399</v>
      </c>
      <c r="M1340">
        <v>34.024376544110602</v>
      </c>
      <c r="N1340">
        <v>0.83371981448904497</v>
      </c>
      <c r="O1340">
        <v>86.652023316718697</v>
      </c>
      <c r="P1340">
        <v>268.29495955196001</v>
      </c>
      <c r="Q1340">
        <v>0.237155697638612</v>
      </c>
    </row>
    <row r="1341" spans="1:17" hidden="1" x14ac:dyDescent="0.3">
      <c r="A1341" t="s">
        <v>2831</v>
      </c>
      <c r="B1341" t="s">
        <v>2832</v>
      </c>
      <c r="C1341" t="str">
        <f>IFERROR(VLOOKUP(Table1[[#This Row],[Ticker]],[1]!Table1[[Symbol]:[Industry]],2,FALSE),"-")</f>
        <v>-</v>
      </c>
      <c r="D1341" t="s">
        <v>21</v>
      </c>
      <c r="E1341">
        <v>1274.1643200000001</v>
      </c>
      <c r="F1341">
        <v>1074.7</v>
      </c>
      <c r="G1341">
        <v>-29.331189360594198</v>
      </c>
      <c r="H1341">
        <v>-9.5564859073207504</v>
      </c>
      <c r="I1341">
        <v>-25.659239303567599</v>
      </c>
      <c r="J1341">
        <v>-7.4478813977808001</v>
      </c>
      <c r="K1341">
        <v>1132.71892362534</v>
      </c>
      <c r="L1341">
        <v>1105.6759914363299</v>
      </c>
      <c r="M1341">
        <v>32.892806168739</v>
      </c>
      <c r="N1341">
        <v>1.47722916669569</v>
      </c>
      <c r="O1341">
        <v>36.540429887410397</v>
      </c>
      <c r="P1341">
        <v>12.4692585422008</v>
      </c>
      <c r="Q1341">
        <v>0.116434813026073</v>
      </c>
    </row>
    <row r="1342" spans="1:17" hidden="1" x14ac:dyDescent="0.3">
      <c r="A1342" t="s">
        <v>2833</v>
      </c>
      <c r="B1342" t="s">
        <v>2834</v>
      </c>
      <c r="C1342" t="str">
        <f>IFERROR(VLOOKUP(Table1[[#This Row],[Ticker]],[1]!Table1[[Symbol]:[Industry]],2,FALSE),"-")</f>
        <v>-</v>
      </c>
      <c r="D1342" t="s">
        <v>258</v>
      </c>
      <c r="E1342">
        <v>1273.5073428749999</v>
      </c>
      <c r="F1342">
        <v>451.65</v>
      </c>
      <c r="G1342">
        <v>69.059390806407293</v>
      </c>
      <c r="H1342">
        <v>15.868671574349399</v>
      </c>
      <c r="I1342">
        <v>16.621005175269602</v>
      </c>
      <c r="J1342">
        <v>11.1325131065101</v>
      </c>
      <c r="K1342">
        <v>406.387013252965</v>
      </c>
      <c r="L1342">
        <v>362.03978745555003</v>
      </c>
      <c r="M1342">
        <v>71.9861282304973</v>
      </c>
      <c r="N1342">
        <v>2.03581054951395</v>
      </c>
      <c r="O1342">
        <v>16.2404516771836</v>
      </c>
      <c r="P1342">
        <v>103.85917400135401</v>
      </c>
      <c r="Q1342">
        <v>0.12019403286609399</v>
      </c>
    </row>
    <row r="1343" spans="1:17" hidden="1" x14ac:dyDescent="0.3">
      <c r="A1343" t="s">
        <v>2835</v>
      </c>
      <c r="B1343" t="s">
        <v>2836</v>
      </c>
      <c r="C1343" t="str">
        <f>IFERROR(VLOOKUP(Table1[[#This Row],[Ticker]],[1]!Table1[[Symbol]:[Industry]],2,FALSE),"-")</f>
        <v>-</v>
      </c>
      <c r="D1343" t="s">
        <v>628</v>
      </c>
      <c r="E1343">
        <v>1273.4523269199999</v>
      </c>
      <c r="F1343">
        <v>582.79999999999995</v>
      </c>
      <c r="G1343">
        <v>9.6709545791430696</v>
      </c>
      <c r="H1343">
        <v>-5.2706594677133802</v>
      </c>
      <c r="I1343">
        <v>20.031610796828598</v>
      </c>
      <c r="J1343">
        <v>2.61046518243371</v>
      </c>
      <c r="K1343">
        <v>571.23486586646402</v>
      </c>
      <c r="L1343">
        <v>502.85294016803101</v>
      </c>
      <c r="M1343">
        <v>61.186237700155402</v>
      </c>
      <c r="N1343">
        <v>0.193951683489548</v>
      </c>
      <c r="O1343">
        <v>14.275909402882601</v>
      </c>
      <c r="P1343">
        <v>54.281932495036301</v>
      </c>
      <c r="Q1343">
        <v>-1.2271069010084E-2</v>
      </c>
    </row>
    <row r="1344" spans="1:17" hidden="1" x14ac:dyDescent="0.3">
      <c r="A1344" t="s">
        <v>2837</v>
      </c>
      <c r="B1344" t="s">
        <v>2838</v>
      </c>
      <c r="C1344" t="str">
        <f>IFERROR(VLOOKUP(Table1[[#This Row],[Ticker]],[1]!Table1[[Symbol]:[Industry]],2,FALSE),"-")</f>
        <v>-</v>
      </c>
      <c r="D1344" t="s">
        <v>628</v>
      </c>
      <c r="E1344">
        <v>1270.7609512049901</v>
      </c>
      <c r="F1344">
        <v>352.35</v>
      </c>
      <c r="G1344">
        <v>10.1784609438782</v>
      </c>
      <c r="H1344">
        <v>8.8539555188252397</v>
      </c>
      <c r="I1344">
        <v>5.0652327793162097</v>
      </c>
      <c r="J1344">
        <v>8.5700443270695903</v>
      </c>
      <c r="K1344">
        <v>298.37617075876199</v>
      </c>
      <c r="L1344">
        <v>288.49985240876299</v>
      </c>
      <c r="M1344">
        <v>76.334317883477894</v>
      </c>
      <c r="N1344">
        <v>2.4259804541202699</v>
      </c>
      <c r="O1344">
        <v>2.0576131687242798</v>
      </c>
      <c r="P1344">
        <v>56.6</v>
      </c>
      <c r="Q1344">
        <v>-4.1029367838227998E-2</v>
      </c>
    </row>
    <row r="1345" spans="1:17" hidden="1" x14ac:dyDescent="0.3">
      <c r="A1345" t="s">
        <v>2839</v>
      </c>
      <c r="B1345" t="s">
        <v>2840</v>
      </c>
      <c r="C1345" t="str">
        <f>IFERROR(VLOOKUP(Table1[[#This Row],[Ticker]],[1]!Table1[[Symbol]:[Industry]],2,FALSE),"-")</f>
        <v>-</v>
      </c>
      <c r="D1345" t="s">
        <v>961</v>
      </c>
      <c r="E1345">
        <v>1270.4690253000001</v>
      </c>
      <c r="F1345">
        <v>634.65</v>
      </c>
      <c r="G1345">
        <v>-18.143446128692499</v>
      </c>
      <c r="H1345">
        <v>-5.1490023546891797</v>
      </c>
      <c r="I1345">
        <v>-13.211275913658699</v>
      </c>
      <c r="J1345">
        <v>-3.7281842569643502E-2</v>
      </c>
      <c r="K1345">
        <v>617.41336792424102</v>
      </c>
      <c r="L1345">
        <v>609.24381198804895</v>
      </c>
      <c r="M1345">
        <v>52.275022112815201</v>
      </c>
      <c r="N1345">
        <v>0.87079405418866296</v>
      </c>
      <c r="O1345">
        <v>34.719924367761699</v>
      </c>
      <c r="P1345">
        <v>32.342821395057797</v>
      </c>
      <c r="Q1345">
        <v>2.0105085263465002E-2</v>
      </c>
    </row>
    <row r="1346" spans="1:17" hidden="1" x14ac:dyDescent="0.3">
      <c r="A1346" t="s">
        <v>2841</v>
      </c>
      <c r="B1346" t="s">
        <v>2842</v>
      </c>
      <c r="C1346" t="str">
        <f>IFERROR(VLOOKUP(Table1[[#This Row],[Ticker]],[1]!Table1[[Symbol]:[Industry]],2,FALSE),"-")</f>
        <v>-</v>
      </c>
      <c r="D1346" t="s">
        <v>961</v>
      </c>
      <c r="E1346">
        <v>1269.2366336</v>
      </c>
      <c r="F1346">
        <v>332.8</v>
      </c>
      <c r="G1346">
        <v>-36.166931179808898</v>
      </c>
      <c r="H1346">
        <v>-8.7756297710192399</v>
      </c>
      <c r="I1346">
        <v>-19.127620710552002</v>
      </c>
      <c r="J1346">
        <v>-0.67396776917731904</v>
      </c>
      <c r="K1346">
        <v>337.32231339634501</v>
      </c>
      <c r="L1346">
        <v>350.23432111922398</v>
      </c>
      <c r="M1346">
        <v>48.894115550175798</v>
      </c>
      <c r="N1346">
        <v>0.70108536004349797</v>
      </c>
      <c r="O1346">
        <v>60.997596153846096</v>
      </c>
      <c r="P1346">
        <v>21.018181818181802</v>
      </c>
      <c r="Q1346">
        <v>3.9150595088499003E-2</v>
      </c>
    </row>
    <row r="1347" spans="1:17" hidden="1" x14ac:dyDescent="0.3">
      <c r="A1347" t="s">
        <v>2843</v>
      </c>
      <c r="B1347" t="s">
        <v>2844</v>
      </c>
      <c r="C1347" t="str">
        <f>IFERROR(VLOOKUP(Table1[[#This Row],[Ticker]],[1]!Table1[[Symbol]:[Industry]],2,FALSE),"-")</f>
        <v>-</v>
      </c>
      <c r="D1347" t="s">
        <v>231</v>
      </c>
      <c r="E1347">
        <v>1263.6601071</v>
      </c>
      <c r="F1347">
        <v>737.35</v>
      </c>
      <c r="G1347">
        <v>125.19457420337601</v>
      </c>
      <c r="H1347">
        <v>3.02144270983172</v>
      </c>
      <c r="I1347">
        <v>10.9432816881243</v>
      </c>
      <c r="J1347">
        <v>1.0485629352371999</v>
      </c>
      <c r="K1347">
        <v>699.573600593175</v>
      </c>
      <c r="L1347">
        <v>605.85108117353695</v>
      </c>
      <c r="M1347">
        <v>60.891044721901203</v>
      </c>
      <c r="N1347">
        <v>0.66518446539221399</v>
      </c>
      <c r="O1347">
        <v>11.751542686648101</v>
      </c>
      <c r="P1347">
        <v>156.024305555555</v>
      </c>
      <c r="Q1347">
        <v>0.122636572386704</v>
      </c>
    </row>
    <row r="1348" spans="1:17" hidden="1" x14ac:dyDescent="0.3">
      <c r="A1348" t="s">
        <v>2845</v>
      </c>
      <c r="B1348" t="s">
        <v>2846</v>
      </c>
      <c r="C1348" t="str">
        <f>IFERROR(VLOOKUP(Table1[[#This Row],[Ticker]],[1]!Table1[[Symbol]:[Industry]],2,FALSE),"-")</f>
        <v>-</v>
      </c>
      <c r="D1348" t="s">
        <v>391</v>
      </c>
      <c r="E1348">
        <v>1261.64651574</v>
      </c>
      <c r="F1348">
        <v>51.35</v>
      </c>
      <c r="G1348">
        <v>-13.6845184837587</v>
      </c>
      <c r="H1348">
        <v>-2.0321242606297698</v>
      </c>
      <c r="I1348">
        <v>-42.785766676081103</v>
      </c>
      <c r="J1348">
        <v>0.21312025494727599</v>
      </c>
      <c r="K1348">
        <v>52.709842709415</v>
      </c>
      <c r="L1348">
        <v>52.289425909645601</v>
      </c>
      <c r="M1348">
        <v>49.181925754974799</v>
      </c>
      <c r="N1348">
        <v>0.86733839150472802</v>
      </c>
      <c r="O1348">
        <v>60.662122687439101</v>
      </c>
      <c r="P1348">
        <v>64.057507987220404</v>
      </c>
    </row>
    <row r="1349" spans="1:17" hidden="1" x14ac:dyDescent="0.3">
      <c r="A1349" t="s">
        <v>2847</v>
      </c>
      <c r="B1349" t="s">
        <v>2848</v>
      </c>
      <c r="C1349" t="str">
        <f>IFERROR(VLOOKUP(Table1[[#This Row],[Ticker]],[1]!Table1[[Symbol]:[Industry]],2,FALSE),"-")</f>
        <v>-</v>
      </c>
      <c r="E1349">
        <v>1260.230452</v>
      </c>
      <c r="F1349">
        <v>2.41</v>
      </c>
      <c r="G1349">
        <v>161.98910243960199</v>
      </c>
      <c r="H1349">
        <v>-27.279124457338099</v>
      </c>
      <c r="I1349">
        <v>-0.98226282147477095</v>
      </c>
      <c r="J1349">
        <v>-3.04297984826764</v>
      </c>
      <c r="K1349">
        <v>2.8475480402195901</v>
      </c>
      <c r="L1349">
        <v>2.50448177982173</v>
      </c>
      <c r="M1349">
        <v>47.854920092461199</v>
      </c>
      <c r="N1349">
        <v>0.84958040379039002</v>
      </c>
      <c r="O1349">
        <v>71.369294605809102</v>
      </c>
      <c r="P1349">
        <v>450.85714285714198</v>
      </c>
    </row>
    <row r="1350" spans="1:17" hidden="1" x14ac:dyDescent="0.3">
      <c r="A1350" t="s">
        <v>2849</v>
      </c>
      <c r="B1350" t="s">
        <v>2850</v>
      </c>
      <c r="C1350" t="str">
        <f>IFERROR(VLOOKUP(Table1[[#This Row],[Ticker]],[1]!Table1[[Symbol]:[Industry]],2,FALSE),"-")</f>
        <v>-</v>
      </c>
      <c r="D1350" t="s">
        <v>279</v>
      </c>
      <c r="E1350">
        <v>1257.42</v>
      </c>
      <c r="F1350">
        <v>40</v>
      </c>
      <c r="G1350">
        <v>-14.8417674798349</v>
      </c>
      <c r="H1350">
        <v>-6.6154047561670097</v>
      </c>
      <c r="I1350">
        <v>-25.1076804891084</v>
      </c>
      <c r="J1350">
        <v>2.99232419659055</v>
      </c>
      <c r="K1350">
        <v>38.455033056249398</v>
      </c>
      <c r="L1350">
        <v>35.5252102301653</v>
      </c>
      <c r="M1350">
        <v>54.704819774030597</v>
      </c>
      <c r="N1350">
        <v>1.3769175762218799</v>
      </c>
      <c r="O1350">
        <v>22.5</v>
      </c>
      <c r="P1350">
        <v>48.148148148148103</v>
      </c>
    </row>
    <row r="1351" spans="1:17" hidden="1" x14ac:dyDescent="0.3">
      <c r="A1351" t="s">
        <v>2851</v>
      </c>
      <c r="B1351" t="s">
        <v>2852</v>
      </c>
      <c r="C1351" t="str">
        <f>IFERROR(VLOOKUP(Table1[[#This Row],[Ticker]],[1]!Table1[[Symbol]:[Industry]],2,FALSE),"-")</f>
        <v>-</v>
      </c>
      <c r="D1351" t="s">
        <v>279</v>
      </c>
      <c r="E1351">
        <v>1256.91204008</v>
      </c>
      <c r="F1351">
        <v>880.4</v>
      </c>
      <c r="G1351">
        <v>148.23516162149301</v>
      </c>
      <c r="H1351">
        <v>40.659528179074002</v>
      </c>
      <c r="I1351">
        <v>106.67437831788899</v>
      </c>
      <c r="J1351">
        <v>20.250950869243798</v>
      </c>
      <c r="K1351">
        <v>666.53606295383202</v>
      </c>
      <c r="L1351">
        <v>540.17802315537699</v>
      </c>
      <c r="M1351">
        <v>92.983172241105706</v>
      </c>
      <c r="N1351">
        <v>2.5493136752857701</v>
      </c>
      <c r="O1351">
        <v>2.1069968196274398</v>
      </c>
      <c r="P1351">
        <v>178.60759493670801</v>
      </c>
      <c r="Q1351">
        <v>0.147288924301439</v>
      </c>
    </row>
    <row r="1352" spans="1:17" hidden="1" x14ac:dyDescent="0.3">
      <c r="A1352" t="s">
        <v>2853</v>
      </c>
      <c r="B1352" t="s">
        <v>2854</v>
      </c>
      <c r="C1352" t="str">
        <f>IFERROR(VLOOKUP(Table1[[#This Row],[Ticker]],[1]!Table1[[Symbol]:[Industry]],2,FALSE),"-")</f>
        <v>-</v>
      </c>
      <c r="D1352" t="s">
        <v>200</v>
      </c>
      <c r="E1352">
        <v>1256.7147839249999</v>
      </c>
      <c r="F1352">
        <v>699.15</v>
      </c>
      <c r="G1352">
        <v>8.9059414825678402</v>
      </c>
      <c r="H1352">
        <v>2.7375076643947902</v>
      </c>
      <c r="I1352">
        <v>9.6317829291173798</v>
      </c>
      <c r="J1352">
        <v>0.19196930638954801</v>
      </c>
      <c r="K1352">
        <v>668.31640793588303</v>
      </c>
      <c r="L1352">
        <v>610.42918390168495</v>
      </c>
      <c r="M1352">
        <v>66.576149928855202</v>
      </c>
      <c r="N1352">
        <v>1.0564345061232101</v>
      </c>
      <c r="O1352">
        <v>8.7034255882142606</v>
      </c>
      <c r="P1352">
        <v>42.654560293817497</v>
      </c>
      <c r="Q1352">
        <v>4.3741151378437003E-2</v>
      </c>
    </row>
    <row r="1353" spans="1:17" hidden="1" x14ac:dyDescent="0.3">
      <c r="A1353" t="s">
        <v>2855</v>
      </c>
      <c r="B1353" t="s">
        <v>2856</v>
      </c>
      <c r="C1353" t="str">
        <f>IFERROR(VLOOKUP(Table1[[#This Row],[Ticker]],[1]!Table1[[Symbol]:[Industry]],2,FALSE),"-")</f>
        <v>-</v>
      </c>
      <c r="D1353" t="s">
        <v>628</v>
      </c>
      <c r="E1353">
        <v>1256.31954</v>
      </c>
      <c r="F1353">
        <v>516.6</v>
      </c>
      <c r="G1353">
        <v>13.2604693009173</v>
      </c>
      <c r="H1353">
        <v>23.450509271845199</v>
      </c>
      <c r="I1353">
        <v>13.8073739528595</v>
      </c>
      <c r="J1353">
        <v>9.3542307573449293</v>
      </c>
      <c r="K1353">
        <v>459.59290608781498</v>
      </c>
      <c r="L1353">
        <v>422.45905200735001</v>
      </c>
      <c r="M1353">
        <v>55.284453416328901</v>
      </c>
      <c r="N1353">
        <v>2.0532195689906598</v>
      </c>
      <c r="O1353">
        <v>10.927216415021199</v>
      </c>
      <c r="P1353">
        <v>51.473390998387302</v>
      </c>
    </row>
    <row r="1354" spans="1:17" hidden="1" x14ac:dyDescent="0.3">
      <c r="A1354" t="s">
        <v>2857</v>
      </c>
      <c r="B1354" t="s">
        <v>2858</v>
      </c>
      <c r="C1354" t="str">
        <f>IFERROR(VLOOKUP(Table1[[#This Row],[Ticker]],[1]!Table1[[Symbol]:[Industry]],2,FALSE),"-")</f>
        <v>-</v>
      </c>
      <c r="D1354" t="s">
        <v>57</v>
      </c>
      <c r="E1354">
        <v>1252.99362395</v>
      </c>
      <c r="F1354">
        <v>259.89999999999998</v>
      </c>
      <c r="G1354">
        <v>4.4482837996233799</v>
      </c>
      <c r="H1354">
        <v>-1.3551409010637001</v>
      </c>
      <c r="I1354">
        <v>-12.4523016870838</v>
      </c>
      <c r="J1354">
        <v>7.3711718088218703</v>
      </c>
      <c r="K1354">
        <v>251.19314784993199</v>
      </c>
      <c r="L1354">
        <v>242.35548483594201</v>
      </c>
      <c r="M1354">
        <v>61.948906827057797</v>
      </c>
      <c r="N1354">
        <v>0.73656979471853201</v>
      </c>
      <c r="O1354">
        <v>12.466333205078801</v>
      </c>
      <c r="P1354">
        <v>62.742642454602297</v>
      </c>
      <c r="Q1354">
        <v>6.1733397490619998E-3</v>
      </c>
    </row>
    <row r="1355" spans="1:17" hidden="1" x14ac:dyDescent="0.3">
      <c r="A1355" t="s">
        <v>2859</v>
      </c>
      <c r="B1355" t="s">
        <v>2860</v>
      </c>
      <c r="C1355" t="str">
        <f>IFERROR(VLOOKUP(Table1[[#This Row],[Ticker]],[1]!Table1[[Symbol]:[Industry]],2,FALSE),"-")</f>
        <v>-</v>
      </c>
      <c r="D1355" t="s">
        <v>628</v>
      </c>
      <c r="E1355">
        <v>1252.2986721959901</v>
      </c>
      <c r="F1355">
        <v>47.96</v>
      </c>
      <c r="G1355">
        <v>-18.521265701552998</v>
      </c>
      <c r="H1355">
        <v>5.1845555260499001</v>
      </c>
      <c r="I1355">
        <v>-30.772815412297199</v>
      </c>
      <c r="J1355">
        <v>9.2707548143837695</v>
      </c>
      <c r="K1355">
        <v>45.105970082204301</v>
      </c>
      <c r="L1355">
        <v>47.222687774192799</v>
      </c>
      <c r="M1355">
        <v>64.259020414594204</v>
      </c>
      <c r="N1355">
        <v>1.802314247158</v>
      </c>
      <c r="O1355">
        <v>39.908256880733902</v>
      </c>
      <c r="P1355">
        <v>31.758241758241699</v>
      </c>
      <c r="Q1355">
        <v>-3.3933490471535002E-2</v>
      </c>
    </row>
    <row r="1356" spans="1:17" hidden="1" x14ac:dyDescent="0.3">
      <c r="A1356" t="s">
        <v>2861</v>
      </c>
      <c r="B1356" t="s">
        <v>2862</v>
      </c>
      <c r="C1356" t="str">
        <f>IFERROR(VLOOKUP(Table1[[#This Row],[Ticker]],[1]!Table1[[Symbol]:[Industry]],2,FALSE),"-")</f>
        <v>-</v>
      </c>
      <c r="D1356" t="s">
        <v>681</v>
      </c>
      <c r="E1356">
        <v>1251.0999999999999</v>
      </c>
      <c r="F1356">
        <v>125.11</v>
      </c>
      <c r="G1356">
        <v>-12.1620708748789</v>
      </c>
      <c r="H1356">
        <v>-4.4024917321595298</v>
      </c>
      <c r="I1356">
        <v>-21.614340438163602</v>
      </c>
      <c r="J1356">
        <v>-2.7655214905575001</v>
      </c>
      <c r="K1356">
        <v>125.69710990772801</v>
      </c>
      <c r="L1356">
        <v>123.567531344324</v>
      </c>
      <c r="M1356">
        <v>35.811399487724898</v>
      </c>
      <c r="N1356">
        <v>0.56655899145878297</v>
      </c>
      <c r="O1356">
        <v>23.8909759411717</v>
      </c>
      <c r="P1356">
        <v>24.735792622133602</v>
      </c>
      <c r="Q1356">
        <v>2.8115424190000001E-5</v>
      </c>
    </row>
    <row r="1357" spans="1:17" hidden="1" x14ac:dyDescent="0.3">
      <c r="A1357" t="s">
        <v>2863</v>
      </c>
      <c r="B1357" t="s">
        <v>2864</v>
      </c>
      <c r="C1357" t="str">
        <f>IFERROR(VLOOKUP(Table1[[#This Row],[Ticker]],[1]!Table1[[Symbol]:[Industry]],2,FALSE),"-")</f>
        <v>-</v>
      </c>
      <c r="D1357" t="s">
        <v>72</v>
      </c>
      <c r="E1357">
        <v>1247.9664097279999</v>
      </c>
      <c r="F1357">
        <v>71.09</v>
      </c>
      <c r="G1357">
        <v>121.45530364987199</v>
      </c>
      <c r="H1357">
        <v>-2.8291721897217501</v>
      </c>
      <c r="I1357">
        <v>-42.734988800756803</v>
      </c>
      <c r="J1357">
        <v>-6.2197896515834703</v>
      </c>
      <c r="K1357">
        <v>73.120970331289399</v>
      </c>
      <c r="L1357">
        <v>71.982666481365698</v>
      </c>
      <c r="M1357">
        <v>39.644733866515899</v>
      </c>
      <c r="N1357">
        <v>0.726235478316132</v>
      </c>
      <c r="O1357">
        <v>102.278801519201</v>
      </c>
      <c r="P1357">
        <v>153.892857142857</v>
      </c>
      <c r="Q1357">
        <v>0.34793123942417797</v>
      </c>
    </row>
    <row r="1358" spans="1:17" hidden="1" x14ac:dyDescent="0.3">
      <c r="A1358" t="s">
        <v>2865</v>
      </c>
      <c r="B1358" t="s">
        <v>2866</v>
      </c>
      <c r="C1358" t="str">
        <f>IFERROR(VLOOKUP(Table1[[#This Row],[Ticker]],[1]!Table1[[Symbol]:[Industry]],2,FALSE),"-")</f>
        <v>-</v>
      </c>
      <c r="D1358" t="s">
        <v>279</v>
      </c>
      <c r="E1358">
        <v>1246.093353145</v>
      </c>
      <c r="F1358">
        <v>1198.9000000000001</v>
      </c>
      <c r="G1358">
        <v>149.60386289588899</v>
      </c>
      <c r="H1358">
        <v>44.938262914658303</v>
      </c>
      <c r="I1358">
        <v>41.852667344447703</v>
      </c>
      <c r="J1358">
        <v>35.146797049565699</v>
      </c>
      <c r="K1358">
        <v>884.38702518053503</v>
      </c>
      <c r="L1358">
        <v>692.67155166702298</v>
      </c>
      <c r="M1358">
        <v>72.603177953391693</v>
      </c>
      <c r="N1358">
        <v>2.5986364407696798</v>
      </c>
      <c r="O1358">
        <v>8.4285595128868103</v>
      </c>
      <c r="P1358">
        <v>217.58940397350901</v>
      </c>
    </row>
    <row r="1359" spans="1:17" hidden="1" x14ac:dyDescent="0.3">
      <c r="A1359" t="s">
        <v>2867</v>
      </c>
      <c r="B1359" t="s">
        <v>2868</v>
      </c>
      <c r="C1359" t="str">
        <f>IFERROR(VLOOKUP(Table1[[#This Row],[Ticker]],[1]!Table1[[Symbol]:[Industry]],2,FALSE),"-")</f>
        <v>-</v>
      </c>
      <c r="D1359" t="s">
        <v>57</v>
      </c>
      <c r="E1359">
        <v>1245.9952529499999</v>
      </c>
      <c r="F1359">
        <v>1296.05</v>
      </c>
      <c r="G1359">
        <v>29.498010836248099</v>
      </c>
      <c r="H1359">
        <v>1.8250930400476599</v>
      </c>
      <c r="I1359">
        <v>-23.984209705148899</v>
      </c>
      <c r="J1359">
        <v>-0.16626296376865601</v>
      </c>
      <c r="K1359">
        <v>1249.5951089386001</v>
      </c>
      <c r="L1359">
        <v>1204.26407840497</v>
      </c>
      <c r="M1359">
        <v>61.332874894720703</v>
      </c>
      <c r="N1359">
        <v>1.10391891891891</v>
      </c>
      <c r="O1359">
        <v>23.066239728405499</v>
      </c>
      <c r="P1359">
        <v>62.209011264080097</v>
      </c>
      <c r="Q1359">
        <v>0.109921827725472</v>
      </c>
    </row>
    <row r="1360" spans="1:17" hidden="1" x14ac:dyDescent="0.3">
      <c r="A1360" t="s">
        <v>2869</v>
      </c>
      <c r="B1360" t="s">
        <v>2870</v>
      </c>
      <c r="C1360" t="str">
        <f>IFERROR(VLOOKUP(Table1[[#This Row],[Ticker]],[1]!Table1[[Symbol]:[Industry]],2,FALSE),"-")</f>
        <v>-</v>
      </c>
      <c r="E1360">
        <v>1237.7524766399999</v>
      </c>
      <c r="F1360">
        <v>52.62</v>
      </c>
      <c r="G1360">
        <v>-66.156670071242701</v>
      </c>
      <c r="H1360">
        <v>-7.2766085824295699</v>
      </c>
      <c r="I1360">
        <v>-60.090439052447103</v>
      </c>
      <c r="J1360">
        <v>-5.8334798877360399</v>
      </c>
      <c r="K1360">
        <v>54.647498718240499</v>
      </c>
      <c r="L1360">
        <v>64.111880610916003</v>
      </c>
      <c r="M1360">
        <v>65.990014445373404</v>
      </c>
      <c r="N1360">
        <v>1.7049806108249399</v>
      </c>
      <c r="O1360">
        <v>109.045990117825</v>
      </c>
      <c r="P1360">
        <v>19.563735514655701</v>
      </c>
      <c r="Q1360">
        <v>0.146665123106201</v>
      </c>
    </row>
    <row r="1361" spans="1:17" hidden="1" x14ac:dyDescent="0.3">
      <c r="A1361" t="s">
        <v>2871</v>
      </c>
      <c r="B1361" t="s">
        <v>2872</v>
      </c>
      <c r="C1361" t="str">
        <f>IFERROR(VLOOKUP(Table1[[#This Row],[Ticker]],[1]!Table1[[Symbol]:[Industry]],2,FALSE),"-")</f>
        <v>-</v>
      </c>
      <c r="E1361">
        <v>1237.69875284</v>
      </c>
      <c r="F1361">
        <v>1218.2</v>
      </c>
      <c r="G1361">
        <v>472.35341821682698</v>
      </c>
      <c r="H1361">
        <v>12.561197001741901</v>
      </c>
      <c r="I1361">
        <v>79.064947530712899</v>
      </c>
      <c r="J1361">
        <v>9.87877092566589</v>
      </c>
      <c r="K1361">
        <v>1110.3167355192099</v>
      </c>
      <c r="L1361">
        <v>714.81113580363603</v>
      </c>
      <c r="M1361">
        <v>50.519638184822597</v>
      </c>
      <c r="N1361">
        <v>0.49943631566322799</v>
      </c>
      <c r="O1361">
        <v>14.9236578558529</v>
      </c>
      <c r="P1361">
        <v>528.58617131062897</v>
      </c>
    </row>
    <row r="1362" spans="1:17" hidden="1" x14ac:dyDescent="0.3">
      <c r="A1362" t="s">
        <v>2873</v>
      </c>
      <c r="B1362" t="s">
        <v>2874</v>
      </c>
      <c r="C1362" t="str">
        <f>IFERROR(VLOOKUP(Table1[[#This Row],[Ticker]],[1]!Table1[[Symbol]:[Industry]],2,FALSE),"-")</f>
        <v>-</v>
      </c>
      <c r="D1362" t="s">
        <v>1556</v>
      </c>
      <c r="E1362">
        <v>1232.4531272199999</v>
      </c>
      <c r="F1362">
        <v>1628.2</v>
      </c>
      <c r="G1362">
        <v>35.390917014737802</v>
      </c>
      <c r="H1362">
        <v>5.2257725955976199E-2</v>
      </c>
      <c r="I1362">
        <v>15.286830555191001</v>
      </c>
      <c r="J1362">
        <v>2.7679209850226898</v>
      </c>
      <c r="K1362">
        <v>1471.16843614552</v>
      </c>
      <c r="L1362">
        <v>1266.40597869006</v>
      </c>
      <c r="M1362">
        <v>61.814131531097097</v>
      </c>
      <c r="N1362">
        <v>0.58990423445252105</v>
      </c>
      <c r="O1362">
        <v>9.1143594153052199</v>
      </c>
      <c r="P1362">
        <v>66.986308394441295</v>
      </c>
      <c r="Q1362">
        <v>4.5878489420649003E-2</v>
      </c>
    </row>
    <row r="1363" spans="1:17" hidden="1" x14ac:dyDescent="0.3">
      <c r="A1363" t="s">
        <v>2875</v>
      </c>
      <c r="B1363" t="s">
        <v>2876</v>
      </c>
      <c r="C1363" t="str">
        <f>IFERROR(VLOOKUP(Table1[[#This Row],[Ticker]],[1]!Table1[[Symbol]:[Industry]],2,FALSE),"-")</f>
        <v>-</v>
      </c>
      <c r="D1363" t="s">
        <v>551</v>
      </c>
      <c r="E1363">
        <v>1232.3149086779999</v>
      </c>
      <c r="F1363">
        <v>171.18</v>
      </c>
      <c r="G1363">
        <v>-16.475582105644101</v>
      </c>
      <c r="H1363">
        <v>11.761237252410501</v>
      </c>
      <c r="I1363">
        <v>-16.9927398525219</v>
      </c>
      <c r="J1363">
        <v>3.34325112942674</v>
      </c>
      <c r="K1363">
        <v>159.343578849945</v>
      </c>
      <c r="L1363">
        <v>162.45454159643501</v>
      </c>
      <c r="M1363">
        <v>63.455566289196298</v>
      </c>
      <c r="N1363">
        <v>1.80930782666027</v>
      </c>
      <c r="O1363">
        <v>26.796354714335699</v>
      </c>
      <c r="P1363">
        <v>34.840488381252399</v>
      </c>
      <c r="Q1363">
        <v>7.1786245469241006E-2</v>
      </c>
    </row>
    <row r="1364" spans="1:17" hidden="1" x14ac:dyDescent="0.3">
      <c r="A1364" t="s">
        <v>2877</v>
      </c>
      <c r="B1364" t="s">
        <v>2878</v>
      </c>
      <c r="C1364" t="str">
        <f>IFERROR(VLOOKUP(Table1[[#This Row],[Ticker]],[1]!Table1[[Symbol]:[Industry]],2,FALSE),"-")</f>
        <v>-</v>
      </c>
      <c r="D1364" t="s">
        <v>551</v>
      </c>
      <c r="E1364">
        <v>1229.2772463419999</v>
      </c>
      <c r="F1364">
        <v>197.62</v>
      </c>
      <c r="G1364">
        <v>-34.265761850306099</v>
      </c>
      <c r="H1364">
        <v>-5.5217060546300596</v>
      </c>
      <c r="I1364">
        <v>-15.4193948117163</v>
      </c>
      <c r="J1364">
        <v>1.6612405139838</v>
      </c>
      <c r="K1364">
        <v>198.81786945828199</v>
      </c>
      <c r="L1364">
        <v>201.784958816266</v>
      </c>
      <c r="M1364">
        <v>45.733818097753002</v>
      </c>
      <c r="N1364">
        <v>0.770481909786775</v>
      </c>
      <c r="O1364">
        <v>22.609047667240102</v>
      </c>
      <c r="P1364">
        <v>23.589743589743499</v>
      </c>
      <c r="Q1364">
        <v>-2.1649092964462002E-2</v>
      </c>
    </row>
    <row r="1365" spans="1:17" hidden="1" x14ac:dyDescent="0.3">
      <c r="A1365" t="s">
        <v>2879</v>
      </c>
      <c r="B1365" t="s">
        <v>2880</v>
      </c>
      <c r="C1365" t="str">
        <f>IFERROR(VLOOKUP(Table1[[#This Row],[Ticker]],[1]!Table1[[Symbol]:[Industry]],2,FALSE),"-")</f>
        <v>-</v>
      </c>
      <c r="E1365">
        <v>1226.7755051199999</v>
      </c>
      <c r="F1365">
        <v>7.36</v>
      </c>
      <c r="G1365">
        <v>-71.818372109246098</v>
      </c>
      <c r="H1365">
        <v>-24.798446716264301</v>
      </c>
      <c r="I1365">
        <v>-76.471762626462606</v>
      </c>
      <c r="J1365">
        <v>-8.7773983635850303</v>
      </c>
      <c r="K1365">
        <v>9.07664781067764</v>
      </c>
      <c r="L1365">
        <v>12.280079447263301</v>
      </c>
      <c r="M1365">
        <v>54.456280021531903</v>
      </c>
      <c r="N1365">
        <v>1.8945164439700499</v>
      </c>
      <c r="O1365">
        <v>192.119565217391</v>
      </c>
      <c r="P1365">
        <v>14.4634525660964</v>
      </c>
    </row>
    <row r="1366" spans="1:17" hidden="1" x14ac:dyDescent="0.3">
      <c r="A1366" t="s">
        <v>2881</v>
      </c>
      <c r="B1366" t="s">
        <v>2882</v>
      </c>
      <c r="C1366" t="str">
        <f>IFERROR(VLOOKUP(Table1[[#This Row],[Ticker]],[1]!Table1[[Symbol]:[Industry]],2,FALSE),"-")</f>
        <v>-</v>
      </c>
      <c r="D1366" t="s">
        <v>80</v>
      </c>
      <c r="E1366">
        <v>1218.817102875</v>
      </c>
      <c r="F1366">
        <v>2874.45</v>
      </c>
      <c r="G1366">
        <v>270.276436238597</v>
      </c>
      <c r="H1366">
        <v>-17.8074578318448</v>
      </c>
      <c r="I1366">
        <v>71.939056246831399</v>
      </c>
      <c r="J1366">
        <v>-5.3888458418020297</v>
      </c>
      <c r="K1366">
        <v>2796.3791826430302</v>
      </c>
      <c r="L1366">
        <v>2012.0043792306001</v>
      </c>
      <c r="M1366">
        <v>46.422334308201101</v>
      </c>
      <c r="N1366">
        <v>0.90128818292895696</v>
      </c>
      <c r="O1366">
        <v>23.432308789507498</v>
      </c>
      <c r="P1366">
        <v>316.07440110009401</v>
      </c>
      <c r="Q1366">
        <v>0.140546202338175</v>
      </c>
    </row>
    <row r="1367" spans="1:17" hidden="1" x14ac:dyDescent="0.3">
      <c r="A1367" t="s">
        <v>2883</v>
      </c>
      <c r="B1367" t="s">
        <v>2884</v>
      </c>
      <c r="C1367" t="str">
        <f>IFERROR(VLOOKUP(Table1[[#This Row],[Ticker]],[1]!Table1[[Symbol]:[Industry]],2,FALSE),"-")</f>
        <v>-</v>
      </c>
      <c r="D1367" t="s">
        <v>165</v>
      </c>
      <c r="E1367">
        <v>1215.9215999999999</v>
      </c>
      <c r="F1367">
        <v>496.7</v>
      </c>
      <c r="G1367">
        <v>93.604369756805397</v>
      </c>
      <c r="H1367">
        <v>-4.7663380994709597</v>
      </c>
      <c r="I1367">
        <v>105.768044905355</v>
      </c>
      <c r="J1367">
        <v>13.7106696487446</v>
      </c>
      <c r="M1367">
        <v>51.663725240155401</v>
      </c>
      <c r="O1367">
        <v>11.737467284074899</v>
      </c>
      <c r="P1367">
        <v>143.71933267909699</v>
      </c>
    </row>
    <row r="1368" spans="1:17" hidden="1" x14ac:dyDescent="0.3">
      <c r="A1368" t="s">
        <v>2885</v>
      </c>
      <c r="B1368" t="s">
        <v>2886</v>
      </c>
      <c r="C1368" t="str">
        <f>IFERROR(VLOOKUP(Table1[[#This Row],[Ticker]],[1]!Table1[[Symbol]:[Industry]],2,FALSE),"-")</f>
        <v>-</v>
      </c>
      <c r="D1368" t="s">
        <v>200</v>
      </c>
      <c r="E1368">
        <v>1213.576896</v>
      </c>
      <c r="F1368">
        <v>1125.5999999999999</v>
      </c>
      <c r="G1368">
        <v>-45.700675733169199</v>
      </c>
      <c r="H1368">
        <v>-2.3591174862681301</v>
      </c>
      <c r="I1368">
        <v>-15.681548974479799</v>
      </c>
      <c r="J1368">
        <v>3.3258224060931898</v>
      </c>
      <c r="K1368">
        <v>1154.92679411215</v>
      </c>
      <c r="L1368">
        <v>1163.1727638857301</v>
      </c>
      <c r="M1368">
        <v>41.7997782797556</v>
      </c>
      <c r="N1368">
        <v>0.69571423205498995</v>
      </c>
      <c r="O1368">
        <v>35.483297796730596</v>
      </c>
      <c r="P1368">
        <v>11.335311572700199</v>
      </c>
      <c r="Q1368">
        <v>6.5204309145115005E-2</v>
      </c>
    </row>
    <row r="1369" spans="1:17" hidden="1" x14ac:dyDescent="0.3">
      <c r="A1369" t="s">
        <v>2887</v>
      </c>
      <c r="B1369" t="s">
        <v>2888</v>
      </c>
      <c r="C1369" t="str">
        <f>IFERROR(VLOOKUP(Table1[[#This Row],[Ticker]],[1]!Table1[[Symbol]:[Industry]],2,FALSE),"-")</f>
        <v>-</v>
      </c>
      <c r="D1369" t="s">
        <v>200</v>
      </c>
      <c r="E1369">
        <v>1210.4935838199999</v>
      </c>
      <c r="F1369">
        <v>1017.85</v>
      </c>
      <c r="G1369">
        <v>109.195647288489</v>
      </c>
      <c r="H1369">
        <v>12.4837554486947</v>
      </c>
      <c r="I1369">
        <v>21.350745964884599</v>
      </c>
      <c r="J1369">
        <v>1.3910625394506799</v>
      </c>
      <c r="K1369">
        <v>911.87894961425695</v>
      </c>
      <c r="L1369">
        <v>781.844053942816</v>
      </c>
      <c r="M1369">
        <v>59.974536279335901</v>
      </c>
      <c r="N1369">
        <v>0.69211347025769099</v>
      </c>
      <c r="O1369">
        <v>9.8344549786314204</v>
      </c>
      <c r="P1369">
        <v>150.08599508599499</v>
      </c>
      <c r="Q1369">
        <v>0.16106431431597501</v>
      </c>
    </row>
    <row r="1370" spans="1:17" hidden="1" x14ac:dyDescent="0.3">
      <c r="A1370" t="s">
        <v>2889</v>
      </c>
      <c r="B1370" t="s">
        <v>2890</v>
      </c>
      <c r="C1370" t="str">
        <f>IFERROR(VLOOKUP(Table1[[#This Row],[Ticker]],[1]!Table1[[Symbol]:[Industry]],2,FALSE),"-")</f>
        <v>-</v>
      </c>
      <c r="D1370" t="s">
        <v>628</v>
      </c>
      <c r="E1370">
        <v>1210.0355091199999</v>
      </c>
      <c r="F1370">
        <v>21.76</v>
      </c>
      <c r="G1370">
        <v>-79.061957092278206</v>
      </c>
      <c r="H1370">
        <v>-1.96468082427091</v>
      </c>
      <c r="I1370">
        <v>8.6837496184590197</v>
      </c>
      <c r="J1370">
        <v>2.91446873613407</v>
      </c>
      <c r="K1370">
        <v>21.2369465793481</v>
      </c>
      <c r="L1370">
        <v>25.257700372033899</v>
      </c>
      <c r="M1370">
        <v>74.297746138553606</v>
      </c>
      <c r="N1370">
        <v>1.2957282268458801</v>
      </c>
      <c r="O1370">
        <v>143.566176470588</v>
      </c>
      <c r="P1370">
        <v>45.066666666666599</v>
      </c>
      <c r="Q1370">
        <v>0.21451689781003799</v>
      </c>
    </row>
    <row r="1371" spans="1:17" hidden="1" x14ac:dyDescent="0.3">
      <c r="A1371" t="s">
        <v>2891</v>
      </c>
      <c r="B1371" t="s">
        <v>2892</v>
      </c>
      <c r="C1371" t="str">
        <f>IFERROR(VLOOKUP(Table1[[#This Row],[Ticker]],[1]!Table1[[Symbol]:[Industry]],2,FALSE),"-")</f>
        <v>-</v>
      </c>
      <c r="E1371">
        <v>1209.8527999999999</v>
      </c>
      <c r="F1371">
        <v>800</v>
      </c>
      <c r="G1371">
        <v>6177.7587383050304</v>
      </c>
      <c r="H1371">
        <v>-3.46306485468918</v>
      </c>
      <c r="I1371">
        <v>359.53920418064303</v>
      </c>
      <c r="J1371">
        <v>-1.22092323837776</v>
      </c>
      <c r="K1371">
        <v>739.83139058779796</v>
      </c>
      <c r="L1371">
        <v>448.29288650724601</v>
      </c>
      <c r="M1371">
        <v>63.674869131720499</v>
      </c>
      <c r="N1371">
        <v>3.5892171359874001</v>
      </c>
      <c r="O1371">
        <v>5</v>
      </c>
      <c r="P1371">
        <v>6204.1765169424698</v>
      </c>
    </row>
    <row r="1372" spans="1:17" hidden="1" x14ac:dyDescent="0.3">
      <c r="A1372" t="s">
        <v>2893</v>
      </c>
      <c r="B1372" t="s">
        <v>2894</v>
      </c>
      <c r="C1372" t="str">
        <f>IFERROR(VLOOKUP(Table1[[#This Row],[Ticker]],[1]!Table1[[Symbol]:[Industry]],2,FALSE),"-")</f>
        <v>-</v>
      </c>
      <c r="D1372" t="s">
        <v>551</v>
      </c>
      <c r="E1372">
        <v>1204.60385142</v>
      </c>
      <c r="F1372">
        <v>143.9</v>
      </c>
      <c r="G1372">
        <v>-33.036857157877201</v>
      </c>
      <c r="H1372">
        <v>0.164500171609545</v>
      </c>
      <c r="I1372">
        <v>-44.058981537666099</v>
      </c>
      <c r="J1372">
        <v>-1.4794114721992699</v>
      </c>
      <c r="K1372">
        <v>149.322576929733</v>
      </c>
      <c r="L1372">
        <v>162.50802145987001</v>
      </c>
      <c r="M1372">
        <v>47.1611290261514</v>
      </c>
      <c r="N1372">
        <v>0.52819527300346303</v>
      </c>
      <c r="O1372">
        <v>55.767894371091003</v>
      </c>
      <c r="P1372">
        <v>7.2280178837555997</v>
      </c>
      <c r="Q1372">
        <v>8.6882907162979996E-3</v>
      </c>
    </row>
    <row r="1373" spans="1:17" hidden="1" x14ac:dyDescent="0.3">
      <c r="A1373" t="s">
        <v>2895</v>
      </c>
      <c r="B1373" t="s">
        <v>2896</v>
      </c>
      <c r="C1373" t="str">
        <f>IFERROR(VLOOKUP(Table1[[#This Row],[Ticker]],[1]!Table1[[Symbol]:[Industry]],2,FALSE),"-")</f>
        <v>-</v>
      </c>
      <c r="D1373" t="s">
        <v>2897</v>
      </c>
      <c r="E1373">
        <v>1203.2489450149999</v>
      </c>
      <c r="F1373">
        <v>252.41</v>
      </c>
      <c r="G1373">
        <v>42.080218692336899</v>
      </c>
      <c r="H1373">
        <v>-3.38896501835529</v>
      </c>
      <c r="I1373">
        <v>-12.516900748055299</v>
      </c>
      <c r="J1373">
        <v>3.24259156432456</v>
      </c>
      <c r="K1373">
        <v>244.07780569819801</v>
      </c>
      <c r="L1373">
        <v>232.02240874731999</v>
      </c>
      <c r="M1373">
        <v>61.516381150062898</v>
      </c>
      <c r="N1373">
        <v>0.59436991419728202</v>
      </c>
      <c r="O1373">
        <v>42.149677112634201</v>
      </c>
      <c r="P1373">
        <v>79.971479500891206</v>
      </c>
      <c r="Q1373">
        <v>-6.9693832844199997E-3</v>
      </c>
    </row>
    <row r="1374" spans="1:17" hidden="1" x14ac:dyDescent="0.3">
      <c r="A1374" t="s">
        <v>2898</v>
      </c>
      <c r="B1374" t="s">
        <v>2899</v>
      </c>
      <c r="C1374" t="str">
        <f>IFERROR(VLOOKUP(Table1[[#This Row],[Ticker]],[1]!Table1[[Symbol]:[Industry]],2,FALSE),"-")</f>
        <v>-</v>
      </c>
      <c r="D1374" t="s">
        <v>54</v>
      </c>
      <c r="E1374">
        <v>1200.952</v>
      </c>
      <c r="F1374">
        <v>790.1</v>
      </c>
      <c r="G1374">
        <v>86.489793445560395</v>
      </c>
      <c r="H1374">
        <v>1.54152698204551</v>
      </c>
      <c r="I1374">
        <v>37.658990146953599</v>
      </c>
      <c r="J1374">
        <v>7.1591102750823197</v>
      </c>
      <c r="K1374">
        <v>698.038606422935</v>
      </c>
      <c r="L1374">
        <v>563.72871079097797</v>
      </c>
      <c r="M1374">
        <v>68.765995909511602</v>
      </c>
      <c r="N1374">
        <v>1.04409807319002</v>
      </c>
      <c r="O1374">
        <v>3.5311985824579102</v>
      </c>
      <c r="P1374">
        <v>135.46416331396199</v>
      </c>
      <c r="Q1374">
        <v>0.14487593128503301</v>
      </c>
    </row>
    <row r="1375" spans="1:17" hidden="1" x14ac:dyDescent="0.3">
      <c r="A1375" t="s">
        <v>2900</v>
      </c>
      <c r="B1375" t="s">
        <v>2901</v>
      </c>
      <c r="C1375" t="str">
        <f>IFERROR(VLOOKUP(Table1[[#This Row],[Ticker]],[1]!Table1[[Symbol]:[Industry]],2,FALSE),"-")</f>
        <v>-</v>
      </c>
      <c r="D1375" t="s">
        <v>205</v>
      </c>
      <c r="E1375">
        <v>1199.095981555</v>
      </c>
      <c r="F1375">
        <v>540.85</v>
      </c>
      <c r="G1375">
        <v>-7.7061895241787699</v>
      </c>
      <c r="H1375">
        <v>12.263892627945999</v>
      </c>
      <c r="I1375">
        <v>12.6464127006967</v>
      </c>
      <c r="J1375">
        <v>7.9289939144037902</v>
      </c>
      <c r="K1375">
        <v>507.543462061843</v>
      </c>
      <c r="L1375">
        <v>480.21608642209497</v>
      </c>
      <c r="M1375">
        <v>56.931470284241698</v>
      </c>
      <c r="N1375">
        <v>2.6957292099407</v>
      </c>
      <c r="O1375">
        <v>15.2167883886474</v>
      </c>
      <c r="P1375">
        <v>38.572892646682</v>
      </c>
      <c r="Q1375">
        <v>4.5504720446452998E-2</v>
      </c>
    </row>
    <row r="1376" spans="1:17" hidden="1" x14ac:dyDescent="0.3">
      <c r="A1376" t="s">
        <v>2902</v>
      </c>
      <c r="B1376" t="s">
        <v>2903</v>
      </c>
      <c r="C1376" t="str">
        <f>IFERROR(VLOOKUP(Table1[[#This Row],[Ticker]],[1]!Table1[[Symbol]:[Industry]],2,FALSE),"-")</f>
        <v>-</v>
      </c>
      <c r="D1376" t="s">
        <v>411</v>
      </c>
      <c r="E1376">
        <v>1193.40627283</v>
      </c>
      <c r="F1376">
        <v>498.95</v>
      </c>
      <c r="G1376">
        <v>138.55832332751299</v>
      </c>
      <c r="H1376">
        <v>6.9040985007192104</v>
      </c>
      <c r="I1376">
        <v>-2.9930933428269699</v>
      </c>
      <c r="J1376">
        <v>5.5747739090433797</v>
      </c>
      <c r="K1376">
        <v>458.83961277635501</v>
      </c>
      <c r="L1376">
        <v>393.98242366332101</v>
      </c>
      <c r="M1376">
        <v>55.967022051037098</v>
      </c>
      <c r="N1376">
        <v>1.07226486660516</v>
      </c>
      <c r="O1376">
        <v>8.1671510171359802</v>
      </c>
      <c r="P1376">
        <v>171.09481119261</v>
      </c>
      <c r="Q1376">
        <v>9.7800087923970005E-2</v>
      </c>
    </row>
    <row r="1377" spans="1:17" hidden="1" x14ac:dyDescent="0.3">
      <c r="A1377" t="s">
        <v>2904</v>
      </c>
      <c r="B1377" t="s">
        <v>2905</v>
      </c>
      <c r="C1377" t="str">
        <f>IFERROR(VLOOKUP(Table1[[#This Row],[Ticker]],[1]!Table1[[Symbol]:[Industry]],2,FALSE),"-")</f>
        <v>-</v>
      </c>
      <c r="D1377" t="s">
        <v>95</v>
      </c>
      <c r="E1377">
        <v>1189.2886460269999</v>
      </c>
      <c r="F1377">
        <v>243.47</v>
      </c>
      <c r="G1377">
        <v>-13.438660307969601</v>
      </c>
      <c r="H1377">
        <v>5.20681531960276</v>
      </c>
      <c r="I1377">
        <v>-37.206635134455198</v>
      </c>
      <c r="J1377">
        <v>13.1949230783496</v>
      </c>
      <c r="K1377">
        <v>234.62500432743599</v>
      </c>
      <c r="L1377">
        <v>270.84004948700903</v>
      </c>
      <c r="M1377">
        <v>60.555851782316701</v>
      </c>
      <c r="N1377">
        <v>2.82686349398243</v>
      </c>
      <c r="O1377">
        <v>56.898180473980297</v>
      </c>
      <c r="P1377">
        <v>47.557575757575698</v>
      </c>
    </row>
    <row r="1378" spans="1:17" hidden="1" x14ac:dyDescent="0.3">
      <c r="A1378" t="s">
        <v>2906</v>
      </c>
      <c r="B1378" t="s">
        <v>2907</v>
      </c>
      <c r="C1378" t="str">
        <f>IFERROR(VLOOKUP(Table1[[#This Row],[Ticker]],[1]!Table1[[Symbol]:[Industry]],2,FALSE),"-")</f>
        <v>-</v>
      </c>
      <c r="D1378" t="s">
        <v>391</v>
      </c>
      <c r="E1378">
        <v>1188.4292495879999</v>
      </c>
      <c r="F1378">
        <v>48.37</v>
      </c>
      <c r="G1378">
        <v>7.3858174898115498</v>
      </c>
      <c r="H1378">
        <v>-5.7581507837976602</v>
      </c>
      <c r="I1378">
        <v>-26.308648943430999</v>
      </c>
      <c r="J1378">
        <v>-3.73752748421902</v>
      </c>
      <c r="K1378">
        <v>45.933201135158797</v>
      </c>
      <c r="L1378">
        <v>45.734370934225197</v>
      </c>
      <c r="M1378">
        <v>62.803911490895203</v>
      </c>
      <c r="N1378">
        <v>1.0711078239620699</v>
      </c>
      <c r="O1378">
        <v>25.0775273930122</v>
      </c>
      <c r="P1378">
        <v>76.532846715328404</v>
      </c>
    </row>
    <row r="1379" spans="1:17" hidden="1" x14ac:dyDescent="0.3">
      <c r="A1379" t="s">
        <v>2908</v>
      </c>
      <c r="B1379" t="s">
        <v>2909</v>
      </c>
      <c r="C1379" t="str">
        <f>IFERROR(VLOOKUP(Table1[[#This Row],[Ticker]],[1]!Table1[[Symbol]:[Industry]],2,FALSE),"-")</f>
        <v>-</v>
      </c>
      <c r="D1379" t="s">
        <v>628</v>
      </c>
      <c r="E1379">
        <v>1187.66896206</v>
      </c>
      <c r="F1379">
        <v>252.15</v>
      </c>
      <c r="G1379">
        <v>-0.405784634437516</v>
      </c>
      <c r="H1379">
        <v>15.9348567605127</v>
      </c>
      <c r="I1379">
        <v>1.2256308825364099</v>
      </c>
      <c r="J1379">
        <v>22.933273154344</v>
      </c>
      <c r="K1379">
        <v>209.94441497451001</v>
      </c>
      <c r="L1379">
        <v>199.81418752931401</v>
      </c>
      <c r="M1379">
        <v>81.122990207722694</v>
      </c>
      <c r="N1379">
        <v>2.3513657527142602</v>
      </c>
      <c r="O1379">
        <v>3.5098155859607201</v>
      </c>
      <c r="P1379">
        <v>58.535051870480899</v>
      </c>
      <c r="Q1379">
        <v>-1.4459184608758001E-2</v>
      </c>
    </row>
    <row r="1380" spans="1:17" hidden="1" x14ac:dyDescent="0.3">
      <c r="A1380" t="s">
        <v>2910</v>
      </c>
      <c r="B1380" t="s">
        <v>2911</v>
      </c>
      <c r="C1380" t="str">
        <f>IFERROR(VLOOKUP(Table1[[#This Row],[Ticker]],[1]!Table1[[Symbol]:[Industry]],2,FALSE),"-")</f>
        <v>-</v>
      </c>
      <c r="D1380" t="s">
        <v>57</v>
      </c>
      <c r="E1380">
        <v>1184.89824</v>
      </c>
      <c r="F1380">
        <v>236.45</v>
      </c>
      <c r="G1380">
        <v>74.901931877676702</v>
      </c>
      <c r="H1380">
        <v>4.3754906508275901</v>
      </c>
      <c r="I1380">
        <v>27.885962636753</v>
      </c>
      <c r="J1380">
        <v>8.4577541243764394</v>
      </c>
      <c r="K1380">
        <v>228.77581849367999</v>
      </c>
      <c r="L1380">
        <v>200.18858659724199</v>
      </c>
      <c r="M1380">
        <v>66.670585803820799</v>
      </c>
      <c r="N1380">
        <v>0.98592359753474401</v>
      </c>
      <c r="O1380">
        <v>12.0744343412983</v>
      </c>
      <c r="P1380">
        <v>112.82628262826201</v>
      </c>
      <c r="Q1380">
        <v>3.243291557538E-2</v>
      </c>
    </row>
    <row r="1381" spans="1:17" hidden="1" x14ac:dyDescent="0.3">
      <c r="A1381" t="s">
        <v>2912</v>
      </c>
      <c r="B1381" t="s">
        <v>2913</v>
      </c>
      <c r="C1381" t="str">
        <f>IFERROR(VLOOKUP(Table1[[#This Row],[Ticker]],[1]!Table1[[Symbol]:[Industry]],2,FALSE),"-")</f>
        <v>-</v>
      </c>
      <c r="D1381" t="s">
        <v>391</v>
      </c>
      <c r="E1381">
        <v>1176.2450171759999</v>
      </c>
      <c r="F1381">
        <v>56.83</v>
      </c>
      <c r="G1381">
        <v>397.361023205881</v>
      </c>
      <c r="H1381">
        <v>9.5528117815662696</v>
      </c>
      <c r="I1381">
        <v>67.311391718782005</v>
      </c>
      <c r="J1381">
        <v>-8.4426601541928505</v>
      </c>
      <c r="K1381">
        <v>49.018918152257001</v>
      </c>
      <c r="L1381">
        <v>32.883001898777898</v>
      </c>
      <c r="M1381">
        <v>43.889717009891299</v>
      </c>
      <c r="N1381">
        <v>0.61627864881005301</v>
      </c>
      <c r="O1381">
        <v>25.884216083054699</v>
      </c>
      <c r="P1381">
        <v>431.12149532710202</v>
      </c>
      <c r="Q1381">
        <v>0.12585028678650201</v>
      </c>
    </row>
    <row r="1382" spans="1:17" hidden="1" x14ac:dyDescent="0.3">
      <c r="A1382" t="s">
        <v>2914</v>
      </c>
      <c r="B1382" t="s">
        <v>2915</v>
      </c>
      <c r="C1382" t="str">
        <f>IFERROR(VLOOKUP(Table1[[#This Row],[Ticker]],[1]!Table1[[Symbol]:[Industry]],2,FALSE),"-")</f>
        <v>-</v>
      </c>
      <c r="D1382" t="s">
        <v>628</v>
      </c>
      <c r="E1382">
        <v>1171.7071249999999</v>
      </c>
      <c r="F1382">
        <v>2046.65</v>
      </c>
      <c r="G1382">
        <v>5.51775722074286</v>
      </c>
      <c r="H1382">
        <v>20.394412921697398</v>
      </c>
      <c r="I1382">
        <v>4.0767244482096698</v>
      </c>
      <c r="J1382">
        <v>20.1489496508534</v>
      </c>
      <c r="K1382">
        <v>1655.92250651116</v>
      </c>
      <c r="L1382">
        <v>1615.6832679967299</v>
      </c>
      <c r="M1382">
        <v>92.257343072895495</v>
      </c>
      <c r="N1382">
        <v>3.10272292116316</v>
      </c>
      <c r="O1382">
        <v>4.2899372144724097</v>
      </c>
      <c r="P1382">
        <v>47.703243964926202</v>
      </c>
      <c r="Q1382">
        <v>4.1393013087449998E-3</v>
      </c>
    </row>
    <row r="1383" spans="1:17" hidden="1" x14ac:dyDescent="0.3">
      <c r="A1383" t="s">
        <v>2916</v>
      </c>
      <c r="B1383" t="s">
        <v>2917</v>
      </c>
      <c r="C1383" t="str">
        <f>IFERROR(VLOOKUP(Table1[[#This Row],[Ticker]],[1]!Table1[[Symbol]:[Industry]],2,FALSE),"-")</f>
        <v>-</v>
      </c>
      <c r="D1383" t="s">
        <v>681</v>
      </c>
      <c r="E1383">
        <v>1170.5436</v>
      </c>
      <c r="F1383">
        <v>123.28</v>
      </c>
      <c r="G1383">
        <v>160.61365326011901</v>
      </c>
      <c r="H1383">
        <v>4.4263182281489897</v>
      </c>
      <c r="I1383">
        <v>78.370896511114296</v>
      </c>
      <c r="J1383">
        <v>0.56505154579643901</v>
      </c>
      <c r="K1383">
        <v>110.03186182245</v>
      </c>
      <c r="L1383">
        <v>80.535347581097398</v>
      </c>
      <c r="M1383">
        <v>52.159160619290802</v>
      </c>
      <c r="N1383">
        <v>0.27304767757901499</v>
      </c>
      <c r="O1383">
        <v>10.7235561323815</v>
      </c>
      <c r="P1383">
        <v>200.68292682926801</v>
      </c>
      <c r="Q1383">
        <v>0.103147247827012</v>
      </c>
    </row>
    <row r="1384" spans="1:17" hidden="1" x14ac:dyDescent="0.3">
      <c r="A1384" t="s">
        <v>2918</v>
      </c>
      <c r="B1384" t="s">
        <v>2919</v>
      </c>
      <c r="C1384" t="str">
        <f>IFERROR(VLOOKUP(Table1[[#This Row],[Ticker]],[1]!Table1[[Symbol]:[Industry]],2,FALSE),"-")</f>
        <v>-</v>
      </c>
      <c r="D1384" t="s">
        <v>46</v>
      </c>
      <c r="E1384">
        <v>1165.1617517309901</v>
      </c>
      <c r="F1384">
        <v>196.33</v>
      </c>
      <c r="G1384">
        <v>357.15364993399203</v>
      </c>
      <c r="H1384">
        <v>18.899405047144398</v>
      </c>
      <c r="I1384">
        <v>77.568075309355706</v>
      </c>
      <c r="J1384">
        <v>12.4476449446827</v>
      </c>
      <c r="K1384">
        <v>165.72639675898799</v>
      </c>
      <c r="L1384">
        <v>120.740573936787</v>
      </c>
      <c r="M1384">
        <v>66.408477457160501</v>
      </c>
      <c r="N1384">
        <v>0.88338396576839795</v>
      </c>
      <c r="O1384">
        <v>7.3651505118932299</v>
      </c>
      <c r="P1384">
        <v>484.31547619047598</v>
      </c>
      <c r="Q1384">
        <v>0.182731258293617</v>
      </c>
    </row>
    <row r="1385" spans="1:17" hidden="1" x14ac:dyDescent="0.3">
      <c r="A1385" t="s">
        <v>2920</v>
      </c>
      <c r="B1385" t="s">
        <v>2921</v>
      </c>
      <c r="C1385" t="str">
        <f>IFERROR(VLOOKUP(Table1[[#This Row],[Ticker]],[1]!Table1[[Symbol]:[Industry]],2,FALSE),"-")</f>
        <v>-</v>
      </c>
      <c r="D1385" t="s">
        <v>2509</v>
      </c>
      <c r="E1385">
        <v>1156.01865</v>
      </c>
      <c r="F1385">
        <v>29.27</v>
      </c>
      <c r="G1385">
        <v>283.52619895359999</v>
      </c>
      <c r="H1385">
        <v>4.8311659145415797</v>
      </c>
      <c r="I1385">
        <v>114.061029116418</v>
      </c>
      <c r="J1385">
        <v>2.6176774002773402</v>
      </c>
      <c r="K1385">
        <v>26.472592131379301</v>
      </c>
      <c r="L1385">
        <v>19.504747069392099</v>
      </c>
      <c r="M1385">
        <v>60.678264579749097</v>
      </c>
      <c r="N1385">
        <v>0.57882829120009005</v>
      </c>
      <c r="O1385">
        <v>17.2987131306229</v>
      </c>
      <c r="P1385">
        <v>348.01020408163203</v>
      </c>
      <c r="Q1385">
        <v>0.26733479167744401</v>
      </c>
    </row>
    <row r="1386" spans="1:17" hidden="1" x14ac:dyDescent="0.3">
      <c r="A1386" t="s">
        <v>2922</v>
      </c>
      <c r="B1386" t="s">
        <v>2923</v>
      </c>
      <c r="C1386" t="str">
        <f>IFERROR(VLOOKUP(Table1[[#This Row],[Ticker]],[1]!Table1[[Symbol]:[Industry]],2,FALSE),"-")</f>
        <v>-</v>
      </c>
      <c r="D1386" t="s">
        <v>411</v>
      </c>
      <c r="E1386">
        <v>1155.3651878399901</v>
      </c>
      <c r="F1386">
        <v>232.92</v>
      </c>
      <c r="G1386">
        <v>76.209450592663998</v>
      </c>
      <c r="H1386">
        <v>9.5374460026975694</v>
      </c>
      <c r="I1386">
        <v>63.141174500451697</v>
      </c>
      <c r="J1386">
        <v>13.1258813205935</v>
      </c>
      <c r="K1386">
        <v>176.19149194899001</v>
      </c>
      <c r="L1386">
        <v>141.45962638205</v>
      </c>
      <c r="M1386">
        <v>78.670861423808702</v>
      </c>
      <c r="N1386">
        <v>0.79965658366699299</v>
      </c>
      <c r="O1386">
        <v>0</v>
      </c>
      <c r="P1386">
        <v>163.484162895927</v>
      </c>
      <c r="Q1386">
        <v>6.0252516110645998E-2</v>
      </c>
    </row>
    <row r="1387" spans="1:17" hidden="1" x14ac:dyDescent="0.3">
      <c r="A1387" t="s">
        <v>2924</v>
      </c>
      <c r="B1387" t="s">
        <v>2925</v>
      </c>
      <c r="C1387" t="str">
        <f>IFERROR(VLOOKUP(Table1[[#This Row],[Ticker]],[1]!Table1[[Symbol]:[Industry]],2,FALSE),"-")</f>
        <v>-</v>
      </c>
      <c r="D1387" t="s">
        <v>681</v>
      </c>
      <c r="E1387">
        <v>1155.35005839</v>
      </c>
      <c r="F1387">
        <v>54.45</v>
      </c>
      <c r="G1387">
        <v>-2.66777863743601</v>
      </c>
      <c r="H1387">
        <v>-6.0810771646095203</v>
      </c>
      <c r="I1387">
        <v>-16.585942053907999</v>
      </c>
      <c r="J1387">
        <v>-1.5191757632163401</v>
      </c>
      <c r="K1387">
        <v>53.568800371375403</v>
      </c>
      <c r="L1387">
        <v>49.451702536166401</v>
      </c>
      <c r="M1387">
        <v>47.439628701956103</v>
      </c>
      <c r="N1387">
        <v>0.44443354144123098</v>
      </c>
      <c r="O1387">
        <v>14.233241505968699</v>
      </c>
      <c r="P1387">
        <v>35.447761194029802</v>
      </c>
      <c r="Q1387">
        <v>4.6420396586964001E-2</v>
      </c>
    </row>
    <row r="1388" spans="1:17" hidden="1" x14ac:dyDescent="0.3">
      <c r="A1388" t="s">
        <v>2926</v>
      </c>
      <c r="B1388" t="s">
        <v>2927</v>
      </c>
      <c r="C1388" t="str">
        <f>IFERROR(VLOOKUP(Table1[[#This Row],[Ticker]],[1]!Table1[[Symbol]:[Industry]],2,FALSE),"-")</f>
        <v>-</v>
      </c>
      <c r="D1388" t="s">
        <v>377</v>
      </c>
      <c r="E1388">
        <v>1154.34664488</v>
      </c>
      <c r="F1388">
        <v>341.55</v>
      </c>
      <c r="G1388">
        <v>73.144009267910107</v>
      </c>
      <c r="H1388">
        <v>28.789914419922201</v>
      </c>
      <c r="I1388">
        <v>17.263031667063501</v>
      </c>
      <c r="J1388">
        <v>8.0642982708155202</v>
      </c>
      <c r="K1388">
        <v>279.51534095964797</v>
      </c>
      <c r="L1388">
        <v>246.43895827638801</v>
      </c>
      <c r="M1388">
        <v>82.969309699155204</v>
      </c>
      <c r="N1388">
        <v>1.5144283325355501</v>
      </c>
      <c r="O1388">
        <v>1.7127799736495299</v>
      </c>
      <c r="P1388">
        <v>101.802067946824</v>
      </c>
    </row>
    <row r="1389" spans="1:17" hidden="1" x14ac:dyDescent="0.3">
      <c r="A1389" t="s">
        <v>2928</v>
      </c>
      <c r="B1389" t="s">
        <v>2929</v>
      </c>
      <c r="C1389" t="str">
        <f>IFERROR(VLOOKUP(Table1[[#This Row],[Ticker]],[1]!Table1[[Symbol]:[Industry]],2,FALSE),"-")</f>
        <v>-</v>
      </c>
      <c r="D1389" t="s">
        <v>133</v>
      </c>
      <c r="E1389">
        <v>1153.1609529299999</v>
      </c>
      <c r="F1389">
        <v>904.95</v>
      </c>
      <c r="G1389">
        <v>957.35467645238396</v>
      </c>
      <c r="H1389">
        <v>2.70725534235515</v>
      </c>
      <c r="I1389">
        <v>140.73321688305001</v>
      </c>
      <c r="J1389">
        <v>16.896874536031099</v>
      </c>
      <c r="K1389">
        <v>744.17129913930296</v>
      </c>
      <c r="L1389">
        <v>536.98934270278198</v>
      </c>
      <c r="M1389">
        <v>87.131820848573895</v>
      </c>
      <c r="N1389">
        <v>1.8632028338012001</v>
      </c>
      <c r="O1389">
        <v>0</v>
      </c>
      <c r="P1389">
        <v>1010.3680981595001</v>
      </c>
      <c r="Q1389">
        <v>0.14901287069147401</v>
      </c>
    </row>
    <row r="1390" spans="1:17" hidden="1" x14ac:dyDescent="0.3">
      <c r="A1390" t="s">
        <v>2930</v>
      </c>
      <c r="B1390" t="s">
        <v>2931</v>
      </c>
      <c r="C1390" t="str">
        <f>IFERROR(VLOOKUP(Table1[[#This Row],[Ticker]],[1]!Table1[[Symbol]:[Industry]],2,FALSE),"-")</f>
        <v>-</v>
      </c>
      <c r="D1390" t="s">
        <v>305</v>
      </c>
      <c r="E1390">
        <v>1151.2683490069901</v>
      </c>
      <c r="F1390">
        <v>21.91</v>
      </c>
      <c r="G1390">
        <v>92.682221362563894</v>
      </c>
      <c r="H1390">
        <v>-1.1451308350354601</v>
      </c>
      <c r="I1390">
        <v>-37.376910506429397</v>
      </c>
      <c r="J1390">
        <v>5.0411177248810199</v>
      </c>
      <c r="K1390">
        <v>21.363274563204101</v>
      </c>
      <c r="L1390">
        <v>19.203676124292901</v>
      </c>
      <c r="M1390">
        <v>60.092844967004901</v>
      </c>
      <c r="N1390">
        <v>1.56944465656281</v>
      </c>
      <c r="O1390">
        <v>90.095846645367402</v>
      </c>
      <c r="P1390">
        <v>148.97727272727201</v>
      </c>
      <c r="Q1390">
        <v>9.5777308620755994E-2</v>
      </c>
    </row>
    <row r="1391" spans="1:17" hidden="1" x14ac:dyDescent="0.3">
      <c r="A1391" t="s">
        <v>2932</v>
      </c>
      <c r="B1391" t="s">
        <v>2933</v>
      </c>
      <c r="C1391" t="str">
        <f>IFERROR(VLOOKUP(Table1[[#This Row],[Ticker]],[1]!Table1[[Symbol]:[Industry]],2,FALSE),"-")</f>
        <v>-</v>
      </c>
      <c r="D1391" t="s">
        <v>121</v>
      </c>
      <c r="E1391">
        <v>1144.9376188799999</v>
      </c>
      <c r="F1391">
        <v>384.45</v>
      </c>
      <c r="G1391">
        <v>124.038247421195</v>
      </c>
      <c r="H1391">
        <v>-5.8631537322920204</v>
      </c>
      <c r="I1391">
        <v>25.8771157566037</v>
      </c>
      <c r="J1391">
        <v>5.7147572838949001</v>
      </c>
      <c r="K1391">
        <v>359.67836613313199</v>
      </c>
      <c r="L1391">
        <v>286.62264055901301</v>
      </c>
      <c r="M1391">
        <v>55.938139119128898</v>
      </c>
      <c r="N1391">
        <v>0.72533294660714198</v>
      </c>
      <c r="O1391">
        <v>10.131356483287799</v>
      </c>
      <c r="P1391">
        <v>182.476120499632</v>
      </c>
      <c r="Q1391">
        <v>8.7936135719599004E-2</v>
      </c>
    </row>
    <row r="1392" spans="1:17" hidden="1" x14ac:dyDescent="0.3">
      <c r="A1392" t="s">
        <v>2934</v>
      </c>
      <c r="B1392" t="s">
        <v>2935</v>
      </c>
      <c r="C1392" t="str">
        <f>IFERROR(VLOOKUP(Table1[[#This Row],[Ticker]],[1]!Table1[[Symbol]:[Industry]],2,FALSE),"-")</f>
        <v>-</v>
      </c>
      <c r="D1392" t="s">
        <v>377</v>
      </c>
      <c r="E1392">
        <v>1142.0123864289999</v>
      </c>
      <c r="F1392">
        <v>164.21</v>
      </c>
      <c r="G1392">
        <v>-31.881221354764701</v>
      </c>
      <c r="H1392">
        <v>-6.5340952801705203</v>
      </c>
      <c r="I1392">
        <v>-10.3566026979966</v>
      </c>
      <c r="J1392">
        <v>-0.93956225510062596</v>
      </c>
      <c r="K1392">
        <v>162.69001390039699</v>
      </c>
      <c r="L1392">
        <v>155.533974587454</v>
      </c>
      <c r="M1392">
        <v>43.0199254175307</v>
      </c>
      <c r="N1392">
        <v>0.37961130007765198</v>
      </c>
      <c r="O1392">
        <v>10.833688569514599</v>
      </c>
      <c r="P1392">
        <v>24.827061953629801</v>
      </c>
      <c r="Q1392">
        <v>-4.5137434394970002E-3</v>
      </c>
    </row>
    <row r="1393" spans="1:17" hidden="1" x14ac:dyDescent="0.3">
      <c r="A1393" t="s">
        <v>2936</v>
      </c>
      <c r="B1393" t="s">
        <v>2937</v>
      </c>
      <c r="C1393" t="str">
        <f>IFERROR(VLOOKUP(Table1[[#This Row],[Ticker]],[1]!Table1[[Symbol]:[Industry]],2,FALSE),"-")</f>
        <v>-</v>
      </c>
      <c r="D1393" t="s">
        <v>57</v>
      </c>
      <c r="E1393">
        <v>1138.1871000000001</v>
      </c>
      <c r="F1393">
        <v>1931.75</v>
      </c>
      <c r="G1393">
        <v>56.625761420364697</v>
      </c>
      <c r="H1393">
        <v>-11.3236196348706</v>
      </c>
      <c r="I1393">
        <v>12.538584640811401</v>
      </c>
      <c r="J1393">
        <v>4.8326417002761497</v>
      </c>
      <c r="K1393">
        <v>1939.4792361041</v>
      </c>
      <c r="L1393">
        <v>1628.2734777314799</v>
      </c>
      <c r="M1393">
        <v>41.5669275289467</v>
      </c>
      <c r="N1393">
        <v>0.39843767604311398</v>
      </c>
      <c r="O1393">
        <v>21.5478193348</v>
      </c>
      <c r="P1393">
        <v>92.693266832917701</v>
      </c>
    </row>
    <row r="1394" spans="1:17" hidden="1" x14ac:dyDescent="0.3">
      <c r="A1394" t="s">
        <v>2938</v>
      </c>
      <c r="B1394" t="s">
        <v>2939</v>
      </c>
      <c r="C1394" t="str">
        <f>IFERROR(VLOOKUP(Table1[[#This Row],[Ticker]],[1]!Table1[[Symbol]:[Industry]],2,FALSE),"-")</f>
        <v>-</v>
      </c>
      <c r="D1394" t="s">
        <v>398</v>
      </c>
      <c r="E1394">
        <v>1134.1028831000001</v>
      </c>
      <c r="F1394">
        <v>219.22</v>
      </c>
      <c r="G1394">
        <v>-7.9204813401387204</v>
      </c>
      <c r="H1394">
        <v>4.6468339011049196</v>
      </c>
      <c r="I1394">
        <v>-26.513459102253599</v>
      </c>
      <c r="J1394">
        <v>4.1973636933478797</v>
      </c>
      <c r="K1394">
        <v>214.16890461047601</v>
      </c>
      <c r="L1394">
        <v>215.14619224142501</v>
      </c>
      <c r="M1394">
        <v>62.718654091455697</v>
      </c>
      <c r="N1394">
        <v>0.69329264943072599</v>
      </c>
      <c r="O1394">
        <v>23.141136757595099</v>
      </c>
      <c r="P1394">
        <v>23.853107344632701</v>
      </c>
      <c r="Q1394">
        <v>2.6925906182465001E-2</v>
      </c>
    </row>
    <row r="1395" spans="1:17" hidden="1" x14ac:dyDescent="0.3">
      <c r="A1395" t="s">
        <v>2940</v>
      </c>
      <c r="B1395" t="s">
        <v>2941</v>
      </c>
      <c r="C1395" t="str">
        <f>IFERROR(VLOOKUP(Table1[[#This Row],[Ticker]],[1]!Table1[[Symbol]:[Industry]],2,FALSE),"-")</f>
        <v>-</v>
      </c>
      <c r="D1395" t="s">
        <v>551</v>
      </c>
      <c r="E1395">
        <v>1133.4316907899999</v>
      </c>
      <c r="F1395">
        <v>491.05</v>
      </c>
      <c r="G1395">
        <v>-12.4850640202666</v>
      </c>
      <c r="H1395">
        <v>5.3119351453108203</v>
      </c>
      <c r="I1395">
        <v>-22.1246475789419</v>
      </c>
      <c r="J1395">
        <v>-7.8644427703097097E-2</v>
      </c>
      <c r="K1395">
        <v>459.60182003417498</v>
      </c>
      <c r="L1395">
        <v>460.94733893892999</v>
      </c>
      <c r="M1395">
        <v>50.804831726846402</v>
      </c>
      <c r="N1395">
        <v>1.4283190735304601</v>
      </c>
      <c r="O1395">
        <v>33.367274208329</v>
      </c>
      <c r="P1395">
        <v>38.714689265536698</v>
      </c>
      <c r="Q1395">
        <v>-4.3243797849796997E-2</v>
      </c>
    </row>
    <row r="1396" spans="1:17" hidden="1" x14ac:dyDescent="0.3">
      <c r="A1396" t="s">
        <v>2942</v>
      </c>
      <c r="B1396" t="s">
        <v>2943</v>
      </c>
      <c r="C1396" t="str">
        <f>IFERROR(VLOOKUP(Table1[[#This Row],[Ticker]],[1]!Table1[[Symbol]:[Industry]],2,FALSE),"-")</f>
        <v>-</v>
      </c>
      <c r="D1396" t="s">
        <v>604</v>
      </c>
      <c r="E1396">
        <v>1132.2070200000001</v>
      </c>
      <c r="F1396">
        <v>100.12</v>
      </c>
      <c r="G1396">
        <v>-26.197558417215799</v>
      </c>
      <c r="H1396">
        <v>5.1555121109808102</v>
      </c>
      <c r="I1396">
        <v>-31.166966559424999</v>
      </c>
      <c r="J1396">
        <v>8.8585782832039701</v>
      </c>
      <c r="K1396">
        <v>93.172690158234502</v>
      </c>
      <c r="L1396">
        <v>96.812726726067993</v>
      </c>
      <c r="M1396">
        <v>70.737863695840204</v>
      </c>
      <c r="N1396">
        <v>1.76996316466231</v>
      </c>
      <c r="O1396">
        <v>45.4254894127047</v>
      </c>
      <c r="P1396">
        <v>20.047961630695401</v>
      </c>
    </row>
    <row r="1397" spans="1:17" hidden="1" x14ac:dyDescent="0.3">
      <c r="A1397" t="s">
        <v>2944</v>
      </c>
      <c r="B1397" t="s">
        <v>2945</v>
      </c>
      <c r="C1397" t="str">
        <f>IFERROR(VLOOKUP(Table1[[#This Row],[Ticker]],[1]!Table1[[Symbol]:[Industry]],2,FALSE),"-")</f>
        <v>-</v>
      </c>
      <c r="D1397" t="s">
        <v>116</v>
      </c>
      <c r="E1397">
        <v>1131.53496294</v>
      </c>
      <c r="F1397">
        <v>503.9</v>
      </c>
      <c r="G1397">
        <v>26.673517124374701</v>
      </c>
      <c r="H1397">
        <v>11.487636851419699</v>
      </c>
      <c r="I1397">
        <v>1.65158943808389</v>
      </c>
      <c r="J1397">
        <v>13.655408645274999</v>
      </c>
      <c r="K1397">
        <v>458.78869891670701</v>
      </c>
      <c r="L1397">
        <v>422.42747566170198</v>
      </c>
      <c r="M1397">
        <v>63.368310049289001</v>
      </c>
      <c r="N1397">
        <v>0.84740399841980996</v>
      </c>
      <c r="O1397">
        <v>5.7749553482833802</v>
      </c>
      <c r="P1397">
        <v>74.783211932015206</v>
      </c>
      <c r="Q1397">
        <v>9.9964064613770998E-2</v>
      </c>
    </row>
    <row r="1398" spans="1:17" hidden="1" x14ac:dyDescent="0.3">
      <c r="A1398" t="s">
        <v>2946</v>
      </c>
      <c r="B1398" t="s">
        <v>2947</v>
      </c>
      <c r="C1398" t="str">
        <f>IFERROR(VLOOKUP(Table1[[#This Row],[Ticker]],[1]!Table1[[Symbol]:[Industry]],2,FALSE),"-")</f>
        <v>-</v>
      </c>
      <c r="E1398">
        <v>1130.5621265</v>
      </c>
      <c r="F1398">
        <v>456.85</v>
      </c>
      <c r="G1398">
        <v>179.37204733311199</v>
      </c>
      <c r="H1398">
        <v>12.196263503519701</v>
      </c>
      <c r="I1398">
        <v>20.968628492762999</v>
      </c>
      <c r="J1398">
        <v>1.50934221511637</v>
      </c>
      <c r="K1398">
        <v>419.31115273767301</v>
      </c>
      <c r="L1398">
        <v>332.78149300686601</v>
      </c>
      <c r="M1398">
        <v>60.722844013963297</v>
      </c>
      <c r="N1398">
        <v>1.1303398519081</v>
      </c>
      <c r="O1398">
        <v>3.480354602167</v>
      </c>
      <c r="P1398">
        <v>221.04708362614099</v>
      </c>
    </row>
    <row r="1399" spans="1:17" hidden="1" x14ac:dyDescent="0.3">
      <c r="A1399" t="s">
        <v>2948</v>
      </c>
      <c r="B1399" t="s">
        <v>2949</v>
      </c>
      <c r="C1399" t="str">
        <f>IFERROR(VLOOKUP(Table1[[#This Row],[Ticker]],[1]!Table1[[Symbol]:[Industry]],2,FALSE),"-")</f>
        <v>-</v>
      </c>
      <c r="D1399" t="s">
        <v>265</v>
      </c>
      <c r="E1399">
        <v>1124.9329653899999</v>
      </c>
      <c r="F1399">
        <v>800.15</v>
      </c>
      <c r="G1399">
        <v>305.978870916738</v>
      </c>
      <c r="H1399">
        <v>-35.172662859252704</v>
      </c>
      <c r="I1399">
        <v>91.810794785644305</v>
      </c>
      <c r="J1399">
        <v>-5.7021146477973002</v>
      </c>
      <c r="K1399">
        <v>754.26455723172501</v>
      </c>
      <c r="L1399">
        <v>511.30130928117802</v>
      </c>
      <c r="M1399">
        <v>50.667487060328</v>
      </c>
      <c r="N1399">
        <v>0.45168158512209899</v>
      </c>
      <c r="O1399">
        <v>41.223520589889397</v>
      </c>
      <c r="P1399">
        <v>332.51351351351298</v>
      </c>
      <c r="Q1399">
        <v>0.20696344508023301</v>
      </c>
    </row>
    <row r="1400" spans="1:17" hidden="1" x14ac:dyDescent="0.3">
      <c r="A1400" t="s">
        <v>2950</v>
      </c>
      <c r="B1400" t="s">
        <v>2951</v>
      </c>
      <c r="C1400" t="str">
        <f>IFERROR(VLOOKUP(Table1[[#This Row],[Ticker]],[1]!Table1[[Symbol]:[Industry]],2,FALSE),"-")</f>
        <v>-</v>
      </c>
      <c r="D1400" t="s">
        <v>265</v>
      </c>
      <c r="E1400">
        <v>1124.8869612799999</v>
      </c>
      <c r="F1400">
        <v>964.4</v>
      </c>
      <c r="G1400">
        <v>14.1086516431817</v>
      </c>
      <c r="H1400">
        <v>-0.455049992693423</v>
      </c>
      <c r="I1400">
        <v>-8.7629636945298994</v>
      </c>
      <c r="J1400">
        <v>-2.0347399178720198</v>
      </c>
      <c r="K1400">
        <v>965.51061756904005</v>
      </c>
      <c r="L1400">
        <v>887.06235585998502</v>
      </c>
      <c r="M1400">
        <v>45.883873469558402</v>
      </c>
      <c r="N1400">
        <v>0.70927359333134798</v>
      </c>
      <c r="O1400">
        <v>14.584197428452899</v>
      </c>
      <c r="P1400">
        <v>49.5193798449612</v>
      </c>
      <c r="Q1400">
        <v>4.6526322239377998E-2</v>
      </c>
    </row>
    <row r="1401" spans="1:17" hidden="1" x14ac:dyDescent="0.3">
      <c r="A1401" t="s">
        <v>2952</v>
      </c>
      <c r="B1401" t="s">
        <v>2953</v>
      </c>
      <c r="C1401" t="str">
        <f>IFERROR(VLOOKUP(Table1[[#This Row],[Ticker]],[1]!Table1[[Symbol]:[Industry]],2,FALSE),"-")</f>
        <v>-</v>
      </c>
      <c r="D1401" t="s">
        <v>72</v>
      </c>
      <c r="E1401">
        <v>1123.12483232</v>
      </c>
      <c r="F1401">
        <v>203.3</v>
      </c>
      <c r="G1401">
        <v>9.5688434361425792</v>
      </c>
      <c r="H1401">
        <v>-8.9892843668842897</v>
      </c>
      <c r="I1401">
        <v>16.864890384058501</v>
      </c>
      <c r="J1401">
        <v>5.9351199220758897</v>
      </c>
      <c r="K1401">
        <v>172.490783483109</v>
      </c>
      <c r="L1401">
        <v>158.70666404799599</v>
      </c>
      <c r="M1401">
        <v>74.779829892837995</v>
      </c>
      <c r="N1401">
        <v>0.78574197473405305</v>
      </c>
      <c r="O1401">
        <v>8.1210034431873996</v>
      </c>
      <c r="P1401">
        <v>45.007132667617697</v>
      </c>
      <c r="Q1401">
        <v>-2.906022080879E-3</v>
      </c>
    </row>
    <row r="1402" spans="1:17" hidden="1" x14ac:dyDescent="0.3">
      <c r="A1402" t="s">
        <v>2954</v>
      </c>
      <c r="B1402" t="s">
        <v>2955</v>
      </c>
      <c r="C1402" t="str">
        <f>IFERROR(VLOOKUP(Table1[[#This Row],[Ticker]],[1]!Table1[[Symbol]:[Industry]],2,FALSE),"-")</f>
        <v>-</v>
      </c>
      <c r="D1402" t="s">
        <v>133</v>
      </c>
      <c r="E1402">
        <v>1118.47433</v>
      </c>
      <c r="F1402">
        <v>29.02</v>
      </c>
      <c r="G1402">
        <v>116.427409647082</v>
      </c>
      <c r="H1402">
        <v>-0.265239173464836</v>
      </c>
      <c r="I1402">
        <v>-21.091984708789301</v>
      </c>
      <c r="J1402">
        <v>1.2647886020397801</v>
      </c>
      <c r="K1402">
        <v>26.878259781680999</v>
      </c>
      <c r="L1402">
        <v>24.403592485982799</v>
      </c>
      <c r="M1402">
        <v>72.236364122050603</v>
      </c>
      <c r="N1402">
        <v>0.84208898793909004</v>
      </c>
      <c r="O1402">
        <v>15.093039283252899</v>
      </c>
      <c r="P1402">
        <v>184.50980392156799</v>
      </c>
      <c r="Q1402">
        <v>7.0302157322235007E-2</v>
      </c>
    </row>
    <row r="1403" spans="1:17" hidden="1" x14ac:dyDescent="0.3">
      <c r="A1403" t="s">
        <v>2956</v>
      </c>
      <c r="B1403" t="s">
        <v>2957</v>
      </c>
      <c r="C1403" t="str">
        <f>IFERROR(VLOOKUP(Table1[[#This Row],[Ticker]],[1]!Table1[[Symbol]:[Industry]],2,FALSE),"-")</f>
        <v>-</v>
      </c>
      <c r="D1403" t="s">
        <v>127</v>
      </c>
      <c r="E1403">
        <v>1111.226563875</v>
      </c>
      <c r="F1403">
        <v>544.35</v>
      </c>
      <c r="G1403">
        <v>88.697811166950402</v>
      </c>
      <c r="H1403">
        <v>-5.8202638075687503</v>
      </c>
      <c r="I1403">
        <v>100.8614863155</v>
      </c>
      <c r="J1403">
        <v>0.73758974434574998</v>
      </c>
      <c r="M1403">
        <v>42.471218068928899</v>
      </c>
      <c r="O1403">
        <v>34.0957104803894</v>
      </c>
      <c r="P1403">
        <v>126.718034152436</v>
      </c>
    </row>
    <row r="1404" spans="1:17" hidden="1" x14ac:dyDescent="0.3">
      <c r="A1404" t="s">
        <v>2958</v>
      </c>
      <c r="B1404" t="s">
        <v>2959</v>
      </c>
      <c r="C1404" t="str">
        <f>IFERROR(VLOOKUP(Table1[[#This Row],[Ticker]],[1]!Table1[[Symbol]:[Industry]],2,FALSE),"-")</f>
        <v>-</v>
      </c>
      <c r="D1404" t="s">
        <v>528</v>
      </c>
      <c r="E1404">
        <v>1111.18404194</v>
      </c>
      <c r="F1404">
        <v>52.6</v>
      </c>
      <c r="G1404">
        <v>29.8972287919844</v>
      </c>
      <c r="H1404">
        <v>-8.11432384749493</v>
      </c>
      <c r="I1404">
        <v>-27.8120328233145</v>
      </c>
      <c r="J1404">
        <v>4.6452261002862398</v>
      </c>
      <c r="K1404">
        <v>54.737486125562</v>
      </c>
      <c r="L1404">
        <v>54.458680818732198</v>
      </c>
      <c r="M1404">
        <v>51.8301528608295</v>
      </c>
      <c r="N1404">
        <v>0.805494037597702</v>
      </c>
      <c r="O1404">
        <v>41.9201520912547</v>
      </c>
      <c r="P1404">
        <v>63.608087091757398</v>
      </c>
      <c r="Q1404">
        <v>4.0420570080321003E-2</v>
      </c>
    </row>
    <row r="1405" spans="1:17" hidden="1" x14ac:dyDescent="0.3">
      <c r="A1405" t="s">
        <v>2960</v>
      </c>
      <c r="B1405" t="s">
        <v>2961</v>
      </c>
      <c r="C1405" t="str">
        <f>IFERROR(VLOOKUP(Table1[[#This Row],[Ticker]],[1]!Table1[[Symbol]:[Industry]],2,FALSE),"-")</f>
        <v>-</v>
      </c>
      <c r="D1405" t="s">
        <v>961</v>
      </c>
      <c r="E1405">
        <v>1104.14966865</v>
      </c>
      <c r="F1405">
        <v>783.55</v>
      </c>
      <c r="G1405">
        <v>41.798193882958898</v>
      </c>
      <c r="H1405">
        <v>-0.45103485337906901</v>
      </c>
      <c r="I1405">
        <v>10.9036315163056</v>
      </c>
      <c r="J1405">
        <v>0.37427539975485202</v>
      </c>
      <c r="K1405">
        <v>740.718854833656</v>
      </c>
      <c r="L1405">
        <v>652.98758906228795</v>
      </c>
      <c r="M1405">
        <v>50.6232643406831</v>
      </c>
      <c r="N1405">
        <v>1.11243527612416</v>
      </c>
      <c r="O1405">
        <v>10.4779529066428</v>
      </c>
      <c r="P1405">
        <v>72.170951439244106</v>
      </c>
      <c r="Q1405">
        <v>9.6899148615894007E-2</v>
      </c>
    </row>
    <row r="1406" spans="1:17" hidden="1" x14ac:dyDescent="0.3">
      <c r="A1406" t="s">
        <v>2962</v>
      </c>
      <c r="B1406" t="s">
        <v>2963</v>
      </c>
      <c r="C1406" t="str">
        <f>IFERROR(VLOOKUP(Table1[[#This Row],[Ticker]],[1]!Table1[[Symbol]:[Industry]],2,FALSE),"-")</f>
        <v>-</v>
      </c>
      <c r="D1406" t="s">
        <v>279</v>
      </c>
      <c r="E1406">
        <v>1103.6121661950001</v>
      </c>
      <c r="F1406">
        <v>642.95000000000005</v>
      </c>
      <c r="G1406">
        <v>-41.635026610007998</v>
      </c>
      <c r="H1406">
        <v>13.792062943733701</v>
      </c>
      <c r="I1406">
        <v>-4.8995665384646596</v>
      </c>
      <c r="J1406">
        <v>11.904033487819399</v>
      </c>
      <c r="K1406">
        <v>574.07980745778605</v>
      </c>
      <c r="L1406">
        <v>561.69345342561098</v>
      </c>
      <c r="M1406">
        <v>69.192618109450194</v>
      </c>
      <c r="N1406">
        <v>1.92876150023534</v>
      </c>
      <c r="O1406">
        <v>26.6039349871685</v>
      </c>
      <c r="P1406">
        <v>45.793650793650798</v>
      </c>
      <c r="Q1406">
        <v>5.8814703254059998E-2</v>
      </c>
    </row>
    <row r="1407" spans="1:17" hidden="1" x14ac:dyDescent="0.3">
      <c r="A1407" t="s">
        <v>2964</v>
      </c>
      <c r="B1407" t="s">
        <v>2965</v>
      </c>
      <c r="C1407" t="str">
        <f>IFERROR(VLOOKUP(Table1[[#This Row],[Ticker]],[1]!Table1[[Symbol]:[Industry]],2,FALSE),"-")</f>
        <v>-</v>
      </c>
      <c r="D1407" t="s">
        <v>57</v>
      </c>
      <c r="E1407">
        <v>1102.4822963700001</v>
      </c>
      <c r="F1407">
        <v>858.15</v>
      </c>
      <c r="G1407">
        <v>79.503751999521995</v>
      </c>
      <c r="H1407">
        <v>5.0650026299733897</v>
      </c>
      <c r="I1407">
        <v>13.143461831779399</v>
      </c>
      <c r="J1407">
        <v>13.213053985486299</v>
      </c>
      <c r="K1407">
        <v>783.28022130053398</v>
      </c>
      <c r="L1407">
        <v>662.36403381424805</v>
      </c>
      <c r="M1407">
        <v>62.798139764412099</v>
      </c>
      <c r="N1407">
        <v>1.2248123589464699</v>
      </c>
      <c r="O1407">
        <v>10.7090834935617</v>
      </c>
      <c r="P1407">
        <v>111.57544378698201</v>
      </c>
      <c r="Q1407">
        <v>9.0566209401451006E-2</v>
      </c>
    </row>
    <row r="1408" spans="1:17" hidden="1" x14ac:dyDescent="0.3">
      <c r="A1408" t="s">
        <v>2966</v>
      </c>
      <c r="B1408" t="s">
        <v>2967</v>
      </c>
      <c r="C1408" t="str">
        <f>IFERROR(VLOOKUP(Table1[[#This Row],[Ticker]],[1]!Table1[[Symbol]:[Industry]],2,FALSE),"-")</f>
        <v>-</v>
      </c>
      <c r="D1408" t="s">
        <v>628</v>
      </c>
      <c r="E1408">
        <v>1102.4027839799901</v>
      </c>
      <c r="F1408">
        <v>67.290000000000006</v>
      </c>
      <c r="G1408">
        <v>15.3946555037652</v>
      </c>
      <c r="H1408">
        <v>1.5124301948157699</v>
      </c>
      <c r="I1408">
        <v>-6.0708237461203396</v>
      </c>
      <c r="J1408">
        <v>6.0081940130328002</v>
      </c>
      <c r="K1408">
        <v>61.531849143747699</v>
      </c>
      <c r="L1408">
        <v>58.865069381906999</v>
      </c>
      <c r="M1408">
        <v>62.690909001738198</v>
      </c>
      <c r="N1408">
        <v>2.6164447835731202</v>
      </c>
      <c r="O1408">
        <v>9.15440630108486</v>
      </c>
      <c r="P1408">
        <v>51.213483146067396</v>
      </c>
      <c r="Q1408">
        <v>-1.9144115029400999E-2</v>
      </c>
    </row>
    <row r="1409" spans="1:17" hidden="1" x14ac:dyDescent="0.3">
      <c r="A1409" t="s">
        <v>2968</v>
      </c>
      <c r="B1409" t="s">
        <v>2969</v>
      </c>
      <c r="C1409" t="str">
        <f>IFERROR(VLOOKUP(Table1[[#This Row],[Ticker]],[1]!Table1[[Symbol]:[Industry]],2,FALSE),"-")</f>
        <v>-</v>
      </c>
      <c r="D1409" t="s">
        <v>124</v>
      </c>
      <c r="E1409">
        <v>1100.1643923839999</v>
      </c>
      <c r="F1409">
        <v>150.72</v>
      </c>
      <c r="G1409">
        <v>-42.169595294786497</v>
      </c>
      <c r="H1409">
        <v>0.22550933099513401</v>
      </c>
      <c r="I1409">
        <v>-17.328058472808401</v>
      </c>
      <c r="J1409">
        <v>3.1578894379258799</v>
      </c>
      <c r="K1409">
        <v>149.64722824627401</v>
      </c>
      <c r="L1409">
        <v>153.67081458549001</v>
      </c>
      <c r="M1409">
        <v>53.069607267673597</v>
      </c>
      <c r="N1409">
        <v>0.68866984385321905</v>
      </c>
      <c r="O1409">
        <v>47.425690021231397</v>
      </c>
      <c r="P1409">
        <v>19.334916864608001</v>
      </c>
      <c r="Q1409">
        <v>5.3745309901985998E-2</v>
      </c>
    </row>
    <row r="1410" spans="1:17" hidden="1" x14ac:dyDescent="0.3">
      <c r="A1410" t="s">
        <v>2970</v>
      </c>
      <c r="B1410" t="s">
        <v>2971</v>
      </c>
      <c r="C1410" t="str">
        <f>IFERROR(VLOOKUP(Table1[[#This Row],[Ticker]],[1]!Table1[[Symbol]:[Industry]],2,FALSE),"-")</f>
        <v>-</v>
      </c>
      <c r="D1410" t="s">
        <v>265</v>
      </c>
      <c r="E1410">
        <v>1098.3863288</v>
      </c>
      <c r="F1410">
        <v>169.16</v>
      </c>
      <c r="G1410">
        <v>139.76632836492399</v>
      </c>
      <c r="H1410">
        <v>16.155090254925199</v>
      </c>
      <c r="I1410">
        <v>103.735587232763</v>
      </c>
      <c r="J1410">
        <v>9.86131004004781</v>
      </c>
      <c r="K1410">
        <v>136.589878443456</v>
      </c>
      <c r="L1410">
        <v>97.364793232119197</v>
      </c>
      <c r="M1410">
        <v>57.595856848514401</v>
      </c>
      <c r="N1410">
        <v>0.40510940037251297</v>
      </c>
      <c r="O1410">
        <v>9.15701111373847</v>
      </c>
      <c r="P1410">
        <v>201.53297682709399</v>
      </c>
      <c r="Q1410">
        <v>0.12849266917903199</v>
      </c>
    </row>
    <row r="1411" spans="1:17" hidden="1" x14ac:dyDescent="0.3">
      <c r="A1411" t="s">
        <v>2972</v>
      </c>
      <c r="B1411" t="s">
        <v>2973</v>
      </c>
      <c r="C1411" t="str">
        <f>IFERROR(VLOOKUP(Table1[[#This Row],[Ticker]],[1]!Table1[[Symbol]:[Industry]],2,FALSE),"-")</f>
        <v>-</v>
      </c>
      <c r="D1411" t="s">
        <v>24</v>
      </c>
      <c r="E1411">
        <v>1096.301359972</v>
      </c>
      <c r="F1411">
        <v>43.33</v>
      </c>
      <c r="G1411">
        <v>67.887154097989907</v>
      </c>
      <c r="H1411">
        <v>-0.889839086649169</v>
      </c>
      <c r="I1411">
        <v>-33.640150000513501</v>
      </c>
      <c r="J1411">
        <v>5.5150570968660899</v>
      </c>
      <c r="K1411">
        <v>42.312981132098898</v>
      </c>
      <c r="L1411">
        <v>38.622152877968297</v>
      </c>
      <c r="M1411">
        <v>65.634765610644905</v>
      </c>
      <c r="N1411">
        <v>1.54606305325273</v>
      </c>
      <c r="O1411">
        <v>36.164320332333197</v>
      </c>
      <c r="P1411">
        <v>112.92383292383199</v>
      </c>
      <c r="Q1411">
        <v>8.5233483301754995E-2</v>
      </c>
    </row>
    <row r="1412" spans="1:17" hidden="1" x14ac:dyDescent="0.3">
      <c r="A1412" t="s">
        <v>2974</v>
      </c>
      <c r="B1412" t="s">
        <v>2975</v>
      </c>
      <c r="C1412" t="str">
        <f>IFERROR(VLOOKUP(Table1[[#This Row],[Ticker]],[1]!Table1[[Symbol]:[Industry]],2,FALSE),"-")</f>
        <v>-</v>
      </c>
      <c r="D1412" t="s">
        <v>21</v>
      </c>
      <c r="E1412">
        <v>1095.3609776999999</v>
      </c>
      <c r="F1412">
        <v>430.7</v>
      </c>
      <c r="G1412">
        <v>203.873632405508</v>
      </c>
      <c r="H1412">
        <v>31.659785642583799</v>
      </c>
      <c r="I1412">
        <v>72.560036610875798</v>
      </c>
      <c r="J1412">
        <v>17.202663944174098</v>
      </c>
      <c r="K1412">
        <v>329.82382351387201</v>
      </c>
      <c r="L1412">
        <v>259.87614440800201</v>
      </c>
      <c r="M1412">
        <v>80.473900464819593</v>
      </c>
      <c r="N1412">
        <v>1.34708472662464</v>
      </c>
      <c r="O1412">
        <v>2.6004179243092498</v>
      </c>
      <c r="P1412">
        <v>261.93277310924299</v>
      </c>
      <c r="Q1412">
        <v>0.102251438913444</v>
      </c>
    </row>
    <row r="1413" spans="1:17" hidden="1" x14ac:dyDescent="0.3">
      <c r="A1413" t="s">
        <v>2976</v>
      </c>
      <c r="B1413" t="s">
        <v>2977</v>
      </c>
      <c r="C1413" t="str">
        <f>IFERROR(VLOOKUP(Table1[[#This Row],[Ticker]],[1]!Table1[[Symbol]:[Industry]],2,FALSE),"-")</f>
        <v>-</v>
      </c>
      <c r="D1413" t="s">
        <v>604</v>
      </c>
      <c r="E1413">
        <v>1091.413108688</v>
      </c>
      <c r="F1413">
        <v>90.16</v>
      </c>
      <c r="G1413">
        <v>25.366733147075699</v>
      </c>
      <c r="H1413">
        <v>11.0949363906408</v>
      </c>
      <c r="I1413">
        <v>-41.2795992395938</v>
      </c>
      <c r="J1413">
        <v>13.9170484275501</v>
      </c>
      <c r="K1413">
        <v>81.2767246538222</v>
      </c>
      <c r="L1413">
        <v>79.484373643451704</v>
      </c>
      <c r="M1413">
        <v>67.637224928656906</v>
      </c>
      <c r="N1413">
        <v>1.5438125601986199</v>
      </c>
      <c r="O1413">
        <v>40.583407275953803</v>
      </c>
      <c r="P1413">
        <v>61.4324082363473</v>
      </c>
      <c r="Q1413">
        <v>-6.4084405898301999E-2</v>
      </c>
    </row>
    <row r="1414" spans="1:17" hidden="1" x14ac:dyDescent="0.3">
      <c r="A1414" t="s">
        <v>2978</v>
      </c>
      <c r="B1414" t="s">
        <v>2979</v>
      </c>
      <c r="C1414" t="str">
        <f>IFERROR(VLOOKUP(Table1[[#This Row],[Ticker]],[1]!Table1[[Symbol]:[Industry]],2,FALSE),"-")</f>
        <v>-</v>
      </c>
      <c r="D1414" t="s">
        <v>531</v>
      </c>
      <c r="E1414">
        <v>1086.1438430399901</v>
      </c>
      <c r="F1414">
        <v>92.9</v>
      </c>
      <c r="G1414">
        <v>100.131041876613</v>
      </c>
      <c r="H1414">
        <v>0.60466202109788503</v>
      </c>
      <c r="I1414">
        <v>-12.5185042882191</v>
      </c>
      <c r="J1414">
        <v>-5.1737442001009999</v>
      </c>
      <c r="K1414">
        <v>86.126160682370795</v>
      </c>
      <c r="L1414">
        <v>71.294427479517907</v>
      </c>
      <c r="M1414">
        <v>48.420153735682</v>
      </c>
      <c r="N1414">
        <v>1.90299087624976</v>
      </c>
      <c r="O1414">
        <v>15.8234660925726</v>
      </c>
      <c r="P1414">
        <v>153.552787806916</v>
      </c>
      <c r="Q1414">
        <v>7.8653060907318995E-2</v>
      </c>
    </row>
    <row r="1415" spans="1:17" hidden="1" x14ac:dyDescent="0.3">
      <c r="A1415" t="s">
        <v>2980</v>
      </c>
      <c r="B1415" t="s">
        <v>2981</v>
      </c>
      <c r="C1415" t="str">
        <f>IFERROR(VLOOKUP(Table1[[#This Row],[Ticker]],[1]!Table1[[Symbol]:[Industry]],2,FALSE),"-")</f>
        <v>-</v>
      </c>
      <c r="D1415" t="s">
        <v>681</v>
      </c>
      <c r="E1415">
        <v>1082.8619060000001</v>
      </c>
      <c r="F1415">
        <v>274.7</v>
      </c>
      <c r="G1415">
        <v>89.456484623860604</v>
      </c>
      <c r="H1415">
        <v>5.6095541929298696</v>
      </c>
      <c r="I1415">
        <v>-37.661325014049403</v>
      </c>
      <c r="J1415">
        <v>10.8296871672565</v>
      </c>
      <c r="K1415">
        <v>259.30466847063201</v>
      </c>
      <c r="L1415">
        <v>253.85088558167001</v>
      </c>
      <c r="M1415">
        <v>74.154444463587893</v>
      </c>
      <c r="N1415">
        <v>1.5252646725841399</v>
      </c>
      <c r="O1415">
        <v>45.249362941390601</v>
      </c>
      <c r="P1415">
        <v>120.200400801603</v>
      </c>
    </row>
    <row r="1416" spans="1:17" hidden="1" x14ac:dyDescent="0.3">
      <c r="A1416" t="s">
        <v>2982</v>
      </c>
      <c r="B1416" t="s">
        <v>2983</v>
      </c>
      <c r="C1416" t="str">
        <f>IFERROR(VLOOKUP(Table1[[#This Row],[Ticker]],[1]!Table1[[Symbol]:[Industry]],2,FALSE),"-")</f>
        <v>-</v>
      </c>
      <c r="D1416" t="s">
        <v>279</v>
      </c>
      <c r="E1416">
        <v>1081.6312970250001</v>
      </c>
      <c r="F1416">
        <v>392.25</v>
      </c>
      <c r="G1416">
        <v>-55.396594498381099</v>
      </c>
      <c r="H1416">
        <v>-5.3530636192061003</v>
      </c>
      <c r="I1416">
        <v>-34.657918423950498</v>
      </c>
      <c r="J1416">
        <v>4.12603928940187</v>
      </c>
      <c r="K1416">
        <v>405.41474235322897</v>
      </c>
      <c r="L1416">
        <v>440.45727746215698</v>
      </c>
      <c r="M1416">
        <v>45.744853100682697</v>
      </c>
      <c r="N1416">
        <v>1.89838847054307</v>
      </c>
      <c r="O1416">
        <v>42.205226258763503</v>
      </c>
      <c r="P1416">
        <v>6.5607171964140001</v>
      </c>
      <c r="Q1416">
        <v>-0.13902133804178601</v>
      </c>
    </row>
    <row r="1417" spans="1:17" hidden="1" x14ac:dyDescent="0.3">
      <c r="A1417" t="s">
        <v>2984</v>
      </c>
      <c r="B1417" t="s">
        <v>2985</v>
      </c>
      <c r="C1417" t="str">
        <f>IFERROR(VLOOKUP(Table1[[#This Row],[Ticker]],[1]!Table1[[Symbol]:[Industry]],2,FALSE),"-")</f>
        <v>-</v>
      </c>
      <c r="D1417" t="s">
        <v>531</v>
      </c>
      <c r="E1417">
        <v>1073.28237324</v>
      </c>
      <c r="F1417">
        <v>308.45</v>
      </c>
      <c r="G1417">
        <v>55.397723867721602</v>
      </c>
      <c r="H1417">
        <v>1.02139460477027</v>
      </c>
      <c r="I1417">
        <v>5.6487147812795797</v>
      </c>
      <c r="J1417">
        <v>1.80184547687788</v>
      </c>
      <c r="K1417">
        <v>287.74554955340602</v>
      </c>
      <c r="L1417">
        <v>249.75097020668801</v>
      </c>
      <c r="M1417">
        <v>55.782682730365998</v>
      </c>
      <c r="N1417">
        <v>0.75851335449425095</v>
      </c>
      <c r="O1417">
        <v>9.3045874533960102</v>
      </c>
      <c r="P1417">
        <v>84.590065828844999</v>
      </c>
      <c r="Q1417">
        <v>1.8130520959145999E-2</v>
      </c>
    </row>
    <row r="1418" spans="1:17" hidden="1" x14ac:dyDescent="0.3">
      <c r="A1418" t="s">
        <v>2986</v>
      </c>
      <c r="B1418" t="s">
        <v>2987</v>
      </c>
      <c r="C1418" t="str">
        <f>IFERROR(VLOOKUP(Table1[[#This Row],[Ticker]],[1]!Table1[[Symbol]:[Industry]],2,FALSE),"-")</f>
        <v>-</v>
      </c>
      <c r="D1418" t="s">
        <v>77</v>
      </c>
      <c r="E1418">
        <v>1073.1479427500001</v>
      </c>
      <c r="F1418">
        <v>237.25</v>
      </c>
      <c r="G1418">
        <v>-3.2989410660815701</v>
      </c>
      <c r="H1418">
        <v>-6.9975340348950503</v>
      </c>
      <c r="I1418">
        <v>-12.7784833006905</v>
      </c>
      <c r="J1418">
        <v>4.7027854974977004</v>
      </c>
      <c r="K1418">
        <v>229.88552815544699</v>
      </c>
      <c r="L1418">
        <v>219.20380290228599</v>
      </c>
      <c r="M1418">
        <v>55.571944285141598</v>
      </c>
      <c r="N1418">
        <v>0.74384123562655102</v>
      </c>
      <c r="O1418">
        <v>9.5890410958903995</v>
      </c>
      <c r="P1418">
        <v>31.8055555555555</v>
      </c>
      <c r="Q1418">
        <v>-6.8166899824378999E-2</v>
      </c>
    </row>
    <row r="1419" spans="1:17" hidden="1" x14ac:dyDescent="0.3">
      <c r="A1419" t="s">
        <v>2988</v>
      </c>
      <c r="B1419" t="s">
        <v>2989</v>
      </c>
      <c r="C1419" t="str">
        <f>IFERROR(VLOOKUP(Table1[[#This Row],[Ticker]],[1]!Table1[[Symbol]:[Industry]],2,FALSE),"-")</f>
        <v>-</v>
      </c>
      <c r="D1419" t="s">
        <v>279</v>
      </c>
      <c r="E1419">
        <v>1071.4334490000001</v>
      </c>
      <c r="F1419">
        <v>100.05</v>
      </c>
      <c r="G1419">
        <v>-21.959645415469002</v>
      </c>
      <c r="H1419">
        <v>10.7036885883743</v>
      </c>
      <c r="I1419">
        <v>-18.328887765012102</v>
      </c>
      <c r="J1419">
        <v>10.320310141528299</v>
      </c>
      <c r="K1419">
        <v>91.306178313812694</v>
      </c>
      <c r="L1419">
        <v>96.429211722436193</v>
      </c>
      <c r="M1419">
        <v>68.144927910887205</v>
      </c>
      <c r="N1419">
        <v>2.6085750184858298</v>
      </c>
      <c r="O1419">
        <v>32.683658170914498</v>
      </c>
      <c r="P1419">
        <v>34.8564496562879</v>
      </c>
      <c r="Q1419">
        <v>8.1278657691688003E-2</v>
      </c>
    </row>
    <row r="1420" spans="1:17" hidden="1" x14ac:dyDescent="0.3">
      <c r="A1420" t="s">
        <v>2990</v>
      </c>
      <c r="B1420" t="s">
        <v>2991</v>
      </c>
      <c r="C1420" t="str">
        <f>IFERROR(VLOOKUP(Table1[[#This Row],[Ticker]],[1]!Table1[[Symbol]:[Industry]],2,FALSE),"-")</f>
        <v>-</v>
      </c>
      <c r="D1420" t="s">
        <v>604</v>
      </c>
      <c r="E1420">
        <v>1071.2295598399901</v>
      </c>
      <c r="F1420">
        <v>766.7</v>
      </c>
      <c r="G1420">
        <v>-18.863594727777599</v>
      </c>
      <c r="H1420">
        <v>-12.1098076634878</v>
      </c>
      <c r="I1420">
        <v>-6.6999195792271999</v>
      </c>
      <c r="J1420">
        <v>2.8940080680306099</v>
      </c>
      <c r="K1420">
        <v>766.84687523327898</v>
      </c>
      <c r="M1420">
        <v>58.021784727931198</v>
      </c>
      <c r="N1420">
        <v>0.513929544425336</v>
      </c>
      <c r="O1420">
        <v>33.292030781270299</v>
      </c>
      <c r="P1420">
        <v>22.0957082570268</v>
      </c>
    </row>
    <row r="1421" spans="1:17" hidden="1" x14ac:dyDescent="0.3">
      <c r="A1421" t="s">
        <v>2992</v>
      </c>
      <c r="B1421" t="s">
        <v>2993</v>
      </c>
      <c r="C1421" t="str">
        <f>IFERROR(VLOOKUP(Table1[[#This Row],[Ticker]],[1]!Table1[[Symbol]:[Industry]],2,FALSE),"-")</f>
        <v>-</v>
      </c>
      <c r="D1421" t="s">
        <v>531</v>
      </c>
      <c r="E1421">
        <v>1069.6383968</v>
      </c>
      <c r="F1421">
        <v>6382.7</v>
      </c>
      <c r="G1421">
        <v>134.10058870950201</v>
      </c>
      <c r="H1421">
        <v>-5.8107917822925303</v>
      </c>
      <c r="I1421">
        <v>29.673827689448601</v>
      </c>
      <c r="J1421">
        <v>0.71404090875311499</v>
      </c>
      <c r="K1421">
        <v>5945.2482652834296</v>
      </c>
      <c r="L1421">
        <v>4931.2725337232196</v>
      </c>
      <c r="M1421">
        <v>51.022457070184998</v>
      </c>
      <c r="N1421">
        <v>0.609248158931323</v>
      </c>
      <c r="O1421">
        <v>9.2750716781299491</v>
      </c>
      <c r="P1421">
        <v>165.73545942795201</v>
      </c>
      <c r="Q1421">
        <v>0.169089661057088</v>
      </c>
    </row>
    <row r="1422" spans="1:17" hidden="1" x14ac:dyDescent="0.3">
      <c r="A1422" t="s">
        <v>2994</v>
      </c>
      <c r="B1422" t="s">
        <v>2995</v>
      </c>
      <c r="C1422" t="str">
        <f>IFERROR(VLOOKUP(Table1[[#This Row],[Ticker]],[1]!Table1[[Symbol]:[Industry]],2,FALSE),"-")</f>
        <v>-</v>
      </c>
      <c r="D1422" t="s">
        <v>136</v>
      </c>
      <c r="E1422">
        <v>1068.1078296000001</v>
      </c>
      <c r="F1422">
        <v>874.3</v>
      </c>
      <c r="G1422">
        <v>26.968186274844602</v>
      </c>
      <c r="H1422">
        <v>-1.6214760696424499</v>
      </c>
      <c r="I1422">
        <v>-25.878484364251999</v>
      </c>
      <c r="J1422">
        <v>-3.8611182607694099</v>
      </c>
      <c r="K1422">
        <v>877.79598216245097</v>
      </c>
      <c r="L1422">
        <v>830.77598510164296</v>
      </c>
      <c r="N1422">
        <v>0.81530572707562099</v>
      </c>
      <c r="O1422">
        <v>28.6743680658812</v>
      </c>
      <c r="P1422">
        <v>58.963636363636297</v>
      </c>
    </row>
    <row r="1423" spans="1:17" hidden="1" x14ac:dyDescent="0.3">
      <c r="A1423" t="s">
        <v>2996</v>
      </c>
      <c r="B1423" t="s">
        <v>2997</v>
      </c>
      <c r="C1423" t="str">
        <f>IFERROR(VLOOKUP(Table1[[#This Row],[Ticker]],[1]!Table1[[Symbol]:[Industry]],2,FALSE),"-")</f>
        <v>-</v>
      </c>
      <c r="D1423" t="s">
        <v>21</v>
      </c>
      <c r="E1423">
        <v>1068.034182763</v>
      </c>
      <c r="F1423">
        <v>168.53</v>
      </c>
      <c r="G1423">
        <v>8.0834184894594205</v>
      </c>
      <c r="H1423">
        <v>5.0409786012120801</v>
      </c>
      <c r="I1423">
        <v>-10.3835333810273</v>
      </c>
      <c r="J1423">
        <v>8.4367984954930098</v>
      </c>
      <c r="K1423">
        <v>153.84572766046799</v>
      </c>
      <c r="L1423">
        <v>144.26813299510999</v>
      </c>
      <c r="M1423">
        <v>66.001015113752004</v>
      </c>
      <c r="N1423">
        <v>1.3449120089397</v>
      </c>
      <c r="O1423">
        <v>10.6034533910876</v>
      </c>
      <c r="P1423">
        <v>43.246918827029297</v>
      </c>
      <c r="Q1423">
        <v>7.8481913307290999E-2</v>
      </c>
    </row>
    <row r="1424" spans="1:17" hidden="1" x14ac:dyDescent="0.3">
      <c r="A1424" t="s">
        <v>2998</v>
      </c>
      <c r="B1424" t="s">
        <v>2999</v>
      </c>
      <c r="C1424" t="str">
        <f>IFERROR(VLOOKUP(Table1[[#This Row],[Ticker]],[1]!Table1[[Symbol]:[Industry]],2,FALSE),"-")</f>
        <v>-</v>
      </c>
      <c r="D1424" t="s">
        <v>286</v>
      </c>
      <c r="E1424">
        <v>1067.96397475</v>
      </c>
      <c r="F1424">
        <v>438.25</v>
      </c>
      <c r="G1424">
        <v>-32.028375234463802</v>
      </c>
      <c r="H1424">
        <v>-7.8640977773971104</v>
      </c>
      <c r="I1424">
        <v>-10.599893460503401</v>
      </c>
      <c r="J1424">
        <v>-1.1965136043142399</v>
      </c>
      <c r="K1424">
        <v>441.182081141156</v>
      </c>
      <c r="L1424">
        <v>435.03056113846998</v>
      </c>
      <c r="M1424">
        <v>37.434664567829202</v>
      </c>
      <c r="N1424">
        <v>0.57717843811518099</v>
      </c>
      <c r="O1424">
        <v>16.737022247575499</v>
      </c>
      <c r="P1424">
        <v>21.180699571408802</v>
      </c>
      <c r="Q1424">
        <v>-1.6388112270839E-2</v>
      </c>
    </row>
    <row r="1425" spans="1:17" hidden="1" x14ac:dyDescent="0.3">
      <c r="A1425" t="s">
        <v>3000</v>
      </c>
      <c r="B1425" t="s">
        <v>3001</v>
      </c>
      <c r="C1425" t="str">
        <f>IFERROR(VLOOKUP(Table1[[#This Row],[Ticker]],[1]!Table1[[Symbol]:[Industry]],2,FALSE),"-")</f>
        <v>-</v>
      </c>
      <c r="D1425" t="s">
        <v>551</v>
      </c>
      <c r="E1425">
        <v>1064.9173462799999</v>
      </c>
      <c r="F1425">
        <v>150.63</v>
      </c>
      <c r="G1425">
        <v>2.6997511497839299E-3</v>
      </c>
      <c r="H1425">
        <v>2.18431276768843</v>
      </c>
      <c r="I1425">
        <v>-28.130604346518499</v>
      </c>
      <c r="J1425">
        <v>7.3048452229983996</v>
      </c>
      <c r="K1425">
        <v>136.10386455188299</v>
      </c>
      <c r="L1425">
        <v>130.354859521751</v>
      </c>
      <c r="M1425">
        <v>59.978767598883998</v>
      </c>
      <c r="N1425">
        <v>3.3213834667192002</v>
      </c>
      <c r="O1425">
        <v>22.551948483037801</v>
      </c>
      <c r="P1425">
        <v>48.843873517786498</v>
      </c>
      <c r="Q1425">
        <v>2.8609745900813999E-2</v>
      </c>
    </row>
    <row r="1426" spans="1:17" hidden="1" x14ac:dyDescent="0.3">
      <c r="A1426" t="s">
        <v>3002</v>
      </c>
      <c r="B1426" t="s">
        <v>3003</v>
      </c>
      <c r="C1426" t="str">
        <f>IFERROR(VLOOKUP(Table1[[#This Row],[Ticker]],[1]!Table1[[Symbol]:[Industry]],2,FALSE),"-")</f>
        <v>-</v>
      </c>
      <c r="D1426" t="s">
        <v>57</v>
      </c>
      <c r="E1426">
        <v>1057.7433476399999</v>
      </c>
      <c r="F1426">
        <v>1621.2</v>
      </c>
      <c r="G1426">
        <v>258.61962784635398</v>
      </c>
      <c r="H1426">
        <v>0.116596446450995</v>
      </c>
      <c r="I1426">
        <v>87.928349588373194</v>
      </c>
      <c r="J1426">
        <v>7.7830296349856498</v>
      </c>
      <c r="K1426">
        <v>1484.85246824506</v>
      </c>
      <c r="L1426">
        <v>1155.0408134223901</v>
      </c>
      <c r="M1426">
        <v>67.909869448158105</v>
      </c>
      <c r="N1426">
        <v>0.76748287671232795</v>
      </c>
      <c r="O1426">
        <v>12.5524302985442</v>
      </c>
      <c r="P1426">
        <v>285.54102259215199</v>
      </c>
      <c r="Q1426">
        <v>0.126995675463801</v>
      </c>
    </row>
    <row r="1427" spans="1:17" hidden="1" x14ac:dyDescent="0.3">
      <c r="A1427" t="s">
        <v>3004</v>
      </c>
      <c r="B1427" t="s">
        <v>3005</v>
      </c>
      <c r="C1427" t="str">
        <f>IFERROR(VLOOKUP(Table1[[#This Row],[Ticker]],[1]!Table1[[Symbol]:[Industry]],2,FALSE),"-")</f>
        <v>-</v>
      </c>
      <c r="D1427" t="s">
        <v>286</v>
      </c>
      <c r="E1427">
        <v>1053.7</v>
      </c>
      <c r="F1427">
        <v>514</v>
      </c>
      <c r="G1427">
        <v>14.481344169581501</v>
      </c>
      <c r="H1427">
        <v>-3.4380648546891699</v>
      </c>
      <c r="I1427">
        <v>-23.601546169661599</v>
      </c>
      <c r="J1427">
        <v>-2.1256573467867201</v>
      </c>
      <c r="K1427">
        <v>523.22578709731897</v>
      </c>
      <c r="L1427">
        <v>522.64427014428497</v>
      </c>
      <c r="M1427">
        <v>52.1818737101365</v>
      </c>
      <c r="N1427">
        <v>0.348314606741573</v>
      </c>
      <c r="O1427">
        <v>55.632295719844301</v>
      </c>
      <c r="P1427">
        <v>48.533448923565899</v>
      </c>
      <c r="Q1427">
        <v>0.109509015130018</v>
      </c>
    </row>
    <row r="1428" spans="1:17" hidden="1" x14ac:dyDescent="0.3">
      <c r="A1428" t="s">
        <v>3006</v>
      </c>
      <c r="B1428" t="s">
        <v>3007</v>
      </c>
      <c r="C1428" t="str">
        <f>IFERROR(VLOOKUP(Table1[[#This Row],[Ticker]],[1]!Table1[[Symbol]:[Industry]],2,FALSE),"-")</f>
        <v>-</v>
      </c>
      <c r="D1428" t="s">
        <v>628</v>
      </c>
      <c r="E1428">
        <v>1049.887489385</v>
      </c>
      <c r="F1428">
        <v>2390.15</v>
      </c>
      <c r="G1428">
        <v>18.8421602004844</v>
      </c>
      <c r="H1428">
        <v>20.823274072429498</v>
      </c>
      <c r="I1428">
        <v>-2.41590776093016</v>
      </c>
      <c r="J1428">
        <v>-3.6757574713950798</v>
      </c>
      <c r="K1428">
        <v>2248.9239562186599</v>
      </c>
      <c r="L1428">
        <v>1980.12757455412</v>
      </c>
      <c r="M1428">
        <v>43.562633299764101</v>
      </c>
      <c r="N1428">
        <v>0.50769466545765696</v>
      </c>
      <c r="O1428">
        <v>21.720394117523998</v>
      </c>
      <c r="P1428">
        <v>57.765676567656698</v>
      </c>
      <c r="Q1428">
        <v>5.9948773386684001E-2</v>
      </c>
    </row>
    <row r="1429" spans="1:17" hidden="1" x14ac:dyDescent="0.3">
      <c r="A1429" t="s">
        <v>3008</v>
      </c>
      <c r="B1429" t="s">
        <v>3009</v>
      </c>
      <c r="C1429" t="str">
        <f>IFERROR(VLOOKUP(Table1[[#This Row],[Ticker]],[1]!Table1[[Symbol]:[Industry]],2,FALSE),"-")</f>
        <v>-</v>
      </c>
      <c r="D1429" t="s">
        <v>57</v>
      </c>
      <c r="E1429">
        <v>1048.8921655950001</v>
      </c>
      <c r="F1429">
        <v>396.45</v>
      </c>
      <c r="G1429">
        <v>-43.556455615176603</v>
      </c>
      <c r="H1429">
        <v>13.740395314425101</v>
      </c>
      <c r="I1429">
        <v>-8.3363904244987701</v>
      </c>
      <c r="J1429">
        <v>16.5267620580901</v>
      </c>
      <c r="K1429">
        <v>345.60847611641799</v>
      </c>
      <c r="L1429">
        <v>348.15101978017299</v>
      </c>
      <c r="M1429">
        <v>79.306969003347504</v>
      </c>
      <c r="N1429">
        <v>2.0087537480141799</v>
      </c>
      <c r="O1429">
        <v>29.865052339513198</v>
      </c>
      <c r="P1429">
        <v>44.9013157894736</v>
      </c>
      <c r="Q1429">
        <v>6.4562581360077004E-2</v>
      </c>
    </row>
    <row r="1430" spans="1:17" hidden="1" x14ac:dyDescent="0.3">
      <c r="A1430" t="s">
        <v>3010</v>
      </c>
      <c r="B1430" t="s">
        <v>3011</v>
      </c>
      <c r="C1430" t="str">
        <f>IFERROR(VLOOKUP(Table1[[#This Row],[Ticker]],[1]!Table1[[Symbol]:[Industry]],2,FALSE),"-")</f>
        <v>-</v>
      </c>
      <c r="D1430" t="s">
        <v>3012</v>
      </c>
      <c r="E1430">
        <v>1047.6910454010001</v>
      </c>
      <c r="F1430">
        <v>30.03</v>
      </c>
      <c r="G1430">
        <v>-53.705914230656298</v>
      </c>
      <c r="H1430">
        <v>-6.5579868566391299</v>
      </c>
      <c r="I1430">
        <v>-46.004103488885598</v>
      </c>
      <c r="J1430">
        <v>-1.5344485774330601</v>
      </c>
      <c r="K1430">
        <v>30.944005015277501</v>
      </c>
      <c r="L1430">
        <v>33.937594396217897</v>
      </c>
      <c r="M1430">
        <v>42.1665047548194</v>
      </c>
      <c r="N1430">
        <v>0.54898670199100397</v>
      </c>
      <c r="O1430">
        <v>73.160173160173102</v>
      </c>
      <c r="P1430">
        <v>15.5</v>
      </c>
      <c r="Q1430">
        <v>0.14627736525068499</v>
      </c>
    </row>
    <row r="1431" spans="1:17" hidden="1" x14ac:dyDescent="0.3">
      <c r="A1431" t="s">
        <v>3013</v>
      </c>
      <c r="B1431" t="s">
        <v>3014</v>
      </c>
      <c r="C1431" t="str">
        <f>IFERROR(VLOOKUP(Table1[[#This Row],[Ticker]],[1]!Table1[[Symbol]:[Industry]],2,FALSE),"-")</f>
        <v>-</v>
      </c>
      <c r="E1431">
        <v>1046.0356004</v>
      </c>
      <c r="F1431">
        <v>463.4</v>
      </c>
      <c r="G1431">
        <v>212.20114719376599</v>
      </c>
      <c r="H1431">
        <v>34.733571288794899</v>
      </c>
      <c r="I1431">
        <v>23.171756534839101</v>
      </c>
      <c r="J1431">
        <v>0.32566462282671499</v>
      </c>
      <c r="K1431">
        <v>388.72797977684201</v>
      </c>
      <c r="L1431">
        <v>300.34638694774202</v>
      </c>
      <c r="M1431">
        <v>60.2800746330688</v>
      </c>
      <c r="N1431">
        <v>1.7496030620924199</v>
      </c>
      <c r="O1431">
        <v>18.472162278808799</v>
      </c>
      <c r="P1431">
        <v>272.80772325020098</v>
      </c>
    </row>
    <row r="1432" spans="1:17" hidden="1" x14ac:dyDescent="0.3">
      <c r="A1432" t="s">
        <v>3015</v>
      </c>
      <c r="B1432" t="s">
        <v>3016</v>
      </c>
      <c r="C1432" t="str">
        <f>IFERROR(VLOOKUP(Table1[[#This Row],[Ticker]],[1]!Table1[[Symbol]:[Industry]],2,FALSE),"-")</f>
        <v>-</v>
      </c>
      <c r="D1432" t="s">
        <v>298</v>
      </c>
      <c r="E1432">
        <v>1043.549</v>
      </c>
      <c r="F1432">
        <v>8027.3</v>
      </c>
      <c r="G1432">
        <v>37.350161036609201</v>
      </c>
      <c r="H1432">
        <v>-10.8514197530255</v>
      </c>
      <c r="I1432">
        <v>-33.348828766933501</v>
      </c>
      <c r="J1432">
        <v>-4.3046303562588202</v>
      </c>
      <c r="K1432">
        <v>8598.3757933563593</v>
      </c>
      <c r="L1432">
        <v>8083.4836782005796</v>
      </c>
      <c r="M1432">
        <v>16.7637130280085</v>
      </c>
      <c r="N1432">
        <v>1.2086359660797801</v>
      </c>
      <c r="O1432">
        <v>25.210220123827401</v>
      </c>
      <c r="P1432">
        <v>80.835773822933106</v>
      </c>
      <c r="Q1432">
        <v>0.18009050699986501</v>
      </c>
    </row>
    <row r="1433" spans="1:17" hidden="1" x14ac:dyDescent="0.3">
      <c r="A1433" t="s">
        <v>3017</v>
      </c>
      <c r="B1433" t="s">
        <v>3018</v>
      </c>
      <c r="C1433" t="str">
        <f>IFERROR(VLOOKUP(Table1[[#This Row],[Ticker]],[1]!Table1[[Symbol]:[Industry]],2,FALSE),"-")</f>
        <v>-</v>
      </c>
      <c r="E1433">
        <v>1041.515625</v>
      </c>
      <c r="F1433">
        <v>13.07</v>
      </c>
      <c r="G1433">
        <v>14.879518659861199</v>
      </c>
      <c r="H1433">
        <v>-15.5450882660604</v>
      </c>
      <c r="I1433">
        <v>24.052774817992699</v>
      </c>
      <c r="J1433">
        <v>-0.17884372778047899</v>
      </c>
      <c r="K1433">
        <v>13.245829024734499</v>
      </c>
      <c r="L1433">
        <v>14.2036615714173</v>
      </c>
      <c r="M1433">
        <v>47.0582896654957</v>
      </c>
      <c r="N1433">
        <v>0.43333038012123898</v>
      </c>
      <c r="O1433">
        <v>22.1117061973986</v>
      </c>
      <c r="P1433">
        <v>79.041095890410901</v>
      </c>
    </row>
    <row r="1434" spans="1:17" hidden="1" x14ac:dyDescent="0.3">
      <c r="A1434" t="s">
        <v>3019</v>
      </c>
      <c r="B1434" t="s">
        <v>3020</v>
      </c>
      <c r="C1434" t="str">
        <f>IFERROR(VLOOKUP(Table1[[#This Row],[Ticker]],[1]!Table1[[Symbol]:[Industry]],2,FALSE),"-")</f>
        <v>-</v>
      </c>
      <c r="D1434" t="s">
        <v>279</v>
      </c>
      <c r="E1434">
        <v>1041.3308390100001</v>
      </c>
      <c r="F1434">
        <v>85.47</v>
      </c>
      <c r="G1434">
        <v>6.0527731294579699</v>
      </c>
      <c r="H1434">
        <v>-9.2350031707630205</v>
      </c>
      <c r="I1434">
        <v>-32.776505776778798</v>
      </c>
      <c r="J1434">
        <v>-2.8747546094541701</v>
      </c>
      <c r="K1434">
        <v>86.744462905383998</v>
      </c>
      <c r="L1434">
        <v>86.369088799998707</v>
      </c>
      <c r="M1434">
        <v>47.248070234918899</v>
      </c>
      <c r="N1434">
        <v>0.91998585200731897</v>
      </c>
      <c r="O1434">
        <v>36.890136890136802</v>
      </c>
      <c r="P1434">
        <v>55.4</v>
      </c>
      <c r="Q1434">
        <v>0.14575179453647999</v>
      </c>
    </row>
    <row r="1435" spans="1:17" hidden="1" x14ac:dyDescent="0.3">
      <c r="A1435" t="s">
        <v>3021</v>
      </c>
      <c r="B1435" t="s">
        <v>3022</v>
      </c>
      <c r="C1435" t="str">
        <f>IFERROR(VLOOKUP(Table1[[#This Row],[Ticker]],[1]!Table1[[Symbol]:[Industry]],2,FALSE),"-")</f>
        <v>-</v>
      </c>
      <c r="D1435" t="s">
        <v>279</v>
      </c>
      <c r="E1435">
        <v>1038.4624208</v>
      </c>
      <c r="F1435">
        <v>176.47</v>
      </c>
      <c r="G1435">
        <v>51.117432630169503</v>
      </c>
      <c r="H1435">
        <v>26.989033819832098</v>
      </c>
      <c r="I1435">
        <v>0.299612836982595</v>
      </c>
      <c r="J1435">
        <v>20.3983806240206</v>
      </c>
      <c r="K1435">
        <v>148.04275599885401</v>
      </c>
      <c r="L1435">
        <v>134.17242077467299</v>
      </c>
      <c r="M1435">
        <v>80.484934218979504</v>
      </c>
      <c r="N1435">
        <v>2.3727808381340498</v>
      </c>
      <c r="O1435">
        <v>5.9613532045106696</v>
      </c>
      <c r="P1435">
        <v>89.548872180451099</v>
      </c>
      <c r="Q1435">
        <v>9.8069319246428005E-2</v>
      </c>
    </row>
    <row r="1436" spans="1:17" hidden="1" x14ac:dyDescent="0.3">
      <c r="A1436" t="s">
        <v>3023</v>
      </c>
      <c r="B1436" t="s">
        <v>3024</v>
      </c>
      <c r="C1436" t="str">
        <f>IFERROR(VLOOKUP(Table1[[#This Row],[Ticker]],[1]!Table1[[Symbol]:[Industry]],2,FALSE),"-")</f>
        <v>-</v>
      </c>
      <c r="D1436" t="s">
        <v>305</v>
      </c>
      <c r="E1436">
        <v>1036.2732014000001</v>
      </c>
      <c r="F1436">
        <v>706.85</v>
      </c>
      <c r="G1436">
        <v>436.36088378294602</v>
      </c>
      <c r="H1436">
        <v>-14.6776281173738</v>
      </c>
      <c r="I1436">
        <v>135.60450379283901</v>
      </c>
      <c r="J1436">
        <v>-0.75133650858936696</v>
      </c>
      <c r="K1436">
        <v>662.88675630328703</v>
      </c>
      <c r="L1436">
        <v>447.70468643369202</v>
      </c>
      <c r="M1436">
        <v>52.068262148305998</v>
      </c>
      <c r="N1436">
        <v>0.46144102578618101</v>
      </c>
      <c r="O1436">
        <v>15.512484968522299</v>
      </c>
      <c r="P1436">
        <v>503.62937660119502</v>
      </c>
      <c r="Q1436">
        <v>0.247176958321662</v>
      </c>
    </row>
    <row r="1437" spans="1:17" hidden="1" x14ac:dyDescent="0.3">
      <c r="A1437" t="s">
        <v>3025</v>
      </c>
      <c r="B1437" t="s">
        <v>3026</v>
      </c>
      <c r="C1437" t="str">
        <f>IFERROR(VLOOKUP(Table1[[#This Row],[Ticker]],[1]!Table1[[Symbol]:[Industry]],2,FALSE),"-")</f>
        <v>-</v>
      </c>
      <c r="D1437" t="s">
        <v>1375</v>
      </c>
      <c r="E1437">
        <v>1033.7347972959999</v>
      </c>
      <c r="F1437">
        <v>81.56</v>
      </c>
      <c r="G1437">
        <v>53.626371472939198</v>
      </c>
      <c r="H1437">
        <v>7.0082526802009699</v>
      </c>
      <c r="I1437">
        <v>-4.7775934217715204</v>
      </c>
      <c r="J1437">
        <v>11.5778500289543</v>
      </c>
      <c r="K1437">
        <v>73.1521213245327</v>
      </c>
      <c r="L1437">
        <v>67.033970901237495</v>
      </c>
      <c r="M1437">
        <v>63.9149930079573</v>
      </c>
      <c r="N1437">
        <v>1.01615338931599</v>
      </c>
      <c r="O1437">
        <v>5.5664541441883202</v>
      </c>
      <c r="P1437">
        <v>84.524886877827996</v>
      </c>
      <c r="Q1437">
        <v>-3.8539038741490998E-2</v>
      </c>
    </row>
    <row r="1438" spans="1:17" hidden="1" x14ac:dyDescent="0.3">
      <c r="A1438" t="s">
        <v>3027</v>
      </c>
      <c r="B1438" t="s">
        <v>3028</v>
      </c>
      <c r="C1438" t="str">
        <f>IFERROR(VLOOKUP(Table1[[#This Row],[Ticker]],[1]!Table1[[Symbol]:[Industry]],2,FALSE),"-")</f>
        <v>-</v>
      </c>
      <c r="D1438" t="s">
        <v>628</v>
      </c>
      <c r="E1438">
        <v>1033.4922180000001</v>
      </c>
      <c r="F1438">
        <v>1120.9000000000001</v>
      </c>
      <c r="G1438">
        <v>15.1994039273144</v>
      </c>
      <c r="H1438">
        <v>-7.2817866252402101</v>
      </c>
      <c r="I1438">
        <v>7.6292216891712599</v>
      </c>
      <c r="J1438">
        <v>1.5118324891533901</v>
      </c>
      <c r="K1438">
        <v>1009.64361653295</v>
      </c>
      <c r="L1438">
        <v>925.15203813738299</v>
      </c>
      <c r="M1438">
        <v>74.473606273800996</v>
      </c>
      <c r="N1438">
        <v>0.92207926789893002</v>
      </c>
      <c r="O1438">
        <v>5.9862610402355099</v>
      </c>
      <c r="P1438">
        <v>62.567077592458297</v>
      </c>
      <c r="Q1438">
        <v>-4.0572051303247002E-2</v>
      </c>
    </row>
    <row r="1439" spans="1:17" hidden="1" x14ac:dyDescent="0.3">
      <c r="A1439" t="s">
        <v>3029</v>
      </c>
      <c r="B1439" t="s">
        <v>3030</v>
      </c>
      <c r="C1439" t="str">
        <f>IFERROR(VLOOKUP(Table1[[#This Row],[Ticker]],[1]!Table1[[Symbol]:[Industry]],2,FALSE),"-")</f>
        <v>-</v>
      </c>
      <c r="D1439" t="s">
        <v>3031</v>
      </c>
      <c r="E1439">
        <v>1032.0818472200001</v>
      </c>
      <c r="F1439">
        <v>159.91</v>
      </c>
      <c r="G1439">
        <v>-75.197407080741598</v>
      </c>
      <c r="H1439">
        <v>-6.2623072789316003</v>
      </c>
      <c r="I1439">
        <v>-52.619877241053601</v>
      </c>
      <c r="J1439">
        <v>-3.1461929582168202</v>
      </c>
      <c r="K1439">
        <v>169.85506669315399</v>
      </c>
      <c r="M1439">
        <v>33.923991186868399</v>
      </c>
      <c r="N1439">
        <v>0.79714740573860099</v>
      </c>
      <c r="O1439">
        <v>103.114251766618</v>
      </c>
      <c r="P1439">
        <v>10.1308539944903</v>
      </c>
    </row>
    <row r="1440" spans="1:17" hidden="1" x14ac:dyDescent="0.3">
      <c r="A1440" t="s">
        <v>3032</v>
      </c>
      <c r="B1440" t="s">
        <v>3033</v>
      </c>
      <c r="C1440" t="str">
        <f>IFERROR(VLOOKUP(Table1[[#This Row],[Ticker]],[1]!Table1[[Symbol]:[Industry]],2,FALSE),"-")</f>
        <v>-</v>
      </c>
      <c r="D1440" t="s">
        <v>905</v>
      </c>
      <c r="E1440">
        <v>1031.074527125</v>
      </c>
      <c r="F1440">
        <v>730.55</v>
      </c>
      <c r="G1440">
        <v>6.7484627041607501</v>
      </c>
      <c r="H1440">
        <v>-4.7413429981827697</v>
      </c>
      <c r="I1440">
        <v>-26.883416411208099</v>
      </c>
      <c r="J1440">
        <v>-8.5283459466208397E-2</v>
      </c>
      <c r="K1440">
        <v>753.63912540286196</v>
      </c>
      <c r="L1440">
        <v>720.16387849568798</v>
      </c>
      <c r="M1440">
        <v>41.393899699653403</v>
      </c>
      <c r="N1440">
        <v>0.68862478589467102</v>
      </c>
      <c r="O1440">
        <v>25.248100746013201</v>
      </c>
      <c r="P1440">
        <v>45.383084577114403</v>
      </c>
      <c r="Q1440">
        <v>9.7680117279904999E-2</v>
      </c>
    </row>
    <row r="1441" spans="1:17" hidden="1" x14ac:dyDescent="0.3">
      <c r="A1441" t="s">
        <v>3034</v>
      </c>
      <c r="B1441" t="s">
        <v>3035</v>
      </c>
      <c r="C1441" t="str">
        <f>IFERROR(VLOOKUP(Table1[[#This Row],[Ticker]],[1]!Table1[[Symbol]:[Industry]],2,FALSE),"-")</f>
        <v>-</v>
      </c>
      <c r="D1441" t="s">
        <v>200</v>
      </c>
      <c r="E1441">
        <v>1023.9672715</v>
      </c>
      <c r="F1441">
        <v>1128.55</v>
      </c>
      <c r="G1441">
        <v>10.1810005974706</v>
      </c>
      <c r="H1441">
        <v>-5.2175178701169402</v>
      </c>
      <c r="I1441">
        <v>2.5548806233122701</v>
      </c>
      <c r="J1441">
        <v>8.3956487132125996</v>
      </c>
      <c r="K1441">
        <v>1056.94166774264</v>
      </c>
      <c r="L1441">
        <v>935.84131414756405</v>
      </c>
      <c r="M1441">
        <v>68.167730976314601</v>
      </c>
      <c r="N1441">
        <v>1.1475451010698601</v>
      </c>
      <c r="O1441">
        <v>5.4184573124806201</v>
      </c>
      <c r="P1441">
        <v>58.693665190184902</v>
      </c>
      <c r="Q1441">
        <v>7.5184329890800997E-2</v>
      </c>
    </row>
    <row r="1442" spans="1:17" hidden="1" x14ac:dyDescent="0.3">
      <c r="A1442" t="s">
        <v>3036</v>
      </c>
      <c r="B1442" t="s">
        <v>3037</v>
      </c>
      <c r="C1442" t="str">
        <f>IFERROR(VLOOKUP(Table1[[#This Row],[Ticker]],[1]!Table1[[Symbol]:[Industry]],2,FALSE),"-")</f>
        <v>-</v>
      </c>
      <c r="D1442" t="s">
        <v>850</v>
      </c>
      <c r="E1442">
        <v>1023.923601</v>
      </c>
      <c r="F1442">
        <v>453</v>
      </c>
      <c r="G1442">
        <v>-46.077262542729898</v>
      </c>
      <c r="H1442">
        <v>11.1572028912635</v>
      </c>
      <c r="I1442">
        <v>-37.068893061214801</v>
      </c>
      <c r="J1442">
        <v>3.5205695366126402</v>
      </c>
      <c r="K1442">
        <v>433.25309308213201</v>
      </c>
      <c r="L1442">
        <v>472.50511793638299</v>
      </c>
      <c r="M1442">
        <v>54.885508355230598</v>
      </c>
      <c r="N1442">
        <v>2.1242818810837498</v>
      </c>
      <c r="O1442">
        <v>63.3554083885209</v>
      </c>
      <c r="P1442">
        <v>35.507029614118998</v>
      </c>
      <c r="Q1442">
        <v>5.4140532190413003E-2</v>
      </c>
    </row>
    <row r="1443" spans="1:17" hidden="1" x14ac:dyDescent="0.3">
      <c r="A1443" t="s">
        <v>3038</v>
      </c>
      <c r="B1443" t="s">
        <v>3039</v>
      </c>
      <c r="C1443" t="str">
        <f>IFERROR(VLOOKUP(Table1[[#This Row],[Ticker]],[1]!Table1[[Symbol]:[Industry]],2,FALSE),"-")</f>
        <v>-</v>
      </c>
      <c r="D1443" t="s">
        <v>279</v>
      </c>
      <c r="E1443">
        <v>1022.4175843199999</v>
      </c>
      <c r="F1443">
        <v>81.28</v>
      </c>
      <c r="G1443">
        <v>-11.7774401324995</v>
      </c>
      <c r="H1443">
        <v>2.6561895029609102</v>
      </c>
      <c r="I1443">
        <v>-12.907470072426699</v>
      </c>
      <c r="J1443">
        <v>10.874533290875901</v>
      </c>
      <c r="K1443">
        <v>77.209772034499593</v>
      </c>
      <c r="L1443">
        <v>78.001957405442297</v>
      </c>
      <c r="M1443">
        <v>66.191470035984594</v>
      </c>
      <c r="N1443">
        <v>1.76815455520306</v>
      </c>
      <c r="O1443">
        <v>24.200295275590499</v>
      </c>
      <c r="P1443">
        <v>23.525835866261399</v>
      </c>
      <c r="Q1443">
        <v>-7.5960723769052996E-2</v>
      </c>
    </row>
    <row r="1444" spans="1:17" hidden="1" x14ac:dyDescent="0.3">
      <c r="A1444" t="s">
        <v>3040</v>
      </c>
      <c r="B1444" t="s">
        <v>3041</v>
      </c>
      <c r="C1444" t="str">
        <f>IFERROR(VLOOKUP(Table1[[#This Row],[Ticker]],[1]!Table1[[Symbol]:[Industry]],2,FALSE),"-")</f>
        <v>-</v>
      </c>
      <c r="D1444" t="s">
        <v>377</v>
      </c>
      <c r="E1444">
        <v>1022.238178675</v>
      </c>
      <c r="F1444">
        <v>656.95</v>
      </c>
      <c r="G1444">
        <v>-46.0225023723684</v>
      </c>
      <c r="H1444">
        <v>-1.1477473692998199</v>
      </c>
      <c r="I1444">
        <v>-15.790374472099</v>
      </c>
      <c r="J1444">
        <v>1.3134340659208801</v>
      </c>
      <c r="K1444">
        <v>637.61597565175396</v>
      </c>
      <c r="L1444">
        <v>647.11011499848701</v>
      </c>
      <c r="M1444">
        <v>53.1219377461275</v>
      </c>
      <c r="N1444">
        <v>0.34592589633434401</v>
      </c>
      <c r="O1444">
        <v>35.931197199178001</v>
      </c>
      <c r="P1444">
        <v>33.282613106106702</v>
      </c>
      <c r="Q1444">
        <v>-6.1087973462737997E-2</v>
      </c>
    </row>
    <row r="1445" spans="1:17" hidden="1" x14ac:dyDescent="0.3">
      <c r="A1445" t="s">
        <v>3042</v>
      </c>
      <c r="B1445" t="s">
        <v>3043</v>
      </c>
      <c r="C1445" t="str">
        <f>IFERROR(VLOOKUP(Table1[[#This Row],[Ticker]],[1]!Table1[[Symbol]:[Industry]],2,FALSE),"-")</f>
        <v>-</v>
      </c>
      <c r="D1445" t="s">
        <v>420</v>
      </c>
      <c r="E1445">
        <v>1021.70795</v>
      </c>
      <c r="F1445">
        <v>958.9</v>
      </c>
      <c r="G1445">
        <v>187.307070045698</v>
      </c>
      <c r="H1445">
        <v>12.908332111176801</v>
      </c>
      <c r="I1445">
        <v>86.7099539354044</v>
      </c>
      <c r="J1445">
        <v>3.8435647182769102</v>
      </c>
      <c r="K1445">
        <v>820.59075943241101</v>
      </c>
      <c r="L1445">
        <v>631.97995510522003</v>
      </c>
      <c r="M1445">
        <v>74.434905400876602</v>
      </c>
      <c r="N1445">
        <v>1.42010489083396</v>
      </c>
      <c r="O1445">
        <v>2.3412243195328002</v>
      </c>
      <c r="P1445">
        <v>221.72454286193499</v>
      </c>
      <c r="Q1445">
        <v>0.130755640283165</v>
      </c>
    </row>
    <row r="1446" spans="1:17" hidden="1" x14ac:dyDescent="0.3">
      <c r="A1446" t="s">
        <v>3044</v>
      </c>
      <c r="B1446" t="s">
        <v>3045</v>
      </c>
      <c r="C1446" t="str">
        <f>IFERROR(VLOOKUP(Table1[[#This Row],[Ticker]],[1]!Table1[[Symbol]:[Industry]],2,FALSE),"-")</f>
        <v>-</v>
      </c>
      <c r="D1446" t="s">
        <v>127</v>
      </c>
      <c r="E1446">
        <v>1021.04018802</v>
      </c>
      <c r="F1446">
        <v>221.4</v>
      </c>
      <c r="G1446">
        <v>244.31229503972401</v>
      </c>
      <c r="H1446">
        <v>3.4303868333201302</v>
      </c>
      <c r="I1446">
        <v>181.49796704277301</v>
      </c>
      <c r="J1446">
        <v>-1.55096944321375</v>
      </c>
      <c r="K1446">
        <v>194.11739456321101</v>
      </c>
      <c r="L1446">
        <v>130.39340437731801</v>
      </c>
      <c r="M1446">
        <v>42.709795857595999</v>
      </c>
      <c r="N1446">
        <v>1.41158071739882</v>
      </c>
      <c r="O1446">
        <v>21.2285456187895</v>
      </c>
      <c r="P1446">
        <v>350.91649694501001</v>
      </c>
      <c r="Q1446">
        <v>0.17134940581934599</v>
      </c>
    </row>
    <row r="1447" spans="1:17" hidden="1" x14ac:dyDescent="0.3">
      <c r="A1447" t="s">
        <v>3046</v>
      </c>
      <c r="B1447" t="s">
        <v>3047</v>
      </c>
      <c r="C1447" t="str">
        <f>IFERROR(VLOOKUP(Table1[[#This Row],[Ticker]],[1]!Table1[[Symbol]:[Industry]],2,FALSE),"-")</f>
        <v>-</v>
      </c>
      <c r="D1447" t="s">
        <v>57</v>
      </c>
      <c r="E1447">
        <v>1015.759112</v>
      </c>
      <c r="F1447">
        <v>368.05</v>
      </c>
      <c r="G1447">
        <v>-26.971682987611601</v>
      </c>
      <c r="H1447">
        <v>2.9067018168845</v>
      </c>
      <c r="I1447">
        <v>-5.5886178083423497</v>
      </c>
      <c r="J1447">
        <v>3.4683948772373601</v>
      </c>
      <c r="K1447">
        <v>341.86443242465799</v>
      </c>
      <c r="L1447">
        <v>340.72921558621101</v>
      </c>
      <c r="M1447">
        <v>55.681784098256898</v>
      </c>
      <c r="N1447">
        <v>0.59904827829451002</v>
      </c>
      <c r="O1447">
        <v>39.491916859122298</v>
      </c>
      <c r="P1447">
        <v>39.783516900873501</v>
      </c>
      <c r="Q1447">
        <v>-2.2066147984861E-2</v>
      </c>
    </row>
    <row r="1448" spans="1:17" hidden="1" x14ac:dyDescent="0.3">
      <c r="A1448" t="s">
        <v>3048</v>
      </c>
      <c r="B1448" t="s">
        <v>3049</v>
      </c>
      <c r="C1448" t="str">
        <f>IFERROR(VLOOKUP(Table1[[#This Row],[Ticker]],[1]!Table1[[Symbol]:[Industry]],2,FALSE),"-")</f>
        <v>-</v>
      </c>
      <c r="D1448" t="s">
        <v>265</v>
      </c>
      <c r="E1448">
        <v>1015.036030911</v>
      </c>
      <c r="F1448">
        <v>166.81</v>
      </c>
      <c r="G1448">
        <v>2.69212848330702</v>
      </c>
      <c r="H1448">
        <v>13.5550385935866</v>
      </c>
      <c r="I1448">
        <v>20.378664872696199</v>
      </c>
      <c r="J1448">
        <v>6.0403062841987998</v>
      </c>
      <c r="K1448">
        <v>157.60511695584401</v>
      </c>
      <c r="L1448">
        <v>135.11066354876399</v>
      </c>
      <c r="M1448">
        <v>50.0116015938831</v>
      </c>
      <c r="N1448">
        <v>1.4808779295499599</v>
      </c>
      <c r="O1448">
        <v>16.2999820154666</v>
      </c>
      <c r="P1448">
        <v>78.597430406852197</v>
      </c>
      <c r="Q1448">
        <v>0.28993638118669102</v>
      </c>
    </row>
    <row r="1449" spans="1:17" hidden="1" x14ac:dyDescent="0.3">
      <c r="A1449" t="s">
        <v>3050</v>
      </c>
      <c r="B1449" t="s">
        <v>3051</v>
      </c>
      <c r="C1449" t="str">
        <f>IFERROR(VLOOKUP(Table1[[#This Row],[Ticker]],[1]!Table1[[Symbol]:[Industry]],2,FALSE),"-")</f>
        <v>-</v>
      </c>
      <c r="D1449" t="s">
        <v>279</v>
      </c>
      <c r="E1449">
        <v>1008.218214927</v>
      </c>
      <c r="F1449">
        <v>257.29000000000002</v>
      </c>
      <c r="G1449">
        <v>12.808411838754401</v>
      </c>
      <c r="H1449">
        <v>6.7936195535763098</v>
      </c>
      <c r="I1449">
        <v>24.972086987304799</v>
      </c>
      <c r="J1449">
        <v>7.7731072590350596</v>
      </c>
      <c r="K1449">
        <v>241.75473799785601</v>
      </c>
      <c r="M1449">
        <v>58.238492503295298</v>
      </c>
      <c r="N1449">
        <v>1.0601410142891501</v>
      </c>
      <c r="O1449">
        <v>7.1942166426989003</v>
      </c>
      <c r="P1449">
        <v>50.154654216515901</v>
      </c>
    </row>
    <row r="1450" spans="1:17" hidden="1" x14ac:dyDescent="0.3">
      <c r="A1450" t="s">
        <v>3052</v>
      </c>
      <c r="B1450" t="s">
        <v>3053</v>
      </c>
      <c r="C1450" t="str">
        <f>IFERROR(VLOOKUP(Table1[[#This Row],[Ticker]],[1]!Table1[[Symbol]:[Industry]],2,FALSE),"-")</f>
        <v>-</v>
      </c>
      <c r="D1450" t="s">
        <v>637</v>
      </c>
      <c r="E1450">
        <v>1008.19249072199</v>
      </c>
      <c r="F1450">
        <v>43.37</v>
      </c>
      <c r="G1450">
        <v>77.1972448367423</v>
      </c>
      <c r="H1450">
        <v>-10.794141613751</v>
      </c>
      <c r="I1450">
        <v>6.89114790776242</v>
      </c>
      <c r="J1450">
        <v>18.5284908266513</v>
      </c>
      <c r="K1450">
        <v>37.365597007933999</v>
      </c>
      <c r="L1450">
        <v>32.151858063393398</v>
      </c>
      <c r="M1450">
        <v>64.694654844767399</v>
      </c>
      <c r="N1450">
        <v>0.31849740067012899</v>
      </c>
      <c r="O1450">
        <v>21.5125662900622</v>
      </c>
      <c r="P1450">
        <v>111.560975609756</v>
      </c>
      <c r="Q1450">
        <v>-3.9357351665597E-2</v>
      </c>
    </row>
    <row r="1451" spans="1:17" hidden="1" x14ac:dyDescent="0.3">
      <c r="A1451" t="s">
        <v>3054</v>
      </c>
      <c r="B1451" t="s">
        <v>3055</v>
      </c>
      <c r="C1451" t="str">
        <f>IFERROR(VLOOKUP(Table1[[#This Row],[Ticker]],[1]!Table1[[Symbol]:[Industry]],2,FALSE),"-")</f>
        <v>-</v>
      </c>
      <c r="D1451" t="s">
        <v>1447</v>
      </c>
      <c r="E1451">
        <v>1004.93211049</v>
      </c>
      <c r="F1451">
        <v>666.05</v>
      </c>
      <c r="G1451">
        <v>74.6842745026606</v>
      </c>
      <c r="H1451">
        <v>7.1878448978581204</v>
      </c>
      <c r="I1451">
        <v>42.058968559929099</v>
      </c>
      <c r="J1451">
        <v>15.695407368380399</v>
      </c>
      <c r="K1451">
        <v>564.23907990985003</v>
      </c>
      <c r="L1451">
        <v>468.03213902213201</v>
      </c>
      <c r="M1451">
        <v>75.078165691576004</v>
      </c>
      <c r="N1451">
        <v>1.0029907169135801</v>
      </c>
      <c r="O1451">
        <v>4.7969371668793599</v>
      </c>
      <c r="P1451">
        <v>123.356807511737</v>
      </c>
      <c r="Q1451">
        <v>0.11581031839362101</v>
      </c>
    </row>
    <row r="1452" spans="1:17" hidden="1" x14ac:dyDescent="0.3">
      <c r="A1452" t="s">
        <v>3056</v>
      </c>
      <c r="B1452" t="s">
        <v>3057</v>
      </c>
      <c r="C1452" t="str">
        <f>IFERROR(VLOOKUP(Table1[[#This Row],[Ticker]],[1]!Table1[[Symbol]:[Industry]],2,FALSE),"-")</f>
        <v>-</v>
      </c>
      <c r="D1452" t="s">
        <v>21</v>
      </c>
      <c r="E1452">
        <v>1004.21933962</v>
      </c>
      <c r="F1452">
        <v>614.6</v>
      </c>
      <c r="G1452">
        <v>187.71460061122201</v>
      </c>
      <c r="H1452">
        <v>12.0383511331873</v>
      </c>
      <c r="I1452">
        <v>23.5022564797348</v>
      </c>
      <c r="J1452">
        <v>12.631649006394801</v>
      </c>
      <c r="K1452">
        <v>540.17616125615098</v>
      </c>
      <c r="L1452">
        <v>466.85701610828602</v>
      </c>
      <c r="M1452">
        <v>75.267357703300704</v>
      </c>
      <c r="N1452">
        <v>1.06237682995729</v>
      </c>
      <c r="O1452">
        <v>13.7325089489098</v>
      </c>
      <c r="P1452">
        <v>237.229080932784</v>
      </c>
      <c r="Q1452">
        <v>0.108894506948137</v>
      </c>
    </row>
    <row r="1453" spans="1:17" hidden="1" x14ac:dyDescent="0.3">
      <c r="A1453" t="s">
        <v>3058</v>
      </c>
      <c r="B1453" t="s">
        <v>3059</v>
      </c>
      <c r="C1453" t="str">
        <f>IFERROR(VLOOKUP(Table1[[#This Row],[Ticker]],[1]!Table1[[Symbol]:[Industry]],2,FALSE),"-")</f>
        <v>-</v>
      </c>
      <c r="D1453" t="s">
        <v>420</v>
      </c>
      <c r="E1453">
        <v>1003.98673690499</v>
      </c>
      <c r="F1453">
        <v>328.55</v>
      </c>
      <c r="G1453">
        <v>79.505129541818107</v>
      </c>
      <c r="H1453">
        <v>4.4283846567114598</v>
      </c>
      <c r="I1453">
        <v>21.230432593588599</v>
      </c>
      <c r="J1453">
        <v>-3.9365193153365201</v>
      </c>
      <c r="K1453">
        <v>310.55365297369798</v>
      </c>
      <c r="L1453">
        <v>267.57390621932598</v>
      </c>
      <c r="M1453">
        <v>52.8320046852266</v>
      </c>
      <c r="N1453">
        <v>1.6344811663243499</v>
      </c>
      <c r="O1453">
        <v>13.5291432049916</v>
      </c>
      <c r="P1453">
        <v>132.10879547862899</v>
      </c>
      <c r="Q1453">
        <v>0.13237225427548899</v>
      </c>
    </row>
    <row r="1454" spans="1:17" hidden="1" x14ac:dyDescent="0.3">
      <c r="A1454" t="s">
        <v>3060</v>
      </c>
      <c r="B1454" t="s">
        <v>3061</v>
      </c>
      <c r="C1454" t="str">
        <f>IFERROR(VLOOKUP(Table1[[#This Row],[Ticker]],[1]!Table1[[Symbol]:[Industry]],2,FALSE),"-")</f>
        <v>-</v>
      </c>
      <c r="D1454" t="s">
        <v>3062</v>
      </c>
      <c r="E1454">
        <v>1001.2193936</v>
      </c>
      <c r="F1454">
        <v>6.34</v>
      </c>
      <c r="G1454">
        <v>132.35773156664499</v>
      </c>
      <c r="H1454">
        <v>-42.985576166906299</v>
      </c>
      <c r="I1454">
        <v>-65.484872719654803</v>
      </c>
      <c r="J1454">
        <v>-20.265616973817298</v>
      </c>
      <c r="K1454">
        <v>9.9115819184295209</v>
      </c>
      <c r="L1454">
        <v>9.8279975367089403</v>
      </c>
      <c r="M1454">
        <v>2.1602074012375101</v>
      </c>
      <c r="N1454">
        <v>1.4747604458854999</v>
      </c>
      <c r="O1454">
        <v>168.138801261829</v>
      </c>
      <c r="P1454">
        <v>158.775510204081</v>
      </c>
    </row>
    <row r="1455" spans="1:17" hidden="1" x14ac:dyDescent="0.3">
      <c r="A1455" t="s">
        <v>3063</v>
      </c>
      <c r="B1455" t="s">
        <v>3064</v>
      </c>
      <c r="C1455" t="str">
        <f>IFERROR(VLOOKUP(Table1[[#This Row],[Ticker]],[1]!Table1[[Symbol]:[Industry]],2,FALSE),"-")</f>
        <v>-</v>
      </c>
      <c r="D1455" t="s">
        <v>265</v>
      </c>
      <c r="E1455">
        <v>998.20509200000004</v>
      </c>
      <c r="F1455">
        <v>617.9</v>
      </c>
      <c r="G1455">
        <v>70.868300545194899</v>
      </c>
      <c r="H1455">
        <v>3.3836009603338</v>
      </c>
      <c r="I1455">
        <v>-22.188246377956599</v>
      </c>
      <c r="J1455">
        <v>-7.5050323578964502</v>
      </c>
      <c r="K1455">
        <v>608.48726264414597</v>
      </c>
      <c r="L1455">
        <v>576.07598196757294</v>
      </c>
      <c r="M1455">
        <v>46.245145516250297</v>
      </c>
      <c r="N1455">
        <v>1.59086926559147</v>
      </c>
      <c r="O1455">
        <v>37.611263958569303</v>
      </c>
      <c r="P1455">
        <v>100.58432072715399</v>
      </c>
      <c r="Q1455">
        <v>4.9565222444220999E-2</v>
      </c>
    </row>
    <row r="1456" spans="1:17" hidden="1" x14ac:dyDescent="0.3">
      <c r="A1456" t="s">
        <v>3065</v>
      </c>
      <c r="B1456" t="s">
        <v>3066</v>
      </c>
      <c r="C1456" t="str">
        <f>IFERROR(VLOOKUP(Table1[[#This Row],[Ticker]],[1]!Table1[[Symbol]:[Industry]],2,FALSE),"-")</f>
        <v>-</v>
      </c>
      <c r="D1456" t="s">
        <v>628</v>
      </c>
      <c r="E1456">
        <v>997.05533376599999</v>
      </c>
      <c r="F1456">
        <v>104.31</v>
      </c>
      <c r="G1456">
        <v>12.5695631347158</v>
      </c>
      <c r="H1456">
        <v>14.760830172935099</v>
      </c>
      <c r="I1456">
        <v>19.4766657418836</v>
      </c>
      <c r="J1456">
        <v>20.416934039599798</v>
      </c>
      <c r="K1456">
        <v>89.032662200579594</v>
      </c>
      <c r="L1456">
        <v>82.072802431644504</v>
      </c>
      <c r="M1456">
        <v>72.352573824328104</v>
      </c>
      <c r="N1456">
        <v>2.4507847038922601</v>
      </c>
      <c r="O1456">
        <v>5.6945642795513196</v>
      </c>
      <c r="P1456">
        <v>53.059427732941998</v>
      </c>
    </row>
    <row r="1457" spans="1:17" hidden="1" x14ac:dyDescent="0.3">
      <c r="A1457" t="s">
        <v>3067</v>
      </c>
      <c r="B1457" t="s">
        <v>3068</v>
      </c>
      <c r="C1457" t="str">
        <f>IFERROR(VLOOKUP(Table1[[#This Row],[Ticker]],[1]!Table1[[Symbol]:[Industry]],2,FALSE),"-")</f>
        <v>-</v>
      </c>
      <c r="D1457" t="s">
        <v>298</v>
      </c>
      <c r="E1457">
        <v>996.90656524999997</v>
      </c>
      <c r="F1457">
        <v>363.5</v>
      </c>
      <c r="G1457">
        <v>-25.822787631486101</v>
      </c>
      <c r="H1457">
        <v>-4.6391821731249303</v>
      </c>
      <c r="I1457">
        <v>-12.161700736463199</v>
      </c>
      <c r="J1457">
        <v>0.89185538714562396</v>
      </c>
      <c r="K1457">
        <v>359.29446690628998</v>
      </c>
      <c r="L1457">
        <v>352.11384354739698</v>
      </c>
      <c r="M1457">
        <v>61.298958271904397</v>
      </c>
      <c r="N1457">
        <v>1.2091688745749201</v>
      </c>
      <c r="O1457">
        <v>23.521320495185599</v>
      </c>
      <c r="P1457">
        <v>29.682483053870801</v>
      </c>
      <c r="Q1457">
        <v>0.13911523191175301</v>
      </c>
    </row>
    <row r="1458" spans="1:17" hidden="1" x14ac:dyDescent="0.3">
      <c r="A1458" t="s">
        <v>3069</v>
      </c>
      <c r="B1458" t="s">
        <v>3070</v>
      </c>
      <c r="C1458" t="str">
        <f>IFERROR(VLOOKUP(Table1[[#This Row],[Ticker]],[1]!Table1[[Symbol]:[Industry]],2,FALSE),"-")</f>
        <v>-</v>
      </c>
      <c r="D1458" t="s">
        <v>18</v>
      </c>
      <c r="E1458">
        <v>996.66308735999996</v>
      </c>
      <c r="F1458">
        <v>969.6</v>
      </c>
      <c r="G1458">
        <v>36.212211298826901</v>
      </c>
      <c r="H1458">
        <v>-4.8872680419401702</v>
      </c>
      <c r="I1458">
        <v>-37.3352982054775</v>
      </c>
      <c r="J1458">
        <v>14.2563751321621</v>
      </c>
      <c r="K1458">
        <v>986.051400439124</v>
      </c>
      <c r="L1458">
        <v>979.89517893137395</v>
      </c>
      <c r="M1458">
        <v>59.006683714307997</v>
      </c>
      <c r="N1458">
        <v>0.64112172001648504</v>
      </c>
      <c r="O1458">
        <v>63.160066006600601</v>
      </c>
      <c r="P1458">
        <v>81.064425770308105</v>
      </c>
      <c r="Q1458">
        <v>0.21315277515928899</v>
      </c>
    </row>
    <row r="1459" spans="1:17" hidden="1" x14ac:dyDescent="0.3">
      <c r="A1459" t="s">
        <v>3071</v>
      </c>
      <c r="B1459" t="s">
        <v>3072</v>
      </c>
      <c r="C1459" t="str">
        <f>IFERROR(VLOOKUP(Table1[[#This Row],[Ticker]],[1]!Table1[[Symbol]:[Industry]],2,FALSE),"-")</f>
        <v>-</v>
      </c>
      <c r="D1459" t="s">
        <v>420</v>
      </c>
      <c r="E1459">
        <v>995.82770249999999</v>
      </c>
      <c r="F1459">
        <v>313.05</v>
      </c>
      <c r="G1459">
        <v>-7.9504181833205898</v>
      </c>
      <c r="H1459">
        <v>-11.0026947019277</v>
      </c>
      <c r="I1459">
        <v>-38.464247539242699</v>
      </c>
      <c r="J1459">
        <v>-0.12740251969578101</v>
      </c>
      <c r="K1459">
        <v>327.53509329558699</v>
      </c>
      <c r="L1459">
        <v>334.431432696603</v>
      </c>
      <c r="M1459">
        <v>33.970877674282598</v>
      </c>
      <c r="N1459">
        <v>0.93088832333782601</v>
      </c>
      <c r="O1459">
        <v>61.875099824309203</v>
      </c>
      <c r="P1459">
        <v>24.2261904761904</v>
      </c>
      <c r="Q1459">
        <v>-8.7269439571969996E-3</v>
      </c>
    </row>
    <row r="1460" spans="1:17" hidden="1" x14ac:dyDescent="0.3">
      <c r="A1460" t="s">
        <v>3073</v>
      </c>
      <c r="B1460" t="s">
        <v>3074</v>
      </c>
      <c r="C1460" t="str">
        <f>IFERROR(VLOOKUP(Table1[[#This Row],[Ticker]],[1]!Table1[[Symbol]:[Industry]],2,FALSE),"-")</f>
        <v>-</v>
      </c>
      <c r="D1460" t="s">
        <v>200</v>
      </c>
      <c r="E1460">
        <v>995.79564000000005</v>
      </c>
      <c r="F1460">
        <v>819.45</v>
      </c>
      <c r="G1460">
        <v>-0.13483827682574601</v>
      </c>
      <c r="H1460">
        <v>-1.08696767600579</v>
      </c>
      <c r="I1460">
        <v>-12.186469435201801</v>
      </c>
      <c r="J1460">
        <v>-0.59928219909053404</v>
      </c>
      <c r="K1460">
        <v>801.33132533018704</v>
      </c>
      <c r="L1460">
        <v>755.049058509215</v>
      </c>
      <c r="M1460">
        <v>62.6255212733316</v>
      </c>
      <c r="N1460">
        <v>0.627181470884416</v>
      </c>
      <c r="O1460">
        <v>14.1009213496857</v>
      </c>
      <c r="P1460">
        <v>35.446280991735499</v>
      </c>
      <c r="Q1460">
        <v>3.2572552252489E-2</v>
      </c>
    </row>
    <row r="1461" spans="1:17" hidden="1" x14ac:dyDescent="0.3">
      <c r="A1461" t="s">
        <v>3075</v>
      </c>
      <c r="B1461" t="s">
        <v>3076</v>
      </c>
      <c r="C1461" t="str">
        <f>IFERROR(VLOOKUP(Table1[[#This Row],[Ticker]],[1]!Table1[[Symbol]:[Industry]],2,FALSE),"-")</f>
        <v>-</v>
      </c>
      <c r="D1461" t="s">
        <v>490</v>
      </c>
      <c r="E1461">
        <v>995.44867699999998</v>
      </c>
      <c r="F1461">
        <v>696.25</v>
      </c>
      <c r="G1461">
        <v>-34.113655609463002</v>
      </c>
      <c r="H1461">
        <v>4.94447088179309</v>
      </c>
      <c r="I1461">
        <v>-33.1863966716299</v>
      </c>
      <c r="J1461">
        <v>12.0615287456337</v>
      </c>
      <c r="K1461">
        <v>679.87608909628602</v>
      </c>
      <c r="L1461">
        <v>731.50823108405996</v>
      </c>
      <c r="M1461">
        <v>80.066902967586799</v>
      </c>
      <c r="N1461">
        <v>1.57334075423278</v>
      </c>
      <c r="O1461">
        <v>40.754039497306998</v>
      </c>
      <c r="P1461">
        <v>15.608136156081301</v>
      </c>
      <c r="Q1461">
        <v>4.3130971213539003E-2</v>
      </c>
    </row>
    <row r="1462" spans="1:17" hidden="1" x14ac:dyDescent="0.3">
      <c r="A1462" t="s">
        <v>3077</v>
      </c>
      <c r="B1462" t="s">
        <v>3078</v>
      </c>
      <c r="C1462" t="str">
        <f>IFERROR(VLOOKUP(Table1[[#This Row],[Ticker]],[1]!Table1[[Symbol]:[Industry]],2,FALSE),"-")</f>
        <v>-</v>
      </c>
      <c r="D1462" t="s">
        <v>21</v>
      </c>
      <c r="E1462">
        <v>992.09803499999998</v>
      </c>
      <c r="F1462">
        <v>782.35</v>
      </c>
      <c r="G1462">
        <v>73.748525571339698</v>
      </c>
      <c r="H1462">
        <v>0.87676009060621896</v>
      </c>
      <c r="I1462">
        <v>2.3405313844377802</v>
      </c>
      <c r="J1462">
        <v>3.43257803172675</v>
      </c>
      <c r="K1462">
        <v>746.52821940799197</v>
      </c>
      <c r="L1462">
        <v>677.51752236258801</v>
      </c>
      <c r="M1462">
        <v>84.366146674659106</v>
      </c>
      <c r="N1462">
        <v>1.0237875492328401</v>
      </c>
      <c r="O1462">
        <v>5.7007733111778602</v>
      </c>
      <c r="P1462">
        <v>108.016484977399</v>
      </c>
      <c r="Q1462">
        <v>0.154066545609472</v>
      </c>
    </row>
    <row r="1463" spans="1:17" hidden="1" x14ac:dyDescent="0.3">
      <c r="A1463" t="s">
        <v>3079</v>
      </c>
      <c r="B1463" t="s">
        <v>3080</v>
      </c>
      <c r="C1463" t="str">
        <f>IFERROR(VLOOKUP(Table1[[#This Row],[Ticker]],[1]!Table1[[Symbol]:[Industry]],2,FALSE),"-")</f>
        <v>-</v>
      </c>
      <c r="D1463" t="s">
        <v>95</v>
      </c>
      <c r="E1463">
        <v>991.14989886000001</v>
      </c>
      <c r="F1463">
        <v>148.53</v>
      </c>
      <c r="G1463">
        <v>38.249627127530701</v>
      </c>
      <c r="H1463">
        <v>17.047531853129701</v>
      </c>
      <c r="I1463">
        <v>0.17578865287091999</v>
      </c>
      <c r="J1463">
        <v>6.6316110343769097</v>
      </c>
      <c r="K1463">
        <v>129.54213163911601</v>
      </c>
      <c r="L1463">
        <v>118.200836204347</v>
      </c>
      <c r="M1463">
        <v>59.511774604898399</v>
      </c>
      <c r="N1463">
        <v>2.9066625315059098</v>
      </c>
      <c r="O1463">
        <v>10.3480778293947</v>
      </c>
      <c r="P1463">
        <v>69.748571428571395</v>
      </c>
      <c r="Q1463">
        <v>4.5405702098256E-2</v>
      </c>
    </row>
    <row r="1464" spans="1:17" hidden="1" x14ac:dyDescent="0.3">
      <c r="A1464" t="s">
        <v>3081</v>
      </c>
      <c r="B1464" t="s">
        <v>3082</v>
      </c>
      <c r="C1464" t="str">
        <f>IFERROR(VLOOKUP(Table1[[#This Row],[Ticker]],[1]!Table1[[Symbol]:[Industry]],2,FALSE),"-")</f>
        <v>-</v>
      </c>
      <c r="D1464" t="s">
        <v>116</v>
      </c>
      <c r="E1464">
        <v>988.04597787999899</v>
      </c>
      <c r="F1464">
        <v>9593.35</v>
      </c>
      <c r="G1464">
        <v>270.84277876878298</v>
      </c>
      <c r="H1464">
        <v>21.076440377791901</v>
      </c>
      <c r="I1464">
        <v>212.066967314046</v>
      </c>
      <c r="J1464">
        <v>4.7208052527621804</v>
      </c>
      <c r="K1464">
        <v>7937.4267053268204</v>
      </c>
      <c r="L1464">
        <v>5570.3537670135402</v>
      </c>
      <c r="M1464">
        <v>66.245547978824206</v>
      </c>
      <c r="N1464">
        <v>0.55924373135531702</v>
      </c>
      <c r="O1464">
        <v>9.5357721755173905</v>
      </c>
      <c r="P1464">
        <v>326.10597850226497</v>
      </c>
      <c r="Q1464">
        <v>0.119447911286019</v>
      </c>
    </row>
    <row r="1465" spans="1:17" hidden="1" x14ac:dyDescent="0.3">
      <c r="A1465" t="s">
        <v>3083</v>
      </c>
      <c r="B1465" t="s">
        <v>3084</v>
      </c>
      <c r="C1465" t="str">
        <f>IFERROR(VLOOKUP(Table1[[#This Row],[Ticker]],[1]!Table1[[Symbol]:[Industry]],2,FALSE),"-")</f>
        <v>-</v>
      </c>
      <c r="D1465" t="s">
        <v>127</v>
      </c>
      <c r="E1465">
        <v>982.20971237999902</v>
      </c>
      <c r="F1465">
        <v>197.79</v>
      </c>
      <c r="G1465">
        <v>6.8190014231904499</v>
      </c>
      <c r="H1465">
        <v>-10.926261266398299</v>
      </c>
      <c r="I1465">
        <v>5.1482508727201601</v>
      </c>
      <c r="J1465">
        <v>5.1208388990564799</v>
      </c>
      <c r="K1465">
        <v>187.01458396839499</v>
      </c>
      <c r="L1465">
        <v>168.262576616807</v>
      </c>
      <c r="M1465">
        <v>51.7900678417572</v>
      </c>
      <c r="N1465">
        <v>0.56001974949181799</v>
      </c>
      <c r="O1465">
        <v>12.1391374690328</v>
      </c>
      <c r="P1465">
        <v>52.9698375870069</v>
      </c>
    </row>
    <row r="1466" spans="1:17" hidden="1" x14ac:dyDescent="0.3">
      <c r="A1466" t="s">
        <v>3085</v>
      </c>
      <c r="B1466" t="s">
        <v>3086</v>
      </c>
      <c r="C1466" t="str">
        <f>IFERROR(VLOOKUP(Table1[[#This Row],[Ticker]],[1]!Table1[[Symbol]:[Industry]],2,FALSE),"-")</f>
        <v>-</v>
      </c>
      <c r="D1466" t="s">
        <v>551</v>
      </c>
      <c r="E1466">
        <v>980.611890579999</v>
      </c>
      <c r="F1466">
        <v>277.89999999999998</v>
      </c>
      <c r="G1466">
        <v>111.918413472341</v>
      </c>
      <c r="H1466">
        <v>12.3653700882116</v>
      </c>
      <c r="I1466">
        <v>49.989395329081198</v>
      </c>
      <c r="J1466">
        <v>17.532082482297898</v>
      </c>
      <c r="K1466">
        <v>206.30015307397201</v>
      </c>
      <c r="L1466">
        <v>170.03285235386099</v>
      </c>
      <c r="M1466">
        <v>83.979115496368294</v>
      </c>
      <c r="N1466">
        <v>2.42935593884373</v>
      </c>
      <c r="O1466">
        <v>6.0813242173443696</v>
      </c>
      <c r="P1466">
        <v>163.41232227488101</v>
      </c>
      <c r="Q1466">
        <v>0.126877538061516</v>
      </c>
    </row>
    <row r="1467" spans="1:17" hidden="1" x14ac:dyDescent="0.3">
      <c r="A1467" t="s">
        <v>3087</v>
      </c>
      <c r="B1467" t="s">
        <v>3088</v>
      </c>
      <c r="C1467" t="str">
        <f>IFERROR(VLOOKUP(Table1[[#This Row],[Ticker]],[1]!Table1[[Symbol]:[Industry]],2,FALSE),"-")</f>
        <v>-</v>
      </c>
      <c r="E1467">
        <v>977.99524650000001</v>
      </c>
      <c r="F1467">
        <v>1139.5</v>
      </c>
      <c r="G1467">
        <v>106.275707170201</v>
      </c>
      <c r="H1467">
        <v>-8.8573333649478698</v>
      </c>
      <c r="I1467">
        <v>18.7097238156651</v>
      </c>
      <c r="J1467">
        <v>2.6125002925066099</v>
      </c>
      <c r="K1467">
        <v>1033.9071671147201</v>
      </c>
      <c r="L1467">
        <v>846.81465077636994</v>
      </c>
      <c r="M1467">
        <v>61.388510218105502</v>
      </c>
      <c r="N1467">
        <v>0.481324063328471</v>
      </c>
      <c r="O1467">
        <v>11.790258885476</v>
      </c>
      <c r="P1467">
        <v>147.448425624321</v>
      </c>
      <c r="Q1467">
        <v>4.3078316844912E-2</v>
      </c>
    </row>
    <row r="1468" spans="1:17" hidden="1" x14ac:dyDescent="0.3">
      <c r="A1468" t="s">
        <v>3089</v>
      </c>
      <c r="B1468" t="s">
        <v>3090</v>
      </c>
      <c r="C1468" t="str">
        <f>IFERROR(VLOOKUP(Table1[[#This Row],[Ticker]],[1]!Table1[[Symbol]:[Industry]],2,FALSE),"-")</f>
        <v>-</v>
      </c>
      <c r="D1468" t="s">
        <v>21</v>
      </c>
      <c r="E1468">
        <v>975.32567421600004</v>
      </c>
      <c r="F1468">
        <v>93.36</v>
      </c>
      <c r="G1468">
        <v>-17.352358076688301</v>
      </c>
      <c r="H1468">
        <v>2.4189158490565701</v>
      </c>
      <c r="I1468">
        <v>-31.524816825172699</v>
      </c>
      <c r="J1468">
        <v>4.1522266343497698</v>
      </c>
      <c r="K1468">
        <v>91.739012568368594</v>
      </c>
      <c r="L1468">
        <v>91.263900617039496</v>
      </c>
      <c r="M1468">
        <v>51.051078670245801</v>
      </c>
      <c r="N1468">
        <v>1.1394532805830999</v>
      </c>
      <c r="O1468">
        <v>33.033419023136197</v>
      </c>
      <c r="P1468">
        <v>40.814479638008997</v>
      </c>
    </row>
    <row r="1469" spans="1:17" hidden="1" x14ac:dyDescent="0.3">
      <c r="A1469" t="s">
        <v>3091</v>
      </c>
      <c r="B1469" t="s">
        <v>3092</v>
      </c>
      <c r="C1469" t="str">
        <f>IFERROR(VLOOKUP(Table1[[#This Row],[Ticker]],[1]!Table1[[Symbol]:[Industry]],2,FALSE),"-")</f>
        <v>-</v>
      </c>
      <c r="E1469">
        <v>970.21626223999999</v>
      </c>
      <c r="F1469">
        <v>352.4</v>
      </c>
      <c r="G1469">
        <v>-47.827234480433297</v>
      </c>
      <c r="H1469">
        <v>4.6511747871381202</v>
      </c>
      <c r="I1469">
        <v>-27.509488104270201</v>
      </c>
      <c r="J1469">
        <v>6.0872363407720798</v>
      </c>
      <c r="K1469">
        <v>339.57223108994998</v>
      </c>
      <c r="L1469">
        <v>402.69387862497501</v>
      </c>
      <c r="M1469">
        <v>55.556778756472497</v>
      </c>
      <c r="N1469">
        <v>1.7980094306491099</v>
      </c>
      <c r="O1469">
        <v>103.703178206583</v>
      </c>
      <c r="P1469">
        <v>31.443491234613901</v>
      </c>
      <c r="Q1469">
        <v>2.8543788908787001E-2</v>
      </c>
    </row>
    <row r="1470" spans="1:17" hidden="1" x14ac:dyDescent="0.3">
      <c r="A1470" t="s">
        <v>3093</v>
      </c>
      <c r="B1470" t="s">
        <v>3094</v>
      </c>
      <c r="C1470" t="str">
        <f>IFERROR(VLOOKUP(Table1[[#This Row],[Ticker]],[1]!Table1[[Symbol]:[Industry]],2,FALSE),"-")</f>
        <v>-</v>
      </c>
      <c r="D1470" t="s">
        <v>3095</v>
      </c>
      <c r="E1470">
        <v>970.1223</v>
      </c>
      <c r="F1470">
        <v>491.45</v>
      </c>
      <c r="G1470">
        <v>207.90194925372001</v>
      </c>
      <c r="H1470">
        <v>-11.3823283364119</v>
      </c>
      <c r="I1470">
        <v>135.339598898112</v>
      </c>
      <c r="J1470">
        <v>2.48274839174631</v>
      </c>
      <c r="K1470">
        <v>469.132620296276</v>
      </c>
      <c r="M1470">
        <v>35.207497382458499</v>
      </c>
      <c r="N1470">
        <v>0.30497965600147903</v>
      </c>
      <c r="O1470">
        <v>36.310916675144902</v>
      </c>
      <c r="P1470">
        <v>251.03571428571399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136</v>
      </c>
      <c r="E1471">
        <v>966.62967447599999</v>
      </c>
      <c r="F1471">
        <v>37.64</v>
      </c>
      <c r="G1471">
        <v>32.736555400618897</v>
      </c>
      <c r="H1471">
        <v>2.72688932470543</v>
      </c>
      <c r="I1471">
        <v>-30.887547564190101</v>
      </c>
      <c r="J1471">
        <v>16.297191091903201</v>
      </c>
      <c r="K1471">
        <v>35.368963701437899</v>
      </c>
      <c r="L1471">
        <v>32.3412437172708</v>
      </c>
      <c r="M1471">
        <v>58.353093115842498</v>
      </c>
      <c r="N1471">
        <v>2.47687536372203</v>
      </c>
      <c r="O1471">
        <v>31.243358129649302</v>
      </c>
      <c r="P1471">
        <v>66.548672566371593</v>
      </c>
      <c r="Q1471">
        <v>2.6948608069828999E-2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279</v>
      </c>
      <c r="E1472">
        <v>964.71154983500003</v>
      </c>
      <c r="F1472">
        <v>1727.15</v>
      </c>
      <c r="G1472">
        <v>-31.845913194010901</v>
      </c>
      <c r="H1472">
        <v>-4.6894869252238696</v>
      </c>
      <c r="I1472">
        <v>-28.874203345527</v>
      </c>
      <c r="J1472">
        <v>-0.96935312874857305</v>
      </c>
      <c r="K1472">
        <v>1742.5004297064099</v>
      </c>
      <c r="L1472">
        <v>1795.67980246257</v>
      </c>
      <c r="M1472">
        <v>51.3586519944662</v>
      </c>
      <c r="N1472">
        <v>0.75360250884965696</v>
      </c>
      <c r="O1472">
        <v>26.5089887965723</v>
      </c>
      <c r="P1472">
        <v>14.3807947019867</v>
      </c>
      <c r="Q1472">
        <v>-4.8916222599980998E-2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E1473">
        <v>963.39585999999997</v>
      </c>
      <c r="F1473">
        <v>1198.8499999999999</v>
      </c>
      <c r="G1473">
        <v>65.444268253817796</v>
      </c>
      <c r="H1473">
        <v>-4.4194719522915697</v>
      </c>
      <c r="I1473">
        <v>-22.2330718646915</v>
      </c>
      <c r="J1473">
        <v>-2.1136611264177998</v>
      </c>
      <c r="K1473">
        <v>1213.69032762242</v>
      </c>
      <c r="L1473">
        <v>1130.2858211621999</v>
      </c>
      <c r="M1473">
        <v>47.188909619117801</v>
      </c>
      <c r="N1473">
        <v>1.0469210238562701</v>
      </c>
      <c r="O1473">
        <v>35.112816449096997</v>
      </c>
      <c r="P1473">
        <v>109.223385689354</v>
      </c>
      <c r="Q1473">
        <v>0.19341571599606699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77</v>
      </c>
      <c r="E1474">
        <v>962.98105020000003</v>
      </c>
      <c r="F1474">
        <v>111.45</v>
      </c>
      <c r="G1474">
        <v>3.2506332299287202</v>
      </c>
      <c r="H1474">
        <v>-9.0960269642641993</v>
      </c>
      <c r="I1474">
        <v>-27.115714122192799</v>
      </c>
      <c r="J1474">
        <v>3.9621643127961299</v>
      </c>
      <c r="K1474">
        <v>111.056435705059</v>
      </c>
      <c r="L1474">
        <v>106.68499322320601</v>
      </c>
      <c r="M1474">
        <v>52.0509788175561</v>
      </c>
      <c r="N1474">
        <v>1.1585532502906599</v>
      </c>
      <c r="O1474">
        <v>59.668012561686801</v>
      </c>
      <c r="P1474">
        <v>38.7920298879203</v>
      </c>
      <c r="Q1474">
        <v>-5.5766188181097E-2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531</v>
      </c>
      <c r="E1475">
        <v>960.83885506399997</v>
      </c>
      <c r="F1475">
        <v>183.92</v>
      </c>
      <c r="G1475">
        <v>111.204960380651</v>
      </c>
      <c r="H1475">
        <v>5.7062045305440598</v>
      </c>
      <c r="I1475">
        <v>4.5572660201582904</v>
      </c>
      <c r="J1475">
        <v>3.50321711335959</v>
      </c>
      <c r="K1475">
        <v>162.180089225556</v>
      </c>
      <c r="L1475">
        <v>136.646854294881</v>
      </c>
      <c r="M1475">
        <v>65.357122463359303</v>
      </c>
      <c r="N1475">
        <v>0.243604099892124</v>
      </c>
      <c r="O1475">
        <v>8.0904741191822591</v>
      </c>
      <c r="P1475">
        <v>148.20512820512801</v>
      </c>
      <c r="Q1475">
        <v>2.7739253189366E-2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551</v>
      </c>
      <c r="E1476">
        <v>959.35805918999995</v>
      </c>
      <c r="F1476">
        <v>261.89999999999998</v>
      </c>
      <c r="G1476">
        <v>-28.051581454337398</v>
      </c>
      <c r="H1476">
        <v>-1.1138461046891801</v>
      </c>
      <c r="I1476">
        <v>-17.807776845541799</v>
      </c>
      <c r="J1476">
        <v>3.0913770136156198</v>
      </c>
      <c r="K1476">
        <v>258.04668793164899</v>
      </c>
      <c r="L1476">
        <v>263.90687469533401</v>
      </c>
      <c r="M1476">
        <v>52.761996731727002</v>
      </c>
      <c r="N1476">
        <v>0.80986816701155395</v>
      </c>
      <c r="O1476">
        <v>21.974035891561599</v>
      </c>
      <c r="P1476">
        <v>16.141906873614101</v>
      </c>
      <c r="Q1476">
        <v>-0.120817057791654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1442</v>
      </c>
      <c r="E1477">
        <v>957.820688429999</v>
      </c>
      <c r="F1477">
        <v>351.15</v>
      </c>
      <c r="G1477">
        <v>-3.2720658546900898</v>
      </c>
      <c r="H1477">
        <v>-3.6391276149936398</v>
      </c>
      <c r="I1477">
        <v>-18.871786498528401</v>
      </c>
      <c r="J1477">
        <v>1.98191398126489</v>
      </c>
      <c r="K1477">
        <v>338.49867249023299</v>
      </c>
      <c r="L1477">
        <v>331.94902993537403</v>
      </c>
      <c r="M1477">
        <v>54.884843994916999</v>
      </c>
      <c r="N1477">
        <v>1.2871739268022699</v>
      </c>
      <c r="O1477">
        <v>15.8764060942617</v>
      </c>
      <c r="P1477">
        <v>34.5402298850574</v>
      </c>
      <c r="Q1477">
        <v>1.9661020050569002E-2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961</v>
      </c>
      <c r="E1478">
        <v>955.80025487999899</v>
      </c>
      <c r="F1478">
        <v>84.96</v>
      </c>
      <c r="G1478">
        <v>-63.227001396826097</v>
      </c>
      <c r="H1478">
        <v>-3.4988995061066199</v>
      </c>
      <c r="I1478">
        <v>-8.3189413941225308</v>
      </c>
      <c r="J1478">
        <v>4.1228347511071002</v>
      </c>
      <c r="K1478">
        <v>80.190164950239193</v>
      </c>
      <c r="L1478">
        <v>83.750603065769894</v>
      </c>
      <c r="M1478">
        <v>62.8355306641566</v>
      </c>
      <c r="N1478">
        <v>1.06925103929395</v>
      </c>
      <c r="O1478">
        <v>59.957627118644098</v>
      </c>
      <c r="P1478">
        <v>32.646370023419102</v>
      </c>
      <c r="Q1478">
        <v>8.5062157841063996E-2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279</v>
      </c>
      <c r="E1479">
        <v>954.65592600000002</v>
      </c>
      <c r="F1479">
        <v>112.35</v>
      </c>
      <c r="G1479">
        <v>56.027820583090097</v>
      </c>
      <c r="H1479">
        <v>-5.6593192100898699</v>
      </c>
      <c r="I1479">
        <v>-7.4676763431770299</v>
      </c>
      <c r="J1479">
        <v>6.0826898037178001</v>
      </c>
      <c r="K1479">
        <v>108.517882200363</v>
      </c>
      <c r="L1479">
        <v>94.724119305134394</v>
      </c>
      <c r="M1479">
        <v>53.8279987081755</v>
      </c>
      <c r="N1479">
        <v>0.50786913217839702</v>
      </c>
      <c r="O1479">
        <v>12.950600801067999</v>
      </c>
      <c r="P1479">
        <v>90.391459074733007</v>
      </c>
      <c r="Q1479">
        <v>-7.0012321342160996E-2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286</v>
      </c>
      <c r="E1480">
        <v>954.11263781399998</v>
      </c>
      <c r="F1480">
        <v>89.74</v>
      </c>
      <c r="G1480">
        <v>-9.8723240919814792</v>
      </c>
      <c r="H1480">
        <v>19.717929033350799</v>
      </c>
      <c r="I1480">
        <v>-34.485214599996702</v>
      </c>
      <c r="J1480">
        <v>6.8015602926501098</v>
      </c>
      <c r="K1480">
        <v>76.925654608255201</v>
      </c>
      <c r="L1480">
        <v>84.488959771436996</v>
      </c>
      <c r="M1480">
        <v>72.866734239373898</v>
      </c>
      <c r="N1480">
        <v>3.9606835446754398</v>
      </c>
      <c r="O1480">
        <v>43.080008914642299</v>
      </c>
      <c r="P1480">
        <v>50.696893366918502</v>
      </c>
      <c r="Q1480">
        <v>-3.9162863659008E-2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265</v>
      </c>
      <c r="E1481">
        <v>953.10313407999899</v>
      </c>
      <c r="F1481">
        <v>196.52</v>
      </c>
      <c r="G1481">
        <v>25.5110965075195</v>
      </c>
      <c r="H1481">
        <v>14.6867485224383</v>
      </c>
      <c r="I1481">
        <v>46.367065289209997</v>
      </c>
      <c r="J1481">
        <v>7.0559226556981498</v>
      </c>
      <c r="K1481">
        <v>158.05717613698801</v>
      </c>
      <c r="L1481">
        <v>134.05359866659401</v>
      </c>
      <c r="M1481">
        <v>72.604190872464102</v>
      </c>
      <c r="N1481">
        <v>1.7373213358035999</v>
      </c>
      <c r="O1481">
        <v>6.0197435375534099</v>
      </c>
      <c r="P1481">
        <v>83.492063492063494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365</v>
      </c>
      <c r="E1482">
        <v>951.12630272000001</v>
      </c>
      <c r="F1482">
        <v>5.12</v>
      </c>
      <c r="G1482">
        <v>41.451073821580302</v>
      </c>
      <c r="H1482">
        <v>-11.8913022647611</v>
      </c>
      <c r="I1482">
        <v>-46.439533952461701</v>
      </c>
      <c r="J1482">
        <v>2.9697005496586502</v>
      </c>
      <c r="K1482">
        <v>5.2152972733616503</v>
      </c>
      <c r="L1482">
        <v>5.2139355931806204</v>
      </c>
      <c r="M1482">
        <v>47.078884477861799</v>
      </c>
      <c r="N1482">
        <v>0.90330724790443095</v>
      </c>
      <c r="O1482">
        <v>56.25</v>
      </c>
      <c r="P1482">
        <v>70.6666666666666</v>
      </c>
      <c r="Q1482">
        <v>2.3470109112723E-2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46</v>
      </c>
      <c r="E1483">
        <v>950.69852874499998</v>
      </c>
      <c r="F1483">
        <v>449.05</v>
      </c>
      <c r="G1483">
        <v>-51.192101606342703</v>
      </c>
      <c r="H1483">
        <v>-5.2304145814651299</v>
      </c>
      <c r="I1483">
        <v>-54.698400571113702</v>
      </c>
      <c r="J1483">
        <v>-10.5475607616179</v>
      </c>
      <c r="K1483">
        <v>489.16448619910602</v>
      </c>
      <c r="L1483">
        <v>551.73058987436502</v>
      </c>
      <c r="M1483">
        <v>25.138815858809298</v>
      </c>
      <c r="N1483">
        <v>1.3866073086522299</v>
      </c>
      <c r="O1483">
        <v>92.261440819507797</v>
      </c>
      <c r="P1483">
        <v>8.4661835748792207</v>
      </c>
      <c r="Q1483">
        <v>0.17346643167682299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72</v>
      </c>
      <c r="E1484">
        <v>946.58851483199999</v>
      </c>
      <c r="F1484">
        <v>30.19</v>
      </c>
      <c r="G1484">
        <v>81.576840758648103</v>
      </c>
      <c r="H1484">
        <v>-16.144937224955601</v>
      </c>
      <c r="I1484">
        <v>9.9471825308619692</v>
      </c>
      <c r="J1484">
        <v>1.23728540760737</v>
      </c>
      <c r="K1484">
        <v>30.791747693280598</v>
      </c>
      <c r="L1484">
        <v>25.607900329372999</v>
      </c>
      <c r="M1484">
        <v>43.370474328030099</v>
      </c>
      <c r="N1484">
        <v>0.43687525823312801</v>
      </c>
      <c r="O1484">
        <v>30.142431268631899</v>
      </c>
      <c r="P1484">
        <v>116.136757521909</v>
      </c>
      <c r="Q1484">
        <v>7.2805203084749998E-2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258</v>
      </c>
      <c r="E1485">
        <v>945.33777497000005</v>
      </c>
      <c r="F1485">
        <v>899.3</v>
      </c>
      <c r="G1485">
        <v>42.195702191287999</v>
      </c>
      <c r="H1485">
        <v>-7.9713398587904498</v>
      </c>
      <c r="I1485">
        <v>15.664995037551799</v>
      </c>
      <c r="J1485">
        <v>-3.4693480811272699</v>
      </c>
      <c r="K1485">
        <v>820.413185082925</v>
      </c>
      <c r="L1485">
        <v>709.96585744082802</v>
      </c>
      <c r="M1485">
        <v>60.905880418671302</v>
      </c>
      <c r="N1485">
        <v>0.870180871529183</v>
      </c>
      <c r="O1485">
        <v>7.8227510285777901</v>
      </c>
      <c r="P1485">
        <v>99.844444444444406</v>
      </c>
      <c r="Q1485">
        <v>0.21405880246491499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480</v>
      </c>
      <c r="E1486">
        <v>944.76095999999995</v>
      </c>
      <c r="F1486">
        <v>29.76</v>
      </c>
      <c r="G1486">
        <v>99.036766817109395</v>
      </c>
      <c r="H1486">
        <v>-1.26027120956244</v>
      </c>
      <c r="I1486">
        <v>-16.198090309313901</v>
      </c>
      <c r="J1486">
        <v>-1.08839425094999</v>
      </c>
      <c r="K1486">
        <v>27.7640751901587</v>
      </c>
      <c r="L1486">
        <v>23.847736853196299</v>
      </c>
      <c r="M1486">
        <v>72.247810008366898</v>
      </c>
      <c r="N1486">
        <v>1.12816472039454</v>
      </c>
      <c r="O1486">
        <v>13.743279569892399</v>
      </c>
      <c r="P1486">
        <v>130.10309278350499</v>
      </c>
      <c r="Q1486">
        <v>0.16305769134784301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77</v>
      </c>
      <c r="E1487">
        <v>941.86429999999996</v>
      </c>
      <c r="F1487">
        <v>672.4</v>
      </c>
      <c r="G1487">
        <v>14.5909243089831</v>
      </c>
      <c r="H1487">
        <v>-9.5290059896909405</v>
      </c>
      <c r="I1487">
        <v>-4.6534514921456003</v>
      </c>
      <c r="J1487">
        <v>2.7611315587194198</v>
      </c>
      <c r="K1487">
        <v>653.00590325468102</v>
      </c>
      <c r="L1487">
        <v>604.70272502436501</v>
      </c>
      <c r="M1487">
        <v>57.798502365104397</v>
      </c>
      <c r="N1487">
        <v>0.860369647737532</v>
      </c>
      <c r="O1487">
        <v>9.3099345627602492</v>
      </c>
      <c r="P1487">
        <v>43.185689948892602</v>
      </c>
      <c r="Q1487">
        <v>-9.0619485552112994E-2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200</v>
      </c>
      <c r="E1488">
        <v>941.4</v>
      </c>
      <c r="F1488">
        <v>94.14</v>
      </c>
      <c r="G1488">
        <v>38.885118640878197</v>
      </c>
      <c r="H1488">
        <v>0.32640306305439698</v>
      </c>
      <c r="I1488">
        <v>-24.081689695782099</v>
      </c>
      <c r="J1488">
        <v>7.28893685936956</v>
      </c>
      <c r="K1488">
        <v>86.999738325181696</v>
      </c>
      <c r="L1488">
        <v>80.686318826286097</v>
      </c>
      <c r="M1488">
        <v>72.400278044973206</v>
      </c>
      <c r="N1488">
        <v>1.6262866390433199</v>
      </c>
      <c r="O1488">
        <v>22.158487359252099</v>
      </c>
      <c r="P1488">
        <v>86.4158415841584</v>
      </c>
      <c r="Q1488">
        <v>1.7287426499347999E-2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21</v>
      </c>
      <c r="E1489">
        <v>940.76933105000001</v>
      </c>
      <c r="F1489">
        <v>1931.5</v>
      </c>
      <c r="G1489">
        <v>136.264119907375</v>
      </c>
      <c r="H1489">
        <v>-5.9301701178470596</v>
      </c>
      <c r="I1489">
        <v>-22.570427597681299</v>
      </c>
      <c r="J1489">
        <v>4.2937202447824001</v>
      </c>
      <c r="K1489">
        <v>1816.9502477445001</v>
      </c>
      <c r="L1489">
        <v>1582.49483950175</v>
      </c>
      <c r="M1489">
        <v>67.252234842891895</v>
      </c>
      <c r="N1489">
        <v>0.85051566262367795</v>
      </c>
      <c r="O1489">
        <v>19.5961687807403</v>
      </c>
      <c r="P1489">
        <v>210.58047917671601</v>
      </c>
      <c r="Q1489">
        <v>0.15740334346162799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293</v>
      </c>
      <c r="E1490">
        <v>940.23149063999995</v>
      </c>
      <c r="F1490">
        <v>587.04999999999995</v>
      </c>
      <c r="G1490">
        <v>27.6029481105634</v>
      </c>
      <c r="H1490">
        <v>2.39937356895613</v>
      </c>
      <c r="I1490">
        <v>-16.3471655302465</v>
      </c>
      <c r="J1490">
        <v>12.1435345371903</v>
      </c>
      <c r="K1490">
        <v>581.491588437818</v>
      </c>
      <c r="L1490">
        <v>535.584997178913</v>
      </c>
      <c r="M1490">
        <v>47.414862352880803</v>
      </c>
      <c r="N1490">
        <v>1.68366013071895</v>
      </c>
      <c r="O1490">
        <v>24.350566391278399</v>
      </c>
      <c r="P1490">
        <v>56.546666666666603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170</v>
      </c>
      <c r="E1491">
        <v>937.67354540999997</v>
      </c>
      <c r="F1491">
        <v>102.06</v>
      </c>
      <c r="G1491">
        <v>-12.4097357419936</v>
      </c>
      <c r="H1491">
        <v>2.2181851453108199</v>
      </c>
      <c r="I1491">
        <v>-20.448956430062001</v>
      </c>
      <c r="J1491">
        <v>4.3226718611340704</v>
      </c>
      <c r="K1491">
        <v>99.328087891634098</v>
      </c>
      <c r="L1491">
        <v>99.364864041069893</v>
      </c>
      <c r="M1491">
        <v>67.231951796748504</v>
      </c>
      <c r="N1491">
        <v>1.33261251483819</v>
      </c>
      <c r="O1491">
        <v>28.355869096609801</v>
      </c>
      <c r="P1491">
        <v>19.774674333998298</v>
      </c>
      <c r="Q1491">
        <v>4.2327665367750001E-3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531</v>
      </c>
      <c r="E1492">
        <v>935.11425814799998</v>
      </c>
      <c r="F1492">
        <v>165.48</v>
      </c>
      <c r="G1492">
        <v>144.63873241907501</v>
      </c>
      <c r="H1492">
        <v>-2.91858433520866</v>
      </c>
      <c r="I1492">
        <v>16.819163837847</v>
      </c>
      <c r="J1492">
        <v>-3.2433924624733601</v>
      </c>
      <c r="K1492">
        <v>155.58695577727599</v>
      </c>
      <c r="L1492">
        <v>123.722723763608</v>
      </c>
      <c r="M1492">
        <v>48.158812399146399</v>
      </c>
      <c r="N1492">
        <v>2.3295828803781702</v>
      </c>
      <c r="O1492">
        <v>14.2615421803239</v>
      </c>
      <c r="P1492">
        <v>178.117647058823</v>
      </c>
      <c r="Q1492">
        <v>7.6793236179753005E-2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628</v>
      </c>
      <c r="E1493">
        <v>934.23156400000005</v>
      </c>
      <c r="F1493">
        <v>111.88</v>
      </c>
      <c r="G1493">
        <v>102.141976214453</v>
      </c>
      <c r="H1493">
        <v>-5.6424167941404502</v>
      </c>
      <c r="I1493">
        <v>59.068901933267703</v>
      </c>
      <c r="J1493">
        <v>0.50878639315377605</v>
      </c>
      <c r="K1493">
        <v>95.3765516512956</v>
      </c>
      <c r="L1493">
        <v>72.9477739592094</v>
      </c>
      <c r="M1493">
        <v>67.126320297146805</v>
      </c>
      <c r="N1493">
        <v>0.75715035200250203</v>
      </c>
      <c r="O1493">
        <v>1.8948873793350001</v>
      </c>
      <c r="P1493">
        <v>152.83615819209001</v>
      </c>
      <c r="Q1493">
        <v>7.3500625548477E-2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286</v>
      </c>
      <c r="E1494">
        <v>933.66739961999997</v>
      </c>
      <c r="F1494">
        <v>557.1</v>
      </c>
      <c r="G1494">
        <v>52.369127652679502</v>
      </c>
      <c r="H1494">
        <v>37.3868082417575</v>
      </c>
      <c r="I1494">
        <v>-32.188846068247699</v>
      </c>
      <c r="J1494">
        <v>2.5611882687738099</v>
      </c>
      <c r="K1494">
        <v>472.76130416798401</v>
      </c>
      <c r="L1494">
        <v>497.18053300492397</v>
      </c>
      <c r="M1494">
        <v>76.606250486187903</v>
      </c>
      <c r="N1494">
        <v>2.1897887737940098</v>
      </c>
      <c r="O1494">
        <v>29.420211811164901</v>
      </c>
      <c r="P1494">
        <v>83.136094674556205</v>
      </c>
      <c r="Q1494">
        <v>0.16897802293821501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E1495">
        <v>932.37701842000001</v>
      </c>
      <c r="F1495">
        <v>7.25</v>
      </c>
      <c r="G1495">
        <v>-31.447907010503801</v>
      </c>
      <c r="H1495">
        <v>-13.976706540871801</v>
      </c>
      <c r="I1495">
        <v>-40.687386086551697</v>
      </c>
      <c r="J1495">
        <v>-7.2449081881270097</v>
      </c>
      <c r="K1495">
        <v>8.8509717086168997</v>
      </c>
      <c r="L1495">
        <v>8.9295908071035903</v>
      </c>
      <c r="M1495">
        <v>45.092784332523699</v>
      </c>
      <c r="N1495">
        <v>1.2709730688477701</v>
      </c>
      <c r="O1495">
        <v>65.517241379310306</v>
      </c>
      <c r="P1495">
        <v>7.8869047619047397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95</v>
      </c>
      <c r="E1496">
        <v>931.32277520000002</v>
      </c>
      <c r="F1496">
        <v>98.66</v>
      </c>
      <c r="G1496">
        <v>-27.9055469849148</v>
      </c>
      <c r="H1496">
        <v>-5.1212331715208599</v>
      </c>
      <c r="I1496">
        <v>-27.4437207348161</v>
      </c>
      <c r="J1496">
        <v>-7.0475266210374699E-3</v>
      </c>
      <c r="K1496">
        <v>103.225622253859</v>
      </c>
      <c r="L1496">
        <v>106.721903848907</v>
      </c>
      <c r="M1496">
        <v>39.5739488697673</v>
      </c>
      <c r="N1496">
        <v>1.86974434866508</v>
      </c>
      <c r="O1496">
        <v>48.337725521994699</v>
      </c>
      <c r="P1496">
        <v>6.0860215053763298</v>
      </c>
      <c r="Q1496">
        <v>-6.6130516395526001E-2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21</v>
      </c>
      <c r="E1497">
        <v>929.29910665900002</v>
      </c>
      <c r="F1497">
        <v>87.71</v>
      </c>
      <c r="G1497">
        <v>170.90425526086901</v>
      </c>
      <c r="H1497">
        <v>28.338054548295901</v>
      </c>
      <c r="I1497">
        <v>7.7347699464412001</v>
      </c>
      <c r="J1497">
        <v>-5.3661868345180901</v>
      </c>
      <c r="K1497">
        <v>73.002881015993495</v>
      </c>
      <c r="L1497">
        <v>57.635810291917302</v>
      </c>
      <c r="M1497">
        <v>61.343884489890399</v>
      </c>
      <c r="N1497">
        <v>2.1672933651527302</v>
      </c>
      <c r="O1497">
        <v>7.7414205905826003</v>
      </c>
      <c r="P1497">
        <v>205.07826086956501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391</v>
      </c>
      <c r="E1498">
        <v>926.57899525499897</v>
      </c>
      <c r="F1498">
        <v>327.14999999999998</v>
      </c>
      <c r="G1498">
        <v>7.08558802242929</v>
      </c>
      <c r="H1498">
        <v>-1.0260700698130401</v>
      </c>
      <c r="I1498">
        <v>20.597504095615601</v>
      </c>
      <c r="J1498">
        <v>6.9925725248127302</v>
      </c>
      <c r="K1498">
        <v>290.04989348953001</v>
      </c>
      <c r="L1498">
        <v>258.03335173436301</v>
      </c>
      <c r="M1498">
        <v>70.659958524772804</v>
      </c>
      <c r="N1498">
        <v>0.70958058306567895</v>
      </c>
      <c r="O1498">
        <v>4.23353201895155</v>
      </c>
      <c r="P1498">
        <v>72.9579698651863</v>
      </c>
      <c r="Q1498">
        <v>9.7064086885828002E-2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604</v>
      </c>
      <c r="E1499">
        <v>924.73071339599903</v>
      </c>
      <c r="F1499">
        <v>86.66</v>
      </c>
      <c r="G1499">
        <v>-39.4970163505754</v>
      </c>
      <c r="H1499">
        <v>-0.21185502600342401</v>
      </c>
      <c r="I1499">
        <v>-17.210430476567499</v>
      </c>
      <c r="J1499">
        <v>2.1773936479679099</v>
      </c>
      <c r="K1499">
        <v>81.958015279944306</v>
      </c>
      <c r="L1499">
        <v>85.979165212613395</v>
      </c>
      <c r="M1499">
        <v>75.300781293237094</v>
      </c>
      <c r="N1499">
        <v>1.3289126612923701</v>
      </c>
      <c r="O1499">
        <v>31.894761135471899</v>
      </c>
      <c r="P1499">
        <v>21.884669479606099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279</v>
      </c>
      <c r="E1500">
        <v>924.63683829799902</v>
      </c>
      <c r="F1500">
        <v>102.77</v>
      </c>
      <c r="G1500">
        <v>2.28604102442997</v>
      </c>
      <c r="H1500">
        <v>5.62138780337939</v>
      </c>
      <c r="I1500">
        <v>-13.002871961792</v>
      </c>
      <c r="J1500">
        <v>2.78053597524818</v>
      </c>
      <c r="K1500">
        <v>95.285614854713401</v>
      </c>
      <c r="L1500">
        <v>91.425796276579007</v>
      </c>
      <c r="M1500">
        <v>55.385700007231797</v>
      </c>
      <c r="N1500">
        <v>2.7172694922558298</v>
      </c>
      <c r="O1500">
        <v>10.9273134183127</v>
      </c>
      <c r="P1500">
        <v>35.939153439153401</v>
      </c>
      <c r="Q1500">
        <v>-7.8779841041355006E-2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200</v>
      </c>
      <c r="E1501">
        <v>924.35955999999999</v>
      </c>
      <c r="F1501">
        <v>1940</v>
      </c>
      <c r="G1501">
        <v>44.9603132353554</v>
      </c>
      <c r="H1501">
        <v>-17.956246672871</v>
      </c>
      <c r="I1501">
        <v>-21.253144716114701</v>
      </c>
      <c r="J1501">
        <v>-15.0675230929943</v>
      </c>
      <c r="K1501">
        <v>2143.6096348932601</v>
      </c>
      <c r="L1501">
        <v>1900.8819662962301</v>
      </c>
      <c r="M1501">
        <v>28.622574444462099</v>
      </c>
      <c r="N1501">
        <v>1.9878923766816099</v>
      </c>
      <c r="O1501">
        <v>29.3505154639175</v>
      </c>
      <c r="P1501">
        <v>77.924519649653703</v>
      </c>
      <c r="Q1501">
        <v>0.23402232287313501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272</v>
      </c>
      <c r="E1502">
        <v>921.38188895999997</v>
      </c>
      <c r="F1502">
        <v>196.95</v>
      </c>
      <c r="G1502">
        <v>2.9939860684463202</v>
      </c>
      <c r="H1502">
        <v>-13.9396322528083</v>
      </c>
      <c r="I1502">
        <v>-18.157494559878501</v>
      </c>
      <c r="J1502">
        <v>-0.90644246047397503</v>
      </c>
      <c r="K1502">
        <v>203.238748704746</v>
      </c>
      <c r="L1502">
        <v>186.62385231882601</v>
      </c>
      <c r="M1502">
        <v>34.208837432604497</v>
      </c>
      <c r="N1502">
        <v>0.53235405617286902</v>
      </c>
      <c r="O1502">
        <v>29.956841838029899</v>
      </c>
      <c r="P1502">
        <v>67.617021276595693</v>
      </c>
      <c r="Q1502">
        <v>8.6342805301475006E-2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E1503">
        <v>920.66189277999899</v>
      </c>
      <c r="F1503">
        <v>37.99</v>
      </c>
      <c r="G1503">
        <v>-67.116904729820504</v>
      </c>
      <c r="H1503">
        <v>-5.8752121096917298</v>
      </c>
      <c r="I1503">
        <v>-32.326132818193301</v>
      </c>
      <c r="J1503">
        <v>3.2018809045645198</v>
      </c>
      <c r="K1503">
        <v>38.864082699411902</v>
      </c>
      <c r="L1503">
        <v>45.449580968260598</v>
      </c>
      <c r="M1503">
        <v>54.685314281649497</v>
      </c>
      <c r="N1503">
        <v>1.45804618347977</v>
      </c>
      <c r="O1503">
        <v>74.519610423795697</v>
      </c>
      <c r="P1503">
        <v>15.1212121212121</v>
      </c>
      <c r="Q1503">
        <v>3.989143746433E-2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136</v>
      </c>
      <c r="E1504">
        <v>918.25470499999994</v>
      </c>
      <c r="F1504">
        <v>933.85</v>
      </c>
      <c r="G1504">
        <v>-12.066465345328</v>
      </c>
      <c r="H1504">
        <v>-14.1354472559255</v>
      </c>
      <c r="I1504">
        <v>2.2732236885538599</v>
      </c>
      <c r="J1504">
        <v>-2.7517153676338602</v>
      </c>
      <c r="K1504">
        <v>985.77604150969898</v>
      </c>
      <c r="L1504">
        <v>884.98259604111195</v>
      </c>
      <c r="M1504">
        <v>35.084709794077497</v>
      </c>
      <c r="N1504">
        <v>0.88836077641315703</v>
      </c>
      <c r="O1504">
        <v>25.823205011511401</v>
      </c>
      <c r="P1504">
        <v>39.6724498953036</v>
      </c>
      <c r="Q1504">
        <v>1.841794390802E-3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265</v>
      </c>
      <c r="E1505">
        <v>916.63</v>
      </c>
      <c r="F1505">
        <v>1762.75</v>
      </c>
      <c r="G1505">
        <v>35.374887727434903</v>
      </c>
      <c r="H1505">
        <v>4.0723022164212397</v>
      </c>
      <c r="I1505">
        <v>5.3679106262066796</v>
      </c>
      <c r="J1505">
        <v>-1.33357813886593</v>
      </c>
      <c r="K1505">
        <v>1575.87607214175</v>
      </c>
      <c r="L1505">
        <v>1333.6678800499401</v>
      </c>
      <c r="M1505">
        <v>65.452323072871195</v>
      </c>
      <c r="N1505">
        <v>0.88503550270931397</v>
      </c>
      <c r="O1505">
        <v>5.7608849808537803</v>
      </c>
      <c r="P1505">
        <v>88.317931734415893</v>
      </c>
      <c r="Q1505">
        <v>2.8553465765056001E-2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574</v>
      </c>
      <c r="E1506">
        <v>913.68374656000003</v>
      </c>
      <c r="F1506">
        <v>360.1</v>
      </c>
      <c r="G1506">
        <v>25595.010792791101</v>
      </c>
      <c r="H1506">
        <v>42.192217832252197</v>
      </c>
      <c r="I1506">
        <v>717.38561937485497</v>
      </c>
      <c r="J1506">
        <v>9.0689726781926492</v>
      </c>
      <c r="K1506">
        <v>240.48041331745901</v>
      </c>
      <c r="L1506">
        <v>109.61878064375701</v>
      </c>
      <c r="M1506">
        <v>99.991301485007497</v>
      </c>
      <c r="N1506">
        <v>1.6337356321839001</v>
      </c>
      <c r="O1506">
        <v>0</v>
      </c>
      <c r="P1506">
        <v>28708</v>
      </c>
      <c r="Q1506">
        <v>0.24274104992816101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265</v>
      </c>
      <c r="E1507">
        <v>912.39615000000003</v>
      </c>
      <c r="F1507">
        <v>855</v>
      </c>
      <c r="G1507">
        <v>29.832221362563899</v>
      </c>
      <c r="H1507">
        <v>-16.905401538106201</v>
      </c>
      <c r="I1507">
        <v>6.16843172238198</v>
      </c>
      <c r="J1507">
        <v>-5.6669114721992599</v>
      </c>
      <c r="K1507">
        <v>873.85315790165498</v>
      </c>
      <c r="L1507">
        <v>702.51749884355797</v>
      </c>
      <c r="M1507">
        <v>38.785949091120003</v>
      </c>
      <c r="N1507">
        <v>0.51354166666666601</v>
      </c>
      <c r="O1507">
        <v>29.941520467836199</v>
      </c>
      <c r="P1507">
        <v>137.5</v>
      </c>
      <c r="Q1507">
        <v>0.13805621230578599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490</v>
      </c>
      <c r="E1508">
        <v>912.04324557500001</v>
      </c>
      <c r="F1508">
        <v>613.25</v>
      </c>
      <c r="G1508">
        <v>-35.512056728156402</v>
      </c>
      <c r="H1508">
        <v>0.11396549275454899</v>
      </c>
      <c r="I1508">
        <v>-19.7698572828922</v>
      </c>
      <c r="J1508">
        <v>-2.4124778259026698</v>
      </c>
      <c r="K1508">
        <v>594.58835712498205</v>
      </c>
      <c r="L1508">
        <v>603.77122044860596</v>
      </c>
      <c r="M1508">
        <v>58.335641439100399</v>
      </c>
      <c r="N1508">
        <v>0.84816522080826995</v>
      </c>
      <c r="O1508">
        <v>46.7590705258866</v>
      </c>
      <c r="P1508">
        <v>32.394214162348803</v>
      </c>
      <c r="Q1508">
        <v>0.102645207402666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551</v>
      </c>
      <c r="E1509">
        <v>910.95</v>
      </c>
      <c r="F1509">
        <v>303.64999999999998</v>
      </c>
      <c r="G1509">
        <v>19.497646638873402</v>
      </c>
      <c r="H1509">
        <v>-4.2651812997102603</v>
      </c>
      <c r="I1509">
        <v>3.4853304002186798</v>
      </c>
      <c r="J1509">
        <v>-0.39267354989266601</v>
      </c>
      <c r="K1509">
        <v>293.16474292641601</v>
      </c>
      <c r="L1509">
        <v>254.47614865248599</v>
      </c>
      <c r="M1509">
        <v>41.710627008286899</v>
      </c>
      <c r="N1509">
        <v>0.39935738594902498</v>
      </c>
      <c r="O1509">
        <v>15.0996212744936</v>
      </c>
      <c r="P1509">
        <v>64.223904813412602</v>
      </c>
      <c r="Q1509">
        <v>-9.2612569742070005E-3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961</v>
      </c>
      <c r="E1510">
        <v>909.70914576999996</v>
      </c>
      <c r="F1510">
        <v>137.03</v>
      </c>
      <c r="G1510">
        <v>-44.608823413555399</v>
      </c>
      <c r="H1510">
        <v>-8.4113719634275892</v>
      </c>
      <c r="I1510">
        <v>-15.883679942582599</v>
      </c>
      <c r="J1510">
        <v>-0.74617387089062404</v>
      </c>
      <c r="K1510">
        <v>137.29765460719599</v>
      </c>
      <c r="L1510">
        <v>142.08819620702701</v>
      </c>
      <c r="M1510">
        <v>48.7094237912738</v>
      </c>
      <c r="N1510">
        <v>0.77785099806173996</v>
      </c>
      <c r="O1510">
        <v>37.561118003356903</v>
      </c>
      <c r="P1510">
        <v>21.912811387900302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231</v>
      </c>
      <c r="E1511">
        <v>909.023942989999</v>
      </c>
      <c r="F1511">
        <v>1712.35</v>
      </c>
      <c r="G1511">
        <v>-30.5951709149961</v>
      </c>
      <c r="H1511">
        <v>4.2433606637769303</v>
      </c>
      <c r="I1511">
        <v>11.3492119956005</v>
      </c>
      <c r="J1511">
        <v>-0.88714956743735796</v>
      </c>
      <c r="K1511">
        <v>1735.2408351851</v>
      </c>
      <c r="L1511">
        <v>1615.1578489419501</v>
      </c>
      <c r="M1511">
        <v>30.8581341208601</v>
      </c>
      <c r="N1511">
        <v>0.95930636196778896</v>
      </c>
      <c r="O1511">
        <v>18.258533594183401</v>
      </c>
      <c r="P1511">
        <v>32.411846582121797</v>
      </c>
      <c r="Q1511">
        <v>0.13585227856210499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1506</v>
      </c>
      <c r="E1512">
        <v>905.46257402999902</v>
      </c>
      <c r="F1512">
        <v>497.7</v>
      </c>
      <c r="G1512">
        <v>137.61405160128999</v>
      </c>
      <c r="H1512">
        <v>20.953732368594402</v>
      </c>
      <c r="I1512">
        <v>76.070944312261602</v>
      </c>
      <c r="J1512">
        <v>10.893496096941901</v>
      </c>
      <c r="K1512">
        <v>407.75398873663698</v>
      </c>
      <c r="L1512">
        <v>317.34542243178299</v>
      </c>
      <c r="M1512">
        <v>83.423661758575307</v>
      </c>
      <c r="N1512">
        <v>1.7245499791199701</v>
      </c>
      <c r="O1512">
        <v>1.4667470363672801</v>
      </c>
      <c r="P1512">
        <v>183.58974358974299</v>
      </c>
      <c r="Q1512">
        <v>0.100130400455402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E1513">
        <v>905.25</v>
      </c>
      <c r="F1513">
        <v>362.1</v>
      </c>
      <c r="G1513">
        <v>111.838800309932</v>
      </c>
      <c r="H1513">
        <v>-11.2185526595672</v>
      </c>
      <c r="I1513">
        <v>-48.680036121989502</v>
      </c>
      <c r="J1513">
        <v>-1.83357813886592</v>
      </c>
      <c r="K1513">
        <v>411.23016566341101</v>
      </c>
      <c r="L1513">
        <v>371.40373007225799</v>
      </c>
      <c r="M1513">
        <v>34.4851435029953</v>
      </c>
      <c r="N1513">
        <v>0.62790451966347005</v>
      </c>
      <c r="O1513">
        <v>160.72908036454001</v>
      </c>
      <c r="P1513">
        <v>177.790563866513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391</v>
      </c>
      <c r="E1514">
        <v>904.48274695999999</v>
      </c>
      <c r="F1514">
        <v>138.62</v>
      </c>
      <c r="G1514">
        <v>9.6843323100357601</v>
      </c>
      <c r="H1514">
        <v>-17.8701636201212</v>
      </c>
      <c r="I1514">
        <v>-62.385067006191498</v>
      </c>
      <c r="J1514">
        <v>-6.33631936693609</v>
      </c>
      <c r="K1514">
        <v>168.98339388341</v>
      </c>
      <c r="L1514">
        <v>171.124416975663</v>
      </c>
      <c r="M1514">
        <v>8.6438484502224107</v>
      </c>
      <c r="N1514">
        <v>0.38245177684345599</v>
      </c>
      <c r="O1514">
        <v>115.156543067378</v>
      </c>
      <c r="P1514">
        <v>42.907216494845301</v>
      </c>
      <c r="Q1514">
        <v>1.2151805536123999E-2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398</v>
      </c>
      <c r="E1515">
        <v>904.42598399999997</v>
      </c>
      <c r="F1515">
        <v>9.24</v>
      </c>
      <c r="G1515">
        <v>144.549963298047</v>
      </c>
      <c r="H1515">
        <v>5.5677830985271903</v>
      </c>
      <c r="I1515">
        <v>13.194172373183299</v>
      </c>
      <c r="J1515">
        <v>0.19147632736501</v>
      </c>
      <c r="K1515">
        <v>9.2426065754917204</v>
      </c>
      <c r="L1515">
        <v>8.0780015059494499</v>
      </c>
      <c r="M1515">
        <v>47.797148090107598</v>
      </c>
      <c r="N1515">
        <v>1.09740402833656</v>
      </c>
      <c r="O1515">
        <v>68.290043290043201</v>
      </c>
      <c r="P1515">
        <v>183.435582822085</v>
      </c>
      <c r="Q1515">
        <v>0.18107973763204999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77</v>
      </c>
      <c r="E1516">
        <v>903.37914413999999</v>
      </c>
      <c r="F1516">
        <v>98.01</v>
      </c>
      <c r="G1516">
        <v>-33.074921494578803</v>
      </c>
      <c r="H1516">
        <v>-3.3561815384148699</v>
      </c>
      <c r="I1516">
        <v>-31.788811103525902</v>
      </c>
      <c r="J1516">
        <v>4.6610018069335197</v>
      </c>
      <c r="K1516">
        <v>95.876091286788196</v>
      </c>
      <c r="L1516">
        <v>93.938587086468601</v>
      </c>
      <c r="M1516">
        <v>53.640137785087703</v>
      </c>
      <c r="N1516">
        <v>0.92561763882785997</v>
      </c>
      <c r="O1516">
        <v>42.026323844505598</v>
      </c>
      <c r="P1516">
        <v>28.960526315789402</v>
      </c>
      <c r="Q1516">
        <v>-8.1868227222385001E-2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21</v>
      </c>
      <c r="E1517">
        <v>898.33536000000004</v>
      </c>
      <c r="F1517">
        <v>478.65</v>
      </c>
      <c r="G1517">
        <v>7.3871600176346304</v>
      </c>
      <c r="H1517">
        <v>-8.0534494700737902</v>
      </c>
      <c r="I1517">
        <v>-23.823345884502402</v>
      </c>
      <c r="J1517">
        <v>0.47694817692354502</v>
      </c>
      <c r="K1517">
        <v>480.53894935767602</v>
      </c>
      <c r="L1517">
        <v>449.72057218831401</v>
      </c>
      <c r="M1517">
        <v>54.744081441332099</v>
      </c>
      <c r="N1517">
        <v>0.52211944141824296</v>
      </c>
      <c r="O1517">
        <v>35.621017444897099</v>
      </c>
      <c r="P1517">
        <v>55.4058441558441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E1518">
        <v>898.154836381</v>
      </c>
      <c r="F1518">
        <v>73.09</v>
      </c>
      <c r="G1518">
        <v>212.59193908584001</v>
      </c>
      <c r="H1518">
        <v>7.3346283186041301</v>
      </c>
      <c r="I1518">
        <v>30.736969710876298</v>
      </c>
      <c r="J1518">
        <v>8.5652012597645903</v>
      </c>
      <c r="K1518">
        <v>67.106226202810404</v>
      </c>
      <c r="L1518">
        <v>55.4468837286148</v>
      </c>
      <c r="M1518">
        <v>60.758130600596999</v>
      </c>
      <c r="N1518">
        <v>1.15300532937809</v>
      </c>
      <c r="O1518">
        <v>7.6754686003557202</v>
      </c>
      <c r="P1518">
        <v>266.36591478696698</v>
      </c>
      <c r="Q1518">
        <v>4.0371949718649998E-2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628</v>
      </c>
      <c r="E1519">
        <v>897.67561780000005</v>
      </c>
      <c r="F1519">
        <v>820.3</v>
      </c>
      <c r="G1519">
        <v>-11.2879540760325</v>
      </c>
      <c r="H1519">
        <v>-6.6925027245116597</v>
      </c>
      <c r="I1519">
        <v>-23.281496191558301</v>
      </c>
      <c r="J1519">
        <v>-0.41388182382364502</v>
      </c>
      <c r="K1519">
        <v>832.39461926739102</v>
      </c>
      <c r="L1519">
        <v>827.74544966990197</v>
      </c>
      <c r="M1519">
        <v>48.2893023207385</v>
      </c>
      <c r="N1519">
        <v>1.31416533243448</v>
      </c>
      <c r="O1519">
        <v>21.748140924052102</v>
      </c>
      <c r="P1519">
        <v>16.354609929077998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153</v>
      </c>
      <c r="E1520">
        <v>897.42053960999999</v>
      </c>
      <c r="F1520">
        <v>1043.7</v>
      </c>
      <c r="G1520">
        <v>-56.967994083243099</v>
      </c>
      <c r="H1520">
        <v>-8.2424730699995301</v>
      </c>
      <c r="I1520">
        <v>-36.418321551380899</v>
      </c>
      <c r="J1520">
        <v>-1.7954609063531799</v>
      </c>
      <c r="K1520">
        <v>1083.6303766430501</v>
      </c>
      <c r="L1520">
        <v>1161.15908943708</v>
      </c>
      <c r="M1520">
        <v>44.172329992164599</v>
      </c>
      <c r="N1520">
        <v>0.61672667966384997</v>
      </c>
      <c r="O1520">
        <v>64.894126664750402</v>
      </c>
      <c r="P1520">
        <v>15.7480314960629</v>
      </c>
      <c r="Q1520">
        <v>7.4914038629511001E-2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258</v>
      </c>
      <c r="E1521">
        <v>893.17560521999997</v>
      </c>
      <c r="F1521">
        <v>1464.9</v>
      </c>
      <c r="G1521">
        <v>75.707092007613994</v>
      </c>
      <c r="H1521">
        <v>3.0458180649106699</v>
      </c>
      <c r="I1521">
        <v>-11.695206859908099</v>
      </c>
      <c r="J1521">
        <v>11.8427627290556</v>
      </c>
      <c r="K1521">
        <v>1274.56518550547</v>
      </c>
      <c r="L1521">
        <v>1151.21976395207</v>
      </c>
      <c r="M1521">
        <v>76.3980053184723</v>
      </c>
      <c r="N1521">
        <v>2.2034544760113901</v>
      </c>
      <c r="O1521">
        <v>11.3386579288688</v>
      </c>
      <c r="P1521">
        <v>115.743740795287</v>
      </c>
      <c r="Q1521">
        <v>7.3059334793432004E-2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922</v>
      </c>
      <c r="E1522">
        <v>892.92899999999997</v>
      </c>
      <c r="F1522">
        <v>1941.15</v>
      </c>
      <c r="G1522">
        <v>103.41291044615301</v>
      </c>
      <c r="H1522">
        <v>-7.7968303104545296</v>
      </c>
      <c r="I1522">
        <v>77.407626368934302</v>
      </c>
      <c r="J1522">
        <v>10.404943697640199</v>
      </c>
      <c r="K1522">
        <v>1720.6394982561101</v>
      </c>
      <c r="L1522">
        <v>1236.60477999656</v>
      </c>
      <c r="M1522">
        <v>50.141746839640199</v>
      </c>
      <c r="N1522">
        <v>0.84988901091197899</v>
      </c>
      <c r="O1522">
        <v>18.986167993199899</v>
      </c>
      <c r="P1522">
        <v>186.64353219137601</v>
      </c>
      <c r="Q1522">
        <v>0.17145244459970599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711</v>
      </c>
      <c r="E1523">
        <v>892.34917798999902</v>
      </c>
      <c r="F1523">
        <v>210.55</v>
      </c>
      <c r="G1523">
        <v>-12.514613909277999</v>
      </c>
      <c r="H1523">
        <v>-4.2045274429024699</v>
      </c>
      <c r="I1523">
        <v>-43.694452014354702</v>
      </c>
      <c r="J1523">
        <v>-2.0861255820742999</v>
      </c>
      <c r="K1523">
        <v>218.132587424528</v>
      </c>
      <c r="L1523">
        <v>221.720614153675</v>
      </c>
      <c r="M1523">
        <v>38.048150904382098</v>
      </c>
      <c r="N1523">
        <v>0.77859920632351498</v>
      </c>
      <c r="O1523">
        <v>58.1572073141771</v>
      </c>
      <c r="P1523">
        <v>25.701492537313399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121</v>
      </c>
      <c r="E1524">
        <v>892.27104143999998</v>
      </c>
      <c r="F1524">
        <v>2863.2</v>
      </c>
      <c r="G1524">
        <v>10.358202445517099</v>
      </c>
      <c r="H1524">
        <v>-2.6090983463381701</v>
      </c>
      <c r="I1524">
        <v>-18.745655768018999</v>
      </c>
      <c r="J1524">
        <v>-3.0890426197402499</v>
      </c>
      <c r="K1524">
        <v>2888.0585372178398</v>
      </c>
      <c r="L1524">
        <v>2695.72513259672</v>
      </c>
      <c r="M1524">
        <v>36.758374874022103</v>
      </c>
      <c r="N1524">
        <v>0.66661085130654596</v>
      </c>
      <c r="O1524">
        <v>24.720592344230202</v>
      </c>
      <c r="P1524">
        <v>47.587628865979298</v>
      </c>
      <c r="Q1524">
        <v>0.128160222491639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531</v>
      </c>
      <c r="E1525">
        <v>887.67544950000001</v>
      </c>
      <c r="F1525">
        <v>264.60000000000002</v>
      </c>
      <c r="G1525">
        <v>60.051565971443402</v>
      </c>
      <c r="H1525">
        <v>21.196254671938</v>
      </c>
      <c r="I1525">
        <v>34.858322546617302</v>
      </c>
      <c r="J1525">
        <v>13.090585268348301</v>
      </c>
      <c r="K1525">
        <v>224.611798694025</v>
      </c>
      <c r="L1525">
        <v>187.61897294778601</v>
      </c>
      <c r="M1525">
        <v>68.059173342004698</v>
      </c>
      <c r="N1525">
        <v>0.942338306388397</v>
      </c>
      <c r="O1525">
        <v>3.9304610733182002</v>
      </c>
      <c r="P1525">
        <v>100.758725341426</v>
      </c>
      <c r="Q1525">
        <v>8.5474972050261E-2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398</v>
      </c>
      <c r="E1526">
        <v>883.5625</v>
      </c>
      <c r="F1526">
        <v>282.74</v>
      </c>
      <c r="G1526">
        <v>2.6283190348597398</v>
      </c>
      <c r="H1526">
        <v>26.4005725276505</v>
      </c>
      <c r="I1526">
        <v>-1.6535459420915</v>
      </c>
      <c r="J1526">
        <v>17.3836349758881</v>
      </c>
      <c r="K1526">
        <v>237.147153684709</v>
      </c>
      <c r="L1526">
        <v>227.11420380709399</v>
      </c>
      <c r="M1526">
        <v>65.756756797627702</v>
      </c>
      <c r="N1526">
        <v>4.7099132748388302</v>
      </c>
      <c r="O1526">
        <v>14.5929122161703</v>
      </c>
      <c r="P1526">
        <v>50.154009559214003</v>
      </c>
      <c r="Q1526">
        <v>-5.0907257477126003E-2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127</v>
      </c>
      <c r="E1527">
        <v>883.08799370999998</v>
      </c>
      <c r="F1527">
        <v>860.85</v>
      </c>
      <c r="G1527">
        <v>129.216965237842</v>
      </c>
      <c r="H1527">
        <v>-6.75628991204466</v>
      </c>
      <c r="I1527">
        <v>28.554456564199899</v>
      </c>
      <c r="J1527">
        <v>-4.3696632165919604</v>
      </c>
      <c r="K1527">
        <v>790.17941323320201</v>
      </c>
      <c r="L1527">
        <v>652.50979460704605</v>
      </c>
      <c r="M1527">
        <v>49.601357925281597</v>
      </c>
      <c r="N1527">
        <v>0.62253967650291497</v>
      </c>
      <c r="O1527">
        <v>13.2601498518905</v>
      </c>
      <c r="P1527">
        <v>170.19774011299401</v>
      </c>
      <c r="Q1527">
        <v>0.16030992013127601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298</v>
      </c>
      <c r="E1528">
        <v>882.442108939999</v>
      </c>
      <c r="F1528">
        <v>139.72</v>
      </c>
      <c r="G1528">
        <v>6224.4913122716498</v>
      </c>
      <c r="H1528">
        <v>12.305172511580199</v>
      </c>
      <c r="I1528">
        <v>222.01545126442301</v>
      </c>
      <c r="J1528">
        <v>-1.33357813886593</v>
      </c>
      <c r="K1528">
        <v>59.081744376925499</v>
      </c>
      <c r="L1528">
        <v>21.0772086400681</v>
      </c>
      <c r="M1528">
        <v>99.9781004358925</v>
      </c>
      <c r="N1528">
        <v>4.2782571182053397</v>
      </c>
      <c r="O1528">
        <v>0</v>
      </c>
      <c r="P1528">
        <v>6886</v>
      </c>
      <c r="Q1528">
        <v>0.146901895477445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551</v>
      </c>
      <c r="E1529">
        <v>881.66976127999897</v>
      </c>
      <c r="F1529">
        <v>655.6</v>
      </c>
      <c r="G1529">
        <v>38.016633201038999</v>
      </c>
      <c r="H1529">
        <v>2.8744351453108101</v>
      </c>
      <c r="I1529">
        <v>5.8521528086320096</v>
      </c>
      <c r="J1529">
        <v>10.8325939679589</v>
      </c>
      <c r="K1529">
        <v>610.35739960924195</v>
      </c>
      <c r="L1529">
        <v>527.00457841800403</v>
      </c>
      <c r="M1529">
        <v>52.792406382844703</v>
      </c>
      <c r="N1529">
        <v>0.77709306063131101</v>
      </c>
      <c r="O1529">
        <v>13.3618059792556</v>
      </c>
      <c r="P1529">
        <v>98.726886935435004</v>
      </c>
      <c r="Q1529">
        <v>9.5124210542193999E-2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377</v>
      </c>
      <c r="E1530">
        <v>876.57296105199998</v>
      </c>
      <c r="F1530">
        <v>208.42</v>
      </c>
      <c r="G1530">
        <v>7.2704830687859001</v>
      </c>
      <c r="H1530">
        <v>-11.1156847481172</v>
      </c>
      <c r="I1530">
        <v>-26.164500783898301</v>
      </c>
      <c r="J1530">
        <v>-1.37684736963516</v>
      </c>
      <c r="K1530">
        <v>205.26150944108301</v>
      </c>
      <c r="L1530">
        <v>190.359696481507</v>
      </c>
      <c r="M1530">
        <v>42.467425958110901</v>
      </c>
      <c r="N1530">
        <v>0.706584094083054</v>
      </c>
      <c r="O1530">
        <v>23.7885039823433</v>
      </c>
      <c r="P1530">
        <v>54.042867701404198</v>
      </c>
      <c r="Q1530">
        <v>2.730271329628E-2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546</v>
      </c>
      <c r="E1531">
        <v>875.85599999999999</v>
      </c>
      <c r="F1531">
        <v>514</v>
      </c>
      <c r="G1531">
        <v>98.036369834179695</v>
      </c>
      <c r="H1531">
        <v>18.222116727671299</v>
      </c>
      <c r="I1531">
        <v>31.789368595217201</v>
      </c>
      <c r="J1531">
        <v>21.264775017584199</v>
      </c>
      <c r="K1531">
        <v>390.91196061813798</v>
      </c>
      <c r="L1531">
        <v>327.87894061818798</v>
      </c>
      <c r="M1531">
        <v>81.690710898449396</v>
      </c>
      <c r="N1531">
        <v>1.50813482885504</v>
      </c>
      <c r="O1531">
        <v>0.369649805447469</v>
      </c>
      <c r="P1531">
        <v>128.49522116025699</v>
      </c>
      <c r="Q1531">
        <v>8.2941284743075994E-2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720</v>
      </c>
      <c r="E1532">
        <v>875.43042120999996</v>
      </c>
      <c r="F1532">
        <v>273.05</v>
      </c>
      <c r="G1532">
        <v>0.48188209593760301</v>
      </c>
      <c r="H1532">
        <v>-3.0860854435923799</v>
      </c>
      <c r="I1532">
        <v>0.53066193906125303</v>
      </c>
      <c r="J1532">
        <v>-2.8563265139820002</v>
      </c>
      <c r="K1532">
        <v>262.11868018220002</v>
      </c>
      <c r="L1532">
        <v>242.69067234078199</v>
      </c>
      <c r="M1532">
        <v>62.3816521735951</v>
      </c>
      <c r="N1532">
        <v>0.63944007741373698</v>
      </c>
      <c r="O1532">
        <v>4.3801501556491402</v>
      </c>
      <c r="P1532">
        <v>32.355792535143003</v>
      </c>
      <c r="Q1532">
        <v>1.7242551089885001E-2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551</v>
      </c>
      <c r="E1533">
        <v>872.86810000000003</v>
      </c>
      <c r="F1533">
        <v>79.459999999999994</v>
      </c>
      <c r="G1533">
        <v>18.054948635291201</v>
      </c>
      <c r="H1533">
        <v>-7.62674409997219</v>
      </c>
      <c r="I1533">
        <v>-29.541949970761902</v>
      </c>
      <c r="J1533">
        <v>0.90803259938910297</v>
      </c>
      <c r="K1533">
        <v>77.281062944735297</v>
      </c>
      <c r="L1533">
        <v>79.828281099025702</v>
      </c>
      <c r="M1533">
        <v>63.2442205538064</v>
      </c>
      <c r="N1533">
        <v>0.82169876439728495</v>
      </c>
      <c r="O1533">
        <v>49.068713818273302</v>
      </c>
      <c r="P1533">
        <v>47.421150278293098</v>
      </c>
      <c r="Q1533">
        <v>-1.7999890483470001E-2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604</v>
      </c>
      <c r="E1534">
        <v>871.2912</v>
      </c>
      <c r="F1534">
        <v>1396.3</v>
      </c>
      <c r="G1534">
        <v>5.9266600147605502</v>
      </c>
      <c r="H1534">
        <v>26.3285730018363</v>
      </c>
      <c r="I1534">
        <v>15.7310017056777</v>
      </c>
      <c r="J1534">
        <v>9.8812366759488892</v>
      </c>
      <c r="K1534">
        <v>1216.71364807296</v>
      </c>
      <c r="L1534">
        <v>1071.82795188404</v>
      </c>
      <c r="M1534">
        <v>53.733890589272598</v>
      </c>
      <c r="N1534">
        <v>0.76815414568907803</v>
      </c>
      <c r="O1534">
        <v>12.3684022058296</v>
      </c>
      <c r="P1534">
        <v>74.537499999999994</v>
      </c>
      <c r="Q1534">
        <v>4.5715944127609001E-2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1506</v>
      </c>
      <c r="E1535">
        <v>869.81842841000002</v>
      </c>
      <c r="F1535">
        <v>357.95</v>
      </c>
      <c r="G1535">
        <v>200.03000978025599</v>
      </c>
      <c r="H1535">
        <v>-1.2824249414570701</v>
      </c>
      <c r="I1535">
        <v>104.608629620255</v>
      </c>
      <c r="J1535">
        <v>6.3092790039912101</v>
      </c>
      <c r="K1535">
        <v>341.84502012061</v>
      </c>
      <c r="L1535">
        <v>234.55722372537301</v>
      </c>
      <c r="M1535">
        <v>41.698044049392898</v>
      </c>
      <c r="N1535">
        <v>0.48108826247689401</v>
      </c>
      <c r="O1535">
        <v>29.068305629277798</v>
      </c>
      <c r="P1535">
        <v>250.93137254901899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165</v>
      </c>
      <c r="E1536">
        <v>867.38400000000001</v>
      </c>
      <c r="F1536">
        <v>50.4</v>
      </c>
      <c r="G1536">
        <v>800.05280959785796</v>
      </c>
      <c r="H1536">
        <v>-28.6717097145022</v>
      </c>
      <c r="I1536">
        <v>172.925383690601</v>
      </c>
      <c r="J1536">
        <v>22.7294872527081</v>
      </c>
      <c r="K1536">
        <v>54.057793134879702</v>
      </c>
      <c r="L1536">
        <v>37.821438391969501</v>
      </c>
      <c r="M1536">
        <v>61.174918192277801</v>
      </c>
      <c r="N1536">
        <v>1.2134868687552101</v>
      </c>
      <c r="O1536">
        <v>55.773809523809497</v>
      </c>
      <c r="P1536">
        <v>888.23529411764696</v>
      </c>
      <c r="Q1536">
        <v>0.169355850894395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420</v>
      </c>
      <c r="E1537">
        <v>867.07578332999901</v>
      </c>
      <c r="F1537">
        <v>68.349999999999994</v>
      </c>
      <c r="G1537">
        <v>-31.341968371752301</v>
      </c>
      <c r="H1537">
        <v>7.5767235185897599</v>
      </c>
      <c r="I1537">
        <v>-3.3323248455879901</v>
      </c>
      <c r="J1537">
        <v>5.6092743255192001</v>
      </c>
      <c r="K1537">
        <v>60.678806540704898</v>
      </c>
      <c r="L1537">
        <v>63.450470438621501</v>
      </c>
      <c r="M1537">
        <v>76.122715522553804</v>
      </c>
      <c r="N1537">
        <v>2.1020947369005998</v>
      </c>
      <c r="O1537">
        <v>43.379663496708098</v>
      </c>
      <c r="P1537">
        <v>46.673819742489201</v>
      </c>
      <c r="Q1537">
        <v>2.5458703724448001E-2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265</v>
      </c>
      <c r="E1538">
        <v>866.82399999999996</v>
      </c>
      <c r="F1538">
        <v>1547.9</v>
      </c>
      <c r="G1538">
        <v>20.219205068513201</v>
      </c>
      <c r="H1538">
        <v>0.16928975193263701</v>
      </c>
      <c r="I1538">
        <v>-22.575591287985301</v>
      </c>
      <c r="J1538">
        <v>2.1428024333230198</v>
      </c>
      <c r="K1538">
        <v>1528.46812017244</v>
      </c>
      <c r="L1538">
        <v>1466.63452958684</v>
      </c>
      <c r="M1538">
        <v>55.374589089458397</v>
      </c>
      <c r="N1538">
        <v>0.697682953155357</v>
      </c>
      <c r="O1538">
        <v>15.2884553265714</v>
      </c>
      <c r="P1538">
        <v>51.769781351112798</v>
      </c>
      <c r="Q1538">
        <v>4.1185908887584E-2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356</v>
      </c>
      <c r="E1539">
        <v>865.94775907500002</v>
      </c>
      <c r="F1539">
        <v>131.31</v>
      </c>
      <c r="G1539">
        <v>-41.870743675102602</v>
      </c>
      <c r="H1539">
        <v>-14.924906959952301</v>
      </c>
      <c r="I1539">
        <v>-46.533629017508602</v>
      </c>
      <c r="J1539">
        <v>-4.6257000480091204</v>
      </c>
      <c r="K1539">
        <v>147.94470146869901</v>
      </c>
      <c r="L1539">
        <v>156.79768077958499</v>
      </c>
      <c r="M1539">
        <v>19.927145429973098</v>
      </c>
      <c r="N1539">
        <v>1.6123788223022399</v>
      </c>
      <c r="O1539">
        <v>65.867032213845107</v>
      </c>
      <c r="P1539">
        <v>1.0076923076922999</v>
      </c>
      <c r="Q1539">
        <v>0.19808204184888301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265</v>
      </c>
      <c r="E1540">
        <v>864.45650537999995</v>
      </c>
      <c r="F1540">
        <v>251.55</v>
      </c>
      <c r="G1540">
        <v>-10.4694034357766</v>
      </c>
      <c r="H1540">
        <v>-3.0232090664631701</v>
      </c>
      <c r="I1540">
        <v>-32.222471334964197</v>
      </c>
      <c r="J1540">
        <v>3.6870830181588601</v>
      </c>
      <c r="K1540">
        <v>258.82662691028401</v>
      </c>
      <c r="L1540">
        <v>251.67468987805699</v>
      </c>
      <c r="M1540">
        <v>42.678451911214999</v>
      </c>
      <c r="N1540">
        <v>1.0538628280637601</v>
      </c>
      <c r="O1540">
        <v>30.610216656728198</v>
      </c>
      <c r="P1540">
        <v>26.981322564361399</v>
      </c>
      <c r="Q1540">
        <v>0.10050150704362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220</v>
      </c>
      <c r="E1541">
        <v>863.93454999999994</v>
      </c>
      <c r="F1541">
        <v>232.6</v>
      </c>
      <c r="G1541">
        <v>117.212160043442</v>
      </c>
      <c r="H1541">
        <v>7.4747116777268197</v>
      </c>
      <c r="I1541">
        <v>-18.8359836325203</v>
      </c>
      <c r="J1541">
        <v>-6.5880937382091096</v>
      </c>
      <c r="K1541">
        <v>223.131971809059</v>
      </c>
      <c r="M1541">
        <v>47.0877092555655</v>
      </c>
      <c r="N1541">
        <v>3.1224808628809799</v>
      </c>
      <c r="O1541">
        <v>23.621563077474899</v>
      </c>
      <c r="P1541">
        <v>197.45515769176899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637</v>
      </c>
      <c r="E1542">
        <v>863.28</v>
      </c>
      <c r="F1542">
        <v>287.76</v>
      </c>
      <c r="G1542">
        <v>25.3543732612981</v>
      </c>
      <c r="H1542">
        <v>17.741471106268602</v>
      </c>
      <c r="I1542">
        <v>-8.5959430335891298</v>
      </c>
      <c r="J1542">
        <v>7.8115140570737198</v>
      </c>
      <c r="K1542">
        <v>260.98030653672299</v>
      </c>
      <c r="L1542">
        <v>256.497101588433</v>
      </c>
      <c r="M1542">
        <v>63.256667277965001</v>
      </c>
      <c r="N1542">
        <v>4.5272274321205996</v>
      </c>
      <c r="O1542">
        <v>49.325827078120597</v>
      </c>
      <c r="P1542">
        <v>57.160021845985803</v>
      </c>
      <c r="Q1542">
        <v>9.6876571999490999E-2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200</v>
      </c>
      <c r="E1543">
        <v>860.88500999999997</v>
      </c>
      <c r="F1543">
        <v>582.9</v>
      </c>
      <c r="G1543">
        <v>22.7950717401398</v>
      </c>
      <c r="H1543">
        <v>3.1454284274605202</v>
      </c>
      <c r="I1543">
        <v>18.4493683380921</v>
      </c>
      <c r="J1543">
        <v>-1.07177440139189</v>
      </c>
      <c r="K1543">
        <v>512.36369730037302</v>
      </c>
      <c r="L1543">
        <v>446.21915564755602</v>
      </c>
      <c r="M1543">
        <v>59.577742355175502</v>
      </c>
      <c r="N1543">
        <v>0.54217473133739202</v>
      </c>
      <c r="O1543">
        <v>11.511408474867</v>
      </c>
      <c r="P1543">
        <v>60.379694593479101</v>
      </c>
      <c r="Q1543">
        <v>3.8004630789600001E-2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925</v>
      </c>
      <c r="E1544">
        <v>860.7</v>
      </c>
      <c r="F1544">
        <v>202.79</v>
      </c>
      <c r="G1544">
        <v>-7.5490799270022499</v>
      </c>
      <c r="H1544">
        <v>8.5836730824025498</v>
      </c>
      <c r="I1544">
        <v>-10.392387739845899</v>
      </c>
      <c r="J1544">
        <v>3.3499142177566101</v>
      </c>
      <c r="K1544">
        <v>182.141518566743</v>
      </c>
      <c r="L1544">
        <v>180.322481045275</v>
      </c>
      <c r="M1544">
        <v>52.946503234223698</v>
      </c>
      <c r="N1544">
        <v>0.80631139641068295</v>
      </c>
      <c r="O1544">
        <v>13.615069776616201</v>
      </c>
      <c r="P1544">
        <v>79.460176991150405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255</v>
      </c>
      <c r="E1545">
        <v>860.10924999999997</v>
      </c>
      <c r="F1545">
        <v>350.35</v>
      </c>
      <c r="G1545">
        <v>-0.97918214620794997</v>
      </c>
      <c r="H1545">
        <v>-12.2932372684822</v>
      </c>
      <c r="I1545">
        <v>11.1844930023424</v>
      </c>
      <c r="J1545">
        <v>1.91642186113406</v>
      </c>
      <c r="M1545">
        <v>56.995484215212301</v>
      </c>
      <c r="O1545">
        <v>21.307264164407002</v>
      </c>
      <c r="P1545">
        <v>84.394736842105203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628</v>
      </c>
      <c r="E1546">
        <v>859.40378975199997</v>
      </c>
      <c r="F1546">
        <v>44.84</v>
      </c>
      <c r="G1546">
        <v>213.27919105953299</v>
      </c>
      <c r="H1546">
        <v>-4.5532267676207701</v>
      </c>
      <c r="I1546">
        <v>107.177995276546</v>
      </c>
      <c r="J1546">
        <v>5.5262132863947802</v>
      </c>
      <c r="K1546">
        <v>38.440046410197802</v>
      </c>
      <c r="L1546">
        <v>26.475284911966899</v>
      </c>
      <c r="M1546">
        <v>54.635396698151297</v>
      </c>
      <c r="N1546">
        <v>0.488340459529084</v>
      </c>
      <c r="O1546">
        <v>15.0758251561106</v>
      </c>
      <c r="P1546">
        <v>258.72000000000003</v>
      </c>
      <c r="Q1546">
        <v>7.4210253254285999E-2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391</v>
      </c>
      <c r="E1547">
        <v>858.210177305</v>
      </c>
      <c r="F1547">
        <v>390.85</v>
      </c>
      <c r="G1547">
        <v>-16.797809488649001</v>
      </c>
      <c r="H1547">
        <v>17.060339643107501</v>
      </c>
      <c r="I1547">
        <v>26.036635922456799</v>
      </c>
      <c r="J1547">
        <v>6.38171661799361</v>
      </c>
      <c r="K1547">
        <v>346.399425427685</v>
      </c>
      <c r="L1547">
        <v>314.44024795725198</v>
      </c>
      <c r="M1547">
        <v>57.889959271048298</v>
      </c>
      <c r="N1547">
        <v>1.9092688894418799</v>
      </c>
      <c r="O1547">
        <v>29.3718817960854</v>
      </c>
      <c r="P1547">
        <v>69.787141615986101</v>
      </c>
      <c r="Q1547">
        <v>5.2244041089031003E-2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D1548" t="s">
        <v>184</v>
      </c>
      <c r="E1548">
        <v>857.71922794499994</v>
      </c>
      <c r="F1548">
        <v>337.65</v>
      </c>
      <c r="G1548">
        <v>39.503597283939797</v>
      </c>
      <c r="H1548">
        <v>17.2892078725835</v>
      </c>
      <c r="I1548">
        <v>33.417009566001703</v>
      </c>
      <c r="J1548">
        <v>8.6001966955711495</v>
      </c>
      <c r="K1548">
        <v>288.72387962218198</v>
      </c>
      <c r="L1548">
        <v>255.84274060112401</v>
      </c>
      <c r="M1548">
        <v>77.554067299324004</v>
      </c>
      <c r="N1548">
        <v>3.5436768146094102</v>
      </c>
      <c r="O1548">
        <v>6.1602250851473501</v>
      </c>
      <c r="P1548">
        <v>84.912376779846596</v>
      </c>
      <c r="Q1548">
        <v>5.9177177804263001E-2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D1549" t="s">
        <v>496</v>
      </c>
      <c r="E1549">
        <v>857.57169474600005</v>
      </c>
      <c r="F1549">
        <v>140.01</v>
      </c>
      <c r="G1549">
        <v>-19.946295747702099</v>
      </c>
      <c r="H1549">
        <v>-1.3898273778802801</v>
      </c>
      <c r="I1549">
        <v>-29.5279310229249</v>
      </c>
      <c r="J1549">
        <v>4.4433449380571304</v>
      </c>
      <c r="K1549">
        <v>136.62803304589201</v>
      </c>
      <c r="L1549">
        <v>142.903729482693</v>
      </c>
      <c r="M1549">
        <v>60.4143883162373</v>
      </c>
      <c r="N1549">
        <v>0.76137067402390901</v>
      </c>
      <c r="O1549">
        <v>44.632526248125103</v>
      </c>
      <c r="P1549">
        <v>24.619492656875799</v>
      </c>
      <c r="Q1549">
        <v>-0.123789518703333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365</v>
      </c>
      <c r="E1550">
        <v>855.84891600000003</v>
      </c>
      <c r="F1550">
        <v>109.72</v>
      </c>
      <c r="G1550">
        <v>136.69972735776699</v>
      </c>
      <c r="H1550">
        <v>9.1720051385372798</v>
      </c>
      <c r="I1550">
        <v>68.005032723738907</v>
      </c>
      <c r="J1550">
        <v>4.7834431377298099</v>
      </c>
      <c r="K1550">
        <v>93.1140769138362</v>
      </c>
      <c r="L1550">
        <v>73.810617724128306</v>
      </c>
      <c r="M1550">
        <v>71.829274247193396</v>
      </c>
      <c r="N1550">
        <v>1.45200980425445</v>
      </c>
      <c r="O1550">
        <v>0</v>
      </c>
      <c r="P1550">
        <v>184.24870466321201</v>
      </c>
      <c r="Q1550">
        <v>9.1603391619234004E-2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574</v>
      </c>
      <c r="E1551">
        <v>853.71014820000005</v>
      </c>
      <c r="F1551">
        <v>13.65</v>
      </c>
      <c r="G1551">
        <v>-4.54277863743601</v>
      </c>
      <c r="H1551">
        <v>-11.905806790172999</v>
      </c>
      <c r="I1551">
        <v>-16.754103488885601</v>
      </c>
      <c r="J1551">
        <v>3.4356526303648298</v>
      </c>
      <c r="K1551">
        <v>13.8737441538527</v>
      </c>
      <c r="L1551">
        <v>13.4088492210239</v>
      </c>
      <c r="M1551">
        <v>43.340538206796801</v>
      </c>
      <c r="N1551">
        <v>0.84279515222092305</v>
      </c>
      <c r="O1551">
        <v>34.065934065934002</v>
      </c>
      <c r="P1551">
        <v>36.5</v>
      </c>
      <c r="Q1551">
        <v>2.1463982447146999E-2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Row],[Ticker]],[1]!Table1[[Symbol]:[Industry]],2,FALSE),"-")</f>
        <v>-</v>
      </c>
      <c r="D1552" t="s">
        <v>57</v>
      </c>
      <c r="E1552">
        <v>853.62786642000003</v>
      </c>
      <c r="F1552">
        <v>144.47</v>
      </c>
      <c r="G1552">
        <v>22.443633006046699</v>
      </c>
      <c r="H1552">
        <v>4.3757402937655101</v>
      </c>
      <c r="I1552">
        <v>24.459290654177199</v>
      </c>
      <c r="J1552">
        <v>8.7711136021189393</v>
      </c>
      <c r="K1552">
        <v>125.64398840828601</v>
      </c>
      <c r="L1552">
        <v>109.600415813195</v>
      </c>
      <c r="M1552">
        <v>71.219734556380999</v>
      </c>
      <c r="N1552">
        <v>1.58078645867192</v>
      </c>
      <c r="O1552">
        <v>2.71336609676748</v>
      </c>
      <c r="P1552">
        <v>76.505803298717098</v>
      </c>
      <c r="Q1552">
        <v>4.3934766302224003E-2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Row],[Ticker]],[1]!Table1[[Symbol]:[Industry]],2,FALSE),"-")</f>
        <v>-</v>
      </c>
      <c r="D1553" t="s">
        <v>72</v>
      </c>
      <c r="E1553">
        <v>847.24000109999997</v>
      </c>
      <c r="F1553">
        <v>132.44999999999999</v>
      </c>
      <c r="G1553">
        <v>-4.5125784533587199</v>
      </c>
      <c r="H1553">
        <v>20.881183971601899</v>
      </c>
      <c r="I1553">
        <v>15.2180372735777</v>
      </c>
      <c r="J1553">
        <v>7.1910120250684901</v>
      </c>
      <c r="K1553">
        <v>115.18407907936</v>
      </c>
      <c r="L1553">
        <v>113.182612266908</v>
      </c>
      <c r="M1553">
        <v>84.627735074172406</v>
      </c>
      <c r="N1553">
        <v>2.28589864431724</v>
      </c>
      <c r="O1553">
        <v>5.9267648169120504</v>
      </c>
      <c r="P1553">
        <v>50.596930073905597</v>
      </c>
      <c r="Q1553">
        <v>0.196575097443842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Row],[Ticker]],[1]!Table1[[Symbol]:[Industry]],2,FALSE),"-")</f>
        <v>-</v>
      </c>
      <c r="D1554" t="s">
        <v>420</v>
      </c>
      <c r="E1554">
        <v>838.83682959999999</v>
      </c>
      <c r="F1554">
        <v>80.569999999999993</v>
      </c>
      <c r="G1554">
        <v>41.0874188677614</v>
      </c>
      <c r="H1554">
        <v>11.0001373925018</v>
      </c>
      <c r="I1554">
        <v>-4.6350558698380002</v>
      </c>
      <c r="J1554">
        <v>2.48905183055302</v>
      </c>
      <c r="K1554">
        <v>71.533178098164001</v>
      </c>
      <c r="L1554">
        <v>66.110664702095306</v>
      </c>
      <c r="M1554">
        <v>59.679667713533902</v>
      </c>
      <c r="N1554">
        <v>2.7758712430491999</v>
      </c>
      <c r="O1554">
        <v>6.6153655206652804</v>
      </c>
      <c r="P1554">
        <v>67.8541666666666</v>
      </c>
      <c r="Q1554">
        <v>8.3881376321010004E-2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Row],[Ticker]],[1]!Table1[[Symbol]:[Industry]],2,FALSE),"-")</f>
        <v>-</v>
      </c>
      <c r="E1555">
        <v>835.72872787999995</v>
      </c>
      <c r="F1555">
        <v>317.3</v>
      </c>
      <c r="G1555">
        <v>24.9297052643049</v>
      </c>
      <c r="H1555">
        <v>2.96193514531081</v>
      </c>
      <c r="I1555">
        <v>0.876520604002619</v>
      </c>
      <c r="J1555">
        <v>12.2203172720198</v>
      </c>
      <c r="K1555">
        <v>291.12894263721398</v>
      </c>
      <c r="L1555">
        <v>258.68874957924601</v>
      </c>
      <c r="M1555">
        <v>59.6160338407173</v>
      </c>
      <c r="N1555">
        <v>0.56842922453204503</v>
      </c>
      <c r="O1555">
        <v>12.275449101796401</v>
      </c>
      <c r="P1555">
        <v>74.3406593406593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Row],[Ticker]],[1]!Table1[[Symbol]:[Industry]],2,FALSE),"-")</f>
        <v>-</v>
      </c>
      <c r="D1556" t="s">
        <v>136</v>
      </c>
      <c r="E1556">
        <v>831.86823000000004</v>
      </c>
      <c r="F1556">
        <v>15.85</v>
      </c>
      <c r="G1556">
        <v>317.97474472704999</v>
      </c>
      <c r="H1556">
        <v>-3.9977663472264799</v>
      </c>
      <c r="I1556">
        <v>15.309929208662</v>
      </c>
      <c r="J1556">
        <v>-1.08279443980636</v>
      </c>
      <c r="K1556">
        <v>16.7785284830791</v>
      </c>
      <c r="L1556">
        <v>13.743796741278301</v>
      </c>
      <c r="M1556">
        <v>41.526129715598898</v>
      </c>
      <c r="N1556">
        <v>0.38350504670621</v>
      </c>
      <c r="O1556">
        <v>38.107255520504701</v>
      </c>
      <c r="P1556">
        <v>414.05405405405401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Row],[Ticker]],[1]!Table1[[Symbol]:[Industry]],2,FALSE),"-")</f>
        <v>-</v>
      </c>
      <c r="D1557" t="s">
        <v>298</v>
      </c>
      <c r="E1557">
        <v>831.43799999999999</v>
      </c>
      <c r="F1557">
        <v>1539.7</v>
      </c>
      <c r="G1557">
        <v>122.32212443202999</v>
      </c>
      <c r="H1557">
        <v>-10.1132426770492</v>
      </c>
      <c r="I1557">
        <v>2.3456693244426599</v>
      </c>
      <c r="J1557">
        <v>-4.1322864273481699</v>
      </c>
      <c r="K1557">
        <v>1636.5238032396401</v>
      </c>
      <c r="L1557">
        <v>1388.01635099076</v>
      </c>
      <c r="M1557">
        <v>35.068372700281799</v>
      </c>
      <c r="N1557">
        <v>0.82942083618916995</v>
      </c>
      <c r="O1557">
        <v>29.830486458400902</v>
      </c>
      <c r="P1557">
        <v>158.77310924369701</v>
      </c>
      <c r="Q1557">
        <v>0.143409011060736</v>
      </c>
    </row>
    <row r="1558" spans="1:17" hidden="1" x14ac:dyDescent="0.3">
      <c r="A1558" t="s">
        <v>3270</v>
      </c>
      <c r="B1558" t="s">
        <v>3271</v>
      </c>
      <c r="C1558" t="str">
        <f>IFERROR(VLOOKUP(Table1[[#This Row],[Ticker]],[1]!Table1[[Symbol]:[Industry]],2,FALSE),"-")</f>
        <v>-</v>
      </c>
      <c r="D1558" t="s">
        <v>925</v>
      </c>
      <c r="E1558">
        <v>831.40283999999997</v>
      </c>
      <c r="F1558">
        <v>532.20000000000005</v>
      </c>
      <c r="G1558">
        <v>-1.9265505672605701</v>
      </c>
      <c r="H1558">
        <v>11.407566851025701</v>
      </c>
      <c r="I1558">
        <v>-10.4102010498612</v>
      </c>
      <c r="J1558">
        <v>9.0177788987944894</v>
      </c>
      <c r="K1558">
        <v>473.49184321793302</v>
      </c>
      <c r="L1558">
        <v>462.93255213290303</v>
      </c>
      <c r="M1558">
        <v>83.097450310768807</v>
      </c>
      <c r="N1558">
        <v>2.6868380259776101</v>
      </c>
      <c r="O1558">
        <v>12.3449830890642</v>
      </c>
      <c r="P1558">
        <v>37.875647668393697</v>
      </c>
    </row>
    <row r="1559" spans="1:17" hidden="1" x14ac:dyDescent="0.3">
      <c r="A1559" t="s">
        <v>3272</v>
      </c>
      <c r="B1559" t="s">
        <v>3273</v>
      </c>
      <c r="C1559" t="str">
        <f>IFERROR(VLOOKUP(Table1[[#This Row],[Ticker]],[1]!Table1[[Symbol]:[Industry]],2,FALSE),"-")</f>
        <v>-</v>
      </c>
      <c r="D1559" t="s">
        <v>681</v>
      </c>
      <c r="E1559">
        <v>829.86546884999996</v>
      </c>
      <c r="F1559">
        <v>137.16999999999999</v>
      </c>
      <c r="G1559">
        <v>-13.9833524079278</v>
      </c>
      <c r="H1559">
        <v>11.2444409140485</v>
      </c>
      <c r="I1559">
        <v>-7.29893779687783</v>
      </c>
      <c r="J1559">
        <v>-1.1917870940898101</v>
      </c>
      <c r="K1559">
        <v>127.477264274098</v>
      </c>
      <c r="L1559">
        <v>124.851352788733</v>
      </c>
      <c r="M1559">
        <v>53.340118136814901</v>
      </c>
      <c r="N1559">
        <v>0.600946728228413</v>
      </c>
      <c r="O1559">
        <v>10.7384996719399</v>
      </c>
      <c r="P1559">
        <v>36.419691695673698</v>
      </c>
      <c r="Q1559">
        <v>-7.2139621670149007E-2</v>
      </c>
    </row>
    <row r="1560" spans="1:17" hidden="1" x14ac:dyDescent="0.3">
      <c r="A1560" t="s">
        <v>3274</v>
      </c>
      <c r="B1560" t="s">
        <v>3275</v>
      </c>
      <c r="C1560" t="str">
        <f>IFERROR(VLOOKUP(Table1[[#This Row],[Ticker]],[1]!Table1[[Symbol]:[Industry]],2,FALSE),"-")</f>
        <v>-</v>
      </c>
      <c r="D1560" t="s">
        <v>95</v>
      </c>
      <c r="E1560">
        <v>828.71400000000006</v>
      </c>
      <c r="F1560">
        <v>70.23</v>
      </c>
      <c r="G1560">
        <v>67.856080283725802</v>
      </c>
      <c r="H1560">
        <v>8.8048657365704504</v>
      </c>
      <c r="I1560">
        <v>11.2686847148677</v>
      </c>
      <c r="J1560">
        <v>19.406138418341101</v>
      </c>
      <c r="K1560">
        <v>62.008700234876002</v>
      </c>
      <c r="L1560">
        <v>56.361745151865001</v>
      </c>
      <c r="M1560">
        <v>71.912549924316195</v>
      </c>
      <c r="N1560">
        <v>2.9981658323838798</v>
      </c>
      <c r="O1560">
        <v>8.9278086287910998</v>
      </c>
      <c r="P1560">
        <v>107.781065088757</v>
      </c>
      <c r="Q1560">
        <v>9.0703129338705002E-2</v>
      </c>
    </row>
    <row r="1561" spans="1:17" hidden="1" x14ac:dyDescent="0.3">
      <c r="A1561" t="s">
        <v>3276</v>
      </c>
      <c r="B1561" t="s">
        <v>3277</v>
      </c>
      <c r="C1561" t="str">
        <f>IFERROR(VLOOKUP(Table1[[#This Row],[Ticker]],[1]!Table1[[Symbol]:[Industry]],2,FALSE),"-")</f>
        <v>-</v>
      </c>
      <c r="D1561" t="s">
        <v>628</v>
      </c>
      <c r="E1561">
        <v>828.69232</v>
      </c>
      <c r="F1561">
        <v>412.9</v>
      </c>
      <c r="G1561">
        <v>38.281064601494897</v>
      </c>
      <c r="H1561">
        <v>-6.8655775920675897</v>
      </c>
      <c r="I1561">
        <v>0.72779570353987499</v>
      </c>
      <c r="J1561">
        <v>-1.5728125886266899</v>
      </c>
      <c r="K1561">
        <v>402.73064821619801</v>
      </c>
      <c r="L1561">
        <v>351.321762084716</v>
      </c>
      <c r="M1561">
        <v>52.4485275576397</v>
      </c>
      <c r="N1561">
        <v>0.449847214906686</v>
      </c>
      <c r="O1561">
        <v>11.407120368127799</v>
      </c>
      <c r="P1561">
        <v>82.618310482087495</v>
      </c>
    </row>
    <row r="1562" spans="1:17" hidden="1" x14ac:dyDescent="0.3">
      <c r="A1562" t="s">
        <v>3278</v>
      </c>
      <c r="B1562" t="s">
        <v>3279</v>
      </c>
      <c r="C1562" t="str">
        <f>IFERROR(VLOOKUP(Table1[[#This Row],[Ticker]],[1]!Table1[[Symbol]:[Industry]],2,FALSE),"-")</f>
        <v>-</v>
      </c>
      <c r="D1562" t="s">
        <v>925</v>
      </c>
      <c r="E1562">
        <v>827.6</v>
      </c>
      <c r="F1562">
        <v>2586.25</v>
      </c>
      <c r="G1562">
        <v>35.288539554329397</v>
      </c>
      <c r="H1562">
        <v>-2.5499472556691698</v>
      </c>
      <c r="I1562">
        <v>32.691919238387101</v>
      </c>
      <c r="J1562">
        <v>-1.1003124187847899</v>
      </c>
      <c r="K1562">
        <v>2353.9259369377701</v>
      </c>
      <c r="L1562">
        <v>2012.3142235439</v>
      </c>
      <c r="M1562">
        <v>71.1129668230991</v>
      </c>
      <c r="N1562">
        <v>0.62308359663685497</v>
      </c>
      <c r="O1562">
        <v>1.6143064282261901</v>
      </c>
      <c r="P1562">
        <v>71.195472297610294</v>
      </c>
      <c r="Q1562">
        <v>-4.9507475892265999E-2</v>
      </c>
    </row>
    <row r="1563" spans="1:17" hidden="1" x14ac:dyDescent="0.3">
      <c r="A1563" t="s">
        <v>3280</v>
      </c>
      <c r="B1563" t="s">
        <v>3281</v>
      </c>
      <c r="C1563" t="str">
        <f>IFERROR(VLOOKUP(Table1[[#This Row],[Ticker]],[1]!Table1[[Symbol]:[Industry]],2,FALSE),"-")</f>
        <v>-</v>
      </c>
      <c r="D1563" t="s">
        <v>377</v>
      </c>
      <c r="E1563">
        <v>826.83293000000003</v>
      </c>
      <c r="F1563">
        <v>85.25</v>
      </c>
      <c r="G1563">
        <v>8.5782625343771208</v>
      </c>
      <c r="H1563">
        <v>12.2872329729211</v>
      </c>
      <c r="I1563">
        <v>-18.305876139420199</v>
      </c>
      <c r="J1563">
        <v>5.1808697455509796</v>
      </c>
      <c r="K1563">
        <v>75.022817403782298</v>
      </c>
      <c r="L1563">
        <v>72.623821743288005</v>
      </c>
      <c r="M1563">
        <v>69.9327938239839</v>
      </c>
      <c r="N1563">
        <v>1.6732670877956499</v>
      </c>
      <c r="O1563">
        <v>12.9032258064516</v>
      </c>
      <c r="P1563">
        <v>43.760539629005002</v>
      </c>
      <c r="Q1563">
        <v>8.4214708415379994E-3</v>
      </c>
    </row>
    <row r="1564" spans="1:17" hidden="1" x14ac:dyDescent="0.3">
      <c r="A1564" t="s">
        <v>3282</v>
      </c>
      <c r="B1564" t="s">
        <v>3283</v>
      </c>
      <c r="C1564" t="str">
        <f>IFERROR(VLOOKUP(Table1[[#This Row],[Ticker]],[1]!Table1[[Symbol]:[Industry]],2,FALSE),"-")</f>
        <v>-</v>
      </c>
      <c r="E1564">
        <v>825.91359239999997</v>
      </c>
      <c r="F1564">
        <v>30.12</v>
      </c>
      <c r="G1564">
        <v>-54.958703904339899</v>
      </c>
      <c r="H1564">
        <v>-10.675514808492601</v>
      </c>
      <c r="I1564">
        <v>-50.277892783702903</v>
      </c>
      <c r="J1564">
        <v>-3.4778276515364901</v>
      </c>
      <c r="K1564">
        <v>31.4265871263352</v>
      </c>
      <c r="L1564">
        <v>36.854077653330798</v>
      </c>
      <c r="M1564">
        <v>38.249466446779202</v>
      </c>
      <c r="N1564">
        <v>0.73537899352980696</v>
      </c>
      <c r="O1564">
        <v>95.883134130146004</v>
      </c>
      <c r="P1564">
        <v>15.4907975460122</v>
      </c>
      <c r="Q1564">
        <v>7.6079264763668997E-2</v>
      </c>
    </row>
    <row r="1565" spans="1:17" hidden="1" x14ac:dyDescent="0.3">
      <c r="A1565" t="s">
        <v>3284</v>
      </c>
      <c r="B1565" t="s">
        <v>3285</v>
      </c>
      <c r="C1565" t="str">
        <f>IFERROR(VLOOKUP(Table1[[#This Row],[Ticker]],[1]!Table1[[Symbol]:[Industry]],2,FALSE),"-")</f>
        <v>-</v>
      </c>
      <c r="D1565" t="s">
        <v>231</v>
      </c>
      <c r="E1565">
        <v>825.3125</v>
      </c>
      <c r="F1565">
        <v>695</v>
      </c>
      <c r="G1565">
        <v>144.22085064605301</v>
      </c>
      <c r="H1565">
        <v>14.3574757427024</v>
      </c>
      <c r="I1565">
        <v>54.435216899463803</v>
      </c>
      <c r="J1565">
        <v>-3.0189713972928902</v>
      </c>
      <c r="K1565">
        <v>622.10834230518196</v>
      </c>
      <c r="L1565">
        <v>456.42494602113698</v>
      </c>
      <c r="M1565">
        <v>40.071046984505003</v>
      </c>
      <c r="N1565">
        <v>0.25288386593920498</v>
      </c>
      <c r="O1565">
        <v>25.611510791366801</v>
      </c>
      <c r="P1565">
        <v>211.659192825112</v>
      </c>
    </row>
    <row r="1566" spans="1:17" hidden="1" x14ac:dyDescent="0.3">
      <c r="A1566" t="s">
        <v>3286</v>
      </c>
      <c r="B1566" t="s">
        <v>3287</v>
      </c>
      <c r="C1566" t="str">
        <f>IFERROR(VLOOKUP(Table1[[#This Row],[Ticker]],[1]!Table1[[Symbol]:[Industry]],2,FALSE),"-")</f>
        <v>-</v>
      </c>
      <c r="D1566" t="s">
        <v>411</v>
      </c>
      <c r="E1566">
        <v>823.57837011000004</v>
      </c>
      <c r="F1566">
        <v>68.94</v>
      </c>
      <c r="G1566">
        <v>440.52301083624798</v>
      </c>
      <c r="H1566">
        <v>6.1465002612280601</v>
      </c>
      <c r="I1566">
        <v>378.17446793968497</v>
      </c>
      <c r="J1566">
        <v>0.75368088418090295</v>
      </c>
      <c r="K1566">
        <v>70.463642014950594</v>
      </c>
      <c r="L1566">
        <v>50.527622010426001</v>
      </c>
      <c r="M1566">
        <v>44.104411723446297</v>
      </c>
      <c r="N1566">
        <v>0.44193777768562897</v>
      </c>
      <c r="O1566">
        <v>35.581665216129899</v>
      </c>
      <c r="P1566">
        <v>662.61061946902601</v>
      </c>
      <c r="Q1566">
        <v>0.109083659029118</v>
      </c>
    </row>
    <row r="1567" spans="1:17" hidden="1" x14ac:dyDescent="0.3">
      <c r="A1567" t="s">
        <v>3288</v>
      </c>
      <c r="B1567" t="s">
        <v>3289</v>
      </c>
      <c r="C1567" t="str">
        <f>IFERROR(VLOOKUP(Table1[[#This Row],[Ticker]],[1]!Table1[[Symbol]:[Industry]],2,FALSE),"-")</f>
        <v>-</v>
      </c>
      <c r="D1567" t="s">
        <v>46</v>
      </c>
      <c r="E1567">
        <v>822.86519999999996</v>
      </c>
      <c r="F1567">
        <v>344</v>
      </c>
      <c r="G1567">
        <v>390.95325460064402</v>
      </c>
      <c r="H1567">
        <v>-18.5772114224071</v>
      </c>
      <c r="I1567">
        <v>-76.205215091584407</v>
      </c>
      <c r="J1567">
        <v>-6.0948218923362196</v>
      </c>
      <c r="K1567">
        <v>425.96791288514498</v>
      </c>
      <c r="L1567">
        <v>391.06420979043202</v>
      </c>
      <c r="M1567">
        <v>19.951749574063701</v>
      </c>
      <c r="N1567">
        <v>0.53571428571428503</v>
      </c>
      <c r="O1567">
        <v>191.19186046511601</v>
      </c>
      <c r="P1567">
        <v>417.371033238081</v>
      </c>
    </row>
    <row r="1568" spans="1:17" hidden="1" x14ac:dyDescent="0.3">
      <c r="A1568" t="s">
        <v>3290</v>
      </c>
      <c r="B1568" t="s">
        <v>3291</v>
      </c>
      <c r="C1568" t="str">
        <f>IFERROR(VLOOKUP(Table1[[#This Row],[Ticker]],[1]!Table1[[Symbol]:[Industry]],2,FALSE),"-")</f>
        <v>-</v>
      </c>
      <c r="D1568" t="s">
        <v>528</v>
      </c>
      <c r="E1568">
        <v>819.72836825100001</v>
      </c>
      <c r="F1568">
        <v>170.43</v>
      </c>
      <c r="G1568">
        <v>-48.631379732826197</v>
      </c>
      <c r="H1568">
        <v>-8.89873901199255</v>
      </c>
      <c r="I1568">
        <v>-47.379471352334697</v>
      </c>
      <c r="J1568">
        <v>8.8794088713632202E-2</v>
      </c>
      <c r="K1568">
        <v>174.74697210578699</v>
      </c>
      <c r="L1568">
        <v>191.32821178650701</v>
      </c>
      <c r="M1568">
        <v>51.516503187176397</v>
      </c>
      <c r="N1568">
        <v>0.58239011940785801</v>
      </c>
      <c r="O1568">
        <v>68.456257701108896</v>
      </c>
      <c r="P1568">
        <v>11.5379581151832</v>
      </c>
      <c r="Q1568">
        <v>7.6631092368721995E-2</v>
      </c>
    </row>
    <row r="1569" spans="1:17" hidden="1" x14ac:dyDescent="0.3">
      <c r="A1569" t="s">
        <v>3292</v>
      </c>
      <c r="B1569" t="s">
        <v>3293</v>
      </c>
      <c r="C1569" t="str">
        <f>IFERROR(VLOOKUP(Table1[[#This Row],[Ticker]],[1]!Table1[[Symbol]:[Industry]],2,FALSE),"-")</f>
        <v>-</v>
      </c>
      <c r="D1569" t="s">
        <v>1506</v>
      </c>
      <c r="E1569">
        <v>819.71971360400005</v>
      </c>
      <c r="F1569">
        <v>232.76</v>
      </c>
      <c r="G1569">
        <v>-12.5151605801813</v>
      </c>
      <c r="H1569">
        <v>-2.6852035465382502</v>
      </c>
      <c r="I1569">
        <v>-26.81608695996</v>
      </c>
      <c r="J1569">
        <v>-0.37422003665067899</v>
      </c>
      <c r="K1569">
        <v>235.406312383266</v>
      </c>
      <c r="L1569">
        <v>240.52125069881001</v>
      </c>
      <c r="M1569">
        <v>44.970311922004299</v>
      </c>
      <c r="N1569">
        <v>0.83704106570471004</v>
      </c>
      <c r="O1569">
        <v>43.925073036604203</v>
      </c>
      <c r="P1569">
        <v>24.4373162256081</v>
      </c>
      <c r="Q1569">
        <v>4.3966014568050001E-2</v>
      </c>
    </row>
    <row r="1570" spans="1:17" hidden="1" x14ac:dyDescent="0.3">
      <c r="A1570" t="s">
        <v>3294</v>
      </c>
      <c r="B1570" t="s">
        <v>3295</v>
      </c>
      <c r="C1570" t="str">
        <f>IFERROR(VLOOKUP(Table1[[#This Row],[Ticker]],[1]!Table1[[Symbol]:[Industry]],2,FALSE),"-")</f>
        <v>-</v>
      </c>
      <c r="D1570" t="s">
        <v>46</v>
      </c>
      <c r="E1570">
        <v>817.94232548000002</v>
      </c>
      <c r="F1570">
        <v>143.13999999999999</v>
      </c>
      <c r="G1570">
        <v>316.74011609940601</v>
      </c>
      <c r="H1570">
        <v>13.9235967911012</v>
      </c>
      <c r="I1570">
        <v>61.485614129284997</v>
      </c>
      <c r="J1570">
        <v>5.8253071307685103</v>
      </c>
      <c r="K1570">
        <v>137.00519468373599</v>
      </c>
      <c r="L1570">
        <v>108.371659605479</v>
      </c>
      <c r="M1570">
        <v>49.403855510035697</v>
      </c>
      <c r="N1570">
        <v>0.96281791845276499</v>
      </c>
      <c r="O1570">
        <v>12.463322621210001</v>
      </c>
      <c r="P1570">
        <v>369.31147540983602</v>
      </c>
      <c r="Q1570">
        <v>0.10051142290625099</v>
      </c>
    </row>
    <row r="1571" spans="1:17" hidden="1" x14ac:dyDescent="0.3">
      <c r="A1571" t="s">
        <v>3296</v>
      </c>
      <c r="B1571" t="s">
        <v>3297</v>
      </c>
      <c r="C1571" t="str">
        <f>IFERROR(VLOOKUP(Table1[[#This Row],[Ticker]],[1]!Table1[[Symbol]:[Industry]],2,FALSE),"-")</f>
        <v>-</v>
      </c>
      <c r="D1571" t="s">
        <v>420</v>
      </c>
      <c r="E1571">
        <v>816.20973000000004</v>
      </c>
      <c r="F1571">
        <v>105</v>
      </c>
      <c r="G1571">
        <v>-37.048470611220999</v>
      </c>
      <c r="H1571">
        <v>0.242322554511786</v>
      </c>
      <c r="I1571">
        <v>-35.306735067832903</v>
      </c>
      <c r="J1571">
        <v>7.2364015771584098</v>
      </c>
      <c r="K1571">
        <v>110.476204513501</v>
      </c>
      <c r="L1571">
        <v>118.970865368785</v>
      </c>
      <c r="M1571">
        <v>44.959117006216403</v>
      </c>
      <c r="N1571">
        <v>0.95920439777810895</v>
      </c>
      <c r="O1571">
        <v>56.857142857142797</v>
      </c>
      <c r="P1571">
        <v>7.6371091747821698</v>
      </c>
      <c r="Q1571">
        <v>-5.2169798684229003E-2</v>
      </c>
    </row>
    <row r="1572" spans="1:17" hidden="1" x14ac:dyDescent="0.3">
      <c r="A1572" t="s">
        <v>3298</v>
      </c>
      <c r="B1572" t="s">
        <v>3299</v>
      </c>
      <c r="C1572" t="str">
        <f>IFERROR(VLOOKUP(Table1[[#This Row],[Ticker]],[1]!Table1[[Symbol]:[Industry]],2,FALSE),"-")</f>
        <v>-</v>
      </c>
      <c r="D1572" t="s">
        <v>628</v>
      </c>
      <c r="E1572">
        <v>815.93468125000004</v>
      </c>
      <c r="F1572">
        <v>1396.7</v>
      </c>
      <c r="G1572">
        <v>-15.051514633927599</v>
      </c>
      <c r="H1572">
        <v>-9.3134297314796193</v>
      </c>
      <c r="I1572">
        <v>-18.990999440868698</v>
      </c>
      <c r="J1572">
        <v>-0.57784656890627195</v>
      </c>
      <c r="K1572">
        <v>1413.58536464802</v>
      </c>
      <c r="L1572">
        <v>1357.2609633188199</v>
      </c>
      <c r="M1572">
        <v>51.531802088202397</v>
      </c>
      <c r="N1572">
        <v>0.33098457933125103</v>
      </c>
      <c r="O1572">
        <v>16.467387413188199</v>
      </c>
      <c r="P1572">
        <v>23.601769911504402</v>
      </c>
      <c r="Q1572">
        <v>-5.6429272923334002E-2</v>
      </c>
    </row>
    <row r="1573" spans="1:17" hidden="1" x14ac:dyDescent="0.3">
      <c r="A1573" t="s">
        <v>3300</v>
      </c>
      <c r="B1573" t="s">
        <v>3301</v>
      </c>
      <c r="C1573" t="str">
        <f>IFERROR(VLOOKUP(Table1[[#This Row],[Ticker]],[1]!Table1[[Symbol]:[Industry]],2,FALSE),"-")</f>
        <v>-</v>
      </c>
      <c r="E1573">
        <v>813.28374566499997</v>
      </c>
      <c r="F1573">
        <v>863.65</v>
      </c>
      <c r="G1573">
        <v>152.178995556112</v>
      </c>
      <c r="H1573">
        <v>11.8587093388592</v>
      </c>
      <c r="I1573">
        <v>84.468860155845107</v>
      </c>
      <c r="J1573">
        <v>39.995010235985703</v>
      </c>
      <c r="K1573">
        <v>712.38362575440999</v>
      </c>
      <c r="L1573">
        <v>539.11808252742696</v>
      </c>
      <c r="M1573">
        <v>67.401757055829805</v>
      </c>
      <c r="N1573">
        <v>1.2756044820129699</v>
      </c>
      <c r="O1573">
        <v>4.2088809124066504</v>
      </c>
      <c r="P1573">
        <v>211.67448574521799</v>
      </c>
    </row>
    <row r="1574" spans="1:17" hidden="1" x14ac:dyDescent="0.3">
      <c r="A1574" t="s">
        <v>3302</v>
      </c>
      <c r="B1574" t="s">
        <v>3303</v>
      </c>
      <c r="C1574" t="str">
        <f>IFERROR(VLOOKUP(Table1[[#This Row],[Ticker]],[1]!Table1[[Symbol]:[Industry]],2,FALSE),"-")</f>
        <v>-</v>
      </c>
      <c r="D1574" t="s">
        <v>258</v>
      </c>
      <c r="E1574">
        <v>807.42396874999997</v>
      </c>
      <c r="F1574">
        <v>437.5</v>
      </c>
      <c r="G1574">
        <v>91.895594616056997</v>
      </c>
      <c r="H1574">
        <v>-7.6750795874561399</v>
      </c>
      <c r="I1574">
        <v>31.7983084623746</v>
      </c>
      <c r="J1574">
        <v>3.4681165769161</v>
      </c>
      <c r="K1574">
        <v>412.82152386727302</v>
      </c>
      <c r="L1574">
        <v>332.457793353059</v>
      </c>
      <c r="M1574">
        <v>55.873601369600799</v>
      </c>
      <c r="N1574">
        <v>0.28390695570593599</v>
      </c>
      <c r="O1574">
        <v>9.0171428571428507</v>
      </c>
      <c r="P1574">
        <v>143.055555555555</v>
      </c>
      <c r="Q1574">
        <v>0.129059538958923</v>
      </c>
    </row>
    <row r="1575" spans="1:17" hidden="1" x14ac:dyDescent="0.3">
      <c r="A1575" t="s">
        <v>3304</v>
      </c>
      <c r="B1575" t="s">
        <v>3305</v>
      </c>
      <c r="C1575" t="str">
        <f>IFERROR(VLOOKUP(Table1[[#This Row],[Ticker]],[1]!Table1[[Symbol]:[Industry]],2,FALSE),"-")</f>
        <v>-</v>
      </c>
      <c r="D1575" t="s">
        <v>265</v>
      </c>
      <c r="E1575">
        <v>807.21</v>
      </c>
      <c r="F1575">
        <v>1793.8</v>
      </c>
      <c r="G1575">
        <v>131.68294078702399</v>
      </c>
      <c r="H1575">
        <v>-6.8543668240546003</v>
      </c>
      <c r="I1575">
        <v>33.566250858044697</v>
      </c>
      <c r="J1575">
        <v>-2.1453758916749202</v>
      </c>
      <c r="K1575">
        <v>1826.07737480487</v>
      </c>
      <c r="L1575">
        <v>1496.64574855712</v>
      </c>
      <c r="M1575">
        <v>47.117931613046899</v>
      </c>
      <c r="N1575">
        <v>0.268021542526166</v>
      </c>
      <c r="O1575">
        <v>17.069907459025501</v>
      </c>
      <c r="P1575">
        <v>167.50177086828401</v>
      </c>
      <c r="Q1575">
        <v>8.6098927903962993E-2</v>
      </c>
    </row>
    <row r="1576" spans="1:17" hidden="1" x14ac:dyDescent="0.3">
      <c r="A1576" t="s">
        <v>3306</v>
      </c>
      <c r="B1576" t="s">
        <v>3307</v>
      </c>
      <c r="C1576" t="str">
        <f>IFERROR(VLOOKUP(Table1[[#This Row],[Ticker]],[1]!Table1[[Symbol]:[Industry]],2,FALSE),"-")</f>
        <v>-</v>
      </c>
      <c r="D1576" t="s">
        <v>391</v>
      </c>
      <c r="E1576">
        <v>804.32062455000005</v>
      </c>
      <c r="F1576">
        <v>555.35</v>
      </c>
      <c r="G1576">
        <v>175.81351387957</v>
      </c>
      <c r="H1576">
        <v>4.5109147371475604</v>
      </c>
      <c r="I1576">
        <v>147.39489533325801</v>
      </c>
      <c r="J1576">
        <v>15.690758144319901</v>
      </c>
      <c r="K1576">
        <v>448.77177042986199</v>
      </c>
      <c r="M1576">
        <v>77.595755210503299</v>
      </c>
      <c r="N1576">
        <v>0.82167573197546495</v>
      </c>
      <c r="O1576">
        <v>0</v>
      </c>
      <c r="P1576">
        <v>252.379441624365</v>
      </c>
    </row>
    <row r="1577" spans="1:17" hidden="1" x14ac:dyDescent="0.3">
      <c r="A1577" t="s">
        <v>3308</v>
      </c>
      <c r="B1577" t="s">
        <v>3309</v>
      </c>
      <c r="C1577" t="str">
        <f>IFERROR(VLOOKUP(Table1[[#This Row],[Ticker]],[1]!Table1[[Symbol]:[Industry]],2,FALSE),"-")</f>
        <v>-</v>
      </c>
      <c r="D1577" t="s">
        <v>628</v>
      </c>
      <c r="E1577">
        <v>798.94848000000002</v>
      </c>
      <c r="F1577">
        <v>238.92</v>
      </c>
      <c r="G1577">
        <v>-15.1369216276549</v>
      </c>
      <c r="H1577">
        <v>4.0848709251273299</v>
      </c>
      <c r="I1577">
        <v>-13.422704459554501</v>
      </c>
      <c r="J1577">
        <v>4.14273019034255</v>
      </c>
      <c r="K1577">
        <v>224.45963190249299</v>
      </c>
      <c r="L1577">
        <v>217.87327800427099</v>
      </c>
      <c r="M1577">
        <v>60.819863307387699</v>
      </c>
      <c r="N1577">
        <v>0.95500580566540905</v>
      </c>
      <c r="O1577">
        <v>13.6782186505943</v>
      </c>
      <c r="P1577">
        <v>34.983050847457598</v>
      </c>
      <c r="Q1577">
        <v>3.3061219341161997E-2</v>
      </c>
    </row>
    <row r="1578" spans="1:17" hidden="1" x14ac:dyDescent="0.3">
      <c r="A1578" t="s">
        <v>3310</v>
      </c>
      <c r="B1578" t="s">
        <v>3311</v>
      </c>
      <c r="C1578" t="str">
        <f>IFERROR(VLOOKUP(Table1[[#This Row],[Ticker]],[1]!Table1[[Symbol]:[Industry]],2,FALSE),"-")</f>
        <v>-</v>
      </c>
      <c r="D1578" t="s">
        <v>136</v>
      </c>
      <c r="E1578">
        <v>796.63231625499998</v>
      </c>
      <c r="F1578">
        <v>380.95</v>
      </c>
      <c r="G1578">
        <v>87.418875867194899</v>
      </c>
      <c r="H1578">
        <v>-3.3203408520730902</v>
      </c>
      <c r="I1578">
        <v>22.458618563868701</v>
      </c>
      <c r="J1578">
        <v>5.0310688872596803</v>
      </c>
      <c r="K1578">
        <v>360.15760624757701</v>
      </c>
      <c r="L1578">
        <v>290.42020286990498</v>
      </c>
      <c r="M1578">
        <v>54.420679065672097</v>
      </c>
      <c r="N1578">
        <v>0.46033875556574</v>
      </c>
      <c r="O1578">
        <v>9.8438115238220298</v>
      </c>
      <c r="P1578">
        <v>134.71965495994999</v>
      </c>
      <c r="Q1578">
        <v>8.5933280076990998E-2</v>
      </c>
    </row>
    <row r="1579" spans="1:17" hidden="1" x14ac:dyDescent="0.3">
      <c r="A1579" t="s">
        <v>3312</v>
      </c>
      <c r="B1579" t="s">
        <v>3313</v>
      </c>
      <c r="C1579" t="str">
        <f>IFERROR(VLOOKUP(Table1[[#This Row],[Ticker]],[1]!Table1[[Symbol]:[Industry]],2,FALSE),"-")</f>
        <v>-</v>
      </c>
      <c r="E1579">
        <v>796.51908000000003</v>
      </c>
      <c r="F1579">
        <v>663.6</v>
      </c>
      <c r="G1579">
        <v>-8.6329011081495395</v>
      </c>
      <c r="H1579">
        <v>28.0770866604623</v>
      </c>
      <c r="I1579">
        <v>36.787207538768797</v>
      </c>
      <c r="J1579">
        <v>5.9151862762905703</v>
      </c>
      <c r="K1579">
        <v>540.31506153978899</v>
      </c>
      <c r="L1579">
        <v>454.95631913829197</v>
      </c>
      <c r="M1579">
        <v>68.593146765064006</v>
      </c>
      <c r="N1579">
        <v>0.70212170669153595</v>
      </c>
      <c r="O1579">
        <v>1.416515973478</v>
      </c>
      <c r="P1579">
        <v>99.879518072289102</v>
      </c>
      <c r="Q1579">
        <v>0.116171810038705</v>
      </c>
    </row>
    <row r="1580" spans="1:17" hidden="1" x14ac:dyDescent="0.3">
      <c r="A1580" t="s">
        <v>3314</v>
      </c>
      <c r="B1580" t="s">
        <v>3315</v>
      </c>
      <c r="C1580" t="str">
        <f>IFERROR(VLOOKUP(Table1[[#This Row],[Ticker]],[1]!Table1[[Symbol]:[Industry]],2,FALSE),"-")</f>
        <v>-</v>
      </c>
      <c r="D1580" t="s">
        <v>551</v>
      </c>
      <c r="E1580">
        <v>796.50966702100004</v>
      </c>
      <c r="F1580">
        <v>246.31</v>
      </c>
      <c r="G1580">
        <v>3.2531874062596899</v>
      </c>
      <c r="H1580">
        <v>9.0410049127526797</v>
      </c>
      <c r="I1580">
        <v>3.4567686735994401</v>
      </c>
      <c r="J1580">
        <v>8.8395425900634503</v>
      </c>
      <c r="K1580">
        <v>214.687953903584</v>
      </c>
      <c r="L1580">
        <v>198.48924554553301</v>
      </c>
      <c r="M1580">
        <v>67.370607250159395</v>
      </c>
      <c r="N1580">
        <v>0.64678503053593805</v>
      </c>
      <c r="O1580">
        <v>5.5580366205188501</v>
      </c>
      <c r="P1580">
        <v>58.756042539477903</v>
      </c>
      <c r="Q1580">
        <v>1.8313556197583E-2</v>
      </c>
    </row>
    <row r="1581" spans="1:17" hidden="1" x14ac:dyDescent="0.3">
      <c r="A1581" t="s">
        <v>3316</v>
      </c>
      <c r="B1581" t="s">
        <v>3317</v>
      </c>
      <c r="C1581" t="str">
        <f>IFERROR(VLOOKUP(Table1[[#This Row],[Ticker]],[1]!Table1[[Symbol]:[Industry]],2,FALSE),"-")</f>
        <v>-</v>
      </c>
      <c r="D1581" t="s">
        <v>1472</v>
      </c>
      <c r="E1581">
        <v>795.88278479999997</v>
      </c>
      <c r="F1581">
        <v>663.05</v>
      </c>
      <c r="G1581">
        <v>6.1336288291241798</v>
      </c>
      <c r="H1581">
        <v>4.5859167484645598</v>
      </c>
      <c r="I1581">
        <v>-4.4957853296404702</v>
      </c>
      <c r="J1581">
        <v>2.8981359430739801</v>
      </c>
      <c r="K1581">
        <v>612.06528755150703</v>
      </c>
      <c r="L1581">
        <v>581.03305050626102</v>
      </c>
      <c r="M1581">
        <v>63.9006119635185</v>
      </c>
      <c r="N1581">
        <v>0.63811540702605796</v>
      </c>
      <c r="O1581">
        <v>17.336550788025001</v>
      </c>
      <c r="P1581">
        <v>42.438238453276</v>
      </c>
      <c r="Q1581">
        <v>-7.3293142895559998E-3</v>
      </c>
    </row>
    <row r="1582" spans="1:17" hidden="1" x14ac:dyDescent="0.3">
      <c r="A1582" t="s">
        <v>3318</v>
      </c>
      <c r="B1582" t="s">
        <v>3319</v>
      </c>
      <c r="C1582" t="str">
        <f>IFERROR(VLOOKUP(Table1[[#This Row],[Ticker]],[1]!Table1[[Symbol]:[Industry]],2,FALSE),"-")</f>
        <v>-</v>
      </c>
      <c r="D1582" t="s">
        <v>551</v>
      </c>
      <c r="E1582">
        <v>793.32033000000001</v>
      </c>
      <c r="F1582">
        <v>305.25</v>
      </c>
      <c r="G1582">
        <v>15.262425586281701</v>
      </c>
      <c r="H1582">
        <v>11.8604426079973</v>
      </c>
      <c r="I1582">
        <v>-15.001949367604499</v>
      </c>
      <c r="J1582">
        <v>-0.68211234082032901</v>
      </c>
      <c r="K1582">
        <v>285.464657121085</v>
      </c>
      <c r="L1582">
        <v>267.85245043468802</v>
      </c>
      <c r="M1582">
        <v>52.074190282314298</v>
      </c>
      <c r="N1582">
        <v>2.15082509101215</v>
      </c>
      <c r="O1582">
        <v>17.280917280917201</v>
      </c>
      <c r="P1582">
        <v>44.633972992181903</v>
      </c>
      <c r="Q1582">
        <v>-1.1803505172451999E-2</v>
      </c>
    </row>
    <row r="1583" spans="1:17" hidden="1" x14ac:dyDescent="0.3">
      <c r="A1583" t="s">
        <v>3320</v>
      </c>
      <c r="B1583" t="s">
        <v>3321</v>
      </c>
      <c r="C1583" t="str">
        <f>IFERROR(VLOOKUP(Table1[[#This Row],[Ticker]],[1]!Table1[[Symbol]:[Industry]],2,FALSE),"-")</f>
        <v>-</v>
      </c>
      <c r="E1583">
        <v>792.53860725000004</v>
      </c>
      <c r="F1583">
        <v>2062.0500000000002</v>
      </c>
      <c r="G1583">
        <v>58.943361189073002</v>
      </c>
      <c r="H1583">
        <v>-14.3708524462445</v>
      </c>
      <c r="I1583">
        <v>83.061814409779501</v>
      </c>
      <c r="J1583">
        <v>-7.0032108105519901</v>
      </c>
      <c r="K1583">
        <v>2195.5677504877499</v>
      </c>
      <c r="L1583">
        <v>1814.22090902224</v>
      </c>
      <c r="M1583">
        <v>35.190801173012701</v>
      </c>
      <c r="N1583">
        <v>0.472121333547042</v>
      </c>
      <c r="O1583">
        <v>35.787202056206098</v>
      </c>
      <c r="P1583">
        <v>106.205</v>
      </c>
      <c r="Q1583">
        <v>0.258384735882009</v>
      </c>
    </row>
    <row r="1584" spans="1:17" hidden="1" x14ac:dyDescent="0.3">
      <c r="A1584" t="s">
        <v>3322</v>
      </c>
      <c r="B1584" t="s">
        <v>3323</v>
      </c>
      <c r="C1584" t="str">
        <f>IFERROR(VLOOKUP(Table1[[#This Row],[Ticker]],[1]!Table1[[Symbol]:[Industry]],2,FALSE),"-")</f>
        <v>-</v>
      </c>
      <c r="E1584">
        <v>792.44693594799901</v>
      </c>
      <c r="F1584">
        <v>93.16</v>
      </c>
      <c r="G1584">
        <v>833.994592496584</v>
      </c>
      <c r="H1584">
        <v>77.643567798372004</v>
      </c>
      <c r="I1584">
        <v>91.306355469631598</v>
      </c>
      <c r="J1584">
        <v>21.902532972245101</v>
      </c>
      <c r="K1584">
        <v>60.616845151423703</v>
      </c>
      <c r="L1584">
        <v>44.9692984732269</v>
      </c>
      <c r="M1584">
        <v>97.038682464854901</v>
      </c>
      <c r="N1584">
        <v>3.2763855369763801</v>
      </c>
      <c r="O1584">
        <v>0</v>
      </c>
      <c r="P1584">
        <v>860.41237113401996</v>
      </c>
    </row>
    <row r="1585" spans="1:17" hidden="1" x14ac:dyDescent="0.3">
      <c r="A1585" t="s">
        <v>3324</v>
      </c>
      <c r="B1585" t="s">
        <v>3325</v>
      </c>
      <c r="C1585" t="str">
        <f>IFERROR(VLOOKUP(Table1[[#This Row],[Ticker]],[1]!Table1[[Symbol]:[Industry]],2,FALSE),"-")</f>
        <v>-</v>
      </c>
      <c r="D1585" t="s">
        <v>121</v>
      </c>
      <c r="E1585">
        <v>789.39529919999995</v>
      </c>
      <c r="F1585">
        <v>612</v>
      </c>
      <c r="G1585">
        <v>89.624654177273996</v>
      </c>
      <c r="H1585">
        <v>-8.8753803743411908</v>
      </c>
      <c r="I1585">
        <v>63.817235073542001</v>
      </c>
      <c r="J1585">
        <v>0.96034674139624499</v>
      </c>
      <c r="K1585">
        <v>617.49278992657196</v>
      </c>
      <c r="L1585">
        <v>497.46925222123002</v>
      </c>
      <c r="M1585">
        <v>43.816207315343298</v>
      </c>
      <c r="N1585">
        <v>0.37728954858330899</v>
      </c>
      <c r="O1585">
        <v>30.106209150326801</v>
      </c>
      <c r="P1585">
        <v>150.93513082554099</v>
      </c>
      <c r="Q1585">
        <v>0.13543783884791599</v>
      </c>
    </row>
    <row r="1586" spans="1:17" hidden="1" x14ac:dyDescent="0.3">
      <c r="A1586" t="s">
        <v>3326</v>
      </c>
      <c r="B1586" t="s">
        <v>3327</v>
      </c>
      <c r="C1586" t="str">
        <f>IFERROR(VLOOKUP(Table1[[#This Row],[Ticker]],[1]!Table1[[Symbol]:[Industry]],2,FALSE),"-")</f>
        <v>-</v>
      </c>
      <c r="D1586" t="s">
        <v>681</v>
      </c>
      <c r="E1586">
        <v>787.72904349999999</v>
      </c>
      <c r="F1586">
        <v>462.85</v>
      </c>
      <c r="G1586">
        <v>34.938330827441</v>
      </c>
      <c r="H1586">
        <v>-12.5038087993258</v>
      </c>
      <c r="I1586">
        <v>-22.291059578692799</v>
      </c>
      <c r="J1586">
        <v>-4.0928550180286303</v>
      </c>
      <c r="K1586">
        <v>471.45165455834899</v>
      </c>
      <c r="L1586">
        <v>433.91018540225002</v>
      </c>
      <c r="M1586">
        <v>39.279733057522698</v>
      </c>
      <c r="N1586">
        <v>0.59309427747605603</v>
      </c>
      <c r="O1586">
        <v>18.3968888408771</v>
      </c>
      <c r="P1586">
        <v>64.422735346358806</v>
      </c>
      <c r="Q1586">
        <v>2.6989547950222001E-2</v>
      </c>
    </row>
    <row r="1587" spans="1:17" hidden="1" x14ac:dyDescent="0.3">
      <c r="A1587" t="s">
        <v>3328</v>
      </c>
      <c r="B1587" t="s">
        <v>3329</v>
      </c>
      <c r="C1587" t="str">
        <f>IFERROR(VLOOKUP(Table1[[#This Row],[Ticker]],[1]!Table1[[Symbol]:[Industry]],2,FALSE),"-")</f>
        <v>-</v>
      </c>
      <c r="D1587" t="s">
        <v>265</v>
      </c>
      <c r="E1587">
        <v>786.94507965000003</v>
      </c>
      <c r="F1587">
        <v>425.45</v>
      </c>
      <c r="G1587">
        <v>94.251308499493405</v>
      </c>
      <c r="H1587">
        <v>-2.2007327783281099</v>
      </c>
      <c r="I1587">
        <v>8.6195427205006592</v>
      </c>
      <c r="J1587">
        <v>3.93538399812708</v>
      </c>
      <c r="K1587">
        <v>422.08616053266502</v>
      </c>
      <c r="L1587">
        <v>359.638459554142</v>
      </c>
      <c r="M1587">
        <v>51.821651538657903</v>
      </c>
      <c r="N1587">
        <v>0.89757636607843405</v>
      </c>
      <c r="O1587">
        <v>11.8227758843577</v>
      </c>
      <c r="P1587">
        <v>142.975442604226</v>
      </c>
      <c r="Q1587">
        <v>0.17936680689368301</v>
      </c>
    </row>
    <row r="1588" spans="1:17" hidden="1" x14ac:dyDescent="0.3">
      <c r="A1588" t="s">
        <v>3330</v>
      </c>
      <c r="B1588" t="s">
        <v>3331</v>
      </c>
      <c r="C1588" t="str">
        <f>IFERROR(VLOOKUP(Table1[[#This Row],[Ticker]],[1]!Table1[[Symbol]:[Industry]],2,FALSE),"-")</f>
        <v>-</v>
      </c>
      <c r="D1588" t="s">
        <v>446</v>
      </c>
      <c r="E1588">
        <v>785.80507365000005</v>
      </c>
      <c r="F1588">
        <v>601.5</v>
      </c>
      <c r="G1588">
        <v>41.458302858517001</v>
      </c>
      <c r="H1588">
        <v>27.8580479082223</v>
      </c>
      <c r="I1588">
        <v>59.313924212744702</v>
      </c>
      <c r="J1588">
        <v>3.3919378909979101</v>
      </c>
      <c r="K1588">
        <v>486.624695462342</v>
      </c>
      <c r="L1588">
        <v>388.58124370819201</v>
      </c>
      <c r="M1588">
        <v>58.6358378348706</v>
      </c>
      <c r="N1588">
        <v>0.16051396042763499</v>
      </c>
      <c r="O1588">
        <v>16.2842892768079</v>
      </c>
      <c r="P1588">
        <v>125.15440763615899</v>
      </c>
      <c r="Q1588">
        <v>1.3217671408035999E-2</v>
      </c>
    </row>
    <row r="1589" spans="1:17" hidden="1" x14ac:dyDescent="0.3">
      <c r="A1589" t="s">
        <v>3332</v>
      </c>
      <c r="B1589" t="s">
        <v>3333</v>
      </c>
      <c r="C1589" t="str">
        <f>IFERROR(VLOOKUP(Table1[[#This Row],[Ticker]],[1]!Table1[[Symbol]:[Industry]],2,FALSE),"-")</f>
        <v>-</v>
      </c>
      <c r="D1589" t="s">
        <v>1447</v>
      </c>
      <c r="E1589">
        <v>778.94942579999997</v>
      </c>
      <c r="F1589">
        <v>768.95</v>
      </c>
      <c r="G1589">
        <v>459.44888802922998</v>
      </c>
      <c r="H1589">
        <v>7.3250740941949104</v>
      </c>
      <c r="I1589">
        <v>48.245896511114303</v>
      </c>
      <c r="J1589">
        <v>1.23308852780073</v>
      </c>
      <c r="K1589">
        <v>646.96621479287796</v>
      </c>
      <c r="L1589">
        <v>427.20091246171199</v>
      </c>
      <c r="M1589">
        <v>61.831418410334997</v>
      </c>
      <c r="N1589">
        <v>1.5233273056057799</v>
      </c>
      <c r="O1589">
        <v>8.9147538851680697</v>
      </c>
      <c r="P1589">
        <v>520.12096774193503</v>
      </c>
    </row>
    <row r="1590" spans="1:17" hidden="1" x14ac:dyDescent="0.3">
      <c r="A1590" t="s">
        <v>3334</v>
      </c>
      <c r="B1590" t="s">
        <v>3335</v>
      </c>
      <c r="C1590" t="str">
        <f>IFERROR(VLOOKUP(Table1[[#This Row],[Ticker]],[1]!Table1[[Symbol]:[Industry]],2,FALSE),"-")</f>
        <v>-</v>
      </c>
      <c r="D1590" t="s">
        <v>3336</v>
      </c>
      <c r="E1590">
        <v>778.42049999999995</v>
      </c>
      <c r="F1590">
        <v>315.14999999999998</v>
      </c>
      <c r="G1590">
        <v>-26.3701595898169</v>
      </c>
      <c r="H1590">
        <v>8.8952684786441498</v>
      </c>
      <c r="I1590">
        <v>-14.2064844412665</v>
      </c>
      <c r="J1590">
        <v>5.3119914813872304</v>
      </c>
      <c r="M1590">
        <v>44.508196009385699</v>
      </c>
      <c r="O1590">
        <v>21.465968586387401</v>
      </c>
      <c r="P1590">
        <v>17.571348628987099</v>
      </c>
    </row>
    <row r="1591" spans="1:17" hidden="1" x14ac:dyDescent="0.3">
      <c r="A1591" t="s">
        <v>3337</v>
      </c>
      <c r="B1591" t="s">
        <v>3338</v>
      </c>
      <c r="C1591" t="str">
        <f>IFERROR(VLOOKUP(Table1[[#This Row],[Ticker]],[1]!Table1[[Symbol]:[Industry]],2,FALSE),"-")</f>
        <v>-</v>
      </c>
      <c r="E1591">
        <v>775.02791999999999</v>
      </c>
      <c r="F1591">
        <v>1295.5999999999999</v>
      </c>
      <c r="G1591">
        <v>340.54924244744399</v>
      </c>
      <c r="H1591">
        <v>-0.60889818802250795</v>
      </c>
      <c r="I1591">
        <v>36.047520641044699</v>
      </c>
      <c r="J1591">
        <v>10.437255194467401</v>
      </c>
      <c r="K1591">
        <v>1025.28870008322</v>
      </c>
      <c r="L1591">
        <v>778.52326983613102</v>
      </c>
      <c r="M1591">
        <v>70.842304504382795</v>
      </c>
      <c r="N1591">
        <v>0.72627986348122797</v>
      </c>
      <c r="O1591">
        <v>2.03766594627972</v>
      </c>
      <c r="P1591">
        <v>371.12727272727199</v>
      </c>
    </row>
    <row r="1592" spans="1:17" hidden="1" x14ac:dyDescent="0.3">
      <c r="A1592" t="s">
        <v>3339</v>
      </c>
      <c r="B1592" t="s">
        <v>3340</v>
      </c>
      <c r="C1592" t="str">
        <f>IFERROR(VLOOKUP(Table1[[#This Row],[Ticker]],[1]!Table1[[Symbol]:[Industry]],2,FALSE),"-")</f>
        <v>-</v>
      </c>
      <c r="D1592" t="s">
        <v>628</v>
      </c>
      <c r="E1592">
        <v>774.86405000000002</v>
      </c>
      <c r="F1592">
        <v>884.75</v>
      </c>
      <c r="G1592">
        <v>13.1216898587393</v>
      </c>
      <c r="H1592">
        <v>21.158035423862302</v>
      </c>
      <c r="I1592">
        <v>20.5444034053019</v>
      </c>
      <c r="J1592">
        <v>1.25816498040012</v>
      </c>
      <c r="K1592">
        <v>764.059142207386</v>
      </c>
      <c r="L1592">
        <v>682.82648794038698</v>
      </c>
      <c r="M1592">
        <v>58.900982797352299</v>
      </c>
      <c r="N1592">
        <v>0.72048320754950002</v>
      </c>
      <c r="O1592">
        <v>9.8615428087030104</v>
      </c>
      <c r="P1592">
        <v>80.377166156982597</v>
      </c>
      <c r="Q1592">
        <v>-6.2271778843994E-2</v>
      </c>
    </row>
    <row r="1593" spans="1:17" hidden="1" x14ac:dyDescent="0.3">
      <c r="A1593" t="s">
        <v>3341</v>
      </c>
      <c r="B1593" t="s">
        <v>3342</v>
      </c>
      <c r="C1593" t="str">
        <f>IFERROR(VLOOKUP(Table1[[#This Row],[Ticker]],[1]!Table1[[Symbol]:[Industry]],2,FALSE),"-")</f>
        <v>-</v>
      </c>
      <c r="D1593" t="s">
        <v>133</v>
      </c>
      <c r="E1593">
        <v>769.68239698399998</v>
      </c>
      <c r="F1593">
        <v>233.36</v>
      </c>
      <c r="G1593">
        <v>-33.8146040342614</v>
      </c>
      <c r="H1593">
        <v>-4.0422315213558404</v>
      </c>
      <c r="I1593">
        <v>-21.650928885711</v>
      </c>
      <c r="J1593">
        <v>0.116621742056082</v>
      </c>
      <c r="M1593">
        <v>36.499559963699298</v>
      </c>
      <c r="O1593">
        <v>16.986630099417201</v>
      </c>
      <c r="P1593">
        <v>3.7109461801697798</v>
      </c>
    </row>
    <row r="1594" spans="1:17" hidden="1" x14ac:dyDescent="0.3">
      <c r="A1594" t="s">
        <v>3343</v>
      </c>
      <c r="B1594" t="s">
        <v>3344</v>
      </c>
      <c r="C1594" t="str">
        <f>IFERROR(VLOOKUP(Table1[[#This Row],[Ticker]],[1]!Table1[[Symbol]:[Industry]],2,FALSE),"-")</f>
        <v>-</v>
      </c>
      <c r="D1594" t="s">
        <v>551</v>
      </c>
      <c r="E1594">
        <v>762.76967909999996</v>
      </c>
      <c r="F1594">
        <v>1037.3499999999999</v>
      </c>
      <c r="G1594">
        <v>-6.6659748856322798</v>
      </c>
      <c r="H1594">
        <v>-1.75612257699807</v>
      </c>
      <c r="I1594">
        <v>5.7262342395437003</v>
      </c>
      <c r="J1594">
        <v>4.00480569951789</v>
      </c>
      <c r="K1594">
        <v>963.97765523542898</v>
      </c>
      <c r="L1594">
        <v>869.87304279667296</v>
      </c>
      <c r="M1594">
        <v>61.194904023490103</v>
      </c>
      <c r="N1594">
        <v>0.36666246869586899</v>
      </c>
      <c r="O1594">
        <v>7.2926206198486501</v>
      </c>
      <c r="P1594">
        <v>42.102739726027302</v>
      </c>
      <c r="Q1594">
        <v>8.8320280050024999E-2</v>
      </c>
    </row>
    <row r="1595" spans="1:17" hidden="1" x14ac:dyDescent="0.3">
      <c r="A1595" t="s">
        <v>3345</v>
      </c>
      <c r="B1595" t="s">
        <v>3346</v>
      </c>
      <c r="C1595" t="str">
        <f>IFERROR(VLOOKUP(Table1[[#This Row],[Ticker]],[1]!Table1[[Symbol]:[Industry]],2,FALSE),"-")</f>
        <v>-</v>
      </c>
      <c r="D1595" t="s">
        <v>3347</v>
      </c>
      <c r="E1595">
        <v>762.60448452499998</v>
      </c>
      <c r="F1595">
        <v>305.14999999999998</v>
      </c>
      <c r="G1595">
        <v>170.13226995342799</v>
      </c>
      <c r="H1595">
        <v>-9.9051307229526593</v>
      </c>
      <c r="I1595">
        <v>57.612976206974601</v>
      </c>
      <c r="J1595">
        <v>4.2426300395727301</v>
      </c>
      <c r="K1595">
        <v>280.4450300931</v>
      </c>
      <c r="M1595">
        <v>40.414990422133201</v>
      </c>
      <c r="N1595">
        <v>0.460645991664623</v>
      </c>
      <c r="O1595">
        <v>37.637227592987003</v>
      </c>
      <c r="P1595">
        <v>221.210526315789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184</v>
      </c>
      <c r="E1596">
        <v>759.24332083199999</v>
      </c>
      <c r="F1596">
        <v>140.38</v>
      </c>
      <c r="G1596">
        <v>25.426461492363799</v>
      </c>
      <c r="H1596">
        <v>-6.7135679775205404</v>
      </c>
      <c r="I1596">
        <v>-13.982674917457</v>
      </c>
      <c r="J1596">
        <v>2.6891101214519901</v>
      </c>
      <c r="K1596">
        <v>140.573819936744</v>
      </c>
      <c r="L1596">
        <v>136.26622756196801</v>
      </c>
      <c r="M1596">
        <v>59.040284677282301</v>
      </c>
      <c r="N1596">
        <v>0.72826679016087903</v>
      </c>
      <c r="O1596">
        <v>24.661632711212398</v>
      </c>
      <c r="P1596">
        <v>117.812257564003</v>
      </c>
      <c r="Q1596">
        <v>7.8959726021914006E-2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57</v>
      </c>
      <c r="E1597">
        <v>756.59846633999996</v>
      </c>
      <c r="F1597">
        <v>1325.7</v>
      </c>
      <c r="G1597">
        <v>52.440829025812697</v>
      </c>
      <c r="H1597">
        <v>-8.1764369477124301</v>
      </c>
      <c r="I1597">
        <v>-26.505890621530501</v>
      </c>
      <c r="J1597">
        <v>7.9043067730053798</v>
      </c>
      <c r="K1597">
        <v>1249.64236393788</v>
      </c>
      <c r="L1597">
        <v>1116.52586540533</v>
      </c>
      <c r="M1597">
        <v>67.646597040219703</v>
      </c>
      <c r="N1597">
        <v>1.0779208147693</v>
      </c>
      <c r="O1597">
        <v>21.286867315380501</v>
      </c>
      <c r="P1597">
        <v>82.527881040892197</v>
      </c>
      <c r="Q1597">
        <v>8.5882555722086001E-2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200</v>
      </c>
      <c r="E1598">
        <v>756.48396000000002</v>
      </c>
      <c r="F1598">
        <v>134.99</v>
      </c>
      <c r="G1598">
        <v>-26.276829082539798</v>
      </c>
      <c r="H1598">
        <v>-11.6372279158991</v>
      </c>
      <c r="I1598">
        <v>-18.448567647863602</v>
      </c>
      <c r="J1598">
        <v>0.57980768790572601</v>
      </c>
      <c r="K1598">
        <v>130.972862867202</v>
      </c>
      <c r="L1598">
        <v>130.22500824796199</v>
      </c>
      <c r="M1598">
        <v>58.944132190488901</v>
      </c>
      <c r="N1598">
        <v>1.0306830868547501</v>
      </c>
      <c r="O1598">
        <v>23.268390251129698</v>
      </c>
      <c r="P1598">
        <v>24.8751156336725</v>
      </c>
      <c r="Q1598">
        <v>3.1629097477352E-2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136</v>
      </c>
      <c r="E1599">
        <v>756.39637500000003</v>
      </c>
      <c r="F1599">
        <v>403.95</v>
      </c>
      <c r="G1599">
        <v>211.47431672015401</v>
      </c>
      <c r="H1599">
        <v>7.4089532956997504</v>
      </c>
      <c r="I1599">
        <v>7.6930663224351301</v>
      </c>
      <c r="J1599">
        <v>15.968251129426701</v>
      </c>
      <c r="K1599">
        <v>354.726184919025</v>
      </c>
      <c r="L1599">
        <v>310.60459935998801</v>
      </c>
      <c r="M1599">
        <v>88.215717344957199</v>
      </c>
      <c r="N1599">
        <v>1.7696703663724</v>
      </c>
      <c r="O1599">
        <v>12.3901472954573</v>
      </c>
      <c r="P1599">
        <v>267.22727272727201</v>
      </c>
      <c r="Q1599">
        <v>0.217314933349014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133</v>
      </c>
      <c r="E1600">
        <v>754.40804500000002</v>
      </c>
      <c r="F1600">
        <v>305</v>
      </c>
      <c r="G1600">
        <v>192.78682628145401</v>
      </c>
      <c r="H1600">
        <v>-5.9465814232862497</v>
      </c>
      <c r="I1600">
        <v>204.950501430005</v>
      </c>
      <c r="J1600">
        <v>5.0177732124854204</v>
      </c>
      <c r="K1600">
        <v>286.84836755073701</v>
      </c>
      <c r="M1600">
        <v>42.8854096031571</v>
      </c>
      <c r="N1600">
        <v>0.39519553072625602</v>
      </c>
      <c r="O1600">
        <v>29.1475409836065</v>
      </c>
      <c r="P1600">
        <v>238.70072182121001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753.39123474999997</v>
      </c>
      <c r="F1601">
        <v>782.5</v>
      </c>
      <c r="G1601">
        <v>287.60338538372798</v>
      </c>
      <c r="H1601">
        <v>23.089948727653699</v>
      </c>
      <c r="I1601">
        <v>3.3708495362928801</v>
      </c>
      <c r="J1601">
        <v>14.209057520048701</v>
      </c>
      <c r="K1601">
        <v>621.87710969091097</v>
      </c>
      <c r="L1601">
        <v>501.51055255520902</v>
      </c>
      <c r="M1601">
        <v>78.140924880576407</v>
      </c>
      <c r="N1601">
        <v>1.21274131274131</v>
      </c>
      <c r="O1601">
        <v>0</v>
      </c>
      <c r="P1601">
        <v>357.60233918128603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628</v>
      </c>
      <c r="E1602">
        <v>751.31065299600004</v>
      </c>
      <c r="F1602">
        <v>305.56</v>
      </c>
      <c r="G1602">
        <v>6.7818726267313698</v>
      </c>
      <c r="H1602">
        <v>17.9481862612916</v>
      </c>
      <c r="I1602">
        <v>18.6269576113535</v>
      </c>
      <c r="J1602">
        <v>10.6963844079505</v>
      </c>
      <c r="K1602">
        <v>256.48357757170999</v>
      </c>
      <c r="L1602">
        <v>231.06426353201201</v>
      </c>
      <c r="M1602">
        <v>65.262549750577605</v>
      </c>
      <c r="N1602">
        <v>0.72080782887054795</v>
      </c>
      <c r="O1602">
        <v>9.5987694724440207</v>
      </c>
      <c r="P1602">
        <v>82.641960549910294</v>
      </c>
      <c r="Q1602">
        <v>7.3054400493279999E-3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546</v>
      </c>
      <c r="E1603">
        <v>751.30825616000004</v>
      </c>
      <c r="F1603">
        <v>408.8</v>
      </c>
      <c r="G1603">
        <v>51.631001850368797</v>
      </c>
      <c r="H1603">
        <v>6.9291057716607103</v>
      </c>
      <c r="I1603">
        <v>-8.5664095902299806</v>
      </c>
      <c r="J1603">
        <v>7.6681283457756901</v>
      </c>
      <c r="K1603">
        <v>357.63344021064898</v>
      </c>
      <c r="L1603">
        <v>338.77311316643198</v>
      </c>
      <c r="M1603">
        <v>71.979989530294205</v>
      </c>
      <c r="N1603">
        <v>2.6153599705793198</v>
      </c>
      <c r="O1603">
        <v>3.9261252446183899</v>
      </c>
      <c r="P1603">
        <v>83.730337078651701</v>
      </c>
      <c r="Q1603">
        <v>1.8393822669466001E-2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551</v>
      </c>
      <c r="E1604">
        <v>748.52087101999996</v>
      </c>
      <c r="F1604">
        <v>408.2</v>
      </c>
      <c r="G1604">
        <v>-42.624285873400297</v>
      </c>
      <c r="H1604">
        <v>-4.83261008485084</v>
      </c>
      <c r="I1604">
        <v>-20.5550331342431</v>
      </c>
      <c r="J1604">
        <v>-0.95669371675537895</v>
      </c>
      <c r="K1604">
        <v>395.94760151050298</v>
      </c>
      <c r="L1604">
        <v>404.15177585458099</v>
      </c>
      <c r="M1604">
        <v>56.2094782430244</v>
      </c>
      <c r="N1604">
        <v>0.72173000228561501</v>
      </c>
      <c r="O1604">
        <v>27.388535031847098</v>
      </c>
      <c r="P1604">
        <v>31.0854206807964</v>
      </c>
      <c r="Q1604">
        <v>8.0253000377289996E-2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231</v>
      </c>
      <c r="E1605">
        <v>746.05221749999998</v>
      </c>
      <c r="F1605">
        <v>158.25</v>
      </c>
      <c r="G1605">
        <v>133.734715975526</v>
      </c>
      <c r="H1605">
        <v>12.541689302939099</v>
      </c>
      <c r="I1605">
        <v>21.175935022025801</v>
      </c>
      <c r="J1605">
        <v>13.1152267130784</v>
      </c>
      <c r="K1605">
        <v>139.143163561112</v>
      </c>
      <c r="L1605">
        <v>110.431060657231</v>
      </c>
      <c r="M1605">
        <v>57.813070975043402</v>
      </c>
      <c r="N1605">
        <v>1.0803499446603699</v>
      </c>
      <c r="O1605">
        <v>11.216429699841999</v>
      </c>
      <c r="P1605">
        <v>175.21739130434699</v>
      </c>
      <c r="Q1605">
        <v>8.3893629829155006E-2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551</v>
      </c>
      <c r="E1606">
        <v>745.12666119999994</v>
      </c>
      <c r="F1606">
        <v>820.7</v>
      </c>
      <c r="G1606">
        <v>-22.511973737771498</v>
      </c>
      <c r="H1606">
        <v>-6.7953359498417703</v>
      </c>
      <c r="I1606">
        <v>-35.995306883564702</v>
      </c>
      <c r="J1606">
        <v>0.45011025140257699</v>
      </c>
      <c r="K1606">
        <v>828.92954358974998</v>
      </c>
      <c r="L1606">
        <v>856.13571388147398</v>
      </c>
      <c r="M1606">
        <v>64.600271607050203</v>
      </c>
      <c r="N1606">
        <v>0.90076525044559996</v>
      </c>
      <c r="O1606">
        <v>44.267089070305801</v>
      </c>
      <c r="P1606">
        <v>12.025662025661999</v>
      </c>
      <c r="Q1606">
        <v>8.4380094493824997E-2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46</v>
      </c>
      <c r="E1607">
        <v>743.63985639999999</v>
      </c>
      <c r="F1607">
        <v>196</v>
      </c>
      <c r="G1607">
        <v>199.163616711401</v>
      </c>
      <c r="H1607">
        <v>41.4109972789567</v>
      </c>
      <c r="I1607">
        <v>25.098900421530299</v>
      </c>
      <c r="J1607">
        <v>26.2248164926994</v>
      </c>
      <c r="K1607">
        <v>147.69856987166401</v>
      </c>
      <c r="L1607">
        <v>118.185043570356</v>
      </c>
      <c r="M1607">
        <v>72.585547109117101</v>
      </c>
      <c r="N1607">
        <v>1.73322491978783</v>
      </c>
      <c r="O1607">
        <v>3.74999999999998</v>
      </c>
      <c r="P1607">
        <v>246.28975265017601</v>
      </c>
      <c r="Q1607">
        <v>0.10158635158591101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1447</v>
      </c>
      <c r="E1608">
        <v>742.57973549999997</v>
      </c>
      <c r="F1608">
        <v>138.15</v>
      </c>
      <c r="G1608">
        <v>34.895234258226303</v>
      </c>
      <c r="H1608">
        <v>-1.2264909512612301</v>
      </c>
      <c r="I1608">
        <v>-16.4487937543723</v>
      </c>
      <c r="J1608">
        <v>0.72751865907297897</v>
      </c>
      <c r="K1608">
        <v>140.79882834107499</v>
      </c>
      <c r="L1608">
        <v>136.449623921366</v>
      </c>
      <c r="M1608">
        <v>54.146960635032102</v>
      </c>
      <c r="N1608">
        <v>0.89242285177830805</v>
      </c>
      <c r="O1608">
        <v>36.7354325009048</v>
      </c>
      <c r="P1608">
        <v>77.115384615384599</v>
      </c>
      <c r="Q1608">
        <v>0.121509293884558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1556</v>
      </c>
      <c r="E1609">
        <v>741.83805871099901</v>
      </c>
      <c r="F1609">
        <v>100.91</v>
      </c>
      <c r="G1609">
        <v>35.167489577135598</v>
      </c>
      <c r="H1609">
        <v>-1.15031701533991</v>
      </c>
      <c r="I1609">
        <v>-16.092624889663799</v>
      </c>
      <c r="J1609">
        <v>2.74256504342249</v>
      </c>
      <c r="K1609">
        <v>100.24294075362199</v>
      </c>
      <c r="L1609">
        <v>94.819896076030005</v>
      </c>
      <c r="M1609">
        <v>57.102783748112699</v>
      </c>
      <c r="N1609">
        <v>1.3079397799420001</v>
      </c>
      <c r="O1609">
        <v>26.796154989594601</v>
      </c>
      <c r="P1609">
        <v>68.183333333333294</v>
      </c>
      <c r="Q1609">
        <v>1.8020854388270001E-3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170</v>
      </c>
      <c r="E1610">
        <v>740.71601009999995</v>
      </c>
      <c r="F1610">
        <v>297</v>
      </c>
      <c r="G1610">
        <v>-37.721347399568302</v>
      </c>
      <c r="H1610">
        <v>-9.4190775129170206</v>
      </c>
      <c r="I1610">
        <v>-19.320429204084601</v>
      </c>
      <c r="J1610">
        <v>0.13500109610674799</v>
      </c>
      <c r="K1610">
        <v>309.633625730245</v>
      </c>
      <c r="L1610">
        <v>311.35991740997599</v>
      </c>
      <c r="M1610">
        <v>44.436148618005497</v>
      </c>
      <c r="N1610">
        <v>0.75828412426900205</v>
      </c>
      <c r="O1610">
        <v>27.946127946127898</v>
      </c>
      <c r="P1610">
        <v>21.100917431192599</v>
      </c>
      <c r="Q1610">
        <v>-1.7782342092330001E-2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551</v>
      </c>
      <c r="E1611">
        <v>740.42351369999994</v>
      </c>
      <c r="F1611">
        <v>169.65</v>
      </c>
      <c r="G1611">
        <v>-16.255440975098299</v>
      </c>
      <c r="H1611">
        <v>-5.5687299518051301</v>
      </c>
      <c r="I1611">
        <v>-9.20766386040264</v>
      </c>
      <c r="J1611">
        <v>9.3773331184087996E-2</v>
      </c>
      <c r="K1611">
        <v>167.04878272664601</v>
      </c>
      <c r="L1611">
        <v>164.336505070351</v>
      </c>
      <c r="M1611">
        <v>58.125175218972501</v>
      </c>
      <c r="N1611">
        <v>0.85791042842522103</v>
      </c>
      <c r="O1611">
        <v>20.748600058944799</v>
      </c>
      <c r="P1611">
        <v>21.178571428571399</v>
      </c>
      <c r="Q1611">
        <v>-8.2260109211206994E-2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531</v>
      </c>
      <c r="E1612">
        <v>738.9058225</v>
      </c>
      <c r="F1612">
        <v>27.25</v>
      </c>
      <c r="G1612">
        <v>121.30949408983599</v>
      </c>
      <c r="H1612">
        <v>19.398473606849201</v>
      </c>
      <c r="I1612">
        <v>26.209814036887501</v>
      </c>
      <c r="J1612">
        <v>8.7482831278294508</v>
      </c>
      <c r="K1612">
        <v>22.178347881685301</v>
      </c>
      <c r="L1612">
        <v>18.336524977694701</v>
      </c>
      <c r="M1612">
        <v>75.538721942822605</v>
      </c>
      <c r="N1612">
        <v>2.3604202264357301</v>
      </c>
      <c r="O1612">
        <v>5.4678899082568799</v>
      </c>
      <c r="P1612">
        <v>182.38341968911899</v>
      </c>
      <c r="Q1612">
        <v>4.5645211074242999E-2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133</v>
      </c>
      <c r="E1613">
        <v>737.35199999999998</v>
      </c>
      <c r="F1613">
        <v>646.79999999999995</v>
      </c>
      <c r="G1613">
        <v>161.766659402909</v>
      </c>
      <c r="H1613">
        <v>-7.9351147899316601</v>
      </c>
      <c r="I1613">
        <v>35.885172277130998</v>
      </c>
      <c r="J1613">
        <v>-1.6864309917187801</v>
      </c>
      <c r="K1613">
        <v>699.24812174286399</v>
      </c>
      <c r="L1613">
        <v>537.65468022816799</v>
      </c>
      <c r="M1613">
        <v>37.624501832750703</v>
      </c>
      <c r="N1613">
        <v>0.424856325513008</v>
      </c>
      <c r="O1613">
        <v>47.031539888682701</v>
      </c>
      <c r="P1613">
        <v>204.878623615366</v>
      </c>
      <c r="Q1613">
        <v>0.184644201988032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231</v>
      </c>
      <c r="E1614">
        <v>736.54226459999995</v>
      </c>
      <c r="F1614">
        <v>29.34</v>
      </c>
      <c r="G1614">
        <v>80.639384383029693</v>
      </c>
      <c r="H1614">
        <v>-9.8378126478795807</v>
      </c>
      <c r="I1614">
        <v>-54.1188298672418</v>
      </c>
      <c r="J1614">
        <v>-1.5687931926293699</v>
      </c>
      <c r="K1614">
        <v>31.521762609401101</v>
      </c>
      <c r="L1614">
        <v>31.632967600589499</v>
      </c>
      <c r="M1614">
        <v>33.303637226438603</v>
      </c>
      <c r="N1614">
        <v>0.96512714282936396</v>
      </c>
      <c r="O1614">
        <v>146.69393319700001</v>
      </c>
      <c r="P1614">
        <v>117.817371937639</v>
      </c>
      <c r="Q1614">
        <v>0.13372500871645701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1149</v>
      </c>
      <c r="E1615">
        <v>734.25749657599999</v>
      </c>
      <c r="F1615">
        <v>72.319999999999993</v>
      </c>
      <c r="G1615">
        <v>30.9706870861765</v>
      </c>
      <c r="H1615">
        <v>-4.1985211284534403</v>
      </c>
      <c r="I1615">
        <v>-33.359248902755802</v>
      </c>
      <c r="J1615">
        <v>5.0362331818887798</v>
      </c>
      <c r="K1615">
        <v>70.550941565142296</v>
      </c>
      <c r="L1615">
        <v>74.515856615674195</v>
      </c>
      <c r="M1615">
        <v>65.747300356715897</v>
      </c>
      <c r="N1615">
        <v>1.30122601035161</v>
      </c>
      <c r="O1615">
        <v>98.700221238937999</v>
      </c>
      <c r="P1615">
        <v>59.999999999999901</v>
      </c>
      <c r="Q1615">
        <v>2.0047519060709998E-3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365</v>
      </c>
      <c r="E1616">
        <v>733.85676000000001</v>
      </c>
      <c r="F1616">
        <v>199.5</v>
      </c>
      <c r="G1616">
        <v>-14.118313396794299</v>
      </c>
      <c r="H1616">
        <v>8.86405559627174</v>
      </c>
      <c r="I1616">
        <v>-7.7120474141192599</v>
      </c>
      <c r="J1616">
        <v>9.5692196690371496</v>
      </c>
      <c r="K1616">
        <v>171.828301332184</v>
      </c>
      <c r="L1616">
        <v>176.88616189039399</v>
      </c>
      <c r="M1616">
        <v>78.598541132276694</v>
      </c>
      <c r="N1616">
        <v>1.6710386231804</v>
      </c>
      <c r="O1616">
        <v>19.974937343358398</v>
      </c>
      <c r="P1616">
        <v>48.4375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21</v>
      </c>
      <c r="E1617">
        <v>733.81854335000003</v>
      </c>
      <c r="F1617">
        <v>394.7</v>
      </c>
      <c r="G1617">
        <v>221.33552532732099</v>
      </c>
      <c r="H1617">
        <v>32.137331970707599</v>
      </c>
      <c r="I1617">
        <v>28.031404802390501</v>
      </c>
      <c r="J1617">
        <v>7.1267393214515202</v>
      </c>
      <c r="K1617">
        <v>284.715871087268</v>
      </c>
      <c r="L1617">
        <v>247.14805731885201</v>
      </c>
      <c r="M1617">
        <v>86.533277014435299</v>
      </c>
      <c r="N1617">
        <v>2.60534116130879</v>
      </c>
      <c r="O1617">
        <v>3.86369394476817</v>
      </c>
      <c r="P1617">
        <v>253.991031390134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46</v>
      </c>
      <c r="E1618">
        <v>732.53557669999998</v>
      </c>
      <c r="F1618">
        <v>256.45</v>
      </c>
      <c r="G1618">
        <v>-34.0865455141236</v>
      </c>
      <c r="H1618">
        <v>0.286584131270263</v>
      </c>
      <c r="I1618">
        <v>-19.114055260356501</v>
      </c>
      <c r="J1618">
        <v>2.8175869286883999</v>
      </c>
      <c r="K1618">
        <v>254.36390178830399</v>
      </c>
      <c r="L1618">
        <v>250.387312204566</v>
      </c>
      <c r="M1618">
        <v>44.286589883840897</v>
      </c>
      <c r="N1618">
        <v>0.64833018142239396</v>
      </c>
      <c r="O1618">
        <v>55.410411386235097</v>
      </c>
      <c r="P1618">
        <v>42.4722222222222</v>
      </c>
      <c r="Q1618">
        <v>9.3413852415721005E-2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46</v>
      </c>
      <c r="E1619">
        <v>731.13499999999999</v>
      </c>
      <c r="F1619">
        <v>47.17</v>
      </c>
      <c r="G1619">
        <v>11.9106671103645</v>
      </c>
      <c r="H1619">
        <v>-4.3230206069015802</v>
      </c>
      <c r="I1619">
        <v>26.7623389625344</v>
      </c>
      <c r="J1619">
        <v>6.8911409622576496</v>
      </c>
      <c r="K1619">
        <v>45.697581087757399</v>
      </c>
      <c r="L1619">
        <v>35.339563851636498</v>
      </c>
      <c r="M1619">
        <v>45.975139304496402</v>
      </c>
      <c r="N1619">
        <v>0.235014968243663</v>
      </c>
      <c r="O1619">
        <v>29.3194827220691</v>
      </c>
      <c r="Q1619">
        <v>0.111710078800902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628</v>
      </c>
      <c r="E1620">
        <v>729.45600000000002</v>
      </c>
      <c r="F1620">
        <v>140.28</v>
      </c>
      <c r="G1620">
        <v>24.990748076001601</v>
      </c>
      <c r="H1620">
        <v>1.7457586747225899</v>
      </c>
      <c r="I1620">
        <v>22.337912090471701</v>
      </c>
      <c r="J1620">
        <v>12.243238058037599</v>
      </c>
      <c r="K1620">
        <v>125.06293765362901</v>
      </c>
      <c r="L1620">
        <v>109.96548265056801</v>
      </c>
      <c r="M1620">
        <v>61.153762129799603</v>
      </c>
      <c r="N1620">
        <v>1.4231106527655599</v>
      </c>
      <c r="O1620">
        <v>6.8577131451383</v>
      </c>
      <c r="P1620">
        <v>60.687285223367702</v>
      </c>
      <c r="Q1620">
        <v>7.9162976595009996E-2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377</v>
      </c>
      <c r="E1621">
        <v>729.07046548699998</v>
      </c>
      <c r="F1621">
        <v>80.989999999999995</v>
      </c>
      <c r="G1621">
        <v>13.8246456049882</v>
      </c>
      <c r="H1621">
        <v>24.663042962442901</v>
      </c>
      <c r="I1621">
        <v>25.988320753538598</v>
      </c>
      <c r="J1621">
        <v>18.8713998992014</v>
      </c>
      <c r="K1621">
        <v>65.703428695088405</v>
      </c>
      <c r="M1621">
        <v>61.853611714589</v>
      </c>
      <c r="N1621">
        <v>3.03917649191138</v>
      </c>
      <c r="O1621">
        <v>16.063711569329499</v>
      </c>
      <c r="P1621">
        <v>79.977777777777703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231</v>
      </c>
      <c r="E1622">
        <v>727.08998310000004</v>
      </c>
      <c r="F1622">
        <v>301.5</v>
      </c>
      <c r="G1622">
        <v>-34.088885665456203</v>
      </c>
      <c r="H1622">
        <v>-0.26064549985046198</v>
      </c>
      <c r="I1622">
        <v>-21.9252105169058</v>
      </c>
      <c r="J1622">
        <v>-7.2462123497792899</v>
      </c>
      <c r="M1622">
        <v>29.483797546745802</v>
      </c>
      <c r="O1622">
        <v>31.592039800995</v>
      </c>
      <c r="P1622">
        <v>3.9475952421996001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E1623">
        <v>721.99704553499998</v>
      </c>
      <c r="F1623">
        <v>250.05</v>
      </c>
      <c r="G1623">
        <v>49.859979557840603</v>
      </c>
      <c r="H1623">
        <v>51.049886952539701</v>
      </c>
      <c r="I1623">
        <v>45.8803825821998</v>
      </c>
      <c r="J1623">
        <v>13.1019417183406</v>
      </c>
      <c r="K1623">
        <v>194.774487374796</v>
      </c>
      <c r="L1623">
        <v>173.381248071257</v>
      </c>
      <c r="M1623">
        <v>76.399949542218494</v>
      </c>
      <c r="N1623">
        <v>2.1386132690360098</v>
      </c>
      <c r="O1623">
        <v>4.7790441911617503</v>
      </c>
      <c r="P1623">
        <v>78.352353780313805</v>
      </c>
      <c r="Q1623">
        <v>-3.3817467735869002E-2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57</v>
      </c>
      <c r="E1624">
        <v>721.22701559999996</v>
      </c>
      <c r="F1624">
        <v>331.6</v>
      </c>
      <c r="G1624">
        <v>2.05955572908857</v>
      </c>
      <c r="H1624">
        <v>1.04738130405106</v>
      </c>
      <c r="I1624">
        <v>-37.512608464585597</v>
      </c>
      <c r="J1624">
        <v>-1.4855769228756599</v>
      </c>
      <c r="K1624">
        <v>332.90896938818298</v>
      </c>
      <c r="L1624">
        <v>343.453032421339</v>
      </c>
      <c r="M1624">
        <v>50.945061102219</v>
      </c>
      <c r="N1624">
        <v>0.97486387797948704</v>
      </c>
      <c r="O1624">
        <v>44.4511459589867</v>
      </c>
      <c r="P1624">
        <v>33.119229225210702</v>
      </c>
      <c r="Q1624">
        <v>4.6026857811542997E-2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86</v>
      </c>
      <c r="E1625">
        <v>719.28596391899998</v>
      </c>
      <c r="F1625">
        <v>79.91</v>
      </c>
      <c r="G1625">
        <v>2.99112824515506</v>
      </c>
      <c r="H1625">
        <v>-12.9105923272166</v>
      </c>
      <c r="I1625">
        <v>-51.431776444860397</v>
      </c>
      <c r="J1625">
        <v>4.6895878843000798</v>
      </c>
      <c r="K1625">
        <v>86.892530184580707</v>
      </c>
      <c r="L1625">
        <v>89.760851274602601</v>
      </c>
      <c r="M1625">
        <v>39.893544638561103</v>
      </c>
      <c r="N1625">
        <v>1.1205299486939599</v>
      </c>
      <c r="O1625">
        <v>74.321111250156406</v>
      </c>
      <c r="P1625">
        <v>36.949443016281002</v>
      </c>
      <c r="Q1625">
        <v>-2.6134528343016002E-2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200</v>
      </c>
      <c r="E1626">
        <v>716.48174298999902</v>
      </c>
      <c r="F1626">
        <v>926.9</v>
      </c>
      <c r="G1626">
        <v>-1.9264751655402299</v>
      </c>
      <c r="H1626">
        <v>-8.2582014082405806</v>
      </c>
      <c r="I1626">
        <v>-8.7327009387945402</v>
      </c>
      <c r="J1626">
        <v>-3.73692192152006</v>
      </c>
      <c r="K1626">
        <v>947.64329277079901</v>
      </c>
      <c r="L1626">
        <v>867.14822968065903</v>
      </c>
      <c r="M1626">
        <v>30.6257860685539</v>
      </c>
      <c r="N1626">
        <v>0.50313661243243801</v>
      </c>
      <c r="O1626">
        <v>17.9684971410076</v>
      </c>
      <c r="P1626">
        <v>44.163620810327302</v>
      </c>
      <c r="Q1626">
        <v>-4.7107340661159E-2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628</v>
      </c>
      <c r="E1627">
        <v>714.82580611200001</v>
      </c>
      <c r="F1627">
        <v>49.59</v>
      </c>
      <c r="G1627">
        <v>134.58222136256401</v>
      </c>
      <c r="H1627">
        <v>-0.71753723721184903</v>
      </c>
      <c r="I1627">
        <v>57.041233298679103</v>
      </c>
      <c r="J1627">
        <v>-3.1847006280348902</v>
      </c>
      <c r="K1627">
        <v>46.144682030693197</v>
      </c>
      <c r="L1627">
        <v>37.174757928858902</v>
      </c>
      <c r="M1627">
        <v>53.860103529504997</v>
      </c>
      <c r="N1627">
        <v>0.92966062182761</v>
      </c>
      <c r="O1627">
        <v>16.031457955232899</v>
      </c>
      <c r="P1627">
        <v>168.05405405405401</v>
      </c>
      <c r="Q1627">
        <v>4.9800021595657003E-2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258</v>
      </c>
      <c r="E1628">
        <v>712.93424374999995</v>
      </c>
      <c r="F1628">
        <v>547.70000000000005</v>
      </c>
      <c r="G1628">
        <v>236.05740336124001</v>
      </c>
      <c r="H1628">
        <v>46.958360112876001</v>
      </c>
      <c r="I1628">
        <v>76.615385969208106</v>
      </c>
      <c r="J1628">
        <v>2.78817834816001</v>
      </c>
      <c r="K1628">
        <v>388.05925872396301</v>
      </c>
      <c r="L1628">
        <v>296.68721529363802</v>
      </c>
      <c r="M1628">
        <v>85.435168630421103</v>
      </c>
      <c r="N1628">
        <v>1.3791771781106901</v>
      </c>
      <c r="O1628">
        <v>0</v>
      </c>
      <c r="P1628">
        <v>291.21428571428498</v>
      </c>
      <c r="Q1628">
        <v>0.111232724204728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546</v>
      </c>
      <c r="E1629">
        <v>712.82704441999999</v>
      </c>
      <c r="F1629">
        <v>307.85000000000002</v>
      </c>
      <c r="G1629">
        <v>20.2822451891067</v>
      </c>
      <c r="H1629">
        <v>5.5013553848525598</v>
      </c>
      <c r="I1629">
        <v>-31.520967235190302</v>
      </c>
      <c r="J1629">
        <v>6.5941948619939099</v>
      </c>
      <c r="K1629">
        <v>294.78962550357801</v>
      </c>
      <c r="L1629">
        <v>290.86694340208101</v>
      </c>
      <c r="M1629">
        <v>61.374072790573301</v>
      </c>
      <c r="N1629">
        <v>1.7487849854025601</v>
      </c>
      <c r="O1629">
        <v>40.880298846840901</v>
      </c>
      <c r="P1629">
        <v>49.296799224054297</v>
      </c>
      <c r="Q1629">
        <v>5.1511496311739E-2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46</v>
      </c>
      <c r="E1630">
        <v>709.45388953600002</v>
      </c>
      <c r="F1630">
        <v>64.64</v>
      </c>
      <c r="G1630">
        <v>195.976236325157</v>
      </c>
      <c r="H1630">
        <v>-9.3983297553514298</v>
      </c>
      <c r="I1630">
        <v>9.8149943997900007</v>
      </c>
      <c r="J1630">
        <v>-1.48982813886593</v>
      </c>
      <c r="K1630">
        <v>61.185146914138002</v>
      </c>
      <c r="L1630">
        <v>49.185846769734702</v>
      </c>
      <c r="M1630">
        <v>42.312684887901902</v>
      </c>
      <c r="N1630">
        <v>0.35028336471629101</v>
      </c>
      <c r="O1630">
        <v>31.636757425742498</v>
      </c>
      <c r="P1630">
        <v>224.82412060301499</v>
      </c>
      <c r="Q1630">
        <v>8.6494977142600002E-2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57</v>
      </c>
      <c r="E1631">
        <v>706.97530182000003</v>
      </c>
      <c r="F1631">
        <v>215.9</v>
      </c>
      <c r="G1631">
        <v>293.62113186840003</v>
      </c>
      <c r="H1631">
        <v>30.743960606074602</v>
      </c>
      <c r="I1631">
        <v>39.247496226720401</v>
      </c>
      <c r="J1631">
        <v>13.160585285258501</v>
      </c>
      <c r="K1631">
        <v>170.141871137219</v>
      </c>
      <c r="L1631">
        <v>137.75548848004701</v>
      </c>
      <c r="M1631">
        <v>82.860988919544099</v>
      </c>
      <c r="N1631">
        <v>1.9016839601967801</v>
      </c>
      <c r="O1631">
        <v>3.0338119499768199</v>
      </c>
      <c r="P1631">
        <v>340.61224489795899</v>
      </c>
      <c r="Q1631">
        <v>7.8798177858231996E-2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80</v>
      </c>
      <c r="E1632">
        <v>702.85469439999997</v>
      </c>
      <c r="F1632">
        <v>784.1</v>
      </c>
      <c r="G1632">
        <v>9.4843301883905902</v>
      </c>
      <c r="H1632">
        <v>-7.0828506168638503</v>
      </c>
      <c r="I1632">
        <v>17.085930011951898</v>
      </c>
      <c r="J1632">
        <v>5.3326387155973398</v>
      </c>
      <c r="K1632">
        <v>798.20031166078002</v>
      </c>
      <c r="L1632">
        <v>690.42334785801302</v>
      </c>
      <c r="M1632">
        <v>46.4527953028336</v>
      </c>
      <c r="N1632">
        <v>0.77563646754648696</v>
      </c>
      <c r="O1632">
        <v>35.033796709603301</v>
      </c>
      <c r="P1632">
        <v>61.636775922490102</v>
      </c>
      <c r="Q1632">
        <v>5.1872067846141998E-2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133</v>
      </c>
      <c r="E1633">
        <v>702.44928244799996</v>
      </c>
      <c r="F1633">
        <v>217.72</v>
      </c>
      <c r="G1633">
        <v>186.84840841292299</v>
      </c>
      <c r="H1633">
        <v>-10.035142098948</v>
      </c>
      <c r="I1633">
        <v>-40.625425774986397</v>
      </c>
      <c r="J1633">
        <v>9.9599541994425191</v>
      </c>
      <c r="K1633">
        <v>224.774143703774</v>
      </c>
      <c r="L1633">
        <v>200.367945541556</v>
      </c>
      <c r="M1633">
        <v>52.311203618038398</v>
      </c>
      <c r="N1633">
        <v>0.93560610958641399</v>
      </c>
      <c r="O1633">
        <v>44.40565864413</v>
      </c>
      <c r="P1633">
        <v>225.44095665171801</v>
      </c>
      <c r="Q1633">
        <v>0.13017759002211199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377</v>
      </c>
      <c r="E1634">
        <v>701.530248519</v>
      </c>
      <c r="F1634">
        <v>11.73</v>
      </c>
      <c r="G1634">
        <v>6.8776759080185101</v>
      </c>
      <c r="H1634">
        <v>-10.4000901711448</v>
      </c>
      <c r="I1634">
        <v>-36.054103488885602</v>
      </c>
      <c r="J1634">
        <v>3.5727554918209399</v>
      </c>
      <c r="K1634">
        <v>11.7568935105656</v>
      </c>
      <c r="L1634">
        <v>11.1666204275566</v>
      </c>
      <c r="M1634">
        <v>45.226469979400598</v>
      </c>
      <c r="N1634">
        <v>0.78452760490690898</v>
      </c>
      <c r="O1634">
        <v>35.123614663256497</v>
      </c>
      <c r="P1634">
        <v>48.481012658227797</v>
      </c>
      <c r="Q1634">
        <v>-1.395449908446E-2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265</v>
      </c>
      <c r="E1635">
        <v>700.780915155</v>
      </c>
      <c r="F1635">
        <v>371.95</v>
      </c>
      <c r="G1635">
        <v>52.490350270692801</v>
      </c>
      <c r="H1635">
        <v>-16.816749661945401</v>
      </c>
      <c r="I1635">
        <v>64.654025419243197</v>
      </c>
      <c r="J1635">
        <v>4.7775329722451696</v>
      </c>
      <c r="K1635">
        <v>379.33323523675602</v>
      </c>
      <c r="M1635">
        <v>36.082344894337197</v>
      </c>
      <c r="N1635">
        <v>0.370588235294117</v>
      </c>
      <c r="O1635">
        <v>31.738136846350301</v>
      </c>
      <c r="P1635">
        <v>90.743589743589695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286</v>
      </c>
      <c r="E1636">
        <v>700.04516763999902</v>
      </c>
      <c r="F1636">
        <v>494.8</v>
      </c>
      <c r="G1636">
        <v>132.70764686662201</v>
      </c>
      <c r="H1636">
        <v>41.136799159052501</v>
      </c>
      <c r="I1636">
        <v>54.188449702603698</v>
      </c>
      <c r="J1636">
        <v>9.8264482753977607</v>
      </c>
      <c r="K1636">
        <v>397.39975527804501</v>
      </c>
      <c r="L1636">
        <v>305.020830818268</v>
      </c>
      <c r="M1636">
        <v>61.018166454334597</v>
      </c>
      <c r="N1636">
        <v>0.88668934409332001</v>
      </c>
      <c r="O1636">
        <v>12.964834276475299</v>
      </c>
      <c r="P1636">
        <v>229.317803660565</v>
      </c>
      <c r="Q1636">
        <v>0.120866499378636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57</v>
      </c>
      <c r="E1637">
        <v>699.91848736999998</v>
      </c>
      <c r="F1637">
        <v>31.21</v>
      </c>
      <c r="G1637">
        <v>-0.31676853642591801</v>
      </c>
      <c r="H1637">
        <v>-0.39709174329353403</v>
      </c>
      <c r="I1637">
        <v>-25.965560348857299</v>
      </c>
      <c r="J1637">
        <v>14.2499048054787</v>
      </c>
      <c r="K1637">
        <v>31.376270653736199</v>
      </c>
      <c r="L1637">
        <v>31.062407558749701</v>
      </c>
      <c r="M1637">
        <v>60.881008840565798</v>
      </c>
      <c r="N1637">
        <v>1.42858760113032</v>
      </c>
      <c r="O1637">
        <v>46.427427106696499</v>
      </c>
      <c r="P1637">
        <v>45.162790697674403</v>
      </c>
      <c r="Q1637">
        <v>-1.4858820511817E-2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1093</v>
      </c>
      <c r="E1638">
        <v>697.47645550000004</v>
      </c>
      <c r="F1638">
        <v>2323.4499999999998</v>
      </c>
      <c r="G1638">
        <v>163.07262754247901</v>
      </c>
      <c r="H1638">
        <v>66.077077506159696</v>
      </c>
      <c r="I1638">
        <v>110.50526773239601</v>
      </c>
      <c r="J1638">
        <v>23.0182224151506</v>
      </c>
      <c r="K1638">
        <v>1687.6445397105899</v>
      </c>
      <c r="L1638">
        <v>1275.5952146408699</v>
      </c>
      <c r="M1638">
        <v>72.426133193820604</v>
      </c>
      <c r="N1638">
        <v>0.92666270179500498</v>
      </c>
      <c r="O1638">
        <v>2.7781962168327201</v>
      </c>
      <c r="P1638">
        <v>252.06455034472299</v>
      </c>
      <c r="Q1638">
        <v>0.10092982261200199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398</v>
      </c>
      <c r="E1639">
        <v>697.35005000000001</v>
      </c>
      <c r="F1639">
        <v>264.85000000000002</v>
      </c>
      <c r="G1639">
        <v>-17.716773096701299</v>
      </c>
      <c r="H1639">
        <v>-1.59075099983527</v>
      </c>
      <c r="I1639">
        <v>-45.426140910923003</v>
      </c>
      <c r="J1639">
        <v>4.1525600883890199</v>
      </c>
      <c r="K1639">
        <v>260.63881744380899</v>
      </c>
      <c r="L1639">
        <v>283.81756873932</v>
      </c>
      <c r="M1639">
        <v>55.938444537220697</v>
      </c>
      <c r="N1639">
        <v>1.6253048334095099</v>
      </c>
      <c r="O1639">
        <v>111.591466868038</v>
      </c>
      <c r="P1639">
        <v>23.1860465116279</v>
      </c>
      <c r="Q1639">
        <v>9.5310130187249001E-2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121</v>
      </c>
      <c r="E1640">
        <v>696.66</v>
      </c>
      <c r="F1640">
        <v>136.6</v>
      </c>
      <c r="G1640">
        <v>-23.4788185771496</v>
      </c>
      <c r="H1640">
        <v>-4.7343611509854702</v>
      </c>
      <c r="I1640">
        <v>-19.7866069467002</v>
      </c>
      <c r="J1640">
        <v>0.96968481698819398</v>
      </c>
      <c r="K1640">
        <v>133.15540784411399</v>
      </c>
      <c r="L1640">
        <v>137.54967830704601</v>
      </c>
      <c r="M1640">
        <v>64.480482867004696</v>
      </c>
      <c r="N1640">
        <v>1.1774317192697401</v>
      </c>
      <c r="O1640">
        <v>26.793557833089299</v>
      </c>
      <c r="P1640">
        <v>15.7627118644067</v>
      </c>
      <c r="Q1640">
        <v>-9.3195277162855E-2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60</v>
      </c>
      <c r="E1641">
        <v>694.62678639700005</v>
      </c>
      <c r="F1641">
        <v>33.29</v>
      </c>
      <c r="G1641">
        <v>99.277136616801201</v>
      </c>
      <c r="H1641">
        <v>-3.70672157110709</v>
      </c>
      <c r="I1641">
        <v>68.156855415223902</v>
      </c>
      <c r="J1641">
        <v>9.7738378903991006</v>
      </c>
      <c r="K1641">
        <v>32.628897021487603</v>
      </c>
      <c r="L1641">
        <v>25.903181166879499</v>
      </c>
      <c r="M1641">
        <v>62.020493169850603</v>
      </c>
      <c r="N1641">
        <v>0.32912167033670697</v>
      </c>
      <c r="O1641">
        <v>45.989786722739503</v>
      </c>
      <c r="P1641">
        <v>141.23188405797001</v>
      </c>
      <c r="Q1641">
        <v>0.105023808224503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845</v>
      </c>
      <c r="E1642">
        <v>693.87693018000004</v>
      </c>
      <c r="F1642">
        <v>291.39999999999998</v>
      </c>
      <c r="G1642">
        <v>15.9021236824662</v>
      </c>
      <c r="H1642">
        <v>1.2305835104096201</v>
      </c>
      <c r="I1642">
        <v>28.0657988310166</v>
      </c>
      <c r="J1642">
        <v>7.1084508466413103</v>
      </c>
      <c r="K1642">
        <v>272.35703437356301</v>
      </c>
      <c r="M1642">
        <v>50.9541902545242</v>
      </c>
      <c r="N1642">
        <v>0.40385375494071102</v>
      </c>
      <c r="O1642">
        <v>9.6774193548387206</v>
      </c>
      <c r="P1642">
        <v>87.576440296105503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391</v>
      </c>
      <c r="E1643">
        <v>690.05630299999996</v>
      </c>
      <c r="F1643">
        <v>505.25</v>
      </c>
      <c r="G1643">
        <v>62.672790224839403</v>
      </c>
      <c r="H1643">
        <v>-2.4432899350750299</v>
      </c>
      <c r="I1643">
        <v>7.2440328583549602</v>
      </c>
      <c r="J1643">
        <v>5.8199399848014401</v>
      </c>
      <c r="K1643">
        <v>497.83428839359402</v>
      </c>
      <c r="L1643">
        <v>448.02623391588799</v>
      </c>
      <c r="M1643">
        <v>65.231771938837696</v>
      </c>
      <c r="N1643">
        <v>0.61272560199753601</v>
      </c>
      <c r="O1643">
        <v>32.290945076694697</v>
      </c>
      <c r="P1643">
        <v>112.15620407306299</v>
      </c>
      <c r="Q1643">
        <v>0.224236934868243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905</v>
      </c>
      <c r="E1644">
        <v>688.84949532999997</v>
      </c>
      <c r="F1644">
        <v>369.35</v>
      </c>
      <c r="G1644">
        <v>-29.8430629883315</v>
      </c>
      <c r="H1644">
        <v>2.1768312192138302</v>
      </c>
      <c r="I1644">
        <v>-7.9969113139719203</v>
      </c>
      <c r="J1644">
        <v>5.96954548629905</v>
      </c>
      <c r="K1644">
        <v>341.11978213318997</v>
      </c>
      <c r="L1644">
        <v>332.93535299477497</v>
      </c>
      <c r="M1644">
        <v>66.385883855374601</v>
      </c>
      <c r="N1644">
        <v>0.34025582292747097</v>
      </c>
      <c r="O1644">
        <v>12.833355895492</v>
      </c>
      <c r="P1644">
        <v>55.189075630252098</v>
      </c>
      <c r="Q1644">
        <v>5.7719881685191002E-2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298</v>
      </c>
      <c r="E1645">
        <v>688.66200000000003</v>
      </c>
      <c r="F1645">
        <v>147.15</v>
      </c>
      <c r="G1645">
        <v>-15.1932888415176</v>
      </c>
      <c r="H1645">
        <v>-5.8110595070955799</v>
      </c>
      <c r="I1645">
        <v>-12.3496713559216</v>
      </c>
      <c r="J1645">
        <v>9.0032972245186402E-2</v>
      </c>
      <c r="K1645">
        <v>147.03893830427199</v>
      </c>
      <c r="L1645">
        <v>144.13800262837299</v>
      </c>
      <c r="M1645">
        <v>50.213797258762298</v>
      </c>
      <c r="N1645">
        <v>0.67717791050045595</v>
      </c>
      <c r="O1645">
        <v>19.605844376486498</v>
      </c>
      <c r="P1645">
        <v>22.5228975853455</v>
      </c>
      <c r="Q1645">
        <v>0.10621729077044301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E1646">
        <v>687.71500000000003</v>
      </c>
      <c r="F1646">
        <v>68.599999999999994</v>
      </c>
      <c r="G1646">
        <v>976.47611203780502</v>
      </c>
      <c r="H1646">
        <v>18.928053451226099</v>
      </c>
      <c r="I1646">
        <v>43.810412640146602</v>
      </c>
      <c r="J1646">
        <v>0.60548003287921703</v>
      </c>
      <c r="K1646">
        <v>62.345759736751901</v>
      </c>
      <c r="L1646">
        <v>44.184223391441499</v>
      </c>
      <c r="M1646">
        <v>47.917946517681401</v>
      </c>
      <c r="N1646">
        <v>0.57274785625435098</v>
      </c>
      <c r="O1646">
        <v>9.3294460641399404</v>
      </c>
      <c r="P1646">
        <v>1033.8842975206601</v>
      </c>
      <c r="Q1646">
        <v>0.20662359675514999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286</v>
      </c>
      <c r="E1647">
        <v>686.02646583000001</v>
      </c>
      <c r="F1647">
        <v>266.85000000000002</v>
      </c>
      <c r="G1647">
        <v>538.21484900889004</v>
      </c>
      <c r="H1647">
        <v>16.408088991464599</v>
      </c>
      <c r="I1647">
        <v>275.023795854659</v>
      </c>
      <c r="J1647">
        <v>9.55610157643655</v>
      </c>
      <c r="K1647">
        <v>237.02590114225899</v>
      </c>
      <c r="L1647">
        <v>170.13258317772201</v>
      </c>
      <c r="M1647">
        <v>58.587092787305799</v>
      </c>
      <c r="N1647">
        <v>1.45960767354508</v>
      </c>
      <c r="O1647">
        <v>14.296421210417799</v>
      </c>
      <c r="P1647">
        <v>564.632627646326</v>
      </c>
      <c r="Q1647">
        <v>0.16829169680321099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86</v>
      </c>
      <c r="E1648">
        <v>685.70259899999996</v>
      </c>
      <c r="F1648">
        <v>614.54999999999995</v>
      </c>
      <c r="G1648">
        <v>47.972119205923697</v>
      </c>
      <c r="H1648">
        <v>-14.432906416958801</v>
      </c>
      <c r="I1648">
        <v>-48.130798130589902</v>
      </c>
      <c r="J1648">
        <v>3.4465034088047402</v>
      </c>
      <c r="K1648">
        <v>642.14889954099795</v>
      </c>
      <c r="L1648">
        <v>639.596113389994</v>
      </c>
      <c r="M1648">
        <v>55.686208181432001</v>
      </c>
      <c r="N1648">
        <v>1.28914642399458</v>
      </c>
      <c r="O1648">
        <v>57.204458546904199</v>
      </c>
      <c r="P1648">
        <v>83.447761194029795</v>
      </c>
      <c r="Q1648">
        <v>0.23117122135836701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3336</v>
      </c>
      <c r="E1649">
        <v>685.55106058000001</v>
      </c>
      <c r="F1649">
        <v>749.15</v>
      </c>
      <c r="G1649">
        <v>5.89412528343997</v>
      </c>
      <c r="H1649">
        <v>-10.470282946386799</v>
      </c>
      <c r="I1649">
        <v>-17.602058591453002</v>
      </c>
      <c r="J1649">
        <v>0.72736595037362295</v>
      </c>
      <c r="K1649">
        <v>791.25299343324002</v>
      </c>
      <c r="L1649">
        <v>737.46121528966398</v>
      </c>
      <c r="M1649">
        <v>40.315707244609399</v>
      </c>
      <c r="N1649">
        <v>0.47327150272148699</v>
      </c>
      <c r="O1649">
        <v>34.685977441099901</v>
      </c>
      <c r="P1649">
        <v>52.188928390045596</v>
      </c>
      <c r="Q1649">
        <v>4.2002273991526999E-2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628</v>
      </c>
      <c r="E1650">
        <v>685.45654256499995</v>
      </c>
      <c r="F1650">
        <v>158.65</v>
      </c>
      <c r="G1650">
        <v>1.5773807010069001</v>
      </c>
      <c r="H1650">
        <v>12.0412145581657</v>
      </c>
      <c r="I1650">
        <v>8.9691974819881697</v>
      </c>
      <c r="J1650">
        <v>12.558357227076799</v>
      </c>
      <c r="K1650">
        <v>135.36668322464499</v>
      </c>
      <c r="L1650">
        <v>129.51175289990201</v>
      </c>
      <c r="M1650">
        <v>71.387938250967593</v>
      </c>
      <c r="N1650">
        <v>3.64501438368658</v>
      </c>
      <c r="O1650">
        <v>4.3807122596911396</v>
      </c>
      <c r="P1650">
        <v>50.236742424242401</v>
      </c>
      <c r="Q1650">
        <v>3.3272030279949999E-3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265</v>
      </c>
      <c r="E1651">
        <v>684.44120471999997</v>
      </c>
      <c r="F1651">
        <v>3277.95</v>
      </c>
      <c r="G1651">
        <v>6.5619373869047397</v>
      </c>
      <c r="H1651">
        <v>-1.1110208295319399</v>
      </c>
      <c r="I1651">
        <v>18.749893183934901</v>
      </c>
      <c r="J1651">
        <v>1.8042982478218601</v>
      </c>
      <c r="K1651">
        <v>3160.14325170659</v>
      </c>
      <c r="L1651">
        <v>2815.38943405193</v>
      </c>
      <c r="M1651">
        <v>69.0289861875724</v>
      </c>
      <c r="N1651">
        <v>0.41795489303355698</v>
      </c>
      <c r="O1651">
        <v>33.376042953675302</v>
      </c>
      <c r="P1651">
        <v>57.897398843930603</v>
      </c>
      <c r="Q1651">
        <v>9.1980480534159994E-3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298</v>
      </c>
      <c r="E1652">
        <v>683.37628276999999</v>
      </c>
      <c r="F1652">
        <v>390.1</v>
      </c>
      <c r="G1652">
        <v>-27.2285973819452</v>
      </c>
      <c r="H1652">
        <v>5.9098220750617196</v>
      </c>
      <c r="I1652">
        <v>9.5085868664443396</v>
      </c>
      <c r="J1652">
        <v>-5.5502979231267702</v>
      </c>
      <c r="K1652">
        <v>358.006529965656</v>
      </c>
      <c r="L1652">
        <v>325.456727629775</v>
      </c>
      <c r="M1652">
        <v>50.411716216458998</v>
      </c>
      <c r="N1652">
        <v>1.0268996188055901</v>
      </c>
      <c r="O1652">
        <v>15.081332486295899</v>
      </c>
      <c r="P1652">
        <v>57.935222672064697</v>
      </c>
      <c r="Q1652">
        <v>3.1091276812342999E-2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372</v>
      </c>
      <c r="E1653">
        <v>679.51070693999998</v>
      </c>
      <c r="F1653">
        <v>22.31</v>
      </c>
      <c r="G1653">
        <v>54.2299946419162</v>
      </c>
      <c r="H1653">
        <v>4.66070057740958</v>
      </c>
      <c r="I1653">
        <v>-23.747004097404801</v>
      </c>
      <c r="J1653">
        <v>0.86063287887449103</v>
      </c>
      <c r="K1653">
        <v>20.780293207775198</v>
      </c>
      <c r="L1653">
        <v>18.965881347919801</v>
      </c>
      <c r="M1653">
        <v>72.268050792787903</v>
      </c>
      <c r="N1653">
        <v>5.2992456435336903</v>
      </c>
      <c r="O1653">
        <v>28.865979381443299</v>
      </c>
      <c r="P1653">
        <v>128.82051282051199</v>
      </c>
      <c r="Q1653">
        <v>7.7097196365665005E-2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136</v>
      </c>
      <c r="E1654">
        <v>677.83078164300002</v>
      </c>
      <c r="F1654">
        <v>26.03</v>
      </c>
      <c r="G1654">
        <v>139.194466260523</v>
      </c>
      <c r="H1654">
        <v>3.13218307919511</v>
      </c>
      <c r="I1654">
        <v>15.8958965111143</v>
      </c>
      <c r="J1654">
        <v>7.5768948341070299</v>
      </c>
      <c r="K1654">
        <v>26.376512585747498</v>
      </c>
      <c r="L1654">
        <v>23.712927962319299</v>
      </c>
      <c r="M1654">
        <v>60.671673151797698</v>
      </c>
      <c r="N1654">
        <v>1.0310692884700301</v>
      </c>
      <c r="O1654">
        <v>66.922781406069902</v>
      </c>
      <c r="P1654">
        <v>178.39572192513299</v>
      </c>
      <c r="Q1654">
        <v>9.5088124987563E-2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133</v>
      </c>
      <c r="E1655">
        <v>677.11008249999998</v>
      </c>
      <c r="F1655">
        <v>587.5</v>
      </c>
      <c r="G1655">
        <v>-14.5130167326741</v>
      </c>
      <c r="H1655">
        <v>14.0619351453108</v>
      </c>
      <c r="I1655">
        <v>3.2458965111143798</v>
      </c>
      <c r="J1655">
        <v>5.4846036793158799</v>
      </c>
      <c r="K1655">
        <v>553.72534901388099</v>
      </c>
      <c r="L1655">
        <v>526.10391346702397</v>
      </c>
      <c r="M1655">
        <v>66.552845811263694</v>
      </c>
      <c r="N1655">
        <v>1.1593495934959299</v>
      </c>
      <c r="O1655">
        <v>5.1914893617021196</v>
      </c>
      <c r="P1655">
        <v>32.022471910112301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720</v>
      </c>
      <c r="E1656">
        <v>676.62342616799901</v>
      </c>
      <c r="F1656">
        <v>898.83</v>
      </c>
      <c r="G1656">
        <v>-2.2888479501095</v>
      </c>
      <c r="H1656">
        <v>1.1878976776855901</v>
      </c>
      <c r="I1656">
        <v>-7.7058987922912996</v>
      </c>
      <c r="J1656">
        <v>-0.26776711277039</v>
      </c>
      <c r="K1656">
        <v>861.05144408008596</v>
      </c>
      <c r="L1656">
        <v>802.08702465211002</v>
      </c>
      <c r="M1656">
        <v>64.306050640641899</v>
      </c>
      <c r="N1656">
        <v>0.212103505843071</v>
      </c>
      <c r="O1656">
        <v>0.49063782917793097</v>
      </c>
      <c r="P1656">
        <v>33.161972769966901</v>
      </c>
      <c r="Q1656">
        <v>2.0547319375944E-2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531</v>
      </c>
      <c r="E1657">
        <v>668.51400000000001</v>
      </c>
      <c r="F1657">
        <v>1012.9</v>
      </c>
      <c r="G1657">
        <v>68.370682901025503</v>
      </c>
      <c r="H1657">
        <v>-9.3458989560716699</v>
      </c>
      <c r="I1657">
        <v>7.6131888169556801</v>
      </c>
      <c r="J1657">
        <v>-4.56580562701759</v>
      </c>
      <c r="K1657">
        <v>1032.0347025456699</v>
      </c>
      <c r="L1657">
        <v>901.39835330467099</v>
      </c>
      <c r="M1657">
        <v>31.175306852466999</v>
      </c>
      <c r="N1657">
        <v>0.76262070289686901</v>
      </c>
      <c r="O1657">
        <v>16.497186296771599</v>
      </c>
      <c r="P1657">
        <v>101.63232805812601</v>
      </c>
      <c r="Q1657">
        <v>5.3541764965843001E-2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D1658" t="s">
        <v>231</v>
      </c>
      <c r="E1658">
        <v>667.72013249999998</v>
      </c>
      <c r="F1658">
        <v>647.75</v>
      </c>
      <c r="G1658">
        <v>36.620227906737099</v>
      </c>
      <c r="H1658">
        <v>-9.0592769759012999</v>
      </c>
      <c r="I1658">
        <v>2.6366300670107998</v>
      </c>
      <c r="J1658">
        <v>6.6389303751684905E-2</v>
      </c>
      <c r="K1658">
        <v>592.01817341928995</v>
      </c>
      <c r="L1658">
        <v>514.23980331656105</v>
      </c>
      <c r="M1658">
        <v>56.071434362673003</v>
      </c>
      <c r="N1658">
        <v>0.71499710480602197</v>
      </c>
      <c r="O1658">
        <v>17.1439598610575</v>
      </c>
      <c r="P1658">
        <v>93.408244919083501</v>
      </c>
      <c r="Q1658">
        <v>0.22652885254473601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D1659" t="s">
        <v>1447</v>
      </c>
      <c r="E1659">
        <v>667.01977766000005</v>
      </c>
      <c r="F1659">
        <v>1111.7</v>
      </c>
      <c r="G1659">
        <v>12.501309147631099</v>
      </c>
      <c r="H1659">
        <v>7.4216863491631404</v>
      </c>
      <c r="I1659">
        <v>-8.2365562830873902</v>
      </c>
      <c r="J1659">
        <v>1.4139811358899901</v>
      </c>
      <c r="K1659">
        <v>1062.6498858109201</v>
      </c>
      <c r="L1659">
        <v>1003.80361022615</v>
      </c>
      <c r="M1659">
        <v>60.601744484099598</v>
      </c>
      <c r="N1659">
        <v>0.83189906195786201</v>
      </c>
      <c r="O1659">
        <v>12.170549608707301</v>
      </c>
      <c r="P1659">
        <v>43.445161290322503</v>
      </c>
      <c r="Q1659">
        <v>-2.35642927002E-3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D1660" t="s">
        <v>133</v>
      </c>
      <c r="E1660">
        <v>666.20908311999995</v>
      </c>
      <c r="F1660">
        <v>429.8</v>
      </c>
      <c r="G1660">
        <v>-40.611157971875699</v>
      </c>
      <c r="H1660">
        <v>-6.13558178471175</v>
      </c>
      <c r="I1660">
        <v>-32.736796708420897</v>
      </c>
      <c r="J1660">
        <v>-4.1846036065242496</v>
      </c>
      <c r="K1660">
        <v>457.18173713960903</v>
      </c>
      <c r="L1660">
        <v>486.93773089133401</v>
      </c>
      <c r="M1660">
        <v>24.588243742075299</v>
      </c>
      <c r="N1660">
        <v>0.61923679712064095</v>
      </c>
      <c r="O1660">
        <v>58.550488599348498</v>
      </c>
      <c r="P1660">
        <v>3.3048912390337599</v>
      </c>
      <c r="Q1660">
        <v>5.0840570298946001E-2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391</v>
      </c>
      <c r="E1661">
        <v>664.94002531000001</v>
      </c>
      <c r="F1661">
        <v>42.34</v>
      </c>
      <c r="G1661">
        <v>51.108426813297697</v>
      </c>
      <c r="H1661">
        <v>11.912236903379499</v>
      </c>
      <c r="I1661">
        <v>-4.98958735985335</v>
      </c>
      <c r="J1661">
        <v>15.8930885278007</v>
      </c>
      <c r="K1661">
        <v>38.789591413223</v>
      </c>
      <c r="L1661">
        <v>36.112069547266202</v>
      </c>
      <c r="M1661">
        <v>65.155206513218602</v>
      </c>
      <c r="N1661">
        <v>2.8048187870895398</v>
      </c>
      <c r="O1661">
        <v>16.438356164383499</v>
      </c>
      <c r="P1661">
        <v>88.177777777777806</v>
      </c>
      <c r="Q1661">
        <v>1.9591974820500999E-2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184</v>
      </c>
      <c r="E1662">
        <v>663.41679922399999</v>
      </c>
      <c r="F1662">
        <v>39.32</v>
      </c>
      <c r="G1662">
        <v>-32.998914299113302</v>
      </c>
      <c r="H1662">
        <v>-17.053600530011</v>
      </c>
      <c r="I1662">
        <v>-41.654398909860497</v>
      </c>
      <c r="J1662">
        <v>-0.95325359525537001</v>
      </c>
      <c r="K1662">
        <v>44.010879487501001</v>
      </c>
      <c r="L1662">
        <v>45.429843365326597</v>
      </c>
      <c r="M1662">
        <v>42.7072391955626</v>
      </c>
      <c r="N1662">
        <v>0.75150577466190105</v>
      </c>
      <c r="O1662">
        <v>59.460834181078297</v>
      </c>
      <c r="P1662">
        <v>6.7028493894165404</v>
      </c>
      <c r="Q1662">
        <v>0.14573228095127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286</v>
      </c>
      <c r="E1663">
        <v>663.30660279999995</v>
      </c>
      <c r="F1663">
        <v>3.88</v>
      </c>
      <c r="G1663">
        <v>46.026665807008399</v>
      </c>
      <c r="H1663">
        <v>-7.6355957188866999</v>
      </c>
      <c r="I1663">
        <v>-36.654103488885603</v>
      </c>
      <c r="J1663">
        <v>-0.81544342384002499</v>
      </c>
      <c r="K1663">
        <v>3.9738587845978102</v>
      </c>
      <c r="L1663">
        <v>3.8699033761700301</v>
      </c>
      <c r="M1663">
        <v>40.753794268686001</v>
      </c>
      <c r="N1663">
        <v>0.79170413123130601</v>
      </c>
      <c r="O1663">
        <v>71.391752577319593</v>
      </c>
      <c r="P1663">
        <v>76.363636363636303</v>
      </c>
      <c r="Q1663">
        <v>6.1058135300463001E-2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D1664" t="s">
        <v>838</v>
      </c>
      <c r="E1664">
        <v>661.82750999999996</v>
      </c>
      <c r="F1664">
        <v>119.88</v>
      </c>
      <c r="G1664">
        <v>-9.6098277458838393</v>
      </c>
      <c r="H1664">
        <v>-12.6236631487923</v>
      </c>
      <c r="I1664">
        <v>23.270274163976499</v>
      </c>
      <c r="J1664">
        <v>-0.67909218304373498</v>
      </c>
      <c r="K1664">
        <v>116.034393296239</v>
      </c>
      <c r="L1664">
        <v>109.309384538877</v>
      </c>
      <c r="M1664">
        <v>69.416871703973399</v>
      </c>
      <c r="N1664">
        <v>0.43909858692751802</v>
      </c>
      <c r="O1664">
        <v>26.334668001334599</v>
      </c>
      <c r="P1664">
        <v>49.868733591698899</v>
      </c>
      <c r="Q1664">
        <v>-2.0522733470124999E-2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E1665">
        <v>661.82452000000001</v>
      </c>
      <c r="F1665">
        <v>1151.5999999999999</v>
      </c>
      <c r="G1665">
        <v>-23.630715198905399</v>
      </c>
      <c r="H1665">
        <v>7.9333637167394002</v>
      </c>
      <c r="I1665">
        <v>-3.0152722886924299</v>
      </c>
      <c r="J1665">
        <v>4.97551277022498</v>
      </c>
      <c r="K1665">
        <v>1035.98145881542</v>
      </c>
      <c r="L1665">
        <v>1012.2569557483901</v>
      </c>
      <c r="M1665">
        <v>57.613629225585498</v>
      </c>
      <c r="N1665">
        <v>1.4118657825435501</v>
      </c>
      <c r="O1665">
        <v>59.934478605061003</v>
      </c>
      <c r="P1665">
        <v>43.770287141073602</v>
      </c>
      <c r="Q1665">
        <v>-6.7670611008639997E-2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200</v>
      </c>
      <c r="E1666">
        <v>661.76250000000005</v>
      </c>
      <c r="F1666">
        <v>252.1</v>
      </c>
      <c r="G1666">
        <v>33.392047036097999</v>
      </c>
      <c r="H1666">
        <v>-12.6657876269664</v>
      </c>
      <c r="I1666">
        <v>52.258446048762899</v>
      </c>
      <c r="J1666">
        <v>-1.2899290773207499</v>
      </c>
      <c r="K1666">
        <v>204.99018573547301</v>
      </c>
      <c r="L1666">
        <v>165.30780901681899</v>
      </c>
      <c r="M1666">
        <v>70.256418360021499</v>
      </c>
      <c r="N1666">
        <v>0.83779163419410596</v>
      </c>
      <c r="O1666">
        <v>4.6013486711622402</v>
      </c>
      <c r="P1666">
        <v>104.95934959349501</v>
      </c>
      <c r="Q1666">
        <v>7.1859408286387996E-2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D1667" t="s">
        <v>21</v>
      </c>
      <c r="E1667">
        <v>661.16599349700004</v>
      </c>
      <c r="F1667">
        <v>166.89</v>
      </c>
      <c r="G1667">
        <v>117.75193606629399</v>
      </c>
      <c r="H1667">
        <v>31.8961199047829</v>
      </c>
      <c r="I1667">
        <v>42.450121863226997</v>
      </c>
      <c r="J1667">
        <v>8.8570631089676795</v>
      </c>
      <c r="K1667">
        <v>123.26264737384</v>
      </c>
      <c r="L1667">
        <v>93.708092485184906</v>
      </c>
      <c r="M1667">
        <v>82.826790561436397</v>
      </c>
      <c r="N1667">
        <v>1.7435503973880799</v>
      </c>
      <c r="O1667">
        <v>0</v>
      </c>
      <c r="P1667">
        <v>192.276707530647</v>
      </c>
      <c r="Q1667">
        <v>7.8612849136812005E-2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D1668" t="s">
        <v>551</v>
      </c>
      <c r="E1668">
        <v>657.95864092800002</v>
      </c>
      <c r="F1668">
        <v>3.72</v>
      </c>
      <c r="G1668">
        <v>-4.4505655226818996</v>
      </c>
      <c r="H1668">
        <v>-6.7885803186066997</v>
      </c>
      <c r="I1668">
        <v>-29.708648943431001</v>
      </c>
      <c r="J1668">
        <v>0.29243812129667002</v>
      </c>
      <c r="K1668">
        <v>3.8303576821737599</v>
      </c>
      <c r="L1668">
        <v>3.8214229678042702</v>
      </c>
      <c r="M1668">
        <v>39.307039580702401</v>
      </c>
      <c r="N1668">
        <v>0.97094373276138801</v>
      </c>
      <c r="O1668">
        <v>51.881720430107499</v>
      </c>
      <c r="P1668">
        <v>32.857142857142797</v>
      </c>
      <c r="Q1668">
        <v>5.5209115050297998E-2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200</v>
      </c>
      <c r="E1669">
        <v>657.11630939999998</v>
      </c>
      <c r="F1669">
        <v>188.4</v>
      </c>
      <c r="G1669">
        <v>145.79721919524701</v>
      </c>
      <c r="H1669">
        <v>-9.9727183200356997</v>
      </c>
      <c r="I1669">
        <v>1.8987941683276901</v>
      </c>
      <c r="J1669">
        <v>-1.78177218052161</v>
      </c>
      <c r="K1669">
        <v>192.859394183142</v>
      </c>
      <c r="L1669">
        <v>162.794781253281</v>
      </c>
      <c r="M1669">
        <v>35.337896937344397</v>
      </c>
      <c r="N1669">
        <v>0.35865271589393799</v>
      </c>
      <c r="O1669">
        <v>16.7728237791932</v>
      </c>
      <c r="Q1669">
        <v>0.131573193552595</v>
      </c>
    </row>
    <row r="1670" spans="1:17" hidden="1" x14ac:dyDescent="0.3">
      <c r="A1670" t="s">
        <v>3496</v>
      </c>
      <c r="B1670" t="s">
        <v>2492</v>
      </c>
      <c r="C1670" t="str">
        <f>IFERROR(VLOOKUP(Table1[[#This Row],[Ticker]],[1]!Table1[[Symbol]:[Industry]],2,FALSE),"-")</f>
        <v>-</v>
      </c>
      <c r="D1670" t="s">
        <v>220</v>
      </c>
      <c r="E1670">
        <v>656.49036000000001</v>
      </c>
      <c r="F1670">
        <v>1637.95</v>
      </c>
      <c r="G1670">
        <v>618.61292411444003</v>
      </c>
      <c r="H1670">
        <v>-8.9440172356415601</v>
      </c>
      <c r="I1670">
        <v>52.085898542189803</v>
      </c>
      <c r="J1670">
        <v>-1.5849133572134</v>
      </c>
      <c r="K1670">
        <v>1424.1334459109701</v>
      </c>
      <c r="L1670">
        <v>940.83023256790102</v>
      </c>
      <c r="M1670">
        <v>55.522481557222399</v>
      </c>
      <c r="N1670">
        <v>0.41925987353581401</v>
      </c>
      <c r="O1670">
        <v>15.269086357947399</v>
      </c>
      <c r="P1670">
        <v>677.93873189266196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604</v>
      </c>
      <c r="E1671">
        <v>655.26619849999997</v>
      </c>
      <c r="F1671">
        <v>463.25</v>
      </c>
      <c r="G1671">
        <v>415.39508685964</v>
      </c>
      <c r="H1671">
        <v>1.60955419292986</v>
      </c>
      <c r="I1671">
        <v>141.261616312548</v>
      </c>
      <c r="J1671">
        <v>1.6422650166948001</v>
      </c>
      <c r="K1671">
        <v>417.210045800415</v>
      </c>
      <c r="L1671">
        <v>288.43323199202302</v>
      </c>
      <c r="M1671">
        <v>66.695083860033606</v>
      </c>
      <c r="N1671">
        <v>0.59962048141626101</v>
      </c>
      <c r="O1671">
        <v>9.5952509444144596</v>
      </c>
      <c r="P1671">
        <v>483.07111390811798</v>
      </c>
      <c r="Q1671">
        <v>0.20041914670404701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420</v>
      </c>
      <c r="E1672">
        <v>655.19611728999996</v>
      </c>
      <c r="F1672">
        <v>68.86</v>
      </c>
      <c r="G1672">
        <v>-14.0209506717457</v>
      </c>
      <c r="H1672">
        <v>-2.6011833394931601</v>
      </c>
      <c r="I1672">
        <v>-30.5947668347731</v>
      </c>
      <c r="J1672">
        <v>0.79281591317868705</v>
      </c>
      <c r="K1672">
        <v>69.434216174100399</v>
      </c>
      <c r="L1672">
        <v>70.5827525361141</v>
      </c>
      <c r="M1672">
        <v>57.315408774385297</v>
      </c>
      <c r="N1672">
        <v>0.53353965590173003</v>
      </c>
      <c r="O1672">
        <v>42.303223932616802</v>
      </c>
      <c r="P1672">
        <v>17.7094017094017</v>
      </c>
      <c r="Q1672">
        <v>-2.0435117986846999E-2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200</v>
      </c>
      <c r="E1673">
        <v>652.31844999999998</v>
      </c>
      <c r="F1673">
        <v>163.1</v>
      </c>
      <c r="G1673">
        <v>-17.9375658007216</v>
      </c>
      <c r="H1673">
        <v>0.61864041712905804</v>
      </c>
      <c r="I1673">
        <v>-24.859748871182099</v>
      </c>
      <c r="J1673">
        <v>4.5389266904965702</v>
      </c>
      <c r="K1673">
        <v>160.03357658599299</v>
      </c>
      <c r="L1673">
        <v>156.04669477781999</v>
      </c>
      <c r="M1673">
        <v>64.4968309284328</v>
      </c>
      <c r="N1673">
        <v>1.1833693935902001</v>
      </c>
      <c r="O1673">
        <v>29.920294297976699</v>
      </c>
      <c r="P1673">
        <v>29.034810126582201</v>
      </c>
      <c r="Q1673">
        <v>-2.8155496426201999E-2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1646</v>
      </c>
      <c r="E1674">
        <v>651.53970000000004</v>
      </c>
      <c r="F1674">
        <v>59.7</v>
      </c>
      <c r="G1674">
        <v>-8.5500589928160693</v>
      </c>
      <c r="H1674">
        <v>-3.8475652641895799</v>
      </c>
      <c r="I1674">
        <v>-2.1414274325475802</v>
      </c>
      <c r="J1674">
        <v>-4.9785860627962002</v>
      </c>
      <c r="K1674">
        <v>61.278842562988302</v>
      </c>
      <c r="L1674">
        <v>57.349250100498203</v>
      </c>
      <c r="M1674">
        <v>63.305866194264297</v>
      </c>
      <c r="N1674">
        <v>0.93894862390560196</v>
      </c>
      <c r="O1674">
        <v>8.1239530988274495</v>
      </c>
      <c r="P1674">
        <v>23.987538940809898</v>
      </c>
      <c r="Q1674">
        <v>-3.0371808196612001E-2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628</v>
      </c>
      <c r="E1675">
        <v>649.87567999999999</v>
      </c>
      <c r="F1675">
        <v>425.2</v>
      </c>
      <c r="G1675">
        <v>270.96539893265702</v>
      </c>
      <c r="H1675">
        <v>-19.8168676024811</v>
      </c>
      <c r="I1675">
        <v>249.16469992991699</v>
      </c>
      <c r="J1675">
        <v>1.3290724635436999</v>
      </c>
      <c r="K1675">
        <v>357.19432393983197</v>
      </c>
      <c r="L1675">
        <v>208.91669927953299</v>
      </c>
      <c r="M1675">
        <v>50.335366579709302</v>
      </c>
      <c r="N1675">
        <v>9.0850097339390007E-2</v>
      </c>
      <c r="O1675">
        <v>22.295390404515501</v>
      </c>
      <c r="P1675">
        <v>400.23529411764702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153</v>
      </c>
      <c r="E1676">
        <v>648.32835665000005</v>
      </c>
      <c r="F1676">
        <v>98.93</v>
      </c>
      <c r="G1676">
        <v>-53.027570922302402</v>
      </c>
      <c r="H1676">
        <v>-2.0809219975463198</v>
      </c>
      <c r="I1676">
        <v>-39.786659002622898</v>
      </c>
      <c r="J1676">
        <v>1.34370116648863</v>
      </c>
      <c r="K1676">
        <v>101.030997808446</v>
      </c>
      <c r="L1676">
        <v>113.66421233745901</v>
      </c>
      <c r="M1676">
        <v>53.593820244013799</v>
      </c>
      <c r="N1676">
        <v>1.20838554925298</v>
      </c>
      <c r="O1676">
        <v>57.6367128272515</v>
      </c>
      <c r="P1676">
        <v>8.5949506037321797</v>
      </c>
      <c r="Q1676">
        <v>2.3855912836198999E-2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647.42070999999999</v>
      </c>
      <c r="F1677">
        <v>445</v>
      </c>
      <c r="G1677">
        <v>-28.140393478425398</v>
      </c>
      <c r="H1677">
        <v>-2.9916362832606</v>
      </c>
      <c r="I1677">
        <v>-23.714937669963899</v>
      </c>
      <c r="J1677">
        <v>-1.33357813886593</v>
      </c>
      <c r="K1677">
        <v>460.43414686032798</v>
      </c>
      <c r="L1677">
        <v>440.39968750256202</v>
      </c>
      <c r="M1677">
        <v>43.309682838490602</v>
      </c>
      <c r="N1677">
        <v>0.21146295123495801</v>
      </c>
      <c r="O1677">
        <v>28.539325842696599</v>
      </c>
      <c r="P1677">
        <v>16.4921465968586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546</v>
      </c>
      <c r="E1678">
        <v>646.23208439999996</v>
      </c>
      <c r="F1678">
        <v>46.76</v>
      </c>
      <c r="G1678">
        <v>-29.505861538990398</v>
      </c>
      <c r="H1678">
        <v>2.7594379829952702</v>
      </c>
      <c r="I1678">
        <v>-32.362684924962601</v>
      </c>
      <c r="J1678">
        <v>4.3600504196519196</v>
      </c>
      <c r="K1678">
        <v>45.473515386681299</v>
      </c>
      <c r="L1678">
        <v>46.480861220105503</v>
      </c>
      <c r="M1678">
        <v>57.639800455053802</v>
      </c>
      <c r="N1678">
        <v>1.53115864152081</v>
      </c>
      <c r="O1678">
        <v>36.013686911890503</v>
      </c>
      <c r="P1678">
        <v>18.230088495575199</v>
      </c>
      <c r="Q1678">
        <v>0.12894362339961901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1272</v>
      </c>
      <c r="E1679">
        <v>645.22728012499999</v>
      </c>
      <c r="F1679">
        <v>278.75</v>
      </c>
      <c r="G1679">
        <v>44.019396538351103</v>
      </c>
      <c r="H1679">
        <v>51.529834870165502</v>
      </c>
      <c r="I1679">
        <v>56.183071686901499</v>
      </c>
      <c r="J1679">
        <v>20.166901247519402</v>
      </c>
      <c r="O1679">
        <v>0</v>
      </c>
      <c r="P1679">
        <v>78.915275994865198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298</v>
      </c>
      <c r="E1680">
        <v>644.20390650000002</v>
      </c>
      <c r="F1680">
        <v>69.69</v>
      </c>
      <c r="G1680">
        <v>26.915554695897299</v>
      </c>
      <c r="H1680">
        <v>-4.7988019205998702</v>
      </c>
      <c r="I1680">
        <v>-23.4528005572895</v>
      </c>
      <c r="J1680">
        <v>1.3822890198056501</v>
      </c>
      <c r="K1680">
        <v>71.483836829356093</v>
      </c>
      <c r="L1680">
        <v>67.4663604184787</v>
      </c>
      <c r="M1680">
        <v>51.719657521011101</v>
      </c>
      <c r="N1680">
        <v>0.72912764232967098</v>
      </c>
      <c r="O1680">
        <v>31.5109771846749</v>
      </c>
      <c r="P1680">
        <v>77.328244274809094</v>
      </c>
      <c r="Q1680">
        <v>3.9699781467971998E-2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628</v>
      </c>
      <c r="E1681">
        <v>642.77025535999996</v>
      </c>
      <c r="F1681">
        <v>71.44</v>
      </c>
      <c r="G1681">
        <v>110.373736112315</v>
      </c>
      <c r="H1681">
        <v>-1.35780519107159</v>
      </c>
      <c r="I1681">
        <v>63.9449486438157</v>
      </c>
      <c r="J1681">
        <v>-2.4765985703561402</v>
      </c>
      <c r="K1681">
        <v>66.144103682981495</v>
      </c>
      <c r="L1681">
        <v>55.233738441968299</v>
      </c>
      <c r="M1681">
        <v>56.871449464843302</v>
      </c>
      <c r="N1681">
        <v>1.2257904924190901</v>
      </c>
      <c r="O1681">
        <v>11.562150055990999</v>
      </c>
      <c r="P1681">
        <v>154.68805704099799</v>
      </c>
      <c r="Q1681">
        <v>7.9162414143085003E-2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2897</v>
      </c>
      <c r="E1682">
        <v>642.61556987500001</v>
      </c>
      <c r="F1682">
        <v>15.93</v>
      </c>
      <c r="G1682">
        <v>742.22628915917403</v>
      </c>
      <c r="H1682">
        <v>-7.5021042635561601</v>
      </c>
      <c r="I1682">
        <v>-38.034007795105701</v>
      </c>
      <c r="J1682">
        <v>3.86561159779848</v>
      </c>
      <c r="K1682">
        <v>18.439823020924099</v>
      </c>
      <c r="L1682">
        <v>18.619843878958498</v>
      </c>
      <c r="M1682">
        <v>63.609062393573403</v>
      </c>
      <c r="N1682">
        <v>0.89437012308004604</v>
      </c>
      <c r="O1682">
        <v>552.22849968612604</v>
      </c>
      <c r="P1682">
        <v>39.126637554585102</v>
      </c>
      <c r="Q1682">
        <v>-7.8316440714162994E-2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925</v>
      </c>
      <c r="E1683">
        <v>639.97209599999996</v>
      </c>
      <c r="F1683">
        <v>256</v>
      </c>
      <c r="G1683">
        <v>91.454561788095901</v>
      </c>
      <c r="H1683">
        <v>32.778151361527001</v>
      </c>
      <c r="I1683">
        <v>54.500016484746503</v>
      </c>
      <c r="J1683">
        <v>5.9004644143255502</v>
      </c>
      <c r="K1683">
        <v>201.50010470765099</v>
      </c>
      <c r="L1683">
        <v>157.64440204335801</v>
      </c>
      <c r="M1683">
        <v>62.490014122822998</v>
      </c>
      <c r="N1683">
        <v>0.39754335260115597</v>
      </c>
      <c r="O1683">
        <v>15.9375</v>
      </c>
      <c r="P1683">
        <v>128.57142857142799</v>
      </c>
      <c r="Q1683">
        <v>5.0705089801228002E-2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356</v>
      </c>
      <c r="E1684">
        <v>639.18252630100005</v>
      </c>
      <c r="F1684">
        <v>130.51</v>
      </c>
      <c r="G1684">
        <v>76.868825723934606</v>
      </c>
      <c r="H1684">
        <v>-3.3607552296408598</v>
      </c>
      <c r="I1684">
        <v>3.8010751633079498</v>
      </c>
      <c r="J1684">
        <v>0.59555571940177499</v>
      </c>
      <c r="K1684">
        <v>121.19143975554999</v>
      </c>
      <c r="L1684">
        <v>101.314306164372</v>
      </c>
      <c r="M1684">
        <v>49.782336117199499</v>
      </c>
      <c r="N1684">
        <v>0.43258562139891199</v>
      </c>
      <c r="O1684">
        <v>13.2863382116313</v>
      </c>
      <c r="P1684">
        <v>108.649080735411</v>
      </c>
      <c r="Q1684">
        <v>0.1032837978347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231</v>
      </c>
      <c r="E1685">
        <v>638.38499999999999</v>
      </c>
      <c r="F1685">
        <v>580.35</v>
      </c>
      <c r="G1685">
        <v>100.725078505421</v>
      </c>
      <c r="H1685">
        <v>-4.1511378597825601</v>
      </c>
      <c r="I1685">
        <v>86.872217772594098</v>
      </c>
      <c r="J1685">
        <v>-3.8669114721992699</v>
      </c>
      <c r="K1685">
        <v>555.43853485640602</v>
      </c>
      <c r="L1685">
        <v>410.43196613298801</v>
      </c>
      <c r="M1685">
        <v>40.562637231287198</v>
      </c>
      <c r="N1685">
        <v>0.45267326610853598</v>
      </c>
      <c r="O1685">
        <v>14.758335487205899</v>
      </c>
      <c r="P1685">
        <v>155.37953795379499</v>
      </c>
      <c r="Q1685">
        <v>0.23808047707820401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258</v>
      </c>
      <c r="E1686">
        <v>633.46746813599998</v>
      </c>
      <c r="F1686">
        <v>195.96</v>
      </c>
      <c r="G1686">
        <v>22.262039268481999</v>
      </c>
      <c r="H1686">
        <v>-4.95957322045777</v>
      </c>
      <c r="I1686">
        <v>-45.059188234648303</v>
      </c>
      <c r="J1686">
        <v>0.29396489712780999</v>
      </c>
      <c r="K1686">
        <v>204.48952369534501</v>
      </c>
      <c r="L1686">
        <v>215.38595961810501</v>
      </c>
      <c r="M1686">
        <v>54.861677483052702</v>
      </c>
      <c r="N1686">
        <v>0.50410589423626495</v>
      </c>
      <c r="O1686">
        <v>77.051439069197698</v>
      </c>
      <c r="P1686">
        <v>56.767999999999901</v>
      </c>
      <c r="Q1686">
        <v>3.6246977232896001E-2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298</v>
      </c>
      <c r="E1687">
        <v>633.30485367999995</v>
      </c>
      <c r="F1687">
        <v>483.4</v>
      </c>
      <c r="G1687">
        <v>-17.5439047635621</v>
      </c>
      <c r="H1687">
        <v>1.8696274530031201</v>
      </c>
      <c r="I1687">
        <v>-14.1816472214184</v>
      </c>
      <c r="J1687">
        <v>1.04890049361269</v>
      </c>
      <c r="K1687">
        <v>455.24152372286198</v>
      </c>
      <c r="L1687">
        <v>449.46968641797901</v>
      </c>
      <c r="M1687">
        <v>67.966864667418207</v>
      </c>
      <c r="N1687">
        <v>1.10767341185945</v>
      </c>
      <c r="O1687">
        <v>12.536201903185701</v>
      </c>
      <c r="P1687">
        <v>23.284876307064501</v>
      </c>
      <c r="Q1687">
        <v>-4.6221279034842001E-2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21</v>
      </c>
      <c r="E1688">
        <v>631.86192218600002</v>
      </c>
      <c r="F1688">
        <v>37.33</v>
      </c>
      <c r="G1688">
        <v>-19.147663694907202</v>
      </c>
      <c r="H1688">
        <v>-0.50655800537411</v>
      </c>
      <c r="I1688">
        <v>-51.881505326813702</v>
      </c>
      <c r="J1688">
        <v>0.48214001831564401</v>
      </c>
      <c r="K1688">
        <v>37.949036252508698</v>
      </c>
      <c r="L1688">
        <v>40.624296871537702</v>
      </c>
      <c r="M1688">
        <v>46.831205571272299</v>
      </c>
      <c r="N1688">
        <v>0.79417871101950199</v>
      </c>
      <c r="O1688">
        <v>71.175997856951497</v>
      </c>
      <c r="P1688">
        <v>23.404958677685901</v>
      </c>
      <c r="Q1688">
        <v>2.5356365165505001E-2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305</v>
      </c>
      <c r="E1689">
        <v>631.072293389999</v>
      </c>
      <c r="F1689">
        <v>568.9</v>
      </c>
      <c r="G1689">
        <v>4.3611590704910004</v>
      </c>
      <c r="H1689">
        <v>20.803345230094401</v>
      </c>
      <c r="I1689">
        <v>-32.025296666597498</v>
      </c>
      <c r="J1689">
        <v>15.2598054457236</v>
      </c>
      <c r="K1689">
        <v>512.35365221908603</v>
      </c>
      <c r="L1689">
        <v>529.38666304733704</v>
      </c>
      <c r="M1689">
        <v>71.568921203999096</v>
      </c>
      <c r="N1689">
        <v>0.69541045446380401</v>
      </c>
      <c r="O1689">
        <v>50.421866760414801</v>
      </c>
      <c r="P1689">
        <v>48.946197146223298</v>
      </c>
      <c r="Q1689">
        <v>0.26739109110943698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153</v>
      </c>
      <c r="E1690">
        <v>629.54147039999998</v>
      </c>
      <c r="F1690">
        <v>52.62</v>
      </c>
      <c r="G1690">
        <v>30.4227578752316</v>
      </c>
      <c r="H1690">
        <v>5.0499988057882801</v>
      </c>
      <c r="I1690">
        <v>-16.3564290702809</v>
      </c>
      <c r="J1690">
        <v>4.7729874169113602</v>
      </c>
      <c r="K1690">
        <v>51.062620639160102</v>
      </c>
      <c r="L1690">
        <v>48.897376072975199</v>
      </c>
      <c r="M1690">
        <v>56.417314453869103</v>
      </c>
      <c r="N1690">
        <v>1.6469268900362399</v>
      </c>
      <c r="O1690">
        <v>37.495248954769998</v>
      </c>
      <c r="P1690">
        <v>71.960784313725398</v>
      </c>
      <c r="Q1690">
        <v>3.4019583741793001E-2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628</v>
      </c>
      <c r="E1691">
        <v>629.27059865599995</v>
      </c>
      <c r="F1691">
        <v>124.04</v>
      </c>
      <c r="G1691">
        <v>50.151616380357503</v>
      </c>
      <c r="H1691">
        <v>17.811187984521801</v>
      </c>
      <c r="I1691">
        <v>30.906809325625701</v>
      </c>
      <c r="J1691">
        <v>7.6669592066472303</v>
      </c>
      <c r="K1691">
        <v>106.426767039528</v>
      </c>
      <c r="L1691">
        <v>90.134204693307296</v>
      </c>
      <c r="M1691">
        <v>64.571453206992501</v>
      </c>
      <c r="N1691">
        <v>0.88639480916273705</v>
      </c>
      <c r="O1691">
        <v>7.1831667204127401</v>
      </c>
      <c r="P1691">
        <v>96.421219319081501</v>
      </c>
      <c r="Q1691">
        <v>1.6708896528153001E-2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420</v>
      </c>
      <c r="E1692">
        <v>627.32789130000003</v>
      </c>
      <c r="F1692">
        <v>592.04999999999995</v>
      </c>
      <c r="G1692">
        <v>61.863347137726898</v>
      </c>
      <c r="H1692">
        <v>0.64795665068715602</v>
      </c>
      <c r="I1692">
        <v>17.1519557720177</v>
      </c>
      <c r="J1692">
        <v>4.8164721215745203</v>
      </c>
      <c r="K1692">
        <v>545.67139984945504</v>
      </c>
      <c r="L1692">
        <v>471.25135689174198</v>
      </c>
      <c r="M1692">
        <v>62.273961596021003</v>
      </c>
      <c r="N1692">
        <v>0.67197349665045802</v>
      </c>
      <c r="O1692">
        <v>6.40148636094926</v>
      </c>
      <c r="P1692">
        <v>94.114754098360606</v>
      </c>
      <c r="Q1692">
        <v>4.4354193977558999E-2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136</v>
      </c>
      <c r="E1693">
        <v>626.00105068000005</v>
      </c>
      <c r="F1693">
        <v>44.41</v>
      </c>
      <c r="G1693">
        <v>198.93020671054899</v>
      </c>
      <c r="H1693">
        <v>-2.5570075859667099</v>
      </c>
      <c r="I1693">
        <v>158.199884241175</v>
      </c>
      <c r="J1693">
        <v>6.6089153798708002</v>
      </c>
      <c r="K1693">
        <v>43.227124476882899</v>
      </c>
      <c r="L1693">
        <v>31.212465257024501</v>
      </c>
      <c r="M1693">
        <v>39.871376935167</v>
      </c>
      <c r="N1693">
        <v>1.49357081515416</v>
      </c>
      <c r="O1693">
        <v>19.3650078811078</v>
      </c>
      <c r="P1693">
        <v>241.61538461538399</v>
      </c>
      <c r="Q1693">
        <v>2.3793037050351001E-2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925</v>
      </c>
      <c r="E1694">
        <v>622.88696063999998</v>
      </c>
      <c r="F1694">
        <v>124.32</v>
      </c>
      <c r="G1694">
        <v>32.457620723586302</v>
      </c>
      <c r="H1694">
        <v>3.90524665139126</v>
      </c>
      <c r="I1694">
        <v>-10.3944543660786</v>
      </c>
      <c r="J1694">
        <v>1.97964775471469</v>
      </c>
      <c r="K1694">
        <v>112.133138831172</v>
      </c>
      <c r="L1694">
        <v>99.176907010710394</v>
      </c>
      <c r="M1694">
        <v>68.377978041444507</v>
      </c>
      <c r="N1694">
        <v>1.0218062170920901</v>
      </c>
      <c r="O1694">
        <v>10.1914414414414</v>
      </c>
      <c r="P1694">
        <v>79.783080260303606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356</v>
      </c>
      <c r="E1695">
        <v>621.79951589999996</v>
      </c>
      <c r="F1695">
        <v>296.55</v>
      </c>
      <c r="G1695">
        <v>180.56979900231499</v>
      </c>
      <c r="H1695">
        <v>-12.9301283467526</v>
      </c>
      <c r="I1695">
        <v>-10.9805530796918</v>
      </c>
      <c r="J1695">
        <v>0.56063201124129103</v>
      </c>
      <c r="K1695">
        <v>277.44163281906702</v>
      </c>
      <c r="L1695">
        <v>251.31314385808099</v>
      </c>
      <c r="M1695">
        <v>59.9378622020796</v>
      </c>
      <c r="N1695">
        <v>0.52731934364152699</v>
      </c>
      <c r="O1695">
        <v>19.709998313943601</v>
      </c>
      <c r="P1695">
        <v>236.41520136131501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279</v>
      </c>
      <c r="E1696">
        <v>620.23050000000001</v>
      </c>
      <c r="F1696">
        <v>135</v>
      </c>
      <c r="G1696">
        <v>-22.571624791282101</v>
      </c>
      <c r="H1696">
        <v>6.7619351453108196</v>
      </c>
      <c r="I1696">
        <v>-11.6315265219529</v>
      </c>
      <c r="J1696">
        <v>1.0827787384574801</v>
      </c>
      <c r="K1696">
        <v>127.22476482136599</v>
      </c>
      <c r="L1696">
        <v>125.019253807731</v>
      </c>
      <c r="M1696">
        <v>57.235324010494097</v>
      </c>
      <c r="N1696">
        <v>0.99094751537603198</v>
      </c>
      <c r="O1696">
        <v>13.259259259259199</v>
      </c>
      <c r="P1696">
        <v>35</v>
      </c>
      <c r="Q1696">
        <v>4.3403610870033998E-2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E1697">
        <v>620.13006918799999</v>
      </c>
      <c r="F1697">
        <v>41.48</v>
      </c>
      <c r="G1697">
        <v>1054.1982036868001</v>
      </c>
      <c r="H1697">
        <v>30.742073713440099</v>
      </c>
      <c r="I1697">
        <v>451.63948450565698</v>
      </c>
      <c r="J1697">
        <v>6.8888806157908098</v>
      </c>
      <c r="K1697">
        <v>29.345328566311299</v>
      </c>
      <c r="L1697">
        <v>16.7232562862614</v>
      </c>
      <c r="M1697">
        <v>98.3898960835064</v>
      </c>
      <c r="N1697">
        <v>1.0622313738446201</v>
      </c>
      <c r="O1697">
        <v>0</v>
      </c>
      <c r="P1697">
        <v>1498.8673789059301</v>
      </c>
      <c r="Q1697">
        <v>0.17367111781170599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1556</v>
      </c>
      <c r="E1698">
        <v>617.78949789700005</v>
      </c>
      <c r="F1698">
        <v>26.71</v>
      </c>
      <c r="G1698">
        <v>-1.31239222057419</v>
      </c>
      <c r="H1698">
        <v>-2.73566189720305</v>
      </c>
      <c r="I1698">
        <v>-28.918640230099601</v>
      </c>
      <c r="J1698">
        <v>0.15673482685686399</v>
      </c>
      <c r="K1698">
        <v>27.201084151225501</v>
      </c>
      <c r="L1698">
        <v>26.737843938573199</v>
      </c>
      <c r="M1698">
        <v>41.699071662755998</v>
      </c>
      <c r="N1698">
        <v>2.0513063431618699</v>
      </c>
      <c r="O1698">
        <v>38.150505428678301</v>
      </c>
      <c r="P1698">
        <v>29.975669099756601</v>
      </c>
      <c r="Q1698">
        <v>-2.2221895487067999E-2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46</v>
      </c>
      <c r="E1699">
        <v>616.5794866</v>
      </c>
      <c r="F1699">
        <v>268.73</v>
      </c>
      <c r="G1699">
        <v>-7.5106989914183098</v>
      </c>
      <c r="H1699">
        <v>34.821303707034701</v>
      </c>
      <c r="I1699">
        <v>4.6529761571320796</v>
      </c>
      <c r="J1699">
        <v>15.2391918141857</v>
      </c>
      <c r="K1699">
        <v>202.61230194723399</v>
      </c>
      <c r="M1699">
        <v>83.643094175935602</v>
      </c>
      <c r="N1699">
        <v>3.0919890655412599</v>
      </c>
      <c r="O1699">
        <v>2.7053176050310501</v>
      </c>
      <c r="P1699">
        <v>88.120406020301004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72</v>
      </c>
      <c r="E1700">
        <v>614.63439967500005</v>
      </c>
      <c r="F1700">
        <v>205.95</v>
      </c>
      <c r="G1700">
        <v>60.639442071010798</v>
      </c>
      <c r="H1700">
        <v>51.912654569771199</v>
      </c>
      <c r="I1700">
        <v>20.839369781038901</v>
      </c>
      <c r="J1700">
        <v>29.1751098490464</v>
      </c>
      <c r="K1700">
        <v>153.80409332248101</v>
      </c>
      <c r="L1700">
        <v>137.363166348015</v>
      </c>
      <c r="M1700">
        <v>78.082204549484601</v>
      </c>
      <c r="N1700">
        <v>2.9414018596223501</v>
      </c>
      <c r="O1700">
        <v>10.560815731973699</v>
      </c>
      <c r="P1700">
        <v>99.951456310679603</v>
      </c>
      <c r="Q1700">
        <v>5.4275991182042002E-2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681</v>
      </c>
      <c r="E1701">
        <v>610.67410749999999</v>
      </c>
      <c r="F1701">
        <v>23.75</v>
      </c>
      <c r="G1701">
        <v>18.399294533295599</v>
      </c>
      <c r="H1701">
        <v>13.822073622066499</v>
      </c>
      <c r="I1701">
        <v>-8.4634576091528704</v>
      </c>
      <c r="J1701">
        <v>2.8862020809142899</v>
      </c>
      <c r="K1701">
        <v>22.174492399172099</v>
      </c>
      <c r="L1701">
        <v>20.770628946595799</v>
      </c>
      <c r="M1701">
        <v>56.315541869870501</v>
      </c>
      <c r="N1701">
        <v>1.0895711281336</v>
      </c>
      <c r="O1701">
        <v>19.999999999999901</v>
      </c>
      <c r="P1701">
        <v>54.723127035830601</v>
      </c>
      <c r="Q1701">
        <v>6.6085965368419E-2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136</v>
      </c>
      <c r="E1702">
        <v>610.09705692</v>
      </c>
      <c r="F1702">
        <v>45.45</v>
      </c>
      <c r="G1702">
        <v>38.2561344060422</v>
      </c>
      <c r="H1702">
        <v>0.44300641176565603</v>
      </c>
      <c r="I1702">
        <v>-26.001676304419501</v>
      </c>
      <c r="J1702">
        <v>6.3605395081928897</v>
      </c>
      <c r="K1702">
        <v>44.712070635317801</v>
      </c>
      <c r="L1702">
        <v>41.6246754694983</v>
      </c>
      <c r="M1702">
        <v>54.607595198169101</v>
      </c>
      <c r="N1702">
        <v>1.5335583492712299</v>
      </c>
      <c r="O1702">
        <v>29.812981298129799</v>
      </c>
      <c r="P1702">
        <v>71.833648393194693</v>
      </c>
      <c r="Q1702">
        <v>8.8699256193063999E-2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21</v>
      </c>
      <c r="E1703">
        <v>609.59927212599996</v>
      </c>
      <c r="F1703">
        <v>195.82</v>
      </c>
      <c r="G1703">
        <v>24.328949615065799</v>
      </c>
      <c r="H1703">
        <v>6.1931400252705302</v>
      </c>
      <c r="I1703">
        <v>-5.55579652246875</v>
      </c>
      <c r="J1703">
        <v>0.43265562736783603</v>
      </c>
      <c r="K1703">
        <v>175.53748498157901</v>
      </c>
      <c r="L1703">
        <v>162.95734038957301</v>
      </c>
      <c r="M1703">
        <v>54.9862769780921</v>
      </c>
      <c r="N1703">
        <v>3.8065547322044999</v>
      </c>
      <c r="O1703">
        <v>10.892656521295001</v>
      </c>
      <c r="P1703">
        <v>64.416456759026005</v>
      </c>
      <c r="Q1703">
        <v>-4.9576515122389999E-3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95</v>
      </c>
      <c r="E1704">
        <v>609.56383949999997</v>
      </c>
      <c r="F1704">
        <v>292.05</v>
      </c>
      <c r="G1704">
        <v>732.55280959785796</v>
      </c>
      <c r="H1704">
        <v>-20.012020067925501</v>
      </c>
      <c r="I1704">
        <v>33.6193142326333</v>
      </c>
      <c r="J1704">
        <v>3.0010633167173602</v>
      </c>
      <c r="K1704">
        <v>317.08957062370098</v>
      </c>
      <c r="L1704">
        <v>232.61396386908899</v>
      </c>
      <c r="M1704">
        <v>33.093599134199003</v>
      </c>
      <c r="N1704">
        <v>0.77609223651872195</v>
      </c>
      <c r="O1704">
        <v>35.8157849683273</v>
      </c>
      <c r="P1704">
        <v>758.97058823529403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286</v>
      </c>
      <c r="E1705">
        <v>609.26646055000003</v>
      </c>
      <c r="F1705">
        <v>541.75</v>
      </c>
      <c r="G1705">
        <v>-22.436524322589101</v>
      </c>
      <c r="H1705">
        <v>-3.8164432330675599</v>
      </c>
      <c r="I1705">
        <v>-9.1700477953890207</v>
      </c>
      <c r="J1705">
        <v>1.28334836447482</v>
      </c>
      <c r="K1705">
        <v>549.04003558039096</v>
      </c>
      <c r="L1705">
        <v>526.130786548174</v>
      </c>
      <c r="M1705">
        <v>45.997974714366897</v>
      </c>
      <c r="N1705">
        <v>0.80971068982359695</v>
      </c>
      <c r="O1705">
        <v>57.118086679347897</v>
      </c>
      <c r="P1705">
        <v>32.295482295482202</v>
      </c>
      <c r="Q1705">
        <v>0.109597540604183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279</v>
      </c>
      <c r="E1706">
        <v>609.16447000000005</v>
      </c>
      <c r="F1706">
        <v>189.83</v>
      </c>
      <c r="G1706">
        <v>-20.337868047885799</v>
      </c>
      <c r="H1706">
        <v>4.7505065738822498</v>
      </c>
      <c r="I1706">
        <v>-20.9027388466431</v>
      </c>
      <c r="J1706">
        <v>-6.5927304462849196E-2</v>
      </c>
      <c r="K1706">
        <v>182.54779832802799</v>
      </c>
      <c r="L1706">
        <v>173.86375398111599</v>
      </c>
      <c r="M1706">
        <v>49.111504185769803</v>
      </c>
      <c r="N1706">
        <v>1.45502076352452</v>
      </c>
      <c r="O1706">
        <v>25.375335826792298</v>
      </c>
      <c r="P1706">
        <v>32.009735744088999</v>
      </c>
      <c r="Q1706">
        <v>1.5993467780399999E-2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E1707">
        <v>607.84325000000001</v>
      </c>
      <c r="F1707">
        <v>671.65</v>
      </c>
      <c r="G1707">
        <v>-0.47553224703661801</v>
      </c>
      <c r="H1707">
        <v>2.6166226453108199</v>
      </c>
      <c r="I1707">
        <v>4.9278679422207601</v>
      </c>
      <c r="J1707">
        <v>-4.29998271356214</v>
      </c>
      <c r="K1707">
        <v>665.59484976763997</v>
      </c>
      <c r="L1707">
        <v>607.513646686372</v>
      </c>
      <c r="M1707">
        <v>39.9262454238944</v>
      </c>
      <c r="N1707">
        <v>1.2106908613904599</v>
      </c>
      <c r="O1707">
        <v>29.3828630983399</v>
      </c>
      <c r="P1707">
        <v>49.921875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298</v>
      </c>
      <c r="E1708">
        <v>606.36381351</v>
      </c>
      <c r="F1708">
        <v>228.54</v>
      </c>
      <c r="G1708">
        <v>-28.9385719835652</v>
      </c>
      <c r="H1708">
        <v>-2.99967986499122</v>
      </c>
      <c r="I1708">
        <v>-43.487730985402102</v>
      </c>
      <c r="J1708">
        <v>10.8048389723865</v>
      </c>
      <c r="K1708">
        <v>229.80528909167401</v>
      </c>
      <c r="L1708">
        <v>242.771966486216</v>
      </c>
      <c r="M1708">
        <v>71.032337150700201</v>
      </c>
      <c r="N1708">
        <v>0.88650045647059506</v>
      </c>
      <c r="O1708">
        <v>62.772381202415303</v>
      </c>
      <c r="P1708">
        <v>22.4102838778789</v>
      </c>
      <c r="Q1708">
        <v>0.14243253496202801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153</v>
      </c>
      <c r="E1709">
        <v>603.54268303499998</v>
      </c>
      <c r="F1709">
        <v>87.93</v>
      </c>
      <c r="G1709">
        <v>-1.39882129146444</v>
      </c>
      <c r="H1709">
        <v>-9.35055700532538E-2</v>
      </c>
      <c r="I1709">
        <v>3.9843546016567499</v>
      </c>
      <c r="J1709">
        <v>0.62563359348969705</v>
      </c>
      <c r="K1709">
        <v>87.2069191455587</v>
      </c>
      <c r="L1709">
        <v>79.666154060406996</v>
      </c>
      <c r="M1709">
        <v>41.284242334655801</v>
      </c>
      <c r="N1709">
        <v>0.80763185216241196</v>
      </c>
      <c r="O1709">
        <v>21.119071989082201</v>
      </c>
      <c r="P1709">
        <v>53.277164439279503</v>
      </c>
      <c r="Q1709">
        <v>0.113921890924542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720</v>
      </c>
      <c r="E1710">
        <v>599.22049201000004</v>
      </c>
      <c r="F1710">
        <v>78.66</v>
      </c>
      <c r="G1710">
        <v>38.0396748436428</v>
      </c>
      <c r="H1710">
        <v>0.155931985753164</v>
      </c>
      <c r="I1710">
        <v>21.0632885634109</v>
      </c>
      <c r="J1710">
        <v>2.2195209531198499</v>
      </c>
      <c r="K1710">
        <v>74.726094053556494</v>
      </c>
      <c r="L1710">
        <v>64.284173206131001</v>
      </c>
      <c r="M1710">
        <v>47.3837917882664</v>
      </c>
      <c r="N1710">
        <v>0.86731640585303504</v>
      </c>
      <c r="O1710">
        <v>2.4663107042969701</v>
      </c>
      <c r="P1710">
        <v>75.384615384615302</v>
      </c>
      <c r="Q1710">
        <v>1.14306047313E-3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628</v>
      </c>
      <c r="E1711">
        <v>595.84537027199997</v>
      </c>
      <c r="F1711">
        <v>22.84</v>
      </c>
      <c r="G1711">
        <v>-10.845356120041901</v>
      </c>
      <c r="H1711">
        <v>5.2103283400178002</v>
      </c>
      <c r="I1711">
        <v>-28.0654242436026</v>
      </c>
      <c r="J1711">
        <v>9.6755961730606597</v>
      </c>
      <c r="K1711">
        <v>21.914066813989798</v>
      </c>
      <c r="L1711">
        <v>23.104909265201002</v>
      </c>
      <c r="M1711">
        <v>63.209064055846497</v>
      </c>
      <c r="N1711">
        <v>3.0126302557376601</v>
      </c>
      <c r="O1711">
        <v>54.9912434325744</v>
      </c>
      <c r="P1711">
        <v>18.0361757105943</v>
      </c>
      <c r="Q1711">
        <v>5.0314310276255998E-2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200</v>
      </c>
      <c r="E1712">
        <v>595.53576120000002</v>
      </c>
      <c r="F1712">
        <v>766.55</v>
      </c>
      <c r="G1712">
        <v>-5.5931859894901201</v>
      </c>
      <c r="H1712">
        <v>-1.87035303188851</v>
      </c>
      <c r="I1712">
        <v>-12.2495918825592</v>
      </c>
      <c r="J1712">
        <v>1.0670674632677399</v>
      </c>
      <c r="K1712">
        <v>693.254666678474</v>
      </c>
      <c r="L1712">
        <v>542.79544946107296</v>
      </c>
      <c r="M1712">
        <v>72.794479082948499</v>
      </c>
      <c r="N1712">
        <v>1</v>
      </c>
      <c r="Q1712">
        <v>-5.0546889445763001E-2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46</v>
      </c>
      <c r="E1713">
        <v>594.692699715</v>
      </c>
      <c r="F1713">
        <v>241.65</v>
      </c>
      <c r="G1713">
        <v>188.846409229491</v>
      </c>
      <c r="H1713">
        <v>10.655072400212701</v>
      </c>
      <c r="I1713">
        <v>-43.802208445153802</v>
      </c>
      <c r="J1713">
        <v>-0.137925964952889</v>
      </c>
      <c r="K1713">
        <v>228.18735835144901</v>
      </c>
      <c r="M1713">
        <v>57.705882797495001</v>
      </c>
      <c r="N1713">
        <v>0.71885208365135</v>
      </c>
      <c r="O1713">
        <v>92.613283674736095</v>
      </c>
      <c r="P1713">
        <v>231.02739726027301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628</v>
      </c>
      <c r="E1714">
        <v>591.9</v>
      </c>
      <c r="F1714">
        <v>493.25</v>
      </c>
      <c r="G1714">
        <v>181.286525791759</v>
      </c>
      <c r="H1714">
        <v>-12.8573479888931</v>
      </c>
      <c r="I1714">
        <v>40.588150474385401</v>
      </c>
      <c r="J1714">
        <v>2.54321421376285</v>
      </c>
      <c r="K1714">
        <v>458.36993554474299</v>
      </c>
      <c r="L1714">
        <v>357.46698742144002</v>
      </c>
      <c r="M1714">
        <v>50.537738361240301</v>
      </c>
      <c r="N1714">
        <v>0.27080446827267501</v>
      </c>
      <c r="O1714">
        <v>13.228585909782</v>
      </c>
      <c r="P1714">
        <v>214.572704081632</v>
      </c>
      <c r="Q1714">
        <v>4.3901211502037997E-2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77</v>
      </c>
      <c r="E1715">
        <v>590.81462833199998</v>
      </c>
      <c r="F1715">
        <v>201.13</v>
      </c>
      <c r="G1715">
        <v>-21.224263993084499</v>
      </c>
      <c r="H1715">
        <v>-7.2875794177959703</v>
      </c>
      <c r="I1715">
        <v>-22.769000009240401</v>
      </c>
      <c r="J1715">
        <v>2.3679925417623302</v>
      </c>
      <c r="K1715">
        <v>193.360246604834</v>
      </c>
      <c r="L1715">
        <v>194.678201630232</v>
      </c>
      <c r="M1715">
        <v>59.202451147106203</v>
      </c>
      <c r="N1715">
        <v>0.90377897753747105</v>
      </c>
      <c r="O1715">
        <v>15.323422661959899</v>
      </c>
      <c r="P1715">
        <v>30.349967595592901</v>
      </c>
      <c r="Q1715">
        <v>-0.13434187806978201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200</v>
      </c>
      <c r="E1716">
        <v>590.52518399999997</v>
      </c>
      <c r="F1716">
        <v>484.8</v>
      </c>
      <c r="G1716">
        <v>34.565120250161499</v>
      </c>
      <c r="H1716">
        <v>-15.2554080281209</v>
      </c>
      <c r="I1716">
        <v>-23.899057360845301</v>
      </c>
      <c r="J1716">
        <v>-1.7399127919186399</v>
      </c>
      <c r="K1716">
        <v>508.71181789131799</v>
      </c>
      <c r="L1716">
        <v>474.22648254774401</v>
      </c>
      <c r="M1716">
        <v>47.515370464559197</v>
      </c>
      <c r="N1716">
        <v>1.5684119620129999</v>
      </c>
      <c r="O1716">
        <v>32.188531353135303</v>
      </c>
      <c r="P1716">
        <v>71.519547143109804</v>
      </c>
      <c r="Q1716">
        <v>0.14829692331310501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57</v>
      </c>
      <c r="E1717">
        <v>590.31169999999997</v>
      </c>
      <c r="F1717">
        <v>135.86000000000001</v>
      </c>
      <c r="G1717">
        <v>-45.331535724872602</v>
      </c>
      <c r="H1717">
        <v>-4.7166362832606001</v>
      </c>
      <c r="I1717">
        <v>-47.113011321848298</v>
      </c>
      <c r="J1717">
        <v>2.3109662930800798</v>
      </c>
      <c r="K1717">
        <v>143.15345575935899</v>
      </c>
      <c r="M1717">
        <v>43.079143166787397</v>
      </c>
      <c r="N1717">
        <v>0.74421313326598904</v>
      </c>
      <c r="O1717">
        <v>58.214338289415501</v>
      </c>
      <c r="P1717">
        <v>5.0734725444702304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46</v>
      </c>
      <c r="E1718">
        <v>589.36035400000003</v>
      </c>
      <c r="F1718">
        <v>491.15</v>
      </c>
      <c r="G1718">
        <v>247.79174517208699</v>
      </c>
      <c r="H1718">
        <v>1.03652514328612</v>
      </c>
      <c r="I1718">
        <v>259.95542032063798</v>
      </c>
      <c r="J1718">
        <v>22.824265941981</v>
      </c>
      <c r="K1718">
        <v>397.400271706664</v>
      </c>
      <c r="M1718">
        <v>53.340886453709203</v>
      </c>
      <c r="N1718">
        <v>0.45253950338600402</v>
      </c>
      <c r="O1718">
        <v>24.177949709864599</v>
      </c>
      <c r="P1718">
        <v>299.30894308942999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57</v>
      </c>
      <c r="E1719">
        <v>588.99356999999998</v>
      </c>
      <c r="F1719">
        <v>279.89999999999998</v>
      </c>
      <c r="G1719">
        <v>-37.560635780293097</v>
      </c>
      <c r="H1719">
        <v>-3.1583445749688899</v>
      </c>
      <c r="I1719">
        <v>-22.287617535213801</v>
      </c>
      <c r="J1719">
        <v>1.83188948703335</v>
      </c>
      <c r="K1719">
        <v>285.67370549165798</v>
      </c>
      <c r="M1719">
        <v>33.770563671145602</v>
      </c>
      <c r="N1719">
        <v>0.53350383631713505</v>
      </c>
      <c r="O1719">
        <v>30.0464451589853</v>
      </c>
      <c r="P1719">
        <v>24.9553571428571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711</v>
      </c>
      <c r="E1720">
        <v>587.72357551999903</v>
      </c>
      <c r="F1720">
        <v>402.7</v>
      </c>
      <c r="G1720">
        <v>-42.197345718895797</v>
      </c>
      <c r="H1720">
        <v>-0.14445983098034301</v>
      </c>
      <c r="I1720">
        <v>-6.6234740621850898</v>
      </c>
      <c r="J1720">
        <v>6.0042830943209102</v>
      </c>
      <c r="K1720">
        <v>387.29211963838799</v>
      </c>
      <c r="L1720">
        <v>399.047981040965</v>
      </c>
      <c r="M1720">
        <v>58.9185831330811</v>
      </c>
      <c r="N1720">
        <v>0.59786655990316295</v>
      </c>
      <c r="O1720">
        <v>24.149490936180701</v>
      </c>
      <c r="P1720">
        <v>33.3443708609271</v>
      </c>
      <c r="Q1720">
        <v>-4.0850840005600002E-4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124</v>
      </c>
      <c r="E1721">
        <v>586.71445000000006</v>
      </c>
      <c r="F1721">
        <v>333.55</v>
      </c>
      <c r="G1721">
        <v>-11.1421608734823</v>
      </c>
      <c r="H1721">
        <v>-4.1627025358485996</v>
      </c>
      <c r="I1721">
        <v>-5.2508355150293999</v>
      </c>
      <c r="J1721">
        <v>15.860604923580601</v>
      </c>
      <c r="K1721">
        <v>324.00612491436402</v>
      </c>
      <c r="L1721">
        <v>322.24395865226899</v>
      </c>
      <c r="M1721">
        <v>63.488870629782703</v>
      </c>
      <c r="N1721">
        <v>1.5373614190687299</v>
      </c>
      <c r="O1721">
        <v>28.016789087093301</v>
      </c>
      <c r="P1721">
        <v>32.545201668984703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480</v>
      </c>
      <c r="E1722">
        <v>585.25811628500003</v>
      </c>
      <c r="F1722">
        <v>479.35</v>
      </c>
      <c r="G1722">
        <v>112.540346985694</v>
      </c>
      <c r="H1722">
        <v>-3.2477900132515498</v>
      </c>
      <c r="I1722">
        <v>15.703874008742099</v>
      </c>
      <c r="J1722">
        <v>3.3494348940476901</v>
      </c>
      <c r="K1722">
        <v>448.99820217877499</v>
      </c>
      <c r="L1722">
        <v>368.91928639614099</v>
      </c>
      <c r="M1722">
        <v>59.246239755447398</v>
      </c>
      <c r="N1722">
        <v>0.35453303409072201</v>
      </c>
      <c r="O1722">
        <v>6.5296756023781999</v>
      </c>
      <c r="P1722">
        <v>159.10810810810801</v>
      </c>
      <c r="Q1722">
        <v>6.1952686335428997E-2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279</v>
      </c>
      <c r="E1723">
        <v>584.83800225000005</v>
      </c>
      <c r="F1723">
        <v>597.75</v>
      </c>
      <c r="G1723">
        <v>-24.586432811200901</v>
      </c>
      <c r="H1723">
        <v>17.628601811977401</v>
      </c>
      <c r="I1723">
        <v>3.3322051567325501</v>
      </c>
      <c r="J1723">
        <v>10.626964401207999</v>
      </c>
      <c r="K1723">
        <v>570.05608348096803</v>
      </c>
      <c r="L1723">
        <v>540.10101605057298</v>
      </c>
      <c r="M1723">
        <v>49.033537021134499</v>
      </c>
      <c r="N1723">
        <v>1.1633268941997801</v>
      </c>
      <c r="O1723">
        <v>16.0016729401923</v>
      </c>
      <c r="P1723">
        <v>33.994620040349702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E1724">
        <v>584.64</v>
      </c>
      <c r="F1724">
        <v>14.5</v>
      </c>
      <c r="G1724">
        <v>-90.884006237374706</v>
      </c>
      <c r="H1724">
        <v>-7.6456151623558997</v>
      </c>
      <c r="I1724">
        <v>-51.632639442243402</v>
      </c>
      <c r="J1724">
        <v>-24.328230545282999</v>
      </c>
      <c r="K1724">
        <v>18.513501066765802</v>
      </c>
      <c r="L1724">
        <v>22.783682288725402</v>
      </c>
      <c r="M1724">
        <v>33.210469660409899</v>
      </c>
      <c r="N1724">
        <v>1.54921746127251</v>
      </c>
      <c r="O1724">
        <v>209.758620689655</v>
      </c>
      <c r="P1724">
        <v>1.25698324022345</v>
      </c>
      <c r="Q1724">
        <v>0.17236533062201501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961</v>
      </c>
      <c r="E1725">
        <v>584.49993274999997</v>
      </c>
      <c r="F1725">
        <v>51.55</v>
      </c>
      <c r="G1725">
        <v>51.955923784709299</v>
      </c>
      <c r="H1725">
        <v>9.6927971372714996</v>
      </c>
      <c r="I1725">
        <v>20.517138341179699</v>
      </c>
      <c r="J1725">
        <v>2.26560386522404</v>
      </c>
      <c r="K1725">
        <v>44.953517182900796</v>
      </c>
      <c r="L1725">
        <v>38.964936995149102</v>
      </c>
      <c r="M1725">
        <v>62.162591817364003</v>
      </c>
      <c r="N1725">
        <v>1.0567156170963401</v>
      </c>
      <c r="O1725">
        <v>5.7225994180407396</v>
      </c>
      <c r="P1725">
        <v>82.801418439716301</v>
      </c>
      <c r="Q1725">
        <v>6.5190056845498001E-2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21</v>
      </c>
      <c r="E1726">
        <v>583.30081898000003</v>
      </c>
      <c r="F1726">
        <v>397.4</v>
      </c>
      <c r="G1726">
        <v>56.210897833152202</v>
      </c>
      <c r="H1726">
        <v>10.6464421875643</v>
      </c>
      <c r="I1726">
        <v>29.992720467557199</v>
      </c>
      <c r="J1726">
        <v>-2.7934321534644702</v>
      </c>
      <c r="K1726">
        <v>368.60392456693501</v>
      </c>
      <c r="L1726">
        <v>313.99896919497002</v>
      </c>
      <c r="M1726">
        <v>51.892972314297502</v>
      </c>
      <c r="N1726">
        <v>0.79755223880597004</v>
      </c>
      <c r="O1726">
        <v>13.1605435329642</v>
      </c>
      <c r="P1726">
        <v>112.911867130993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231</v>
      </c>
      <c r="E1727">
        <v>583.1147575</v>
      </c>
      <c r="F1727">
        <v>1837.45</v>
      </c>
      <c r="G1727">
        <v>623.69652760531699</v>
      </c>
      <c r="H1727">
        <v>42.214629330037297</v>
      </c>
      <c r="I1727">
        <v>434.23843382454697</v>
      </c>
      <c r="J1727">
        <v>11.316892423620301</v>
      </c>
      <c r="K1727">
        <v>1248.29077553548</v>
      </c>
      <c r="L1727">
        <v>694.16893608854798</v>
      </c>
      <c r="M1727">
        <v>99.911107395480201</v>
      </c>
      <c r="N1727">
        <v>1.2772589030714301</v>
      </c>
      <c r="O1727">
        <v>0</v>
      </c>
      <c r="P1727">
        <v>783.38942307692298</v>
      </c>
      <c r="Q1727">
        <v>0.270296805483071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925</v>
      </c>
      <c r="E1728">
        <v>582.15846429999999</v>
      </c>
      <c r="F1728">
        <v>320.60000000000002</v>
      </c>
      <c r="G1728">
        <v>27.7909755713181</v>
      </c>
      <c r="H1728">
        <v>4.4728940494204101</v>
      </c>
      <c r="I1728">
        <v>39.954650719868503</v>
      </c>
      <c r="J1728">
        <v>9.1309266814671108</v>
      </c>
      <c r="M1728">
        <v>48.795243654086498</v>
      </c>
      <c r="O1728">
        <v>24.547723019338701</v>
      </c>
      <c r="P1728">
        <v>61.919191919191903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551</v>
      </c>
      <c r="E1729">
        <v>582.11393386999998</v>
      </c>
      <c r="F1729">
        <v>493.85</v>
      </c>
      <c r="G1729">
        <v>87.416384601360207</v>
      </c>
      <c r="H1729">
        <v>-15.967289084232201</v>
      </c>
      <c r="I1729">
        <v>37.746512085137098</v>
      </c>
      <c r="J1729">
        <v>1.81178526965537</v>
      </c>
      <c r="K1729">
        <v>412.33274695435802</v>
      </c>
      <c r="L1729">
        <v>346.39643701547101</v>
      </c>
      <c r="M1729">
        <v>73.477252376350805</v>
      </c>
      <c r="N1729">
        <v>0.65648589854554995</v>
      </c>
      <c r="O1729">
        <v>0.43535486483750002</v>
      </c>
      <c r="P1729">
        <v>126.173574536294</v>
      </c>
      <c r="Q1729">
        <v>-1.946508555471E-2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628</v>
      </c>
      <c r="E1730">
        <v>581.97966008399999</v>
      </c>
      <c r="F1730">
        <v>170.01</v>
      </c>
      <c r="G1730">
        <v>-10.921854724392499</v>
      </c>
      <c r="H1730">
        <v>10.4331170842218</v>
      </c>
      <c r="I1730">
        <v>-2.0733050725213902</v>
      </c>
      <c r="J1730">
        <v>6.8688321078373198</v>
      </c>
      <c r="K1730">
        <v>158.29332595581201</v>
      </c>
      <c r="L1730">
        <v>152.28971293858299</v>
      </c>
      <c r="M1730">
        <v>55.703704861891197</v>
      </c>
      <c r="N1730">
        <v>1.3927150548175899</v>
      </c>
      <c r="O1730">
        <v>7.3995647314863904</v>
      </c>
      <c r="P1730">
        <v>27.779030439684298</v>
      </c>
      <c r="Q1730">
        <v>3.1203235558485001E-2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E1731">
        <v>581.87580000000003</v>
      </c>
      <c r="F1731">
        <v>134.6</v>
      </c>
      <c r="G1731">
        <v>0.68326007833355995</v>
      </c>
      <c r="H1731">
        <v>-6.4290558456801703</v>
      </c>
      <c r="I1731">
        <v>2.6369082349528399</v>
      </c>
      <c r="J1731">
        <v>-2.36298990357181</v>
      </c>
      <c r="K1731">
        <v>126.334731589219</v>
      </c>
      <c r="L1731">
        <v>117.09823017931301</v>
      </c>
      <c r="M1731">
        <v>61.957609814435799</v>
      </c>
      <c r="N1731">
        <v>1.16782290061174</v>
      </c>
      <c r="O1731">
        <v>18.1277860326894</v>
      </c>
      <c r="P1731">
        <v>61.584633853541398</v>
      </c>
      <c r="Q1731">
        <v>0.121699598217102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265</v>
      </c>
      <c r="E1732">
        <v>581.42587500000002</v>
      </c>
      <c r="F1732">
        <v>1451.75</v>
      </c>
      <c r="G1732">
        <v>35.797987606488199</v>
      </c>
      <c r="H1732">
        <v>2.0387345607291598</v>
      </c>
      <c r="I1732">
        <v>-19.486168245070701</v>
      </c>
      <c r="J1732">
        <v>1.89903405494776</v>
      </c>
      <c r="K1732">
        <v>1421.6552994933299</v>
      </c>
      <c r="L1732">
        <v>1322.7187456838401</v>
      </c>
      <c r="M1732">
        <v>53.554792220192503</v>
      </c>
      <c r="N1732">
        <v>1.0442218370124601</v>
      </c>
      <c r="O1732">
        <v>14.4101945927329</v>
      </c>
      <c r="P1732">
        <v>71.8047337278106</v>
      </c>
      <c r="Q1732">
        <v>7.4879796120309997E-2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57</v>
      </c>
      <c r="E1733">
        <v>580.97377387500001</v>
      </c>
      <c r="F1733">
        <v>361.25</v>
      </c>
      <c r="G1733">
        <v>67.594036614980695</v>
      </c>
      <c r="H1733">
        <v>2.6445161723938302</v>
      </c>
      <c r="I1733">
        <v>-31.870979201542401</v>
      </c>
      <c r="J1733">
        <v>-0.85698716605965497</v>
      </c>
      <c r="K1733">
        <v>345.886639125339</v>
      </c>
      <c r="L1733">
        <v>331.638361369145</v>
      </c>
      <c r="M1733">
        <v>58.336248731633603</v>
      </c>
      <c r="N1733">
        <v>2.9469926119231298</v>
      </c>
      <c r="O1733">
        <v>30.103806228373699</v>
      </c>
      <c r="Q1733">
        <v>4.0429430372776E-2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46</v>
      </c>
      <c r="E1734">
        <v>579.64400000000001</v>
      </c>
      <c r="F1734">
        <v>157</v>
      </c>
      <c r="G1734">
        <v>-29.911548488400999</v>
      </c>
      <c r="H1734">
        <v>-13.669180976447899</v>
      </c>
      <c r="I1734">
        <v>-8.3519112460525609</v>
      </c>
      <c r="J1734">
        <v>-0.54243889835960302</v>
      </c>
      <c r="K1734">
        <v>166.140796613975</v>
      </c>
      <c r="L1734">
        <v>143.12173227372401</v>
      </c>
      <c r="M1734">
        <v>36.528222924727601</v>
      </c>
      <c r="N1734">
        <v>0.36167085966742302</v>
      </c>
      <c r="O1734">
        <v>38.917197452229303</v>
      </c>
      <c r="P1734">
        <v>17.033171822586599</v>
      </c>
      <c r="Q1734">
        <v>8.7417532425362002E-2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E1735">
        <v>577.08500500000002</v>
      </c>
      <c r="F1735">
        <v>1004.15</v>
      </c>
      <c r="G1735">
        <v>-16.584582028193399</v>
      </c>
      <c r="H1735">
        <v>19.783296041090299</v>
      </c>
      <c r="I1735">
        <v>-4.4209068796430699</v>
      </c>
      <c r="J1735">
        <v>-0.207282191646324</v>
      </c>
      <c r="M1735">
        <v>36.865123098031198</v>
      </c>
      <c r="O1735">
        <v>41.218941393218103</v>
      </c>
      <c r="P1735">
        <v>15.320126327878199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420</v>
      </c>
      <c r="E1736">
        <v>576.47724386999903</v>
      </c>
      <c r="F1736">
        <v>2346.4499999999998</v>
      </c>
      <c r="G1736">
        <v>28.376561171911799</v>
      </c>
      <c r="H1736">
        <v>-6.5446051632183497</v>
      </c>
      <c r="I1736">
        <v>9.1198909377403599</v>
      </c>
      <c r="J1736">
        <v>7.7573309520431497</v>
      </c>
      <c r="K1736">
        <v>2089.34175452401</v>
      </c>
      <c r="L1736">
        <v>1893.6203201496</v>
      </c>
      <c r="M1736">
        <v>60.487604960835803</v>
      </c>
      <c r="N1736">
        <v>0.40371335558441901</v>
      </c>
      <c r="O1736">
        <v>18.434230433207599</v>
      </c>
      <c r="P1736">
        <v>61.262499570461401</v>
      </c>
      <c r="Q1736">
        <v>-4.3134448249396003E-2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E1737">
        <v>576.41060497499996</v>
      </c>
      <c r="F1737">
        <v>500.55</v>
      </c>
      <c r="G1737">
        <v>53.939475313042998</v>
      </c>
      <c r="H1737">
        <v>-5.7151047028865198</v>
      </c>
      <c r="I1737">
        <v>16.335512999504601</v>
      </c>
      <c r="J1737">
        <v>2.8963348342164301</v>
      </c>
      <c r="K1737">
        <v>513.91268391301298</v>
      </c>
      <c r="L1737">
        <v>412.12214013187503</v>
      </c>
      <c r="M1737">
        <v>42.3893167897293</v>
      </c>
      <c r="N1737">
        <v>0.50653266331658298</v>
      </c>
      <c r="O1737">
        <v>23.264409149934998</v>
      </c>
      <c r="P1737">
        <v>170.129519697787</v>
      </c>
      <c r="Q1737">
        <v>0.19959704935862099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265</v>
      </c>
      <c r="E1738">
        <v>575.35737943499998</v>
      </c>
      <c r="F1738">
        <v>1460.85</v>
      </c>
      <c r="G1738">
        <v>110.23376842234001</v>
      </c>
      <c r="H1738">
        <v>-9.1123651091421003</v>
      </c>
      <c r="I1738">
        <v>9.8412074183518801</v>
      </c>
      <c r="J1738">
        <v>-0.86947027613346095</v>
      </c>
      <c r="K1738">
        <v>1477.8799237201899</v>
      </c>
      <c r="L1738">
        <v>1203.3198475602201</v>
      </c>
      <c r="M1738">
        <v>36.943214494563797</v>
      </c>
      <c r="N1738">
        <v>0.60842662391496505</v>
      </c>
      <c r="O1738">
        <v>14.2485539240853</v>
      </c>
      <c r="P1738">
        <v>151.61040303134601</v>
      </c>
      <c r="Q1738">
        <v>0.16693344337198601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551</v>
      </c>
      <c r="E1739">
        <v>575.19762265500003</v>
      </c>
      <c r="F1739">
        <v>771.95</v>
      </c>
      <c r="G1739">
        <v>74.480074322876305</v>
      </c>
      <c r="H1739">
        <v>20.1853954601815</v>
      </c>
      <c r="I1739">
        <v>54.6812286043412</v>
      </c>
      <c r="J1739">
        <v>-0.30024480553259902</v>
      </c>
      <c r="K1739">
        <v>655.85477246755602</v>
      </c>
      <c r="L1739">
        <v>542.82694758897503</v>
      </c>
      <c r="M1739">
        <v>80.429211700626993</v>
      </c>
      <c r="N1739">
        <v>0.92909480606790695</v>
      </c>
      <c r="O1739">
        <v>1.04281365373404</v>
      </c>
      <c r="P1739">
        <v>136.323281800091</v>
      </c>
      <c r="Q1739">
        <v>4.6868977890835002E-2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57</v>
      </c>
      <c r="E1740">
        <v>574.63260124999999</v>
      </c>
      <c r="F1740">
        <v>183.25</v>
      </c>
      <c r="G1740">
        <v>56.196349391579702</v>
      </c>
      <c r="H1740">
        <v>-2.2038513070427901</v>
      </c>
      <c r="I1740">
        <v>22.4210568231113</v>
      </c>
      <c r="J1740">
        <v>0.485128558593655</v>
      </c>
      <c r="K1740">
        <v>176.36976666413199</v>
      </c>
      <c r="L1740">
        <v>148.92427544747699</v>
      </c>
      <c r="M1740">
        <v>62.963860717169197</v>
      </c>
      <c r="N1740">
        <v>0.47909679451982201</v>
      </c>
      <c r="O1740">
        <v>19.3296564891332</v>
      </c>
      <c r="P1740">
        <v>108.483855650522</v>
      </c>
      <c r="Q1740">
        <v>0.116942121081647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E1741">
        <v>574.35868800000003</v>
      </c>
      <c r="F1741">
        <v>254.7</v>
      </c>
      <c r="G1741">
        <v>43.813473868913299</v>
      </c>
      <c r="H1741">
        <v>57.641050028608703</v>
      </c>
      <c r="I1741">
        <v>55.977149017463702</v>
      </c>
      <c r="J1741">
        <v>-0.68963874492654198</v>
      </c>
      <c r="M1741">
        <v>49.826684384175302</v>
      </c>
      <c r="O1741">
        <v>27.365528072241801</v>
      </c>
      <c r="P1741">
        <v>78.736842105263094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628</v>
      </c>
      <c r="E1742">
        <v>574.02586259999998</v>
      </c>
      <c r="F1742">
        <v>315.10000000000002</v>
      </c>
      <c r="G1742">
        <v>227.62716518278799</v>
      </c>
      <c r="H1742">
        <v>-3.0197948195544901</v>
      </c>
      <c r="I1742">
        <v>144.44868797252599</v>
      </c>
      <c r="J1742">
        <v>-2.2743274374300402</v>
      </c>
      <c r="K1742">
        <v>261.33588116497901</v>
      </c>
      <c r="L1742">
        <v>183.576774511259</v>
      </c>
      <c r="M1742">
        <v>65.4190121144957</v>
      </c>
      <c r="N1742">
        <v>1.0766285211267601</v>
      </c>
      <c r="O1742">
        <v>6.63281497937162</v>
      </c>
      <c r="P1742">
        <v>266.39534883720899</v>
      </c>
      <c r="Q1742">
        <v>0.220403648638898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265</v>
      </c>
      <c r="E1743">
        <v>573.71501962000002</v>
      </c>
      <c r="F1743">
        <v>521.35</v>
      </c>
      <c r="G1743">
        <v>138.69790913271399</v>
      </c>
      <c r="H1743">
        <v>-10.2108657181538</v>
      </c>
      <c r="I1743">
        <v>95.544689267653595</v>
      </c>
      <c r="J1743">
        <v>1.9034736539627499</v>
      </c>
      <c r="K1743">
        <v>536.72847770153896</v>
      </c>
      <c r="L1743">
        <v>433.94604574151998</v>
      </c>
      <c r="M1743">
        <v>54.222397926709299</v>
      </c>
      <c r="N1743">
        <v>1.03507063287264</v>
      </c>
      <c r="O1743">
        <v>28.320705859787001</v>
      </c>
      <c r="P1743">
        <v>182.421451787649</v>
      </c>
      <c r="Q1743">
        <v>0.115846307222773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265</v>
      </c>
      <c r="E1744">
        <v>571.78287460499996</v>
      </c>
      <c r="F1744">
        <v>86.65</v>
      </c>
      <c r="G1744">
        <v>44.827280651101503</v>
      </c>
      <c r="H1744">
        <v>31.857017112523899</v>
      </c>
      <c r="I1744">
        <v>60.584476010710802</v>
      </c>
      <c r="J1744">
        <v>26.303291641523799</v>
      </c>
      <c r="K1744">
        <v>64.724032610103094</v>
      </c>
      <c r="L1744">
        <v>58.054642818500099</v>
      </c>
      <c r="M1744">
        <v>87.926974224366205</v>
      </c>
      <c r="N1744">
        <v>2.1812586960759499</v>
      </c>
      <c r="O1744">
        <v>0</v>
      </c>
      <c r="P1744">
        <v>125.006491820306</v>
      </c>
      <c r="Q1744">
        <v>0.14147783326906699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121</v>
      </c>
      <c r="E1745">
        <v>571.39114500000005</v>
      </c>
      <c r="F1745">
        <v>1860.3</v>
      </c>
      <c r="G1745">
        <v>36.053837083087998</v>
      </c>
      <c r="H1745">
        <v>20.824071067640901</v>
      </c>
      <c r="I1745">
        <v>2.1957694233726899E-2</v>
      </c>
      <c r="J1745">
        <v>0.52603561325630599</v>
      </c>
      <c r="K1745">
        <v>1734.0179106563701</v>
      </c>
      <c r="L1745">
        <v>1495.55600160923</v>
      </c>
      <c r="M1745">
        <v>54.310625653378203</v>
      </c>
      <c r="N1745">
        <v>1.23322753833832</v>
      </c>
      <c r="O1745">
        <v>15.5190023114551</v>
      </c>
      <c r="P1745">
        <v>89.826530612244895</v>
      </c>
      <c r="Q1745">
        <v>9.4183312325814006E-2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386</v>
      </c>
      <c r="E1746">
        <v>571.20675500000004</v>
      </c>
      <c r="F1746">
        <v>43.15</v>
      </c>
      <c r="G1746">
        <v>4.9368636761103897</v>
      </c>
      <c r="H1746">
        <v>-11.571112064989601</v>
      </c>
      <c r="I1746">
        <v>-24.451814206887601</v>
      </c>
      <c r="J1746">
        <v>1.5853679315886299E-2</v>
      </c>
      <c r="K1746">
        <v>43.5657972435679</v>
      </c>
      <c r="L1746">
        <v>42.177546266602697</v>
      </c>
      <c r="M1746">
        <v>46.545249958996699</v>
      </c>
      <c r="N1746">
        <v>0.621987392190536</v>
      </c>
      <c r="O1746">
        <v>25.376593279258401</v>
      </c>
      <c r="P1746">
        <v>34.423676012461002</v>
      </c>
      <c r="Q1746">
        <v>3.8356363377676998E-2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136</v>
      </c>
      <c r="E1747">
        <v>569.65215152999997</v>
      </c>
      <c r="F1747">
        <v>13.09</v>
      </c>
      <c r="G1747">
        <v>54.133945500495003</v>
      </c>
      <c r="H1747">
        <v>-11.8291349085767</v>
      </c>
      <c r="I1747">
        <v>-26.105955340737399</v>
      </c>
      <c r="J1747">
        <v>1.1642685450272701</v>
      </c>
      <c r="K1747">
        <v>12.8258033698833</v>
      </c>
      <c r="L1747">
        <v>12.476098979679501</v>
      </c>
      <c r="M1747">
        <v>69.154775267807807</v>
      </c>
      <c r="N1747">
        <v>1.1318732040239401</v>
      </c>
      <c r="O1747">
        <v>31.7799847211611</v>
      </c>
      <c r="P1747">
        <v>84.366197183098507</v>
      </c>
      <c r="Q1747">
        <v>-1.8559710912741001E-2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21</v>
      </c>
      <c r="E1748">
        <v>569.23289471999999</v>
      </c>
      <c r="F1748">
        <v>285.98</v>
      </c>
      <c r="G1748">
        <v>168.255070409447</v>
      </c>
      <c r="H1748">
        <v>30.885878807282602</v>
      </c>
      <c r="I1748">
        <v>94.110195236068805</v>
      </c>
      <c r="J1748">
        <v>2.73291151304546</v>
      </c>
      <c r="K1748">
        <v>229.61787116475901</v>
      </c>
      <c r="L1748">
        <v>168.311270782495</v>
      </c>
      <c r="M1748">
        <v>79.318319307052207</v>
      </c>
      <c r="N1748">
        <v>0.53708282310531996</v>
      </c>
      <c r="O1748">
        <v>4.5457724316388899E-2</v>
      </c>
      <c r="P1748">
        <v>223.506787330316</v>
      </c>
      <c r="Q1748">
        <v>6.9951068578764E-2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293</v>
      </c>
      <c r="E1749">
        <v>566.55513599999995</v>
      </c>
      <c r="F1749">
        <v>343.65</v>
      </c>
      <c r="G1749">
        <v>64.977375915613194</v>
      </c>
      <c r="H1749">
        <v>79.281233390924797</v>
      </c>
      <c r="I1749">
        <v>77.141051064163605</v>
      </c>
      <c r="J1749">
        <v>22.384497489722399</v>
      </c>
      <c r="M1749">
        <v>83.885506708105794</v>
      </c>
      <c r="O1749">
        <v>0</v>
      </c>
      <c r="P1749">
        <v>100.964912280701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551</v>
      </c>
      <c r="E1750">
        <v>563.98080000000004</v>
      </c>
      <c r="F1750">
        <v>152</v>
      </c>
      <c r="G1750">
        <v>-31.012305376075201</v>
      </c>
      <c r="H1750">
        <v>-7.1912455162667701</v>
      </c>
      <c r="I1750">
        <v>-18.848630227524801</v>
      </c>
      <c r="J1750">
        <v>1.5915919291612799</v>
      </c>
      <c r="M1750">
        <v>50.606676344479297</v>
      </c>
      <c r="O1750">
        <v>14.368421052631501</v>
      </c>
      <c r="P1750">
        <v>5.7170677423841996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57</v>
      </c>
      <c r="E1751">
        <v>563.19320700000003</v>
      </c>
      <c r="F1751">
        <v>442.95</v>
      </c>
      <c r="G1751">
        <v>-71.317641804496603</v>
      </c>
      <c r="H1751">
        <v>-6.7072335825093701</v>
      </c>
      <c r="I1751">
        <v>-31.117842227624301</v>
      </c>
      <c r="J1751">
        <v>-2.0400578827670199</v>
      </c>
      <c r="K1751">
        <v>473.49989133057301</v>
      </c>
      <c r="L1751">
        <v>529.37424751565197</v>
      </c>
      <c r="M1751">
        <v>28.961265466623601</v>
      </c>
      <c r="N1751">
        <v>0.46718709319806101</v>
      </c>
      <c r="O1751">
        <v>90.766452195507398</v>
      </c>
      <c r="P1751">
        <v>24.6166830777887</v>
      </c>
      <c r="Q1751">
        <v>-2.1909482224793001E-2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551</v>
      </c>
      <c r="E1752">
        <v>562.06758671499995</v>
      </c>
      <c r="F1752">
        <v>638.5</v>
      </c>
      <c r="G1752">
        <v>-95.719643631659494</v>
      </c>
      <c r="H1752">
        <v>-8.2652930913790694</v>
      </c>
      <c r="I1752">
        <v>-26.722401521649999</v>
      </c>
      <c r="J1752">
        <v>-2.6179959207456398</v>
      </c>
      <c r="K1752">
        <v>677.14359242823105</v>
      </c>
      <c r="L1752">
        <v>662.689724612286</v>
      </c>
      <c r="M1752">
        <v>27.877139634064001</v>
      </c>
      <c r="N1752">
        <v>0.52628451027317402</v>
      </c>
      <c r="O1752">
        <v>26.859827721221599</v>
      </c>
      <c r="P1752">
        <v>16.482714585423601</v>
      </c>
      <c r="Q1752">
        <v>-0.13616716160481199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51</v>
      </c>
      <c r="E1753">
        <v>561.17139232</v>
      </c>
      <c r="F1753">
        <v>17.54</v>
      </c>
      <c r="G1753">
        <v>268.62726640760798</v>
      </c>
      <c r="H1753">
        <v>49.331005155760103</v>
      </c>
      <c r="I1753">
        <v>83.0462339689321</v>
      </c>
      <c r="J1753">
        <v>22.041949287294401</v>
      </c>
      <c r="K1753">
        <v>10.4476574172113</v>
      </c>
      <c r="L1753">
        <v>9.0111291747425497</v>
      </c>
      <c r="M1753">
        <v>96.124089937177601</v>
      </c>
      <c r="N1753">
        <v>3.9088968690577999</v>
      </c>
      <c r="O1753">
        <v>0</v>
      </c>
      <c r="P1753">
        <v>307.90697674418601</v>
      </c>
      <c r="Q1753">
        <v>0.15620551033863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21</v>
      </c>
      <c r="E1754">
        <v>557.68161803199996</v>
      </c>
      <c r="F1754">
        <v>16.940000000000001</v>
      </c>
      <c r="G1754">
        <v>-23.125095710606701</v>
      </c>
      <c r="H1754">
        <v>-4.37373736930906</v>
      </c>
      <c r="I1754">
        <v>-44.685314987858902</v>
      </c>
      <c r="J1754">
        <v>1.02291732941201</v>
      </c>
      <c r="K1754">
        <v>17.173556134624999</v>
      </c>
      <c r="L1754">
        <v>17.625014072103099</v>
      </c>
      <c r="M1754">
        <v>54.104430241898001</v>
      </c>
      <c r="N1754">
        <v>1.36506479820041</v>
      </c>
      <c r="O1754">
        <v>55.8441558441558</v>
      </c>
      <c r="P1754">
        <v>21.433691756272399</v>
      </c>
      <c r="Q1754">
        <v>1.0540520072157999E-2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143</v>
      </c>
      <c r="E1755">
        <v>557.55970295999998</v>
      </c>
      <c r="F1755">
        <v>223.6</v>
      </c>
      <c r="G1755">
        <v>135.255714633482</v>
      </c>
      <c r="H1755">
        <v>34.513742374226403</v>
      </c>
      <c r="I1755">
        <v>35.611848253741698</v>
      </c>
      <c r="J1755">
        <v>21.9836001056144</v>
      </c>
      <c r="K1755">
        <v>183.61827917161401</v>
      </c>
      <c r="L1755">
        <v>150.45142518345199</v>
      </c>
      <c r="M1755">
        <v>75.011658243456907</v>
      </c>
      <c r="N1755">
        <v>1.78637424831977</v>
      </c>
      <c r="O1755">
        <v>4.4275491949910597</v>
      </c>
      <c r="P1755">
        <v>184.47837150127199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E1756">
        <v>557.55836799999997</v>
      </c>
      <c r="F1756">
        <v>37.6</v>
      </c>
      <c r="G1756">
        <v>638.27614041889899</v>
      </c>
      <c r="H1756">
        <v>-4.5754226849604001</v>
      </c>
      <c r="I1756">
        <v>85.586449261579403</v>
      </c>
      <c r="J1756">
        <v>8.2232085647351596</v>
      </c>
      <c r="K1756">
        <v>36.377835772946</v>
      </c>
      <c r="L1756">
        <v>25.507030727666301</v>
      </c>
      <c r="M1756">
        <v>48.636095677506397</v>
      </c>
      <c r="N1756">
        <v>1.1379678973246099</v>
      </c>
      <c r="O1756">
        <v>29.122340425531899</v>
      </c>
      <c r="P1756">
        <v>664.69391905633495</v>
      </c>
      <c r="Q1756">
        <v>0.209635809633442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1758</v>
      </c>
      <c r="E1757">
        <v>555.72875999999997</v>
      </c>
      <c r="F1757">
        <v>409.25</v>
      </c>
      <c r="G1757">
        <v>-38.416488453584797</v>
      </c>
      <c r="H1757">
        <v>1.65429019918459</v>
      </c>
      <c r="I1757">
        <v>-27.539409135670201</v>
      </c>
      <c r="J1757">
        <v>-3.3311857943683298</v>
      </c>
      <c r="K1757">
        <v>420.402671604918</v>
      </c>
      <c r="L1757">
        <v>426.42745730621999</v>
      </c>
      <c r="M1757">
        <v>42.487467401923702</v>
      </c>
      <c r="N1757">
        <v>0.74581430745814303</v>
      </c>
      <c r="O1757">
        <v>45.009163103237597</v>
      </c>
      <c r="P1757">
        <v>30.272162979468401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298</v>
      </c>
      <c r="E1758">
        <v>555.40210000000002</v>
      </c>
      <c r="F1758">
        <v>106.44</v>
      </c>
      <c r="G1758">
        <v>16.406776880846401</v>
      </c>
      <c r="H1758">
        <v>-11.625650588571199</v>
      </c>
      <c r="I1758">
        <v>-39.898532409598097</v>
      </c>
      <c r="J1758">
        <v>-1.9461071411861099</v>
      </c>
      <c r="K1758">
        <v>113.995002693191</v>
      </c>
      <c r="L1758">
        <v>109.166542127756</v>
      </c>
      <c r="M1758">
        <v>39.437242622385</v>
      </c>
      <c r="N1758">
        <v>1.28696590582504</v>
      </c>
      <c r="O1758">
        <v>64.223975948891393</v>
      </c>
      <c r="P1758">
        <v>61.028744326777598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258</v>
      </c>
      <c r="E1759">
        <v>554.214396864999</v>
      </c>
      <c r="F1759">
        <v>330.95</v>
      </c>
      <c r="G1759">
        <v>-13.349790936718501</v>
      </c>
      <c r="H1759">
        <v>2.03982851332121</v>
      </c>
      <c r="I1759">
        <v>-6.1534992099373804</v>
      </c>
      <c r="J1759">
        <v>2.4572088093106301</v>
      </c>
      <c r="K1759">
        <v>309.09634983610499</v>
      </c>
      <c r="L1759">
        <v>301.86633799376</v>
      </c>
      <c r="M1759">
        <v>66.739771475030196</v>
      </c>
      <c r="N1759">
        <v>1.7558688567629099</v>
      </c>
      <c r="O1759">
        <v>8.4151684544493097</v>
      </c>
      <c r="P1759">
        <v>25.5977229601517</v>
      </c>
      <c r="Q1759">
        <v>-1.3708096386092E-2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420</v>
      </c>
      <c r="E1760">
        <v>553.70619844499902</v>
      </c>
      <c r="F1760">
        <v>336.65</v>
      </c>
      <c r="G1760">
        <v>-39.270483788872703</v>
      </c>
      <c r="H1760">
        <v>6.5471786278489397</v>
      </c>
      <c r="I1760">
        <v>-11.5229469432646</v>
      </c>
      <c r="J1760">
        <v>2.3449380898821199</v>
      </c>
      <c r="K1760">
        <v>311.16005112070599</v>
      </c>
      <c r="L1760">
        <v>324.93444533851903</v>
      </c>
      <c r="M1760">
        <v>81.613522000961296</v>
      </c>
      <c r="N1760">
        <v>1.72338782986062</v>
      </c>
      <c r="O1760">
        <v>36.640427743947697</v>
      </c>
      <c r="P1760">
        <v>28.492366412213698</v>
      </c>
      <c r="Q1760">
        <v>-4.4482564142549003E-2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1556</v>
      </c>
      <c r="E1761">
        <v>552.86812499999996</v>
      </c>
      <c r="F1761">
        <v>53.25</v>
      </c>
      <c r="G1761">
        <v>182.456931339362</v>
      </c>
      <c r="H1761">
        <v>30.571083371296702</v>
      </c>
      <c r="I1761">
        <v>217.83195825105801</v>
      </c>
      <c r="J1761">
        <v>-1.33357813886593</v>
      </c>
      <c r="K1761">
        <v>41.226651880947301</v>
      </c>
      <c r="L1761">
        <v>26.879851570507501</v>
      </c>
      <c r="M1761">
        <v>71.764701332282598</v>
      </c>
      <c r="N1761">
        <v>0.30957005940594001</v>
      </c>
      <c r="O1761">
        <v>3.7558685446009399</v>
      </c>
      <c r="P1761">
        <v>460.52631578947302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551</v>
      </c>
      <c r="E1762">
        <v>552.54588911799999</v>
      </c>
      <c r="F1762">
        <v>126.46</v>
      </c>
      <c r="G1762">
        <v>-21.689000169527102</v>
      </c>
      <c r="H1762">
        <v>-4.0297808310205401</v>
      </c>
      <c r="I1762">
        <v>-18.123354724157299</v>
      </c>
      <c r="J1762">
        <v>2.0383145512645102</v>
      </c>
      <c r="K1762">
        <v>123.603557496062</v>
      </c>
      <c r="L1762">
        <v>123.721931935257</v>
      </c>
      <c r="M1762">
        <v>53.157355305150602</v>
      </c>
      <c r="N1762">
        <v>0.77279458061711503</v>
      </c>
      <c r="O1762">
        <v>24.149928831251</v>
      </c>
      <c r="P1762">
        <v>24.529788281634598</v>
      </c>
      <c r="Q1762">
        <v>-4.0789086913099001E-2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51</v>
      </c>
      <c r="E1763">
        <v>552.46642734600005</v>
      </c>
      <c r="F1763">
        <v>47.26</v>
      </c>
      <c r="G1763">
        <v>-37.666604928515802</v>
      </c>
      <c r="H1763">
        <v>-7.48568390230822</v>
      </c>
      <c r="I1763">
        <v>-50.817861878147298</v>
      </c>
      <c r="J1763">
        <v>2.6664218611340602</v>
      </c>
      <c r="K1763">
        <v>52.744220998595999</v>
      </c>
      <c r="L1763">
        <v>61.5587418637651</v>
      </c>
      <c r="M1763">
        <v>43.951066013974703</v>
      </c>
      <c r="N1763">
        <v>1.3085965572164699</v>
      </c>
      <c r="O1763">
        <v>84.299619128226794</v>
      </c>
      <c r="P1763">
        <v>3.8453087233575101</v>
      </c>
      <c r="Q1763">
        <v>-6.5710927770723002E-2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200</v>
      </c>
      <c r="E1764">
        <v>552.32600000000002</v>
      </c>
      <c r="F1764">
        <v>175.9</v>
      </c>
      <c r="G1764">
        <v>5.5897260529955002</v>
      </c>
      <c r="H1764">
        <v>8.6831472665229299</v>
      </c>
      <c r="I1764">
        <v>-13.8545601098901</v>
      </c>
      <c r="J1764">
        <v>5.6543736683629797</v>
      </c>
      <c r="K1764">
        <v>163.691591243754</v>
      </c>
      <c r="L1764">
        <v>152.62719366639499</v>
      </c>
      <c r="M1764">
        <v>54.719341703240303</v>
      </c>
      <c r="N1764">
        <v>1.4327088074127099</v>
      </c>
      <c r="O1764">
        <v>16.088686753837301</v>
      </c>
      <c r="P1764">
        <v>51.637931034482698</v>
      </c>
      <c r="Q1764">
        <v>4.9800682106816999E-2</v>
      </c>
    </row>
    <row r="1765" spans="1:17" hidden="1" x14ac:dyDescent="0.3">
      <c r="A1765" t="s">
        <v>3685</v>
      </c>
      <c r="B1765" t="s">
        <v>3686</v>
      </c>
      <c r="C1765" t="str">
        <f>IFERROR(VLOOKUP(Table1[[#This Row],[Ticker]],[1]!Table1[[Symbol]:[Industry]],2,FALSE),"-")</f>
        <v>-</v>
      </c>
      <c r="D1765" t="s">
        <v>133</v>
      </c>
      <c r="E1765">
        <v>551.42784243999995</v>
      </c>
      <c r="F1765">
        <v>290.8</v>
      </c>
      <c r="G1765">
        <v>-61.2525125309934</v>
      </c>
      <c r="H1765">
        <v>4.0595744276526604</v>
      </c>
      <c r="I1765">
        <v>-49.088837382443003</v>
      </c>
      <c r="J1765">
        <v>17.447724031417799</v>
      </c>
      <c r="K1765">
        <v>262.78985773542303</v>
      </c>
      <c r="M1765">
        <v>85.082759683838603</v>
      </c>
      <c r="N1765">
        <v>1.5186901847005001</v>
      </c>
      <c r="O1765">
        <v>53.455983493810102</v>
      </c>
      <c r="P1765">
        <v>31.168245376634999</v>
      </c>
    </row>
    <row r="1766" spans="1:17" hidden="1" x14ac:dyDescent="0.3">
      <c r="A1766" t="s">
        <v>3687</v>
      </c>
      <c r="B1766" t="s">
        <v>3688</v>
      </c>
      <c r="C1766" t="str">
        <f>IFERROR(VLOOKUP(Table1[[#This Row],[Ticker]],[1]!Table1[[Symbol]:[Industry]],2,FALSE),"-")</f>
        <v>-</v>
      </c>
      <c r="D1766" t="s">
        <v>1839</v>
      </c>
      <c r="E1766">
        <v>551.36</v>
      </c>
      <c r="F1766">
        <v>172.3</v>
      </c>
      <c r="G1766">
        <v>17.706018936800699</v>
      </c>
      <c r="H1766">
        <v>-1.4027707370421101</v>
      </c>
      <c r="I1766">
        <v>-23.59375095008</v>
      </c>
      <c r="J1766">
        <v>0.67771332196682199</v>
      </c>
      <c r="K1766">
        <v>175.71358600185499</v>
      </c>
      <c r="L1766">
        <v>170.89915316766599</v>
      </c>
      <c r="M1766">
        <v>45.339713104576298</v>
      </c>
      <c r="N1766">
        <v>1.0797903537715601</v>
      </c>
      <c r="O1766">
        <v>37.550783517121197</v>
      </c>
      <c r="P1766">
        <v>49.5659722222222</v>
      </c>
      <c r="Q1766">
        <v>0.110879932239159</v>
      </c>
    </row>
    <row r="1767" spans="1:17" hidden="1" x14ac:dyDescent="0.3">
      <c r="A1767" t="s">
        <v>3689</v>
      </c>
      <c r="B1767" t="s">
        <v>3690</v>
      </c>
      <c r="C1767" t="str">
        <f>IFERROR(VLOOKUP(Table1[[#This Row],[Ticker]],[1]!Table1[[Symbol]:[Industry]],2,FALSE),"-")</f>
        <v>-</v>
      </c>
      <c r="D1767" t="s">
        <v>1149</v>
      </c>
      <c r="E1767">
        <v>547.41783289700004</v>
      </c>
      <c r="F1767">
        <v>141.83000000000001</v>
      </c>
      <c r="G1767">
        <v>37.642371738503797</v>
      </c>
      <c r="H1767">
        <v>-5.6775902532801901</v>
      </c>
      <c r="I1767">
        <v>-26.133569161454702</v>
      </c>
      <c r="J1767">
        <v>3.9451313324645301</v>
      </c>
      <c r="K1767">
        <v>130.91140530870001</v>
      </c>
      <c r="L1767">
        <v>125.76763310904199</v>
      </c>
      <c r="M1767">
        <v>73.511161113930996</v>
      </c>
      <c r="N1767">
        <v>1.2778063787971701</v>
      </c>
      <c r="O1767">
        <v>22.5763237678911</v>
      </c>
      <c r="P1767">
        <v>67.449822904368304</v>
      </c>
      <c r="Q1767">
        <v>5.4974612011379998E-3</v>
      </c>
    </row>
    <row r="1768" spans="1:17" hidden="1" x14ac:dyDescent="0.3">
      <c r="A1768" t="s">
        <v>3691</v>
      </c>
      <c r="B1768" t="s">
        <v>3692</v>
      </c>
      <c r="C1768" t="str">
        <f>IFERROR(VLOOKUP(Table1[[#This Row],[Ticker]],[1]!Table1[[Symbol]:[Industry]],2,FALSE),"-")</f>
        <v>-</v>
      </c>
      <c r="D1768" t="s">
        <v>356</v>
      </c>
      <c r="E1768">
        <v>545.97199131599996</v>
      </c>
      <c r="F1768">
        <v>23.64</v>
      </c>
      <c r="G1768">
        <v>-14.113740632685399</v>
      </c>
      <c r="H1768">
        <v>7.95553213212815</v>
      </c>
      <c r="I1768">
        <v>-1.14405564199565</v>
      </c>
      <c r="J1768">
        <v>15.160759625781999</v>
      </c>
      <c r="K1768">
        <v>21.5247650337095</v>
      </c>
      <c r="L1768">
        <v>20.780933512473499</v>
      </c>
      <c r="M1768">
        <v>76.930677237853203</v>
      </c>
      <c r="N1768">
        <v>1.0427730796501999</v>
      </c>
      <c r="O1768">
        <v>28.807106598984699</v>
      </c>
      <c r="P1768">
        <v>52.516129032258</v>
      </c>
      <c r="Q1768">
        <v>2.3313312208698998E-2</v>
      </c>
    </row>
    <row r="1769" spans="1:17" hidden="1" x14ac:dyDescent="0.3">
      <c r="A1769" t="s">
        <v>3693</v>
      </c>
      <c r="B1769" t="s">
        <v>3694</v>
      </c>
      <c r="C1769" t="str">
        <f>IFERROR(VLOOKUP(Table1[[#This Row],[Ticker]],[1]!Table1[[Symbol]:[Industry]],2,FALSE),"-")</f>
        <v>-</v>
      </c>
      <c r="D1769" t="s">
        <v>136</v>
      </c>
      <c r="E1769">
        <v>545.53654200000005</v>
      </c>
      <c r="F1769">
        <v>13.85</v>
      </c>
      <c r="G1769">
        <v>145.150848813544</v>
      </c>
      <c r="H1769">
        <v>3.6597269434180699</v>
      </c>
      <c r="I1769">
        <v>13.395666096367799</v>
      </c>
      <c r="J1769">
        <v>7.3934034464022798</v>
      </c>
      <c r="K1769">
        <v>12.413336069873999</v>
      </c>
      <c r="L1769">
        <v>10.565586214686601</v>
      </c>
      <c r="M1769">
        <v>59.174963060201897</v>
      </c>
      <c r="N1769">
        <v>1.78511887850338</v>
      </c>
      <c r="O1769">
        <v>7.5812274368230996</v>
      </c>
      <c r="P1769">
        <v>182.65306122448899</v>
      </c>
      <c r="Q1769">
        <v>6.0722801325528999E-2</v>
      </c>
    </row>
    <row r="1770" spans="1:17" hidden="1" x14ac:dyDescent="0.3">
      <c r="A1770" t="s">
        <v>3695</v>
      </c>
      <c r="B1770" t="s">
        <v>3696</v>
      </c>
      <c r="C1770" t="str">
        <f>IFERROR(VLOOKUP(Table1[[#This Row],[Ticker]],[1]!Table1[[Symbol]:[Industry]],2,FALSE),"-")</f>
        <v>-</v>
      </c>
      <c r="D1770" t="s">
        <v>265</v>
      </c>
      <c r="E1770">
        <v>544.679126</v>
      </c>
      <c r="F1770">
        <v>85.94</v>
      </c>
      <c r="G1770">
        <v>-15.455867727171301</v>
      </c>
      <c r="H1770">
        <v>-0.47124480140750902</v>
      </c>
      <c r="I1770">
        <v>-26.065288712076999</v>
      </c>
      <c r="J1770">
        <v>9.0949932897054904</v>
      </c>
      <c r="K1770">
        <v>82.493790270710704</v>
      </c>
      <c r="L1770">
        <v>83.242394873996503</v>
      </c>
      <c r="M1770">
        <v>64.648295628832798</v>
      </c>
      <c r="N1770">
        <v>1.6622502119726099</v>
      </c>
      <c r="O1770">
        <v>45.159413544333198</v>
      </c>
      <c r="P1770">
        <v>23.654676258992801</v>
      </c>
      <c r="Q1770">
        <v>1.0845779879934001E-2</v>
      </c>
    </row>
    <row r="1771" spans="1:17" hidden="1" x14ac:dyDescent="0.3">
      <c r="A1771" t="s">
        <v>3697</v>
      </c>
      <c r="B1771" t="s">
        <v>3698</v>
      </c>
      <c r="C1771" t="str">
        <f>IFERROR(VLOOKUP(Table1[[#This Row],[Ticker]],[1]!Table1[[Symbol]:[Industry]],2,FALSE),"-")</f>
        <v>-</v>
      </c>
      <c r="D1771" t="s">
        <v>57</v>
      </c>
      <c r="E1771">
        <v>544.17008148000002</v>
      </c>
      <c r="F1771">
        <v>407.1</v>
      </c>
      <c r="G1771">
        <v>30.7333504882154</v>
      </c>
      <c r="H1771">
        <v>9.2824423117937194</v>
      </c>
      <c r="I1771">
        <v>-4.6565802690713598</v>
      </c>
      <c r="J1771">
        <v>9.1934488881610896</v>
      </c>
      <c r="K1771">
        <v>361.843485993066</v>
      </c>
      <c r="L1771">
        <v>331.39940687158702</v>
      </c>
      <c r="M1771">
        <v>71.055092780339393</v>
      </c>
      <c r="N1771">
        <v>0.92592822318500201</v>
      </c>
      <c r="O1771">
        <v>5.6251535249324398</v>
      </c>
      <c r="P1771">
        <v>83.378378378378301</v>
      </c>
      <c r="Q1771">
        <v>-4.5268030540349002E-2</v>
      </c>
    </row>
    <row r="1772" spans="1:17" hidden="1" x14ac:dyDescent="0.3">
      <c r="A1772" t="s">
        <v>3699</v>
      </c>
      <c r="B1772" t="s">
        <v>3700</v>
      </c>
      <c r="C1772" t="str">
        <f>IFERROR(VLOOKUP(Table1[[#This Row],[Ticker]],[1]!Table1[[Symbol]:[Industry]],2,FALSE),"-")</f>
        <v>-</v>
      </c>
      <c r="D1772" t="s">
        <v>133</v>
      </c>
      <c r="E1772">
        <v>543.98412499999995</v>
      </c>
      <c r="F1772">
        <v>2754.35</v>
      </c>
      <c r="G1772">
        <v>78.153671154601895</v>
      </c>
      <c r="H1772">
        <v>5.5201856423287197</v>
      </c>
      <c r="I1772">
        <v>-22.538737956028399</v>
      </c>
      <c r="J1772">
        <v>-4.3318082273615</v>
      </c>
      <c r="K1772">
        <v>2722.3424012922501</v>
      </c>
      <c r="L1772">
        <v>2601.47283925683</v>
      </c>
      <c r="M1772">
        <v>43.444529529618599</v>
      </c>
      <c r="N1772">
        <v>0.39573604464916301</v>
      </c>
      <c r="O1772">
        <v>45.184889356835498</v>
      </c>
      <c r="P1772">
        <v>131.069630872483</v>
      </c>
      <c r="Q1772">
        <v>0.104407972774945</v>
      </c>
    </row>
    <row r="1773" spans="1:17" hidden="1" x14ac:dyDescent="0.3">
      <c r="A1773" t="s">
        <v>3701</v>
      </c>
      <c r="B1773" t="s">
        <v>3702</v>
      </c>
      <c r="C1773" t="str">
        <f>IFERROR(VLOOKUP(Table1[[#This Row],[Ticker]],[1]!Table1[[Symbol]:[Industry]],2,FALSE),"-")</f>
        <v>-</v>
      </c>
      <c r="D1773" t="s">
        <v>637</v>
      </c>
      <c r="E1773">
        <v>538.12149269999998</v>
      </c>
      <c r="F1773">
        <v>705.45</v>
      </c>
      <c r="G1773">
        <v>178.443932684949</v>
      </c>
      <c r="H1773">
        <v>6.3230816421261</v>
      </c>
      <c r="I1773">
        <v>99.973045007925705</v>
      </c>
      <c r="J1773">
        <v>19.247196810841</v>
      </c>
      <c r="K1773">
        <v>612.14561205661801</v>
      </c>
      <c r="L1773">
        <v>462.91366841969</v>
      </c>
      <c r="M1773">
        <v>72.240974044443405</v>
      </c>
      <c r="N1773">
        <v>0.98782412176799395</v>
      </c>
      <c r="O1773">
        <v>2.48777376142885</v>
      </c>
      <c r="P1773">
        <v>223.60091743119199</v>
      </c>
      <c r="Q1773">
        <v>0.176931012520781</v>
      </c>
    </row>
    <row r="1774" spans="1:17" hidden="1" x14ac:dyDescent="0.3">
      <c r="A1774" t="s">
        <v>3703</v>
      </c>
      <c r="B1774" t="s">
        <v>3704</v>
      </c>
      <c r="C1774" t="str">
        <f>IFERROR(VLOOKUP(Table1[[#This Row],[Ticker]],[1]!Table1[[Symbol]:[Industry]],2,FALSE),"-")</f>
        <v>-</v>
      </c>
      <c r="D1774" t="s">
        <v>21</v>
      </c>
      <c r="E1774">
        <v>537.65587800000003</v>
      </c>
      <c r="F1774">
        <v>513.04999999999995</v>
      </c>
      <c r="G1774">
        <v>42.071548127752799</v>
      </c>
      <c r="H1774">
        <v>-1.8524617418487099</v>
      </c>
      <c r="I1774">
        <v>54.235223276303202</v>
      </c>
      <c r="J1774">
        <v>4.4928802207754297E-2</v>
      </c>
      <c r="K1774">
        <v>528.24850833089499</v>
      </c>
      <c r="M1774">
        <v>37.753434267950702</v>
      </c>
      <c r="N1774">
        <v>0.47166586422724999</v>
      </c>
      <c r="O1774">
        <v>48.133710164701299</v>
      </c>
      <c r="P1774">
        <v>96.495595557257701</v>
      </c>
    </row>
    <row r="1775" spans="1:17" hidden="1" x14ac:dyDescent="0.3">
      <c r="A1775" t="s">
        <v>3705</v>
      </c>
      <c r="B1775" t="s">
        <v>3706</v>
      </c>
      <c r="C1775" t="str">
        <f>IFERROR(VLOOKUP(Table1[[#This Row],[Ticker]],[1]!Table1[[Symbol]:[Industry]],2,FALSE),"-")</f>
        <v>-</v>
      </c>
      <c r="D1775" t="s">
        <v>279</v>
      </c>
      <c r="E1775">
        <v>537.219338039999</v>
      </c>
      <c r="F1775">
        <v>101.64</v>
      </c>
      <c r="G1775">
        <v>-40.172551653982403</v>
      </c>
      <c r="H1775">
        <v>-0.83293664956096702</v>
      </c>
      <c r="I1775">
        <v>8.2627721138144796</v>
      </c>
      <c r="J1775">
        <v>4.0271380275374398</v>
      </c>
      <c r="K1775">
        <v>98.568796739061995</v>
      </c>
      <c r="L1775">
        <v>100.97104972107699</v>
      </c>
      <c r="M1775">
        <v>62.470059477239097</v>
      </c>
      <c r="N1775">
        <v>1.0980376488391399</v>
      </c>
      <c r="O1775">
        <v>30.312868949232499</v>
      </c>
      <c r="P1775">
        <v>32.017145083777102</v>
      </c>
      <c r="Q1775">
        <v>0.171508974087831</v>
      </c>
    </row>
    <row r="1776" spans="1:17" hidden="1" x14ac:dyDescent="0.3">
      <c r="A1776" t="s">
        <v>3707</v>
      </c>
      <c r="B1776" t="s">
        <v>3708</v>
      </c>
      <c r="C1776" t="str">
        <f>IFERROR(VLOOKUP(Table1[[#This Row],[Ticker]],[1]!Table1[[Symbol]:[Industry]],2,FALSE),"-")</f>
        <v>-</v>
      </c>
      <c r="D1776" t="s">
        <v>628</v>
      </c>
      <c r="E1776">
        <v>537.04768000000001</v>
      </c>
      <c r="F1776">
        <v>759.4</v>
      </c>
      <c r="G1776">
        <v>151.750719531062</v>
      </c>
      <c r="H1776">
        <v>23.5460621294378</v>
      </c>
      <c r="I1776">
        <v>163.914394679612</v>
      </c>
      <c r="J1776">
        <v>6.62863508650518</v>
      </c>
      <c r="K1776">
        <v>642.82166975489895</v>
      </c>
      <c r="M1776">
        <v>50.420754184457998</v>
      </c>
      <c r="N1776">
        <v>0.25035383777898701</v>
      </c>
      <c r="O1776">
        <v>9.9552278114300705</v>
      </c>
      <c r="P1776">
        <v>192.07692307692301</v>
      </c>
    </row>
    <row r="1777" spans="1:17" hidden="1" x14ac:dyDescent="0.3">
      <c r="A1777" t="s">
        <v>3709</v>
      </c>
      <c r="B1777" t="s">
        <v>3710</v>
      </c>
      <c r="C1777" t="str">
        <f>IFERROR(VLOOKUP(Table1[[#This Row],[Ticker]],[1]!Table1[[Symbol]:[Industry]],2,FALSE),"-")</f>
        <v>-</v>
      </c>
      <c r="D1777" t="s">
        <v>51</v>
      </c>
      <c r="E1777">
        <v>536.49</v>
      </c>
      <c r="F1777">
        <v>398.6</v>
      </c>
      <c r="G1777">
        <v>26.010519641722599</v>
      </c>
      <c r="H1777">
        <v>12.1310650618781</v>
      </c>
      <c r="I1777">
        <v>25.092164646055799</v>
      </c>
      <c r="J1777">
        <v>2.03795704237075</v>
      </c>
      <c r="K1777">
        <v>341.942537354536</v>
      </c>
      <c r="L1777">
        <v>291.14445410686699</v>
      </c>
      <c r="M1777">
        <v>67.287543497056902</v>
      </c>
      <c r="N1777">
        <v>0.75692188211551803</v>
      </c>
      <c r="O1777">
        <v>4.0265930757651596</v>
      </c>
      <c r="P1777">
        <v>76.998223801065706</v>
      </c>
    </row>
    <row r="1778" spans="1:17" hidden="1" x14ac:dyDescent="0.3">
      <c r="A1778" t="s">
        <v>3711</v>
      </c>
      <c r="B1778" t="s">
        <v>3712</v>
      </c>
      <c r="C1778" t="str">
        <f>IFERROR(VLOOKUP(Table1[[#This Row],[Ticker]],[1]!Table1[[Symbol]:[Industry]],2,FALSE),"-")</f>
        <v>-</v>
      </c>
      <c r="D1778" t="s">
        <v>127</v>
      </c>
      <c r="E1778">
        <v>536.15556600000002</v>
      </c>
      <c r="F1778">
        <v>347.35</v>
      </c>
      <c r="G1778">
        <v>-12.3080545901298</v>
      </c>
      <c r="H1778">
        <v>-3.3336028340952399</v>
      </c>
      <c r="I1778">
        <v>51.902318419748603</v>
      </c>
      <c r="J1778">
        <v>5.9086280961460496</v>
      </c>
      <c r="K1778">
        <v>314.84875866596599</v>
      </c>
      <c r="L1778">
        <v>246.729967777079</v>
      </c>
      <c r="M1778">
        <v>54.998101675450599</v>
      </c>
      <c r="N1778">
        <v>0.65971668880035395</v>
      </c>
      <c r="O1778">
        <v>15.3591478335972</v>
      </c>
      <c r="P1778">
        <v>164.14448669201499</v>
      </c>
    </row>
    <row r="1779" spans="1:17" hidden="1" x14ac:dyDescent="0.3">
      <c r="A1779" t="s">
        <v>3713</v>
      </c>
      <c r="B1779" t="s">
        <v>3714</v>
      </c>
      <c r="C1779" t="str">
        <f>IFERROR(VLOOKUP(Table1[[#This Row],[Ticker]],[1]!Table1[[Symbol]:[Industry]],2,FALSE),"-")</f>
        <v>-</v>
      </c>
      <c r="D1779" t="s">
        <v>3715</v>
      </c>
      <c r="E1779">
        <v>535.6</v>
      </c>
      <c r="F1779">
        <v>133.9</v>
      </c>
      <c r="G1779">
        <v>1.1060308863735</v>
      </c>
      <c r="H1779">
        <v>-1.93430545619293</v>
      </c>
      <c r="I1779">
        <v>-45.902903897257197</v>
      </c>
      <c r="J1779">
        <v>4.9656344595592596</v>
      </c>
      <c r="K1779">
        <v>134.361791045183</v>
      </c>
      <c r="M1779">
        <v>52.317654832910797</v>
      </c>
      <c r="N1779">
        <v>0.93136246236803899</v>
      </c>
      <c r="O1779">
        <v>90.702016430171696</v>
      </c>
      <c r="P1779">
        <v>39.4791666666666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531</v>
      </c>
      <c r="E1780">
        <v>534.86641404</v>
      </c>
      <c r="F1780">
        <v>32.200000000000003</v>
      </c>
      <c r="G1780">
        <v>77.487234555176101</v>
      </c>
      <c r="H1780">
        <v>27.063318025957599</v>
      </c>
      <c r="I1780">
        <v>31.557217265831301</v>
      </c>
      <c r="J1780">
        <v>7.2327935425499996</v>
      </c>
      <c r="K1780">
        <v>23.745589129595199</v>
      </c>
      <c r="L1780">
        <v>19.3530484879714</v>
      </c>
      <c r="M1780">
        <v>85.981475847090906</v>
      </c>
      <c r="N1780">
        <v>1.62961893860611</v>
      </c>
      <c r="O1780">
        <v>0</v>
      </c>
      <c r="P1780">
        <v>144.86692015209101</v>
      </c>
      <c r="Q1780">
        <v>8.0889061174471005E-2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E1781">
        <v>531.00037239200003</v>
      </c>
      <c r="F1781">
        <v>27.01</v>
      </c>
      <c r="G1781">
        <v>67.480283099821705</v>
      </c>
      <c r="H1781">
        <v>-0.47082015334043298</v>
      </c>
      <c r="I1781">
        <v>-5.4305740771208999</v>
      </c>
      <c r="J1781">
        <v>1.8324450271572299</v>
      </c>
      <c r="K1781">
        <v>26.209867816703699</v>
      </c>
      <c r="L1781">
        <v>24.336814716291901</v>
      </c>
      <c r="M1781">
        <v>70.649978833120301</v>
      </c>
      <c r="N1781">
        <v>0.87689236293845696</v>
      </c>
      <c r="O1781">
        <v>19.400222139948099</v>
      </c>
      <c r="P1781">
        <v>101.567164179104</v>
      </c>
      <c r="Q1781">
        <v>0.164534923461581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356</v>
      </c>
      <c r="E1782">
        <v>530.84961332499995</v>
      </c>
      <c r="F1782">
        <v>86.75</v>
      </c>
      <c r="G1782">
        <v>-9.5512826115704694</v>
      </c>
      <c r="H1782">
        <v>-8.7993445016831107</v>
      </c>
      <c r="I1782">
        <v>-33.9300294148115</v>
      </c>
      <c r="J1782">
        <v>1.2247004026762001</v>
      </c>
      <c r="K1782">
        <v>86.856893934110104</v>
      </c>
      <c r="L1782">
        <v>90.869915580710497</v>
      </c>
      <c r="M1782">
        <v>55.622225774391701</v>
      </c>
      <c r="N1782">
        <v>1.21812722759818</v>
      </c>
      <c r="O1782">
        <v>54.927953890489903</v>
      </c>
      <c r="P1782">
        <v>18.4300341296928</v>
      </c>
      <c r="Q1782">
        <v>2.5917730506619E-2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57</v>
      </c>
      <c r="E1783">
        <v>529.70490789999997</v>
      </c>
      <c r="F1783">
        <v>510.5</v>
      </c>
      <c r="G1783">
        <v>17.001240887778199</v>
      </c>
      <c r="H1783">
        <v>3.3713133308357901</v>
      </c>
      <c r="I1783">
        <v>1.06100832498382</v>
      </c>
      <c r="J1783">
        <v>4.8157481705252003</v>
      </c>
      <c r="K1783">
        <v>508.211360900263</v>
      </c>
      <c r="L1783">
        <v>462.98225616001503</v>
      </c>
      <c r="M1783">
        <v>53.226809460357003</v>
      </c>
      <c r="N1783">
        <v>1.1438010138003101</v>
      </c>
      <c r="O1783">
        <v>15.5729676787463</v>
      </c>
      <c r="P1783">
        <v>65.370910268869395</v>
      </c>
      <c r="Q1783">
        <v>5.3010347024201002E-2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305</v>
      </c>
      <c r="E1784">
        <v>528.53694110000004</v>
      </c>
      <c r="F1784">
        <v>481.1</v>
      </c>
      <c r="G1784">
        <v>7.5560448100716302</v>
      </c>
      <c r="H1784">
        <v>24.1587048473436</v>
      </c>
      <c r="I1784">
        <v>19.719719958622001</v>
      </c>
      <c r="J1784">
        <v>20.1887663777764</v>
      </c>
      <c r="O1784">
        <v>0</v>
      </c>
      <c r="P1784">
        <v>40.672514619883003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46</v>
      </c>
      <c r="E1785">
        <v>525.59799999999996</v>
      </c>
      <c r="F1785">
        <v>241.1</v>
      </c>
      <c r="G1785">
        <v>179.74095152129399</v>
      </c>
      <c r="H1785">
        <v>10.029540095565601</v>
      </c>
      <c r="I1785">
        <v>191.90462666984399</v>
      </c>
      <c r="J1785">
        <v>6.90716260187481</v>
      </c>
      <c r="K1785">
        <v>193.05017246760301</v>
      </c>
      <c r="M1785">
        <v>58.385163604467898</v>
      </c>
      <c r="O1785">
        <v>17.378681045209401</v>
      </c>
      <c r="P1785">
        <v>221.46666666666599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272</v>
      </c>
      <c r="E1786">
        <v>524.69872266499999</v>
      </c>
      <c r="F1786">
        <v>560.15</v>
      </c>
      <c r="G1786">
        <v>-23.9669327297999</v>
      </c>
      <c r="H1786">
        <v>21.5010270611469</v>
      </c>
      <c r="I1786">
        <v>-0.85193727773064498</v>
      </c>
      <c r="J1786">
        <v>6.11404090875312</v>
      </c>
      <c r="K1786">
        <v>510.350711333871</v>
      </c>
      <c r="L1786">
        <v>487.04852061722102</v>
      </c>
      <c r="M1786">
        <v>52.184649824411203</v>
      </c>
      <c r="N1786">
        <v>0.37880818145621298</v>
      </c>
      <c r="O1786">
        <v>16.700883691868199</v>
      </c>
      <c r="P1786">
        <v>44.368556701030897</v>
      </c>
      <c r="Q1786">
        <v>-3.6319500940051999E-2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E1787">
        <v>524.29461806500001</v>
      </c>
      <c r="F1787">
        <v>39.43</v>
      </c>
      <c r="G1787">
        <v>-35.3397117229378</v>
      </c>
      <c r="H1787">
        <v>-7.7237791404034501</v>
      </c>
      <c r="I1787">
        <v>-30.715967895665202</v>
      </c>
      <c r="J1787">
        <v>-2.5085781388659201</v>
      </c>
      <c r="K1787">
        <v>40.630951077510304</v>
      </c>
      <c r="L1787">
        <v>41.568178969138202</v>
      </c>
      <c r="M1787">
        <v>35.259240227753097</v>
      </c>
      <c r="N1787">
        <v>0.63816351124354398</v>
      </c>
      <c r="O1787">
        <v>32.082170935835599</v>
      </c>
      <c r="P1787">
        <v>19.484848484848399</v>
      </c>
      <c r="Q1787">
        <v>-1.6076728824454E-2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57</v>
      </c>
      <c r="E1788">
        <v>524.04612956999995</v>
      </c>
      <c r="F1788">
        <v>115.8</v>
      </c>
      <c r="G1788">
        <v>-42.747258406222102</v>
      </c>
      <c r="H1788">
        <v>-1.3840108006351199</v>
      </c>
      <c r="I1788">
        <v>-7.72236475843484</v>
      </c>
      <c r="J1788">
        <v>4.6346164355026298</v>
      </c>
      <c r="K1788">
        <v>108.82147038355301</v>
      </c>
      <c r="L1788">
        <v>108.05416649927299</v>
      </c>
      <c r="M1788">
        <v>46.403374988422698</v>
      </c>
      <c r="N1788">
        <v>0.91573527469955196</v>
      </c>
      <c r="O1788">
        <v>31.8652849740932</v>
      </c>
      <c r="P1788">
        <v>29.385474860335201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57</v>
      </c>
      <c r="E1789">
        <v>524.018478047999</v>
      </c>
      <c r="F1789">
        <v>68.38</v>
      </c>
      <c r="G1789">
        <v>104.014070215465</v>
      </c>
      <c r="H1789">
        <v>40.369466526063903</v>
      </c>
      <c r="I1789">
        <v>11.7919794604231</v>
      </c>
      <c r="J1789">
        <v>12.474368881001601</v>
      </c>
      <c r="K1789">
        <v>56.917114117052201</v>
      </c>
      <c r="L1789">
        <v>48.1331819074599</v>
      </c>
      <c r="M1789">
        <v>57.600801640032898</v>
      </c>
      <c r="N1789">
        <v>1.3806823505277701</v>
      </c>
      <c r="O1789">
        <v>13.6297162913132</v>
      </c>
      <c r="P1789">
        <v>162.49520153550799</v>
      </c>
      <c r="Q1789">
        <v>6.5347507718879996E-2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420</v>
      </c>
      <c r="E1790">
        <v>523.31116698000005</v>
      </c>
      <c r="F1790">
        <v>191.8</v>
      </c>
      <c r="G1790">
        <v>2.6535537986339701</v>
      </c>
      <c r="H1790">
        <v>0.39449834183162003</v>
      </c>
      <c r="I1790">
        <v>-11.7420778341555</v>
      </c>
      <c r="J1790">
        <v>4.7775329722451696</v>
      </c>
      <c r="K1790">
        <v>181.629934236384</v>
      </c>
      <c r="L1790">
        <v>169.41234712428999</v>
      </c>
      <c r="M1790">
        <v>61.0833241460859</v>
      </c>
      <c r="N1790">
        <v>1.23562780760813</v>
      </c>
      <c r="O1790">
        <v>6.88216892596453</v>
      </c>
      <c r="P1790">
        <v>40.307242136064403</v>
      </c>
      <c r="Q1790">
        <v>-1.1858035814758E-2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231</v>
      </c>
      <c r="E1791">
        <v>522.47744999999998</v>
      </c>
      <c r="F1791">
        <v>161.01</v>
      </c>
      <c r="G1791">
        <v>47.459111211375998</v>
      </c>
      <c r="H1791">
        <v>16.978111038518499</v>
      </c>
      <c r="I1791">
        <v>13.0768573652068</v>
      </c>
      <c r="J1791">
        <v>2.2812867259989198</v>
      </c>
      <c r="K1791">
        <v>135.72364005092899</v>
      </c>
      <c r="L1791">
        <v>121.748505245391</v>
      </c>
      <c r="M1791">
        <v>85.592966126434803</v>
      </c>
      <c r="N1791">
        <v>2.51262457669772</v>
      </c>
      <c r="O1791">
        <v>0</v>
      </c>
      <c r="P1791">
        <v>129.19572953736599</v>
      </c>
      <c r="Q1791">
        <v>4.8046618577108E-2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146</v>
      </c>
      <c r="E1792">
        <v>521.39946696000004</v>
      </c>
      <c r="F1792">
        <v>63.92</v>
      </c>
      <c r="G1792">
        <v>-54.597553918334803</v>
      </c>
      <c r="H1792">
        <v>-9.8939472076303492</v>
      </c>
      <c r="I1792">
        <v>-39.362480758949999</v>
      </c>
      <c r="J1792">
        <v>0.52390784992509398</v>
      </c>
      <c r="K1792">
        <v>69.772025921936503</v>
      </c>
      <c r="L1792">
        <v>75.548577702204398</v>
      </c>
      <c r="M1792">
        <v>46.214759806202601</v>
      </c>
      <c r="N1792">
        <v>0.97390502524925204</v>
      </c>
      <c r="O1792">
        <v>73.498122653316599</v>
      </c>
      <c r="P1792">
        <v>5.8979456593770596</v>
      </c>
      <c r="Q1792">
        <v>4.2561082999420997E-2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200</v>
      </c>
      <c r="E1793">
        <v>520.54444349799996</v>
      </c>
      <c r="F1793">
        <v>42.59</v>
      </c>
      <c r="G1793">
        <v>33.996533980266399</v>
      </c>
      <c r="H1793">
        <v>-4.6566853762587597</v>
      </c>
      <c r="I1793">
        <v>-2.3224346321181901</v>
      </c>
      <c r="J1793">
        <v>9.6771038660642308</v>
      </c>
      <c r="K1793">
        <v>39.482618473602898</v>
      </c>
      <c r="L1793">
        <v>37.835488587554202</v>
      </c>
      <c r="M1793">
        <v>74.646298009932195</v>
      </c>
      <c r="N1793">
        <v>1.0528720549628701</v>
      </c>
      <c r="O1793">
        <v>16.811458088753199</v>
      </c>
      <c r="P1793">
        <v>68.007889546350995</v>
      </c>
      <c r="Q1793">
        <v>5.1801454200807E-2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711</v>
      </c>
      <c r="E1794">
        <v>520.474411064999</v>
      </c>
      <c r="F1794">
        <v>72.430000000000007</v>
      </c>
      <c r="G1794">
        <v>258.84817880937197</v>
      </c>
      <c r="H1794">
        <v>-13.8824535064591</v>
      </c>
      <c r="I1794">
        <v>50.9226353936685</v>
      </c>
      <c r="J1794">
        <v>0.14579597208713399</v>
      </c>
      <c r="K1794">
        <v>73.736161093547807</v>
      </c>
      <c r="L1794">
        <v>57.1924522219145</v>
      </c>
      <c r="M1794">
        <v>45.954522933044103</v>
      </c>
      <c r="N1794">
        <v>1.14524801503917</v>
      </c>
      <c r="O1794">
        <v>22.739196465552901</v>
      </c>
      <c r="P1794">
        <v>326.05882352941097</v>
      </c>
      <c r="Q1794">
        <v>9.3386036057027999E-2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518.08699794300003</v>
      </c>
      <c r="F1795">
        <v>70.23</v>
      </c>
      <c r="G1795">
        <v>56.2350172013155</v>
      </c>
      <c r="H1795">
        <v>-2.1523289599682598</v>
      </c>
      <c r="I1795">
        <v>4.0778257444757902</v>
      </c>
      <c r="J1795">
        <v>-4.9466485289623803</v>
      </c>
      <c r="K1795">
        <v>69.046747556432507</v>
      </c>
      <c r="L1795">
        <v>64.916538671028604</v>
      </c>
      <c r="M1795">
        <v>61.7941398839546</v>
      </c>
      <c r="N1795">
        <v>0.79133514363146495</v>
      </c>
      <c r="O1795">
        <v>52.712516018795299</v>
      </c>
      <c r="P1795">
        <v>87.28</v>
      </c>
      <c r="Q1795">
        <v>0.114105317405112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628</v>
      </c>
      <c r="E1796">
        <v>516.89961427200001</v>
      </c>
      <c r="F1796">
        <v>64.319999999999993</v>
      </c>
      <c r="G1796">
        <v>-8.7233596072438999</v>
      </c>
      <c r="H1796">
        <v>12.0757512912382</v>
      </c>
      <c r="I1796">
        <v>-17.894552927087801</v>
      </c>
      <c r="J1796">
        <v>1.5125386001596299</v>
      </c>
      <c r="K1796">
        <v>59.294777245762603</v>
      </c>
      <c r="L1796">
        <v>57.970254549634703</v>
      </c>
      <c r="M1796">
        <v>58.980693156052297</v>
      </c>
      <c r="N1796">
        <v>2.96765478539265</v>
      </c>
      <c r="O1796">
        <v>16.449004975124399</v>
      </c>
      <c r="P1796">
        <v>28.897795591182302</v>
      </c>
      <c r="Q1796">
        <v>-4.8408853965547997E-2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628</v>
      </c>
      <c r="E1797">
        <v>516.73125000000005</v>
      </c>
      <c r="F1797">
        <v>133.35</v>
      </c>
      <c r="G1797">
        <v>-25.7382769386817</v>
      </c>
      <c r="H1797">
        <v>14.1019957776191</v>
      </c>
      <c r="I1797">
        <v>-6.1470909230161404</v>
      </c>
      <c r="J1797">
        <v>1.58640669238169</v>
      </c>
      <c r="K1797">
        <v>122.077653902766</v>
      </c>
      <c r="L1797">
        <v>121.961102430468</v>
      </c>
      <c r="M1797">
        <v>64.093762775763807</v>
      </c>
      <c r="N1797">
        <v>0.83312332240755804</v>
      </c>
      <c r="O1797">
        <v>15.9355080614923</v>
      </c>
      <c r="P1797">
        <v>31.703703703703699</v>
      </c>
      <c r="Q1797">
        <v>9.887216860478E-2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133</v>
      </c>
      <c r="E1798">
        <v>515.76727591999997</v>
      </c>
      <c r="F1798">
        <v>51.4</v>
      </c>
      <c r="G1798">
        <v>50.320809860801702</v>
      </c>
      <c r="H1798">
        <v>-12.743719829635401</v>
      </c>
      <c r="I1798">
        <v>28.682492729134299</v>
      </c>
      <c r="J1798">
        <v>-4.2826398010643203</v>
      </c>
      <c r="K1798">
        <v>48.462640952170702</v>
      </c>
      <c r="L1798">
        <v>40.291986286138297</v>
      </c>
      <c r="M1798">
        <v>50.174832961984499</v>
      </c>
      <c r="N1798">
        <v>0.48719396578852803</v>
      </c>
      <c r="O1798">
        <v>12.84046692607</v>
      </c>
      <c r="P1798">
        <v>116.307206733298</v>
      </c>
      <c r="Q1798">
        <v>0.13759406864207399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46</v>
      </c>
      <c r="E1799">
        <v>515.22711240000001</v>
      </c>
      <c r="F1799">
        <v>30.03</v>
      </c>
      <c r="G1799">
        <v>159.58222136256299</v>
      </c>
      <c r="H1799">
        <v>3.8072723045647598</v>
      </c>
      <c r="I1799">
        <v>25.096244538956601</v>
      </c>
      <c r="J1799">
        <v>5.0721158113119902</v>
      </c>
      <c r="K1799">
        <v>29.156245498357201</v>
      </c>
      <c r="L1799">
        <v>25.612662313750398</v>
      </c>
      <c r="M1799">
        <v>54.990896355583999</v>
      </c>
      <c r="N1799">
        <v>1.9724670270667799</v>
      </c>
      <c r="O1799">
        <v>34.1991341991341</v>
      </c>
      <c r="P1799">
        <v>188.75</v>
      </c>
      <c r="Q1799">
        <v>-5.2228816393249E-2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E1800">
        <v>515.19000000000005</v>
      </c>
      <c r="F1800">
        <v>132.1</v>
      </c>
      <c r="G1800">
        <v>188.37512077084801</v>
      </c>
      <c r="H1800">
        <v>-13.0233809661779</v>
      </c>
      <c r="I1800">
        <v>15.893679762345901</v>
      </c>
      <c r="J1800">
        <v>-2.8150596203474101</v>
      </c>
      <c r="K1800">
        <v>166.982235874705</v>
      </c>
      <c r="L1800">
        <v>147.02579400655699</v>
      </c>
      <c r="M1800">
        <v>32.369121512058904</v>
      </c>
      <c r="N1800">
        <v>0.36797969639922801</v>
      </c>
      <c r="O1800">
        <v>212.86903860711499</v>
      </c>
      <c r="P1800">
        <v>247.63157894736801</v>
      </c>
      <c r="Q1800">
        <v>0.20460488064023799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E1801">
        <v>511.51598339999998</v>
      </c>
      <c r="F1801">
        <v>267</v>
      </c>
      <c r="G1801">
        <v>183.50677156569799</v>
      </c>
      <c r="H1801">
        <v>12.7896137167394</v>
      </c>
      <c r="I1801">
        <v>-16.433989914970901</v>
      </c>
      <c r="J1801">
        <v>8.0571781636550792</v>
      </c>
      <c r="K1801">
        <v>256.501099281981</v>
      </c>
      <c r="L1801">
        <v>236.775899535745</v>
      </c>
      <c r="M1801">
        <v>79.046179737385501</v>
      </c>
      <c r="N1801">
        <v>1.0889330230967</v>
      </c>
      <c r="O1801">
        <v>36.8539325842696</v>
      </c>
      <c r="P1801">
        <v>226.306141154903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133</v>
      </c>
      <c r="E1802">
        <v>510.19247999999999</v>
      </c>
      <c r="F1802">
        <v>19.16</v>
      </c>
      <c r="G1802">
        <v>249.268495872367</v>
      </c>
      <c r="H1802">
        <v>-4.7558550219471698</v>
      </c>
      <c r="I1802">
        <v>62.335758262266403</v>
      </c>
      <c r="J1802">
        <v>2.2853681091383198</v>
      </c>
      <c r="K1802">
        <v>19.8944864937577</v>
      </c>
      <c r="L1802">
        <v>16.094621174008498</v>
      </c>
      <c r="M1802">
        <v>37.956789638506102</v>
      </c>
      <c r="N1802">
        <v>0.89876777106666705</v>
      </c>
      <c r="O1802">
        <v>27.870563674321499</v>
      </c>
      <c r="P1802">
        <v>283.2</v>
      </c>
      <c r="Q1802">
        <v>0.14970402147234799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51</v>
      </c>
      <c r="E1803">
        <v>509.454102247999</v>
      </c>
      <c r="F1803">
        <v>119.38</v>
      </c>
      <c r="G1803">
        <v>-36.893969113626497</v>
      </c>
      <c r="H1803">
        <v>-1.50489480570386</v>
      </c>
      <c r="I1803">
        <v>-24.730293965076001</v>
      </c>
      <c r="J1803">
        <v>21.3424930265199</v>
      </c>
      <c r="M1803">
        <v>63.647425239901402</v>
      </c>
      <c r="O1803">
        <v>12.246607471938299</v>
      </c>
      <c r="P1803">
        <v>28.7671232876712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E1804">
        <v>509.42193750000001</v>
      </c>
      <c r="F1804">
        <v>469</v>
      </c>
      <c r="G1804">
        <v>175.189938404364</v>
      </c>
      <c r="H1804">
        <v>1.0830932744867601</v>
      </c>
      <c r="I1804">
        <v>111.33512210033901</v>
      </c>
      <c r="J1804">
        <v>-1.0558003610881499</v>
      </c>
      <c r="K1804">
        <v>399.17165771959799</v>
      </c>
      <c r="L1804">
        <v>287.21496448569798</v>
      </c>
      <c r="M1804">
        <v>72.651534551971096</v>
      </c>
      <c r="N1804">
        <v>0.54453061782969103</v>
      </c>
      <c r="O1804">
        <v>5.06396588486139</v>
      </c>
      <c r="P1804">
        <v>221.122903115371</v>
      </c>
      <c r="Q1804">
        <v>0.35026156144044301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628</v>
      </c>
      <c r="E1805">
        <v>509.26049999999998</v>
      </c>
      <c r="F1805">
        <v>443.8</v>
      </c>
      <c r="G1805">
        <v>136.65276078165101</v>
      </c>
      <c r="H1805">
        <v>18.496032566514199</v>
      </c>
      <c r="I1805">
        <v>108.146297413143</v>
      </c>
      <c r="J1805">
        <v>2.9678924493693599</v>
      </c>
      <c r="K1805">
        <v>359.89006010018602</v>
      </c>
      <c r="L1805">
        <v>276.84618060529198</v>
      </c>
      <c r="M1805">
        <v>75.330083233227299</v>
      </c>
      <c r="N1805">
        <v>1.9732532632342199</v>
      </c>
      <c r="O1805">
        <v>1.62235241099593</v>
      </c>
      <c r="P1805">
        <v>203.55677154582699</v>
      </c>
      <c r="Q1805">
        <v>0.1005511772784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E1806">
        <v>507.77372527199998</v>
      </c>
      <c r="F1806">
        <v>37.11</v>
      </c>
      <c r="G1806">
        <v>151.012863701979</v>
      </c>
      <c r="H1806">
        <v>-22.836405103651799</v>
      </c>
      <c r="I1806">
        <v>-24.724549809754102</v>
      </c>
      <c r="J1806">
        <v>-4.1842908170354702</v>
      </c>
      <c r="K1806">
        <v>43.848604718942099</v>
      </c>
      <c r="L1806">
        <v>39.403448655803501</v>
      </c>
      <c r="M1806">
        <v>24.0626032433901</v>
      </c>
      <c r="N1806">
        <v>0.91381628100779999</v>
      </c>
      <c r="O1806">
        <v>53.327943950417598</v>
      </c>
      <c r="P1806">
        <v>178.25543614096401</v>
      </c>
      <c r="Q1806">
        <v>0.276185617339123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E1807">
        <v>507.68680640000002</v>
      </c>
      <c r="F1807">
        <v>265.7</v>
      </c>
      <c r="G1807">
        <v>93.441551110185003</v>
      </c>
      <c r="H1807">
        <v>27.936935145310802</v>
      </c>
      <c r="I1807">
        <v>80.826660094080594</v>
      </c>
      <c r="J1807">
        <v>23.7854694801816</v>
      </c>
      <c r="K1807">
        <v>200.69479989447299</v>
      </c>
      <c r="L1807">
        <v>160.809440060253</v>
      </c>
      <c r="M1807">
        <v>74.294262348113804</v>
      </c>
      <c r="N1807">
        <v>0.82685929999533903</v>
      </c>
      <c r="O1807">
        <v>4.5916447120812798</v>
      </c>
      <c r="P1807">
        <v>125.551782682512</v>
      </c>
      <c r="Q1807">
        <v>0.12143762374537199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46</v>
      </c>
      <c r="E1808">
        <v>504.02879999999999</v>
      </c>
      <c r="F1808">
        <v>283.8</v>
      </c>
      <c r="G1808">
        <v>112.169863228894</v>
      </c>
      <c r="H1808">
        <v>-24.614535442924399</v>
      </c>
      <c r="I1808">
        <v>124.333538377444</v>
      </c>
      <c r="J1808">
        <v>-5.2762304686150197</v>
      </c>
      <c r="K1808">
        <v>315.08349357389898</v>
      </c>
      <c r="M1808">
        <v>29.072014379347699</v>
      </c>
      <c r="N1808">
        <v>0.41102476930548798</v>
      </c>
      <c r="O1808">
        <v>75.052854122621497</v>
      </c>
      <c r="P1808">
        <v>195.625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265</v>
      </c>
      <c r="E1809">
        <v>503.59320000000002</v>
      </c>
      <c r="F1809">
        <v>356.4</v>
      </c>
      <c r="G1809">
        <v>52.677698749498603</v>
      </c>
      <c r="H1809">
        <v>-5.5388455502179097</v>
      </c>
      <c r="I1809">
        <v>-19.5675997694382</v>
      </c>
      <c r="J1809">
        <v>0.242268694712866</v>
      </c>
      <c r="K1809">
        <v>353.25142284226598</v>
      </c>
      <c r="L1809">
        <v>319.78973808885002</v>
      </c>
      <c r="M1809">
        <v>52.9610694657637</v>
      </c>
      <c r="N1809">
        <v>1.2204556923561101</v>
      </c>
      <c r="O1809">
        <v>22.5869809203142</v>
      </c>
      <c r="P1809">
        <v>82.675550999487399</v>
      </c>
      <c r="Q1809">
        <v>5.6101855678894003E-2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21</v>
      </c>
      <c r="E1810">
        <v>502.13404800000001</v>
      </c>
      <c r="F1810">
        <v>72</v>
      </c>
      <c r="G1810">
        <v>21.902760279800301</v>
      </c>
      <c r="H1810">
        <v>-3.7047315213558498</v>
      </c>
      <c r="I1810">
        <v>18.464790520330901</v>
      </c>
      <c r="J1810">
        <v>6.9153364776319002</v>
      </c>
      <c r="K1810">
        <v>74.094812454006799</v>
      </c>
      <c r="L1810">
        <v>66.694186817004706</v>
      </c>
      <c r="M1810">
        <v>46.467852791122802</v>
      </c>
      <c r="N1810">
        <v>1.1012111292962301</v>
      </c>
      <c r="O1810">
        <v>25.625</v>
      </c>
      <c r="P1810">
        <v>94.331983805668003</v>
      </c>
      <c r="Q1810">
        <v>0.21806490748058899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95</v>
      </c>
      <c r="E1811">
        <v>501.62267100000003</v>
      </c>
      <c r="F1811">
        <v>1025.2</v>
      </c>
      <c r="G1811">
        <v>11.377920287295099</v>
      </c>
      <c r="H1811">
        <v>-0.93054228698607</v>
      </c>
      <c r="I1811">
        <v>25.228889708393201</v>
      </c>
      <c r="J1811">
        <v>-2.4941197249394298</v>
      </c>
      <c r="K1811">
        <v>981.02646801748199</v>
      </c>
      <c r="L1811">
        <v>857.13051463619104</v>
      </c>
      <c r="M1811">
        <v>53.386630177546202</v>
      </c>
      <c r="N1811">
        <v>3.6836820083682</v>
      </c>
      <c r="O1811">
        <v>7.1985953960202798</v>
      </c>
      <c r="P1811">
        <v>53.014925373134297</v>
      </c>
      <c r="Q1811">
        <v>0.14974554692469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420</v>
      </c>
      <c r="E1812">
        <v>501.468235243999</v>
      </c>
      <c r="F1812">
        <v>26.36</v>
      </c>
      <c r="G1812">
        <v>-33.829088788472198</v>
      </c>
      <c r="H1812">
        <v>0.32431138293458001</v>
      </c>
      <c r="I1812">
        <v>-23.7942544840812</v>
      </c>
      <c r="J1812">
        <v>9.4486628759332199</v>
      </c>
      <c r="K1812">
        <v>25.379965253760702</v>
      </c>
      <c r="L1812">
        <v>25.528327612959998</v>
      </c>
      <c r="M1812">
        <v>59.3002807306585</v>
      </c>
      <c r="N1812">
        <v>2.7885810338897099</v>
      </c>
      <c r="O1812">
        <v>38.315629742033302</v>
      </c>
      <c r="P1812">
        <v>18.047469771607702</v>
      </c>
      <c r="Q1812">
        <v>8.5306912457718001E-2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961</v>
      </c>
      <c r="E1813">
        <v>501.31013183999897</v>
      </c>
      <c r="F1813">
        <v>60.48</v>
      </c>
      <c r="G1813">
        <v>9.3397971201397301</v>
      </c>
      <c r="H1813">
        <v>-2.7966063806851298</v>
      </c>
      <c r="I1813">
        <v>-2.6673876217269501</v>
      </c>
      <c r="J1813">
        <v>4.2072255432016803</v>
      </c>
      <c r="K1813">
        <v>58.964477748951701</v>
      </c>
      <c r="L1813">
        <v>56.0124102809595</v>
      </c>
      <c r="M1813">
        <v>59.7541481043896</v>
      </c>
      <c r="N1813">
        <v>0.96512370943752201</v>
      </c>
      <c r="O1813">
        <v>18.551587301587301</v>
      </c>
      <c r="P1813">
        <v>40.651162790697597</v>
      </c>
      <c r="Q1813">
        <v>3.6693524780661999E-2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231</v>
      </c>
      <c r="E1814">
        <v>500.032098719999</v>
      </c>
      <c r="F1814">
        <v>219.45</v>
      </c>
      <c r="G1814">
        <v>93.032221362563902</v>
      </c>
      <c r="H1814">
        <v>21.711635744113199</v>
      </c>
      <c r="I1814">
        <v>14.644574925211201</v>
      </c>
      <c r="J1814">
        <v>11.669936324502499</v>
      </c>
      <c r="K1814">
        <v>178.95887433580901</v>
      </c>
      <c r="L1814">
        <v>148.427369969822</v>
      </c>
      <c r="M1814">
        <v>72.435634547321797</v>
      </c>
      <c r="N1814">
        <v>1.3108170979936</v>
      </c>
      <c r="O1814">
        <v>0.113921166552755</v>
      </c>
      <c r="P1814">
        <v>215.07537688442201</v>
      </c>
      <c r="Q1814">
        <v>0.13663249851842699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1447</v>
      </c>
      <c r="E1815">
        <v>499.59227268000001</v>
      </c>
      <c r="F1815">
        <v>243.57</v>
      </c>
      <c r="G1815">
        <v>-21.2493848550526</v>
      </c>
      <c r="H1815">
        <v>-5.0171174231481102</v>
      </c>
      <c r="I1815">
        <v>-23.029384387762001</v>
      </c>
      <c r="J1815">
        <v>-1.5807318198350999</v>
      </c>
      <c r="K1815">
        <v>249.42810896295799</v>
      </c>
      <c r="L1815">
        <v>254.82609926823801</v>
      </c>
      <c r="M1815">
        <v>44.048387661560703</v>
      </c>
      <c r="N1815">
        <v>0.462214671997982</v>
      </c>
      <c r="O1815">
        <v>29.038879993430999</v>
      </c>
      <c r="P1815">
        <v>7.77433628318584</v>
      </c>
      <c r="Q1815">
        <v>7.8271907310491995E-2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124</v>
      </c>
      <c r="E1816">
        <v>499.299682695</v>
      </c>
      <c r="F1816">
        <v>223.95</v>
      </c>
      <c r="G1816">
        <v>-42.2260493141277</v>
      </c>
      <c r="H1816">
        <v>1.0758240341997101</v>
      </c>
      <c r="I1816">
        <v>-32.624797857392998</v>
      </c>
      <c r="J1816">
        <v>1.7486136419559799</v>
      </c>
      <c r="K1816">
        <v>235.98101028385301</v>
      </c>
      <c r="L1816">
        <v>253.364840549543</v>
      </c>
      <c r="M1816">
        <v>52.920260506576199</v>
      </c>
      <c r="N1816">
        <v>0.33142128744423199</v>
      </c>
      <c r="O1816">
        <v>38.312123241795</v>
      </c>
      <c r="P1816">
        <v>5.1408450704225297</v>
      </c>
      <c r="Q1816">
        <v>0.15952610897136399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551</v>
      </c>
      <c r="E1817">
        <v>499.10687437500002</v>
      </c>
      <c r="F1817">
        <v>543.75</v>
      </c>
      <c r="G1817">
        <v>-7.2788654034307596</v>
      </c>
      <c r="H1817">
        <v>-5.3622072340633299E-2</v>
      </c>
      <c r="I1817">
        <v>-4.7154250037929399</v>
      </c>
      <c r="J1817">
        <v>5.2290122051641204</v>
      </c>
      <c r="K1817">
        <v>508.96637638776599</v>
      </c>
      <c r="L1817">
        <v>474.91559355913898</v>
      </c>
      <c r="M1817">
        <v>60.170491350787998</v>
      </c>
      <c r="N1817">
        <v>1.61122485641814</v>
      </c>
      <c r="O1817">
        <v>6.4827586206896504</v>
      </c>
      <c r="P1817">
        <v>32.460414129110802</v>
      </c>
      <c r="Q1817">
        <v>-3.2595213929840001E-2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E1818">
        <v>497.86189050000002</v>
      </c>
      <c r="F1818">
        <v>73.06</v>
      </c>
      <c r="G1818">
        <v>58.310413524384401</v>
      </c>
      <c r="H1818">
        <v>108.547729759101</v>
      </c>
      <c r="I1818">
        <v>175.321798215434</v>
      </c>
      <c r="J1818">
        <v>6.8851860249050203</v>
      </c>
      <c r="K1818">
        <v>44.780418957636698</v>
      </c>
      <c r="M1818">
        <v>100</v>
      </c>
      <c r="N1818">
        <v>1.9508531517991301</v>
      </c>
      <c r="O1818">
        <v>0</v>
      </c>
      <c r="P1818">
        <v>219.17868064657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E1819">
        <v>497.13749999999999</v>
      </c>
      <c r="F1819">
        <v>883.8</v>
      </c>
      <c r="G1819">
        <v>473.785956506876</v>
      </c>
      <c r="H1819">
        <v>37.760673315657797</v>
      </c>
      <c r="I1819">
        <v>230.98027151111401</v>
      </c>
      <c r="J1819">
        <v>18.026421861134001</v>
      </c>
      <c r="K1819">
        <v>618.08554520970597</v>
      </c>
      <c r="M1819">
        <v>79.492876517574899</v>
      </c>
      <c r="N1819">
        <v>0.50126182965299604</v>
      </c>
      <c r="O1819">
        <v>6.3532473410273997</v>
      </c>
      <c r="P1819">
        <v>658.62660944206004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265</v>
      </c>
      <c r="E1820">
        <v>497</v>
      </c>
      <c r="F1820">
        <v>142</v>
      </c>
      <c r="G1820">
        <v>-13.808738193344</v>
      </c>
      <c r="H1820">
        <v>-2.2776552983751901</v>
      </c>
      <c r="I1820">
        <v>-19.618981862761</v>
      </c>
      <c r="J1820">
        <v>3.3274388102865999</v>
      </c>
      <c r="K1820">
        <v>142.88003428455801</v>
      </c>
      <c r="L1820">
        <v>136.850009548759</v>
      </c>
      <c r="M1820">
        <v>43.220161222965203</v>
      </c>
      <c r="N1820">
        <v>0.54076485602500302</v>
      </c>
      <c r="O1820">
        <v>19.507042253521099</v>
      </c>
      <c r="P1820">
        <v>38.4690394929302</v>
      </c>
      <c r="Q1820">
        <v>4.9799975967437002E-2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133</v>
      </c>
      <c r="E1821">
        <v>496.31322</v>
      </c>
      <c r="F1821">
        <v>94.97</v>
      </c>
      <c r="G1821">
        <v>38.489323289981897</v>
      </c>
      <c r="H1821">
        <v>-3.3735487256569101</v>
      </c>
      <c r="I1821">
        <v>-22.4956493826054</v>
      </c>
      <c r="J1821">
        <v>4.4044061810977002</v>
      </c>
      <c r="K1821">
        <v>93.770129063306001</v>
      </c>
      <c r="L1821">
        <v>88.155996805075802</v>
      </c>
      <c r="M1821">
        <v>60.1003099409645</v>
      </c>
      <c r="N1821">
        <v>0.62598302779494597</v>
      </c>
      <c r="O1821">
        <v>33.199957881436198</v>
      </c>
      <c r="P1821">
        <v>553.43332874638702</v>
      </c>
      <c r="Q1821">
        <v>0.12904200705205901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72</v>
      </c>
      <c r="E1822">
        <v>496.00450999999998</v>
      </c>
      <c r="F1822">
        <v>138.5</v>
      </c>
      <c r="G1822">
        <v>288.62567356514103</v>
      </c>
      <c r="H1822">
        <v>24.589146029664501</v>
      </c>
      <c r="I1822">
        <v>227.38378501629401</v>
      </c>
      <c r="J1822">
        <v>-5.9619565172442996</v>
      </c>
      <c r="K1822">
        <v>121.645288766801</v>
      </c>
      <c r="L1822">
        <v>77.589196923368206</v>
      </c>
      <c r="M1822">
        <v>51.700793484118499</v>
      </c>
      <c r="N1822">
        <v>0.251850564371012</v>
      </c>
      <c r="O1822">
        <v>8.5920577617328604</v>
      </c>
      <c r="P1822">
        <v>315.04345220257699</v>
      </c>
      <c r="Q1822">
        <v>0.12499046295685599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298</v>
      </c>
      <c r="E1823">
        <v>495.85886249999999</v>
      </c>
      <c r="F1823">
        <v>620.25</v>
      </c>
      <c r="G1823">
        <v>59.0636806927075</v>
      </c>
      <c r="H1823">
        <v>1.2757119657896601</v>
      </c>
      <c r="I1823">
        <v>-13.129134058707001</v>
      </c>
      <c r="J1823">
        <v>-1.1750995334776599</v>
      </c>
      <c r="K1823">
        <v>621.40134182239206</v>
      </c>
      <c r="L1823">
        <v>555.95453954101799</v>
      </c>
      <c r="M1823">
        <v>44.262304719030901</v>
      </c>
      <c r="N1823">
        <v>1.29848722584166</v>
      </c>
      <c r="O1823">
        <v>25.9169689641273</v>
      </c>
      <c r="P1823">
        <v>100.403877221324</v>
      </c>
      <c r="Q1823">
        <v>0.18274077157052501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1506</v>
      </c>
      <c r="E1824">
        <v>495.21596635600002</v>
      </c>
      <c r="F1824">
        <v>91.54</v>
      </c>
      <c r="G1824">
        <v>-5.4930758633276904</v>
      </c>
      <c r="H1824">
        <v>6.4091540519711199</v>
      </c>
      <c r="I1824">
        <v>-27.321529889645301</v>
      </c>
      <c r="J1824">
        <v>-5.5388451316836598</v>
      </c>
      <c r="K1824">
        <v>87.767846175979997</v>
      </c>
      <c r="L1824">
        <v>84.747494915088694</v>
      </c>
      <c r="M1824">
        <v>49.674916042917097</v>
      </c>
      <c r="N1824">
        <v>2.3392734031694999</v>
      </c>
      <c r="O1824">
        <v>24.535722088704301</v>
      </c>
      <c r="P1824">
        <v>43.479623824451402</v>
      </c>
      <c r="Q1824">
        <v>8.7844241955876007E-2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21</v>
      </c>
      <c r="E1825">
        <v>494.923</v>
      </c>
      <c r="F1825">
        <v>380.71</v>
      </c>
      <c r="G1825">
        <v>115.764155204803</v>
      </c>
      <c r="H1825">
        <v>57.467514544452399</v>
      </c>
      <c r="I1825">
        <v>78.266756182416501</v>
      </c>
      <c r="J1825">
        <v>8.1196084433312592</v>
      </c>
      <c r="K1825">
        <v>292.60324217721399</v>
      </c>
      <c r="L1825">
        <v>226.16460378557699</v>
      </c>
      <c r="M1825">
        <v>62.341382801298302</v>
      </c>
      <c r="N1825">
        <v>1.1856876650163299</v>
      </c>
      <c r="O1825">
        <v>10.186230989466999</v>
      </c>
      <c r="Q1825">
        <v>0.18048141803235401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231</v>
      </c>
      <c r="E1826">
        <v>494.63283999999999</v>
      </c>
      <c r="F1826">
        <v>280.14999999999998</v>
      </c>
      <c r="G1826">
        <v>56.328470547169204</v>
      </c>
      <c r="H1826">
        <v>-6.8744909715276599</v>
      </c>
      <c r="I1826">
        <v>10.7849502937521</v>
      </c>
      <c r="J1826">
        <v>6.74334493805714</v>
      </c>
      <c r="K1826">
        <v>270.19025859695302</v>
      </c>
      <c r="L1826">
        <v>241.74164985117801</v>
      </c>
      <c r="M1826">
        <v>47.290630451485598</v>
      </c>
      <c r="N1826">
        <v>0.34889450410612699</v>
      </c>
      <c r="O1826">
        <v>31.715152596823099</v>
      </c>
      <c r="P1826">
        <v>91.883561643835606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258</v>
      </c>
      <c r="E1827">
        <v>494.28753275999998</v>
      </c>
      <c r="F1827">
        <v>15.74</v>
      </c>
      <c r="G1827">
        <v>49.448143150273403</v>
      </c>
      <c r="H1827">
        <v>16.223993517046601</v>
      </c>
      <c r="I1827">
        <v>18.014804074139501</v>
      </c>
      <c r="J1827">
        <v>20.862500292506599</v>
      </c>
      <c r="K1827">
        <v>12.6204176537387</v>
      </c>
      <c r="L1827">
        <v>10.8979446758281</v>
      </c>
      <c r="M1827">
        <v>80.761155578555901</v>
      </c>
      <c r="N1827">
        <v>3.2289856546728402</v>
      </c>
      <c r="O1827">
        <v>16.836086404065998</v>
      </c>
      <c r="P1827">
        <v>120.13986013986001</v>
      </c>
      <c r="Q1827">
        <v>6.4823458842776002E-2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628</v>
      </c>
      <c r="E1828">
        <v>492.70034087099998</v>
      </c>
      <c r="F1828">
        <v>263.79000000000002</v>
      </c>
      <c r="G1828">
        <v>53.951452131794703</v>
      </c>
      <c r="H1828">
        <v>5.3401234495533902</v>
      </c>
      <c r="I1828">
        <v>24.509705032945</v>
      </c>
      <c r="J1828">
        <v>7.6621665419851199</v>
      </c>
      <c r="K1828">
        <v>233.42811247557401</v>
      </c>
      <c r="L1828">
        <v>203.00641382567599</v>
      </c>
      <c r="M1828">
        <v>64.178426331100894</v>
      </c>
      <c r="N1828">
        <v>0.44719428214514401</v>
      </c>
      <c r="O1828">
        <v>12.892831418931699</v>
      </c>
      <c r="P1828">
        <v>89.708737864077605</v>
      </c>
      <c r="Q1828">
        <v>1.4448727052659E-2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184</v>
      </c>
      <c r="E1829">
        <v>492.57249999999999</v>
      </c>
      <c r="F1829">
        <v>201.05</v>
      </c>
      <c r="G1829">
        <v>30.836816591347699</v>
      </c>
      <c r="H1829">
        <v>-6.3993962301174703</v>
      </c>
      <c r="I1829">
        <v>-3.8477333625813799</v>
      </c>
      <c r="J1829">
        <v>-3.6734796166984398</v>
      </c>
      <c r="K1829">
        <v>196.679403655448</v>
      </c>
      <c r="L1829">
        <v>177.43494561231901</v>
      </c>
      <c r="M1829">
        <v>43.618065307135197</v>
      </c>
      <c r="N1829">
        <v>0.284562211981566</v>
      </c>
      <c r="O1829">
        <v>14.3994031335488</v>
      </c>
      <c r="P1829">
        <v>60.84</v>
      </c>
      <c r="Q1829">
        <v>9.9608373853858997E-2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915</v>
      </c>
      <c r="E1830">
        <v>491.15100000000001</v>
      </c>
      <c r="F1830">
        <v>1544.5</v>
      </c>
      <c r="G1830">
        <v>-15.334637095433701</v>
      </c>
      <c r="H1830">
        <v>3.30121834980836</v>
      </c>
      <c r="I1830">
        <v>-17.313886950363699</v>
      </c>
      <c r="J1830">
        <v>-7.3578138865926401E-2</v>
      </c>
      <c r="K1830">
        <v>1494.5784982887301</v>
      </c>
      <c r="L1830">
        <v>1461.2901703939499</v>
      </c>
      <c r="M1830">
        <v>54.694457604755897</v>
      </c>
      <c r="N1830">
        <v>0.51451325306032503</v>
      </c>
      <c r="O1830">
        <v>16.5425704111362</v>
      </c>
      <c r="P1830">
        <v>19.682293684618301</v>
      </c>
      <c r="Q1830">
        <v>0.147776030992569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200</v>
      </c>
      <c r="E1831">
        <v>484.77968648799998</v>
      </c>
      <c r="F1831">
        <v>124.42</v>
      </c>
      <c r="G1831">
        <v>26.244798049680501</v>
      </c>
      <c r="H1831">
        <v>-4.6646678017222198</v>
      </c>
      <c r="I1831">
        <v>-15.154143313656601</v>
      </c>
      <c r="J1831">
        <v>-3.8644277812458698</v>
      </c>
      <c r="K1831">
        <v>125.536978131171</v>
      </c>
      <c r="L1831">
        <v>119.137370568733</v>
      </c>
      <c r="M1831">
        <v>43.309713228169301</v>
      </c>
      <c r="N1831">
        <v>0.82505693979197503</v>
      </c>
      <c r="O1831">
        <v>32.856453946310801</v>
      </c>
      <c r="P1831">
        <v>58.698979591836697</v>
      </c>
      <c r="Q1831">
        <v>5.6925931314119001E-2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21</v>
      </c>
      <c r="E1832">
        <v>484.416957255</v>
      </c>
      <c r="F1832">
        <v>11.55</v>
      </c>
      <c r="G1832">
        <v>-78.272718195585199</v>
      </c>
      <c r="H1832">
        <v>-6.6922425151992799</v>
      </c>
      <c r="I1832">
        <v>-63.8394374042064</v>
      </c>
      <c r="J1832">
        <v>-7.7165568622701803</v>
      </c>
      <c r="K1832">
        <v>12.1267552629284</v>
      </c>
      <c r="L1832">
        <v>17.259067188782801</v>
      </c>
      <c r="M1832">
        <v>52.680149544078802</v>
      </c>
      <c r="N1832">
        <v>1.15227720894109</v>
      </c>
      <c r="O1832">
        <v>153.506493506493</v>
      </c>
      <c r="P1832">
        <v>20.9424083769633</v>
      </c>
      <c r="Q1832">
        <v>0.106608711402882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265</v>
      </c>
      <c r="E1833">
        <v>484.03982109999998</v>
      </c>
      <c r="F1833">
        <v>1481</v>
      </c>
      <c r="G1833">
        <v>-19.640561622295401</v>
      </c>
      <c r="H1833">
        <v>-9.7193148546891699</v>
      </c>
      <c r="I1833">
        <v>-31.793078989999199</v>
      </c>
      <c r="J1833">
        <v>0.32743881028660898</v>
      </c>
      <c r="K1833">
        <v>1525.24150627374</v>
      </c>
      <c r="L1833">
        <v>1482.3027831263501</v>
      </c>
      <c r="M1833">
        <v>43.969496148270899</v>
      </c>
      <c r="N1833">
        <v>0.37951280449718899</v>
      </c>
      <c r="O1833">
        <v>30.6549628629304</v>
      </c>
      <c r="P1833">
        <v>18.5748598879103</v>
      </c>
      <c r="Q1833">
        <v>0.18215084342742599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1839</v>
      </c>
      <c r="E1834">
        <v>484.00622071399999</v>
      </c>
      <c r="F1834">
        <v>238.39</v>
      </c>
      <c r="G1834">
        <v>-21.0985827019379</v>
      </c>
      <c r="H1834">
        <v>5.5572611140535201E-3</v>
      </c>
      <c r="I1834">
        <v>-25.912432190015799</v>
      </c>
      <c r="J1834">
        <v>-0.65137474903541803</v>
      </c>
      <c r="K1834">
        <v>239.382737885073</v>
      </c>
      <c r="L1834">
        <v>247.65641780756201</v>
      </c>
      <c r="M1834">
        <v>49.962215027469</v>
      </c>
      <c r="N1834">
        <v>1.64623032114228</v>
      </c>
      <c r="O1834">
        <v>33.814337849742003</v>
      </c>
      <c r="P1834">
        <v>22.251282051282001</v>
      </c>
      <c r="Q1834">
        <v>-5.4531893154013002E-2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720</v>
      </c>
      <c r="E1835">
        <v>481.92970355999898</v>
      </c>
      <c r="F1835">
        <v>28.44</v>
      </c>
      <c r="G1835">
        <v>0.88750336793551199</v>
      </c>
      <c r="H1835">
        <v>0.25090440390034402</v>
      </c>
      <c r="I1835">
        <v>0.79444020043477903</v>
      </c>
      <c r="J1835">
        <v>0.69489161202374805</v>
      </c>
      <c r="K1835">
        <v>27.220849823801</v>
      </c>
      <c r="L1835">
        <v>25.200735248043099</v>
      </c>
      <c r="M1835">
        <v>56.344784633490001</v>
      </c>
      <c r="N1835">
        <v>1.4609667970161799</v>
      </c>
      <c r="O1835">
        <v>5.5203938115330402</v>
      </c>
      <c r="P1835">
        <v>42.2</v>
      </c>
      <c r="Q1835">
        <v>3.3094991646369998E-3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21</v>
      </c>
      <c r="E1836">
        <v>477.993316252</v>
      </c>
      <c r="F1836">
        <v>138.22</v>
      </c>
      <c r="G1836">
        <v>12.357321764170401</v>
      </c>
      <c r="H1836">
        <v>1.21212073253682</v>
      </c>
      <c r="I1836">
        <v>-26.467504568593402</v>
      </c>
      <c r="J1836">
        <v>17.120643026413401</v>
      </c>
      <c r="K1836">
        <v>132.913662388125</v>
      </c>
      <c r="L1836">
        <v>125.29247578182699</v>
      </c>
      <c r="M1836">
        <v>54.187204088430697</v>
      </c>
      <c r="N1836">
        <v>1.70982483798756</v>
      </c>
      <c r="O1836">
        <v>25.669222977861299</v>
      </c>
      <c r="P1836">
        <v>75.294863665186995</v>
      </c>
      <c r="Q1836">
        <v>0.166949217896664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46</v>
      </c>
      <c r="E1837">
        <v>477.23980160999997</v>
      </c>
      <c r="F1837">
        <v>221.65</v>
      </c>
      <c r="G1837">
        <v>-10.6736533110652</v>
      </c>
      <c r="H1837">
        <v>12.296584268117799</v>
      </c>
      <c r="I1837">
        <v>1.4900218374851399</v>
      </c>
      <c r="J1837">
        <v>14.401070983941</v>
      </c>
      <c r="M1837">
        <v>100</v>
      </c>
      <c r="O1837">
        <v>0</v>
      </c>
      <c r="P1837">
        <v>21.518640350877099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136</v>
      </c>
      <c r="E1838">
        <v>475.96839207699998</v>
      </c>
      <c r="F1838">
        <v>31.19</v>
      </c>
      <c r="G1838">
        <v>-6.2251004100756999</v>
      </c>
      <c r="H1838">
        <v>0.43078760432721303</v>
      </c>
      <c r="I1838">
        <v>-31.191520266515401</v>
      </c>
      <c r="J1838">
        <v>4.9751466933488198</v>
      </c>
      <c r="K1838">
        <v>31.094081407540401</v>
      </c>
      <c r="L1838">
        <v>31.858017449104601</v>
      </c>
      <c r="M1838">
        <v>54.341561437957701</v>
      </c>
      <c r="N1838">
        <v>1.0908984481481601</v>
      </c>
      <c r="O1838">
        <v>43.6357806989419</v>
      </c>
      <c r="P1838">
        <v>24.5109780439121</v>
      </c>
      <c r="Q1838">
        <v>-5.9382261664059997E-3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153</v>
      </c>
      <c r="E1839">
        <v>475.39618904999998</v>
      </c>
      <c r="F1839">
        <v>64.010000000000005</v>
      </c>
      <c r="G1839">
        <v>251.22233935666401</v>
      </c>
      <c r="H1839">
        <v>-0.88745111325764503</v>
      </c>
      <c r="I1839">
        <v>68.631610796828596</v>
      </c>
      <c r="J1839">
        <v>-0.81795313886593501</v>
      </c>
      <c r="K1839">
        <v>60.2631281021646</v>
      </c>
      <c r="L1839">
        <v>44.589911046777502</v>
      </c>
      <c r="M1839">
        <v>55.614448705764602</v>
      </c>
      <c r="N1839">
        <v>0.59271227539103399</v>
      </c>
      <c r="O1839">
        <v>13.8415872519918</v>
      </c>
      <c r="P1839">
        <v>286.76737160120803</v>
      </c>
      <c r="Q1839">
        <v>0.123407190683971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E1840">
        <v>472.97820103999999</v>
      </c>
      <c r="F1840">
        <v>189.55</v>
      </c>
      <c r="G1840">
        <v>-26.417778637436001</v>
      </c>
      <c r="I1840">
        <v>-14.254103488885599</v>
      </c>
      <c r="M1840">
        <v>50</v>
      </c>
      <c r="O1840">
        <v>5.4866789765233204</v>
      </c>
      <c r="P1840">
        <v>0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231</v>
      </c>
      <c r="E1841">
        <v>472.61505</v>
      </c>
      <c r="F1841">
        <v>791.65</v>
      </c>
      <c r="G1841">
        <v>331.18337743192802</v>
      </c>
      <c r="H1841">
        <v>-18.0975243141486</v>
      </c>
      <c r="I1841">
        <v>127.102603828187</v>
      </c>
      <c r="J1841">
        <v>-3.82261525825324</v>
      </c>
      <c r="K1841">
        <v>773.94445058400504</v>
      </c>
      <c r="L1841">
        <v>474.59201180559302</v>
      </c>
      <c r="M1841">
        <v>35.745894506201402</v>
      </c>
      <c r="N1841">
        <v>0.559542967492758</v>
      </c>
      <c r="O1841">
        <v>38.590286111286503</v>
      </c>
      <c r="P1841">
        <v>505.46845124282902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377</v>
      </c>
      <c r="E1842">
        <v>472.51836600000001</v>
      </c>
      <c r="F1842">
        <v>571.79999999999995</v>
      </c>
      <c r="G1842">
        <v>89.641167140005805</v>
      </c>
      <c r="H1842">
        <v>-8.5769537435780698</v>
      </c>
      <c r="I1842">
        <v>3.8497899325746601</v>
      </c>
      <c r="J1842">
        <v>-1.5827190323367299</v>
      </c>
      <c r="K1842">
        <v>570.704410274407</v>
      </c>
      <c r="L1842">
        <v>494.40854367078401</v>
      </c>
      <c r="M1842">
        <v>34.2997435196135</v>
      </c>
      <c r="N1842">
        <v>0.69490823185308104</v>
      </c>
      <c r="O1842">
        <v>12.801678908709301</v>
      </c>
      <c r="P1842">
        <v>119.45883707541699</v>
      </c>
      <c r="Q1842">
        <v>2.5241417777253E-2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628</v>
      </c>
      <c r="E1843">
        <v>472.42563862499998</v>
      </c>
      <c r="F1843">
        <v>261.75</v>
      </c>
      <c r="G1843">
        <v>70.386732640759405</v>
      </c>
      <c r="H1843">
        <v>33.718932670743797</v>
      </c>
      <c r="I1843">
        <v>24.715899165746698</v>
      </c>
      <c r="J1843">
        <v>10.513955493420999</v>
      </c>
      <c r="K1843">
        <v>201.819951644805</v>
      </c>
      <c r="L1843">
        <v>175.63075888926201</v>
      </c>
      <c r="M1843">
        <v>85.838263707944904</v>
      </c>
      <c r="N1843">
        <v>4.7598509429411697</v>
      </c>
      <c r="O1843">
        <v>4.4890162368672302</v>
      </c>
      <c r="P1843">
        <v>125.646551724137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1118</v>
      </c>
      <c r="E1844">
        <v>472.30476826999899</v>
      </c>
      <c r="F1844">
        <v>225.46</v>
      </c>
      <c r="G1844">
        <v>84.489611446754793</v>
      </c>
      <c r="H1844">
        <v>1.9467338110244301</v>
      </c>
      <c r="I1844">
        <v>25.6528155306613</v>
      </c>
      <c r="J1844">
        <v>1.09810319508497</v>
      </c>
      <c r="K1844">
        <v>212.82363902551199</v>
      </c>
      <c r="L1844">
        <v>180.76436495780101</v>
      </c>
      <c r="M1844">
        <v>56.426932792700299</v>
      </c>
      <c r="N1844">
        <v>0.58047051214897305</v>
      </c>
      <c r="O1844">
        <v>12.614210946509299</v>
      </c>
      <c r="P1844">
        <v>125.46</v>
      </c>
      <c r="Q1844">
        <v>7.3084077442153006E-2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961</v>
      </c>
      <c r="E1845">
        <v>472.01015611000003</v>
      </c>
      <c r="F1845">
        <v>548.95000000000005</v>
      </c>
      <c r="G1845">
        <v>11.4920316878999</v>
      </c>
      <c r="H1845">
        <v>5.6575855051731301</v>
      </c>
      <c r="I1845">
        <v>16.838433824547199</v>
      </c>
      <c r="J1845">
        <v>2.66363773067767</v>
      </c>
      <c r="K1845">
        <v>494.48108988611301</v>
      </c>
      <c r="L1845">
        <v>445.07086891094701</v>
      </c>
      <c r="M1845">
        <v>60.128709209318302</v>
      </c>
      <c r="N1845">
        <v>0.95726231129110195</v>
      </c>
      <c r="O1845">
        <v>9.0991893615083299</v>
      </c>
      <c r="P1845">
        <v>51.121816930488599</v>
      </c>
      <c r="Q1845">
        <v>5.3137670441264002E-2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628</v>
      </c>
      <c r="E1846">
        <v>471.30502741399999</v>
      </c>
      <c r="F1846">
        <v>178.07</v>
      </c>
      <c r="G1846">
        <v>-29.191461411118802</v>
      </c>
      <c r="H1846">
        <v>-4.89507742281286</v>
      </c>
      <c r="I1846">
        <v>-21.702128436910499</v>
      </c>
      <c r="J1846">
        <v>1.33154352973197</v>
      </c>
      <c r="K1846">
        <v>175.29958387610401</v>
      </c>
      <c r="L1846">
        <v>173.07247335029101</v>
      </c>
      <c r="M1846">
        <v>55.867563761087901</v>
      </c>
      <c r="N1846">
        <v>0.55259490021529101</v>
      </c>
      <c r="O1846">
        <v>28.8257426854607</v>
      </c>
      <c r="P1846">
        <v>31.320058997050101</v>
      </c>
      <c r="Q1846">
        <v>5.7670178920055E-2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72</v>
      </c>
      <c r="E1847">
        <v>470.49457813999999</v>
      </c>
      <c r="F1847">
        <v>659.9</v>
      </c>
      <c r="G1847">
        <v>56.4053270558733</v>
      </c>
      <c r="H1847">
        <v>11.167808406516301</v>
      </c>
      <c r="I1847">
        <v>-5.6732725551135097</v>
      </c>
      <c r="J1847">
        <v>4.4942049248828697</v>
      </c>
      <c r="K1847">
        <v>615.52698823026401</v>
      </c>
      <c r="L1847">
        <v>545.04868275020601</v>
      </c>
      <c r="M1847">
        <v>52.7397639209358</v>
      </c>
      <c r="N1847">
        <v>0.88951316506475198</v>
      </c>
      <c r="O1847">
        <v>11.380512198818</v>
      </c>
      <c r="P1847">
        <v>91.192235260031794</v>
      </c>
      <c r="Q1847">
        <v>4.1674686008648001E-2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200</v>
      </c>
      <c r="E1848">
        <v>470.16899999999998</v>
      </c>
      <c r="F1848">
        <v>92.19</v>
      </c>
      <c r="G1848">
        <v>41.322396035053004</v>
      </c>
      <c r="H1848">
        <v>0.28871231741004699</v>
      </c>
      <c r="I1848">
        <v>-10.1081477726632</v>
      </c>
      <c r="J1848">
        <v>5.2264218611340603</v>
      </c>
      <c r="K1848">
        <v>90.578861051573298</v>
      </c>
      <c r="L1848">
        <v>86.507877279635196</v>
      </c>
      <c r="M1848">
        <v>62.675340762353798</v>
      </c>
      <c r="N1848">
        <v>1.14729683215347</v>
      </c>
      <c r="O1848">
        <v>36.565788046425801</v>
      </c>
      <c r="P1848">
        <v>88.142857142857096</v>
      </c>
      <c r="Q1848">
        <v>7.6517307507975002E-2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961</v>
      </c>
      <c r="E1849">
        <v>468.97829605599998</v>
      </c>
      <c r="F1849">
        <v>39.46</v>
      </c>
      <c r="G1849">
        <v>31.422221362563899</v>
      </c>
      <c r="H1849">
        <v>-4.7495402645252298</v>
      </c>
      <c r="I1849">
        <v>17.719140658271499</v>
      </c>
      <c r="J1849">
        <v>3.4882809556960899</v>
      </c>
      <c r="K1849">
        <v>37.829766643982403</v>
      </c>
      <c r="L1849">
        <v>33.871344881044003</v>
      </c>
      <c r="M1849">
        <v>54.916527308160902</v>
      </c>
      <c r="N1849">
        <v>0.66521538628621801</v>
      </c>
      <c r="O1849">
        <v>18.474404460212799</v>
      </c>
      <c r="P1849">
        <v>64.4166666666666</v>
      </c>
      <c r="Q1849">
        <v>7.1119644539049995E-2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E1850">
        <v>466.27055999999999</v>
      </c>
      <c r="F1850">
        <v>238</v>
      </c>
      <c r="G1850">
        <v>5.07393406974629</v>
      </c>
      <c r="H1850">
        <v>-6.37423506745513</v>
      </c>
      <c r="I1850">
        <v>-2.6480073575843299</v>
      </c>
      <c r="J1850">
        <v>-0.404374599042926</v>
      </c>
      <c r="K1850">
        <v>238.92012594319701</v>
      </c>
      <c r="L1850">
        <v>225.314536874928</v>
      </c>
      <c r="M1850">
        <v>60.3341587933797</v>
      </c>
      <c r="N1850">
        <v>0.81141361256544497</v>
      </c>
      <c r="O1850">
        <v>25.189075630252098</v>
      </c>
      <c r="P1850">
        <v>48.982785602503903</v>
      </c>
      <c r="Q1850">
        <v>0.165888356714154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551</v>
      </c>
      <c r="E1851">
        <v>466.09730000000002</v>
      </c>
      <c r="F1851">
        <v>439.3</v>
      </c>
      <c r="G1851">
        <v>5.0697999318546003</v>
      </c>
      <c r="H1851">
        <v>-7.6084484407730297</v>
      </c>
      <c r="I1851">
        <v>3.77383847779896</v>
      </c>
      <c r="J1851">
        <v>0.63604692046012601</v>
      </c>
      <c r="K1851">
        <v>414.93183438301497</v>
      </c>
      <c r="L1851">
        <v>375.82366287295099</v>
      </c>
      <c r="M1851">
        <v>64.273622459354996</v>
      </c>
      <c r="N1851">
        <v>0.39928934183708598</v>
      </c>
      <c r="O1851">
        <v>8.3883450944684608</v>
      </c>
      <c r="P1851">
        <v>40.846425136261601</v>
      </c>
      <c r="Q1851">
        <v>-1.5287906667840001E-2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133</v>
      </c>
      <c r="E1852">
        <v>466.01</v>
      </c>
      <c r="F1852">
        <v>160</v>
      </c>
      <c r="G1852">
        <v>736.11591408493496</v>
      </c>
      <c r="H1852">
        <v>-13.4724685244139</v>
      </c>
      <c r="I1852">
        <v>70.823976326036302</v>
      </c>
      <c r="J1852">
        <v>-7.1841631973717801</v>
      </c>
      <c r="K1852">
        <v>163.06218211493899</v>
      </c>
      <c r="L1852">
        <v>118.81801067876199</v>
      </c>
      <c r="M1852">
        <v>43.381254859301102</v>
      </c>
      <c r="N1852">
        <v>0.85021032319529699</v>
      </c>
      <c r="O1852">
        <v>32.968749999999901</v>
      </c>
      <c r="P1852">
        <v>788.888888888888</v>
      </c>
      <c r="Q1852">
        <v>0.16797021761476999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279</v>
      </c>
      <c r="E1853">
        <v>464.81400000000002</v>
      </c>
      <c r="F1853">
        <v>186</v>
      </c>
      <c r="G1853">
        <v>103.637879989651</v>
      </c>
      <c r="H1853">
        <v>-10.3060498894299</v>
      </c>
      <c r="I1853">
        <v>-26.642233493595899</v>
      </c>
      <c r="J1853">
        <v>1.7729307368737099</v>
      </c>
      <c r="K1853">
        <v>175.89988073580199</v>
      </c>
      <c r="L1853">
        <v>174.68985245524399</v>
      </c>
      <c r="M1853">
        <v>73.371880040317507</v>
      </c>
      <c r="N1853">
        <v>0.95104364326375701</v>
      </c>
      <c r="O1853">
        <v>30.6989247311827</v>
      </c>
      <c r="P1853">
        <v>146.52087475149099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158</v>
      </c>
      <c r="E1854">
        <v>464.613296469999</v>
      </c>
      <c r="F1854">
        <v>40.9</v>
      </c>
      <c r="G1854">
        <v>-46.690683120866801</v>
      </c>
      <c r="H1854">
        <v>-5.5094934261177402</v>
      </c>
      <c r="I1854">
        <v>-39.890467125249202</v>
      </c>
      <c r="J1854">
        <v>0.347509623804029</v>
      </c>
      <c r="K1854">
        <v>43.222455907926502</v>
      </c>
      <c r="L1854">
        <v>49.932642852870103</v>
      </c>
      <c r="M1854">
        <v>39.500803367508297</v>
      </c>
      <c r="N1854">
        <v>1.09984381954663</v>
      </c>
      <c r="O1854">
        <v>83.374083129584307</v>
      </c>
      <c r="P1854">
        <v>3.5443037974683498</v>
      </c>
      <c r="Q1854">
        <v>-7.6476042301196007E-2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27</v>
      </c>
      <c r="E1855">
        <v>463.77893445000001</v>
      </c>
      <c r="F1855">
        <v>1.69</v>
      </c>
      <c r="G1855">
        <v>8.7822213625639698</v>
      </c>
      <c r="H1855">
        <v>-18.174906959952299</v>
      </c>
      <c r="I1855">
        <v>-17.682674917457</v>
      </c>
      <c r="J1855">
        <v>-1.33357813886593</v>
      </c>
      <c r="K1855">
        <v>1.73347113754174</v>
      </c>
      <c r="L1855">
        <v>1.7323603660737901</v>
      </c>
      <c r="M1855">
        <v>45.253247035904302</v>
      </c>
      <c r="N1855">
        <v>1.54227597236241</v>
      </c>
      <c r="O1855">
        <v>36.094674556213</v>
      </c>
      <c r="P1855">
        <v>40.8333333333333</v>
      </c>
      <c r="Q1855">
        <v>-4.2417016009640998E-2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200</v>
      </c>
      <c r="E1856">
        <v>463.74847999999997</v>
      </c>
      <c r="F1856">
        <v>200.5</v>
      </c>
      <c r="G1856">
        <v>-23.676297725317099</v>
      </c>
      <c r="H1856">
        <v>-6.0709150962350602</v>
      </c>
      <c r="I1856">
        <v>-11.512622576766701</v>
      </c>
      <c r="J1856">
        <v>2.5581744384536602</v>
      </c>
      <c r="K1856">
        <v>197.69484259068301</v>
      </c>
      <c r="M1856">
        <v>47.777180747871498</v>
      </c>
      <c r="N1856">
        <v>0.44754793138244198</v>
      </c>
      <c r="O1856">
        <v>30.498753117206899</v>
      </c>
      <c r="P1856">
        <v>52.936689549961798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1442</v>
      </c>
      <c r="E1857">
        <v>460.84223087499998</v>
      </c>
      <c r="F1857">
        <v>425.75</v>
      </c>
      <c r="G1857">
        <v>41.896117389446701</v>
      </c>
      <c r="H1857">
        <v>25.630258126677202</v>
      </c>
      <c r="I1857">
        <v>6.4746644112986997</v>
      </c>
      <c r="J1857">
        <v>8.0348429137656492</v>
      </c>
      <c r="K1857">
        <v>354.65106698787099</v>
      </c>
      <c r="L1857">
        <v>314.88174981971002</v>
      </c>
      <c r="M1857">
        <v>69.079872932850407</v>
      </c>
      <c r="N1857">
        <v>0.83825076935265597</v>
      </c>
      <c r="O1857">
        <v>9.2190252495595892</v>
      </c>
      <c r="P1857">
        <v>93.522727272727195</v>
      </c>
      <c r="Q1857">
        <v>0.147748970309383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265</v>
      </c>
      <c r="E1858">
        <v>460.43864328000001</v>
      </c>
      <c r="F1858">
        <v>134.19999999999999</v>
      </c>
      <c r="G1858">
        <v>58.227240625084498</v>
      </c>
      <c r="H1858">
        <v>7.09472203055671</v>
      </c>
      <c r="I1858">
        <v>15.5707973527512</v>
      </c>
      <c r="J1858">
        <v>8.3005682025974696</v>
      </c>
      <c r="K1858">
        <v>126.368336588807</v>
      </c>
      <c r="L1858">
        <v>114.649084354859</v>
      </c>
      <c r="M1858">
        <v>69.817058375763906</v>
      </c>
      <c r="N1858">
        <v>1.8299698540042599</v>
      </c>
      <c r="O1858">
        <v>21.1997019374068</v>
      </c>
      <c r="P1858">
        <v>106.302843966179</v>
      </c>
      <c r="Q1858">
        <v>0.12731790343154101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1152</v>
      </c>
      <c r="E1859">
        <v>460.41272096</v>
      </c>
      <c r="F1859">
        <v>262.55</v>
      </c>
      <c r="G1859">
        <v>478.536138413255</v>
      </c>
      <c r="H1859">
        <v>13.129461032069999</v>
      </c>
      <c r="I1859">
        <v>102.103539691996</v>
      </c>
      <c r="J1859">
        <v>0.299153324829803</v>
      </c>
      <c r="K1859">
        <v>251.807707641967</v>
      </c>
      <c r="L1859">
        <v>177.977558086572</v>
      </c>
      <c r="M1859">
        <v>41.292222411546597</v>
      </c>
      <c r="N1859">
        <v>0.67968801134504198</v>
      </c>
      <c r="O1859">
        <v>29.480099028756399</v>
      </c>
      <c r="P1859">
        <v>521.42011834319499</v>
      </c>
      <c r="Q1859">
        <v>0.13426979242047801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279</v>
      </c>
      <c r="E1860">
        <v>460.080110861999</v>
      </c>
      <c r="F1860">
        <v>84.78</v>
      </c>
      <c r="G1860">
        <v>-11.4618464340461</v>
      </c>
      <c r="H1860">
        <v>-0.512794451542675</v>
      </c>
      <c r="I1860">
        <v>-24.033820419821001</v>
      </c>
      <c r="J1860">
        <v>0.77592070273873703</v>
      </c>
      <c r="K1860">
        <v>81.130038475765403</v>
      </c>
      <c r="L1860">
        <v>78.887927016119704</v>
      </c>
      <c r="M1860">
        <v>54.406228406305402</v>
      </c>
      <c r="N1860">
        <v>1.11379052837894</v>
      </c>
      <c r="O1860">
        <v>15.239443264920901</v>
      </c>
      <c r="P1860">
        <v>28.4545454545454</v>
      </c>
      <c r="Q1860">
        <v>-8.0121639503117001E-2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925</v>
      </c>
      <c r="E1861">
        <v>459.61174</v>
      </c>
      <c r="F1861">
        <v>241.85</v>
      </c>
      <c r="G1861">
        <v>-10.3112015851076</v>
      </c>
      <c r="H1861">
        <v>8.4351501834680302</v>
      </c>
      <c r="I1861">
        <v>-4.6709589487859304</v>
      </c>
      <c r="J1861">
        <v>-0.89221622209418605</v>
      </c>
      <c r="K1861">
        <v>223.56387809877799</v>
      </c>
      <c r="L1861">
        <v>206.61545341779399</v>
      </c>
      <c r="M1861">
        <v>55.1919877176406</v>
      </c>
      <c r="N1861">
        <v>0.39808652991065302</v>
      </c>
      <c r="O1861">
        <v>9.2867479842877891</v>
      </c>
      <c r="P1861">
        <v>44.690397846245801</v>
      </c>
      <c r="Q1861">
        <v>-8.3482815760612006E-2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420</v>
      </c>
      <c r="E1862">
        <v>459.55</v>
      </c>
      <c r="F1862">
        <v>656.5</v>
      </c>
      <c r="G1862">
        <v>150.41123253692601</v>
      </c>
      <c r="H1862">
        <v>-1.18128654527929</v>
      </c>
      <c r="I1862">
        <v>12.7284883873232</v>
      </c>
      <c r="J1862">
        <v>2.0777121837146999</v>
      </c>
      <c r="K1862">
        <v>613.758228140646</v>
      </c>
      <c r="L1862">
        <v>510.85694553766098</v>
      </c>
      <c r="M1862">
        <v>70.353800267436398</v>
      </c>
      <c r="N1862">
        <v>2.1824440196613799</v>
      </c>
      <c r="O1862">
        <v>2.5437928408225501</v>
      </c>
      <c r="P1862">
        <v>195.72072072072001</v>
      </c>
      <c r="Q1862">
        <v>0.15317645001815999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365</v>
      </c>
      <c r="E1863">
        <v>459.43308594499899</v>
      </c>
      <c r="F1863">
        <v>129.05000000000001</v>
      </c>
      <c r="G1863">
        <v>-35.888139914180996</v>
      </c>
      <c r="H1863">
        <v>-7.4439450457953997</v>
      </c>
      <c r="I1863">
        <v>-0.90320318146355405</v>
      </c>
      <c r="J1863">
        <v>-0.91066387512123204</v>
      </c>
      <c r="K1863">
        <v>135.27216604291101</v>
      </c>
      <c r="L1863">
        <v>125.47927056026801</v>
      </c>
      <c r="M1863">
        <v>36.263355593415803</v>
      </c>
      <c r="N1863">
        <v>0.83754046188298303</v>
      </c>
      <c r="O1863">
        <v>33.320418442464103</v>
      </c>
      <c r="P1863">
        <v>30.3535353535353</v>
      </c>
      <c r="Q1863">
        <v>0.160823441462801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46</v>
      </c>
      <c r="E1864">
        <v>457.66590000000002</v>
      </c>
      <c r="F1864">
        <v>453</v>
      </c>
      <c r="G1864">
        <v>738.08603815645699</v>
      </c>
      <c r="H1864">
        <v>-24.446468216033701</v>
      </c>
      <c r="I1864">
        <v>-43.3509887604461</v>
      </c>
      <c r="J1864">
        <v>-15.8012760460542</v>
      </c>
      <c r="K1864">
        <v>536.62034871548406</v>
      </c>
      <c r="L1864">
        <v>462.09728374686802</v>
      </c>
      <c r="M1864">
        <v>14.7479009572536</v>
      </c>
      <c r="N1864">
        <v>0.90945351312987899</v>
      </c>
      <c r="O1864">
        <v>64.238410596026398</v>
      </c>
      <c r="P1864">
        <v>796.14243323442099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1506</v>
      </c>
      <c r="E1865">
        <v>457.16614901999998</v>
      </c>
      <c r="F1865">
        <v>287.35000000000002</v>
      </c>
      <c r="G1865">
        <v>-28.845622440492001</v>
      </c>
      <c r="H1865">
        <v>-6.7060387108983299</v>
      </c>
      <c r="I1865">
        <v>-16.681947291941601</v>
      </c>
      <c r="J1865">
        <v>1.85624232479102</v>
      </c>
      <c r="K1865">
        <v>297.74155579342897</v>
      </c>
      <c r="M1865">
        <v>40.0506865106452</v>
      </c>
      <c r="N1865">
        <v>0.53368330217172399</v>
      </c>
      <c r="O1865">
        <v>26.6747868453105</v>
      </c>
      <c r="P1865">
        <v>53.253333333333302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136</v>
      </c>
      <c r="E1866">
        <v>454.69862475000002</v>
      </c>
      <c r="F1866">
        <v>185.55</v>
      </c>
      <c r="G1866">
        <v>29.373005920471801</v>
      </c>
      <c r="H1866">
        <v>10.8969414188365</v>
      </c>
      <c r="I1866">
        <v>-24.0060490141774</v>
      </c>
      <c r="J1866">
        <v>3.4078011714788898</v>
      </c>
      <c r="K1866">
        <v>167.36287942580799</v>
      </c>
      <c r="L1866">
        <v>165.35612877546899</v>
      </c>
      <c r="M1866">
        <v>67.811235960971501</v>
      </c>
      <c r="N1866">
        <v>2.8176643711379699</v>
      </c>
      <c r="O1866">
        <v>27.620587442737801</v>
      </c>
      <c r="P1866">
        <v>55.9243697478991</v>
      </c>
      <c r="Q1866">
        <v>0.13869670196571601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124</v>
      </c>
      <c r="E1867">
        <v>454.65</v>
      </c>
      <c r="F1867">
        <v>433</v>
      </c>
      <c r="G1867">
        <v>-24.1504191664865</v>
      </c>
      <c r="H1867">
        <v>-27.624152739407201</v>
      </c>
      <c r="I1867">
        <v>16.364297717750802</v>
      </c>
      <c r="J1867">
        <v>-3.36806089748662</v>
      </c>
      <c r="K1867">
        <v>501.47741181294998</v>
      </c>
      <c r="L1867">
        <v>454.95929945260201</v>
      </c>
      <c r="M1867">
        <v>27.770003544866999</v>
      </c>
      <c r="N1867">
        <v>1.5241543429749</v>
      </c>
      <c r="O1867">
        <v>46.535796766743601</v>
      </c>
      <c r="P1867">
        <v>36.0565593087195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961</v>
      </c>
      <c r="E1868">
        <v>453.20798630399997</v>
      </c>
      <c r="F1868">
        <v>115.86</v>
      </c>
      <c r="G1868">
        <v>-12.0446295752445</v>
      </c>
      <c r="H1868">
        <v>-8.9917838629536408</v>
      </c>
      <c r="I1868">
        <v>6.1824869477048097</v>
      </c>
      <c r="J1868">
        <v>-0.34382911094086599</v>
      </c>
      <c r="K1868">
        <v>113.134408893694</v>
      </c>
      <c r="L1868">
        <v>103.38794633355</v>
      </c>
      <c r="M1868">
        <v>47.744418111055197</v>
      </c>
      <c r="N1868">
        <v>0.91257677120648095</v>
      </c>
      <c r="O1868">
        <v>17.469359571897101</v>
      </c>
      <c r="P1868">
        <v>38.920863309352498</v>
      </c>
      <c r="Q1868">
        <v>1.2488951835516999E-2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551</v>
      </c>
      <c r="E1869">
        <v>452.22221400000001</v>
      </c>
      <c r="F1869">
        <v>370</v>
      </c>
      <c r="G1869">
        <v>-44.4687199441912</v>
      </c>
      <c r="H1869">
        <v>-17.4477266904379</v>
      </c>
      <c r="I1869">
        <v>-32.305044795640796</v>
      </c>
      <c r="J1869">
        <v>-4.3308533432256002</v>
      </c>
      <c r="M1869">
        <v>42.0789728414235</v>
      </c>
      <c r="O1869">
        <v>47.8108108108108</v>
      </c>
      <c r="P1869">
        <v>36.783733826247598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279</v>
      </c>
      <c r="E1870">
        <v>451.90649958999899</v>
      </c>
      <c r="F1870">
        <v>375.7</v>
      </c>
      <c r="G1870">
        <v>-0.40738118648850702</v>
      </c>
      <c r="H1870">
        <v>24.8377972142763</v>
      </c>
      <c r="I1870">
        <v>16.0615399381001</v>
      </c>
      <c r="J1870">
        <v>0.59819333667866503</v>
      </c>
      <c r="K1870">
        <v>320.21158176338599</v>
      </c>
      <c r="L1870">
        <v>302.513004409041</v>
      </c>
      <c r="M1870">
        <v>68.327416590391707</v>
      </c>
      <c r="N1870">
        <v>0.52161384419616397</v>
      </c>
      <c r="O1870">
        <v>11.445302102741501</v>
      </c>
      <c r="P1870">
        <v>59.872340425531902</v>
      </c>
      <c r="Q1870">
        <v>-4.9556740916364E-2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925</v>
      </c>
      <c r="E1871">
        <v>451.67129999999997</v>
      </c>
      <c r="F1871">
        <v>225.25</v>
      </c>
      <c r="G1871">
        <v>20.9971428285325</v>
      </c>
      <c r="H1871">
        <v>8.4666970500727192</v>
      </c>
      <c r="I1871">
        <v>-19.010974524826398</v>
      </c>
      <c r="J1871">
        <v>8.4795059732835991</v>
      </c>
      <c r="K1871">
        <v>218.253384797189</v>
      </c>
      <c r="L1871">
        <v>211.59810176010899</v>
      </c>
      <c r="M1871">
        <v>59.4429591313598</v>
      </c>
      <c r="N1871">
        <v>0.77074468085106296</v>
      </c>
      <c r="O1871">
        <v>34.938956714761296</v>
      </c>
      <c r="P1871">
        <v>63.818181818181799</v>
      </c>
      <c r="Q1871">
        <v>0.116042370893887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925</v>
      </c>
      <c r="E1872">
        <v>451.326929275</v>
      </c>
      <c r="F1872">
        <v>244.55</v>
      </c>
      <c r="G1872">
        <v>52.085870997600402</v>
      </c>
      <c r="H1872">
        <v>13.5179162445398</v>
      </c>
      <c r="I1872">
        <v>21.268201858856099</v>
      </c>
      <c r="J1872">
        <v>2.9922570800878798</v>
      </c>
      <c r="K1872">
        <v>209.38271144063501</v>
      </c>
      <c r="L1872">
        <v>179.81646647567399</v>
      </c>
      <c r="M1872">
        <v>67.578976559643607</v>
      </c>
      <c r="N1872">
        <v>0.73755360333627895</v>
      </c>
      <c r="O1872">
        <v>5.6757309343692297</v>
      </c>
      <c r="P1872">
        <v>89.353464963221001</v>
      </c>
      <c r="Q1872">
        <v>-1.5446121717337001E-2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286</v>
      </c>
      <c r="E1873">
        <v>450.58778827999998</v>
      </c>
      <c r="F1873">
        <v>305.2</v>
      </c>
      <c r="G1873">
        <v>-19.028616075859599</v>
      </c>
      <c r="H1873">
        <v>-10.6621747675271</v>
      </c>
      <c r="I1873">
        <v>-6.3333114096776999</v>
      </c>
      <c r="J1873">
        <v>6.5331343310756598</v>
      </c>
      <c r="K1873">
        <v>288.93825041462401</v>
      </c>
      <c r="L1873">
        <v>256.48006969076403</v>
      </c>
      <c r="M1873">
        <v>46.7906161269349</v>
      </c>
      <c r="N1873">
        <v>0.19870221449787301</v>
      </c>
      <c r="O1873">
        <v>20.5275229357798</v>
      </c>
      <c r="P1873">
        <v>67.095537914043206</v>
      </c>
      <c r="Q1873">
        <v>4.2580708629599999E-2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398</v>
      </c>
      <c r="E1874">
        <v>449.91999833999898</v>
      </c>
      <c r="F1874">
        <v>1309.9000000000001</v>
      </c>
      <c r="G1874">
        <v>4.5722213625639796</v>
      </c>
      <c r="H1874">
        <v>14.3837173235286</v>
      </c>
      <c r="I1874">
        <v>16.932676681369699</v>
      </c>
      <c r="J1874">
        <v>10.5085271242919</v>
      </c>
      <c r="K1874">
        <v>1033.9860835147399</v>
      </c>
      <c r="L1874">
        <v>1029.2855771249799</v>
      </c>
      <c r="M1874">
        <v>93.164092092454297</v>
      </c>
      <c r="N1874">
        <v>2.3927312775330298</v>
      </c>
      <c r="O1874">
        <v>0.77105122528435799</v>
      </c>
      <c r="P1874">
        <v>55.017751479289899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136</v>
      </c>
      <c r="E1875">
        <v>449.267216174</v>
      </c>
      <c r="F1875">
        <v>131.11000000000001</v>
      </c>
      <c r="G1875">
        <v>25.947125488072398</v>
      </c>
      <c r="H1875">
        <v>-5.2914768176209304</v>
      </c>
      <c r="I1875">
        <v>-28.1956853727057</v>
      </c>
      <c r="J1875">
        <v>-4.8641412222745402</v>
      </c>
      <c r="K1875">
        <v>130.63430611603101</v>
      </c>
      <c r="L1875">
        <v>125.34558277255501</v>
      </c>
      <c r="M1875">
        <v>48.590726981881701</v>
      </c>
      <c r="N1875">
        <v>0.86190051466892004</v>
      </c>
      <c r="O1875">
        <v>41.026618869651401</v>
      </c>
      <c r="Q1875">
        <v>1.5031117726383001E-2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265</v>
      </c>
      <c r="E1876">
        <v>449.23485620000002</v>
      </c>
      <c r="F1876">
        <v>918.8</v>
      </c>
      <c r="G1876">
        <v>85.409310699739706</v>
      </c>
      <c r="H1876">
        <v>-9.93078022095143</v>
      </c>
      <c r="I1876">
        <v>31.587166352384202</v>
      </c>
      <c r="J1876">
        <v>-1.54485718973543</v>
      </c>
      <c r="K1876">
        <v>939.54903880040104</v>
      </c>
      <c r="L1876">
        <v>775.71411651772098</v>
      </c>
      <c r="M1876">
        <v>36.090065841147002</v>
      </c>
      <c r="N1876">
        <v>0.34693816896286001</v>
      </c>
      <c r="O1876">
        <v>24.161950370047801</v>
      </c>
      <c r="P1876">
        <v>151.62262084074999</v>
      </c>
      <c r="Q1876">
        <v>0.12096882525503901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E1877">
        <v>447.2928</v>
      </c>
      <c r="F1877">
        <v>517.70000000000005</v>
      </c>
      <c r="G1877">
        <v>292.94228616612799</v>
      </c>
      <c r="H1877">
        <v>2.8517690184693101</v>
      </c>
      <c r="I1877">
        <v>18.557594817938401</v>
      </c>
      <c r="J1877">
        <v>-2.72933271868565</v>
      </c>
      <c r="K1877">
        <v>478.12396964175502</v>
      </c>
      <c r="L1877">
        <v>366.662436653074</v>
      </c>
      <c r="M1877">
        <v>52.253283956447802</v>
      </c>
      <c r="N1877">
        <v>0.28953709273976502</v>
      </c>
      <c r="O1877">
        <v>5.85281050801622</v>
      </c>
      <c r="P1877">
        <v>426.92111959287502</v>
      </c>
      <c r="Q1877">
        <v>0.17998859394904401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279</v>
      </c>
      <c r="E1878">
        <v>447.2069492</v>
      </c>
      <c r="F1878">
        <v>27.14</v>
      </c>
      <c r="G1878">
        <v>21.8003833662037</v>
      </c>
      <c r="H1878">
        <v>19.479519984446899</v>
      </c>
      <c r="I1878">
        <v>17.298380011952499</v>
      </c>
      <c r="J1878">
        <v>4.3103612550734596</v>
      </c>
      <c r="K1878">
        <v>24.371510794490199</v>
      </c>
      <c r="L1878">
        <v>21.5015224250598</v>
      </c>
      <c r="M1878">
        <v>50.907613193591601</v>
      </c>
      <c r="N1878">
        <v>0.44370071083794799</v>
      </c>
      <c r="O1878">
        <v>17.907148120854799</v>
      </c>
      <c r="P1878">
        <v>117.347581436167</v>
      </c>
      <c r="Q1878">
        <v>8.2167678724321E-2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286</v>
      </c>
      <c r="E1879">
        <v>446.81112469999999</v>
      </c>
      <c r="F1879">
        <v>348.55</v>
      </c>
      <c r="G1879">
        <v>111.338019452604</v>
      </c>
      <c r="H1879">
        <v>-11.0644007829118</v>
      </c>
      <c r="I1879">
        <v>9.1045940867647008</v>
      </c>
      <c r="J1879">
        <v>-1.30500262807867</v>
      </c>
      <c r="K1879">
        <v>345.02168148959601</v>
      </c>
      <c r="L1879">
        <v>292.46732581447498</v>
      </c>
      <c r="M1879">
        <v>44.127760352955498</v>
      </c>
      <c r="N1879">
        <v>0.580229005647944</v>
      </c>
      <c r="O1879">
        <v>13.599196671926499</v>
      </c>
      <c r="P1879">
        <v>152.48098515030699</v>
      </c>
      <c r="Q1879">
        <v>9.7144274531736005E-2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1149</v>
      </c>
      <c r="E1880">
        <v>445.43451246400002</v>
      </c>
      <c r="F1880">
        <v>163.36000000000001</v>
      </c>
      <c r="G1880">
        <v>-13.209185428842799</v>
      </c>
      <c r="H1880">
        <v>7.9728940494204004</v>
      </c>
      <c r="I1880">
        <v>-42.917858947400802</v>
      </c>
      <c r="J1880">
        <v>2.60252409755579</v>
      </c>
      <c r="K1880">
        <v>154.01695977653699</v>
      </c>
      <c r="L1880">
        <v>154.69670864388601</v>
      </c>
      <c r="M1880">
        <v>59.918752540491298</v>
      </c>
      <c r="N1880">
        <v>2.67622797843483</v>
      </c>
      <c r="O1880">
        <v>46.914789422135101</v>
      </c>
      <c r="P1880">
        <v>31.9547657512116</v>
      </c>
      <c r="Q1880">
        <v>1.2273923517457E-2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628</v>
      </c>
      <c r="E1881">
        <v>444.26051999999999</v>
      </c>
      <c r="F1881">
        <v>189.2</v>
      </c>
      <c r="G1881">
        <v>274.00550178584399</v>
      </c>
      <c r="H1881">
        <v>34.371629938847597</v>
      </c>
      <c r="I1881">
        <v>272.262750443698</v>
      </c>
      <c r="J1881">
        <v>19.891943023484</v>
      </c>
      <c r="K1881">
        <v>133.550599489251</v>
      </c>
      <c r="L1881">
        <v>86.264262504452802</v>
      </c>
      <c r="M1881">
        <v>79.317835687069604</v>
      </c>
      <c r="N1881">
        <v>1.14097261039686</v>
      </c>
      <c r="O1881">
        <v>4.38689217758985</v>
      </c>
      <c r="P1881">
        <v>366.584463625154</v>
      </c>
      <c r="Q1881">
        <v>8.7271882231451006E-2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133</v>
      </c>
      <c r="E1882">
        <v>444.01170000000002</v>
      </c>
      <c r="F1882">
        <v>257.10000000000002</v>
      </c>
      <c r="G1882">
        <v>27.550952571223</v>
      </c>
      <c r="H1882">
        <v>-1.4288559806833201</v>
      </c>
      <c r="I1882">
        <v>4.1705855944861101</v>
      </c>
      <c r="J1882">
        <v>-1.4565289585380601</v>
      </c>
      <c r="K1882">
        <v>242.533769068905</v>
      </c>
      <c r="L1882">
        <v>221.361605025442</v>
      </c>
      <c r="M1882">
        <v>73.439274728345794</v>
      </c>
      <c r="N1882">
        <v>1.33245931830242</v>
      </c>
      <c r="O1882">
        <v>10.4628549202644</v>
      </c>
      <c r="P1882">
        <v>87.390670553935905</v>
      </c>
      <c r="Q1882">
        <v>0.108115005987451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133</v>
      </c>
      <c r="E1883">
        <v>443.95211749999999</v>
      </c>
      <c r="F1883">
        <v>241.75</v>
      </c>
      <c r="G1883">
        <v>6.9983361528509596</v>
      </c>
      <c r="H1883">
        <v>-2.1883296291013798</v>
      </c>
      <c r="I1883">
        <v>-5.7973964453683404</v>
      </c>
      <c r="J1883">
        <v>7.0564445368710196</v>
      </c>
      <c r="K1883">
        <v>240.549835497554</v>
      </c>
      <c r="L1883">
        <v>218.680449851253</v>
      </c>
      <c r="M1883">
        <v>59.366314229505697</v>
      </c>
      <c r="N1883">
        <v>0.386990992497667</v>
      </c>
      <c r="O1883">
        <v>31.933815925542898</v>
      </c>
      <c r="P1883">
        <v>88.572542901716005</v>
      </c>
      <c r="Q1883">
        <v>0.10165698912683301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40</v>
      </c>
      <c r="E1884">
        <v>443.31433199999998</v>
      </c>
      <c r="F1884">
        <v>11.81</v>
      </c>
      <c r="G1884">
        <v>-80.395826309060297</v>
      </c>
      <c r="H1884">
        <v>-11.253056880207501</v>
      </c>
      <c r="I1884">
        <v>-39.743062479421802</v>
      </c>
      <c r="J1884">
        <v>2.1579169372307598</v>
      </c>
      <c r="K1884">
        <v>11.9436139522511</v>
      </c>
      <c r="L1884">
        <v>15.4914642278044</v>
      </c>
      <c r="M1884">
        <v>63.175112243811498</v>
      </c>
      <c r="N1884">
        <v>0.91556752246468298</v>
      </c>
      <c r="O1884">
        <v>182.387806943268</v>
      </c>
      <c r="P1884">
        <v>24.9735449735449</v>
      </c>
      <c r="Q1884">
        <v>0.19205546568557799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469</v>
      </c>
      <c r="E1885">
        <v>441.11250000000001</v>
      </c>
      <c r="F1885">
        <v>588.15</v>
      </c>
      <c r="G1885">
        <v>1.6497227234784999</v>
      </c>
      <c r="H1885">
        <v>-4.8696261774183398</v>
      </c>
      <c r="I1885">
        <v>-25.6506084602625</v>
      </c>
      <c r="J1885">
        <v>3.6789084826110598</v>
      </c>
      <c r="K1885">
        <v>587.78733854519396</v>
      </c>
      <c r="L1885">
        <v>590.78826538197598</v>
      </c>
      <c r="M1885">
        <v>60.243125121208799</v>
      </c>
      <c r="N1885">
        <v>0.38915031942860601</v>
      </c>
      <c r="O1885">
        <v>45.8471478364362</v>
      </c>
      <c r="Q1885">
        <v>-1.0346682222800001E-3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279</v>
      </c>
      <c r="E1886">
        <v>440.60527367999998</v>
      </c>
      <c r="F1886">
        <v>356.4</v>
      </c>
      <c r="G1886">
        <v>11.7485326632036</v>
      </c>
      <c r="H1886">
        <v>-5.0133980982599402</v>
      </c>
      <c r="I1886">
        <v>-27.538775021732299</v>
      </c>
      <c r="J1886">
        <v>-0.93528120163203898</v>
      </c>
      <c r="K1886">
        <v>369.96040115574198</v>
      </c>
      <c r="L1886">
        <v>359.38725958573599</v>
      </c>
      <c r="M1886">
        <v>41.238479629874803</v>
      </c>
      <c r="N1886">
        <v>0.83448342759927696</v>
      </c>
      <c r="O1886">
        <v>37.149270482603796</v>
      </c>
      <c r="P1886">
        <v>40.0392927308447</v>
      </c>
      <c r="Q1886">
        <v>-1.1475522652211001E-2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420</v>
      </c>
      <c r="E1887">
        <v>439.64216950500003</v>
      </c>
      <c r="F1887">
        <v>4.05</v>
      </c>
      <c r="G1887">
        <v>19.026781888320599</v>
      </c>
      <c r="H1887">
        <v>-5.1248118426409901</v>
      </c>
      <c r="I1887">
        <v>-52.1375390717077</v>
      </c>
      <c r="J1887">
        <v>-3.2566550619428498</v>
      </c>
      <c r="K1887">
        <v>4.3150412272622898</v>
      </c>
      <c r="L1887">
        <v>4.2905838457536802</v>
      </c>
      <c r="M1887">
        <v>32.901172260426499</v>
      </c>
      <c r="N1887">
        <v>0.84070197559265203</v>
      </c>
      <c r="O1887">
        <v>72.098765432098702</v>
      </c>
      <c r="P1887">
        <v>50.583944289917703</v>
      </c>
      <c r="Q1887">
        <v>3.4945714765936997E-2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628</v>
      </c>
      <c r="E1888">
        <v>438.38082075</v>
      </c>
      <c r="F1888">
        <v>6302.65</v>
      </c>
      <c r="G1888">
        <v>43.924113254455797</v>
      </c>
      <c r="H1888">
        <v>2.78610365784147</v>
      </c>
      <c r="I1888">
        <v>41.012263450819901</v>
      </c>
      <c r="J1888">
        <v>6.5672839300995802</v>
      </c>
      <c r="K1888">
        <v>5448.9963584581701</v>
      </c>
      <c r="L1888">
        <v>4642.5808747354104</v>
      </c>
      <c r="M1888">
        <v>72.267054771219605</v>
      </c>
      <c r="N1888">
        <v>0.569971936389148</v>
      </c>
      <c r="O1888">
        <v>12.1726575329424</v>
      </c>
      <c r="P1888">
        <v>88.138805970149207</v>
      </c>
      <c r="Q1888">
        <v>4.1090250114842998E-2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46</v>
      </c>
      <c r="E1889">
        <v>438.33760000000001</v>
      </c>
      <c r="F1889">
        <v>380</v>
      </c>
      <c r="G1889">
        <v>-27.2657890744875</v>
      </c>
      <c r="H1889">
        <v>-21.0170122231102</v>
      </c>
      <c r="I1889">
        <v>-15.1021139259371</v>
      </c>
      <c r="J1889">
        <v>1.1533328558984599</v>
      </c>
      <c r="K1889">
        <v>425.07519607843102</v>
      </c>
      <c r="M1889">
        <v>36.2325265976094</v>
      </c>
      <c r="O1889">
        <v>55.789473684210499</v>
      </c>
      <c r="P1889">
        <v>24.590163934426201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531</v>
      </c>
      <c r="E1890">
        <v>438.28942768000002</v>
      </c>
      <c r="F1890">
        <v>176.8</v>
      </c>
      <c r="G1890">
        <v>93.209550555110496</v>
      </c>
      <c r="H1890">
        <v>1.3122839895745899</v>
      </c>
      <c r="I1890">
        <v>8.0142229288184001</v>
      </c>
      <c r="J1890">
        <v>3.9533295994107802</v>
      </c>
      <c r="K1890">
        <v>164.91075905240899</v>
      </c>
      <c r="L1890">
        <v>139.78005596409699</v>
      </c>
      <c r="M1890">
        <v>64.014060252768303</v>
      </c>
      <c r="N1890">
        <v>0.35956871107120802</v>
      </c>
      <c r="O1890">
        <v>11.8834841628959</v>
      </c>
      <c r="P1890">
        <v>137.63440860214999</v>
      </c>
      <c r="Q1890">
        <v>2.3917825607359999E-2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77</v>
      </c>
      <c r="E1891">
        <v>437.41414800000001</v>
      </c>
      <c r="F1891">
        <v>399.6</v>
      </c>
      <c r="G1891">
        <v>-27.8484643799125</v>
      </c>
      <c r="H1891">
        <v>-10.973991948975801</v>
      </c>
      <c r="I1891">
        <v>-22.339209871864298</v>
      </c>
      <c r="J1891">
        <v>0.91448387663793995</v>
      </c>
      <c r="K1891">
        <v>400.641146753371</v>
      </c>
      <c r="L1891">
        <v>394.72886993739201</v>
      </c>
      <c r="M1891">
        <v>45.3366408404193</v>
      </c>
      <c r="N1891">
        <v>0.51272182889935403</v>
      </c>
      <c r="O1891">
        <v>21.146146146146101</v>
      </c>
      <c r="P1891">
        <v>22.934933087217299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57</v>
      </c>
      <c r="E1892">
        <v>437.34526</v>
      </c>
      <c r="F1892">
        <v>122.54</v>
      </c>
      <c r="G1892">
        <v>-17.3479076984061</v>
      </c>
      <c r="H1892">
        <v>11.7005278958438</v>
      </c>
      <c r="I1892">
        <v>-11.581292428977701</v>
      </c>
      <c r="J1892">
        <v>7.31833332994694</v>
      </c>
      <c r="K1892">
        <v>113.07526577941999</v>
      </c>
      <c r="L1892">
        <v>116.20952044613</v>
      </c>
      <c r="M1892">
        <v>70.495235949661705</v>
      </c>
      <c r="N1892">
        <v>2.0174226123138999</v>
      </c>
      <c r="O1892">
        <v>17.757466949567501</v>
      </c>
      <c r="P1892">
        <v>25.168539325842598</v>
      </c>
      <c r="Q1892">
        <v>2.7120447680536001E-2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153</v>
      </c>
      <c r="E1893">
        <v>436.85261198999899</v>
      </c>
      <c r="F1893">
        <v>191.7</v>
      </c>
      <c r="G1893">
        <v>67.708803641044895</v>
      </c>
      <c r="H1893">
        <v>3.4369351453108101</v>
      </c>
      <c r="I1893">
        <v>-7.8723054866658604</v>
      </c>
      <c r="J1893">
        <v>3.8971910919032902</v>
      </c>
      <c r="K1893">
        <v>182.41624636478301</v>
      </c>
      <c r="L1893">
        <v>163.52897206455901</v>
      </c>
      <c r="M1893">
        <v>62.182040417793999</v>
      </c>
      <c r="N1893">
        <v>1.48945686900958</v>
      </c>
      <c r="O1893">
        <v>9.0245174752216997</v>
      </c>
      <c r="P1893">
        <v>99.6875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925</v>
      </c>
      <c r="E1894">
        <v>434.550051408</v>
      </c>
      <c r="F1894">
        <v>4.07</v>
      </c>
      <c r="G1894">
        <v>11.6652743343959</v>
      </c>
      <c r="H1894">
        <v>-5.9443305188495801</v>
      </c>
      <c r="I1894">
        <v>-52.883857723626903</v>
      </c>
      <c r="J1894">
        <v>2.3997551944673998</v>
      </c>
      <c r="K1894">
        <v>3.9107398303507002</v>
      </c>
      <c r="L1894">
        <v>3.9059796055685898</v>
      </c>
      <c r="M1894">
        <v>68.345478605519304</v>
      </c>
      <c r="N1894">
        <v>1.2173733155555</v>
      </c>
      <c r="O1894">
        <v>85.878470342790706</v>
      </c>
      <c r="P1894">
        <v>56.320437326602097</v>
      </c>
      <c r="Q1894">
        <v>0.129962975667618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E1895">
        <v>434.27091546000003</v>
      </c>
      <c r="F1895">
        <v>253.9</v>
      </c>
      <c r="G1895">
        <v>331.05969884004099</v>
      </c>
      <c r="H1895">
        <v>-4.6566335200663502</v>
      </c>
      <c r="I1895">
        <v>-2.85373785817263</v>
      </c>
      <c r="J1895">
        <v>0.806421861134065</v>
      </c>
      <c r="K1895">
        <v>236.99026090062799</v>
      </c>
      <c r="L1895">
        <v>188.79474710583699</v>
      </c>
      <c r="M1895">
        <v>52.890425552789097</v>
      </c>
      <c r="N1895">
        <v>1.2522640061396699</v>
      </c>
      <c r="O1895">
        <v>23.670736510437099</v>
      </c>
      <c r="P1895">
        <v>362.687927107061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D1896" t="s">
        <v>528</v>
      </c>
      <c r="E1896">
        <v>433.187634</v>
      </c>
      <c r="F1896">
        <v>1665.85</v>
      </c>
      <c r="G1896">
        <v>-3.36330033642033</v>
      </c>
      <c r="H1896">
        <v>-6.4174941844834699</v>
      </c>
      <c r="I1896">
        <v>-32.216774620570803</v>
      </c>
      <c r="J1896">
        <v>2.12299359295787</v>
      </c>
      <c r="K1896">
        <v>1549.18381941645</v>
      </c>
      <c r="L1896">
        <v>1654.06820565062</v>
      </c>
      <c r="M1896">
        <v>84.380192550955798</v>
      </c>
      <c r="N1896">
        <v>2.0254226238739199</v>
      </c>
      <c r="O1896">
        <v>59.198007023441399</v>
      </c>
      <c r="P1896">
        <v>28.132451349896101</v>
      </c>
      <c r="Q1896">
        <v>5.2926689188100999E-2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531</v>
      </c>
      <c r="E1897">
        <v>432.47377159499899</v>
      </c>
      <c r="F1897">
        <v>247.15</v>
      </c>
      <c r="G1897">
        <v>134.83876586518099</v>
      </c>
      <c r="H1897">
        <v>-7.1350710833409696</v>
      </c>
      <c r="I1897">
        <v>46.128764778473197</v>
      </c>
      <c r="J1897">
        <v>5.6291533942739802</v>
      </c>
      <c r="K1897">
        <v>229.830156518634</v>
      </c>
      <c r="L1897">
        <v>188.124086250093</v>
      </c>
      <c r="M1897">
        <v>56.649289715568202</v>
      </c>
      <c r="N1897">
        <v>0.488393203437954</v>
      </c>
      <c r="O1897">
        <v>16.771191584058201</v>
      </c>
      <c r="P1897">
        <v>182.780320366132</v>
      </c>
      <c r="Q1897">
        <v>0.10401910331485301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200</v>
      </c>
      <c r="E1898">
        <v>431.38269555599999</v>
      </c>
      <c r="F1898">
        <v>26.68</v>
      </c>
      <c r="G1898">
        <v>34.790680577065402</v>
      </c>
      <c r="H1898">
        <v>-9.6991818948883903</v>
      </c>
      <c r="I1898">
        <v>-52.708544088654897</v>
      </c>
      <c r="J1898">
        <v>1.9997551944673999</v>
      </c>
      <c r="K1898">
        <v>27.533277219493499</v>
      </c>
      <c r="L1898">
        <v>28.5341954136928</v>
      </c>
      <c r="M1898">
        <v>55.067520270127801</v>
      </c>
      <c r="N1898">
        <v>1.49446849738108</v>
      </c>
      <c r="O1898">
        <v>100.524737631184</v>
      </c>
      <c r="P1898">
        <v>64.184615384615299</v>
      </c>
      <c r="Q1898">
        <v>3.5432256684072003E-2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265</v>
      </c>
      <c r="E1899">
        <v>430.77722660000001</v>
      </c>
      <c r="F1899">
        <v>14.84</v>
      </c>
      <c r="G1899">
        <v>1.2126747415203301</v>
      </c>
      <c r="H1899">
        <v>8.2094447238548707</v>
      </c>
      <c r="I1899">
        <v>-24.829578029409799</v>
      </c>
      <c r="J1899">
        <v>-1.67557540288781</v>
      </c>
      <c r="K1899">
        <v>14.327259933733499</v>
      </c>
      <c r="L1899">
        <v>13.951463796331399</v>
      </c>
      <c r="M1899">
        <v>51.404711335892898</v>
      </c>
      <c r="N1899">
        <v>0.87265853451040898</v>
      </c>
      <c r="O1899">
        <v>44.8787061994609</v>
      </c>
      <c r="P1899">
        <v>52.989690721649403</v>
      </c>
      <c r="Q1899">
        <v>9.2504341779106006E-2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D1900" t="s">
        <v>386</v>
      </c>
      <c r="E1900">
        <v>427.67725000000002</v>
      </c>
      <c r="F1900">
        <v>85.45</v>
      </c>
      <c r="G1900">
        <v>74.641044891975696</v>
      </c>
      <c r="H1900">
        <v>4.4776073807921204</v>
      </c>
      <c r="I1900">
        <v>27.571622652193199</v>
      </c>
      <c r="J1900">
        <v>6.43919728486288</v>
      </c>
      <c r="K1900">
        <v>73.048746245431602</v>
      </c>
      <c r="L1900">
        <v>61.808799083388202</v>
      </c>
      <c r="M1900">
        <v>77.010611221507304</v>
      </c>
      <c r="N1900">
        <v>0.47915468920498799</v>
      </c>
      <c r="O1900">
        <v>1.2287887653598499</v>
      </c>
      <c r="P1900">
        <v>108.414634146341</v>
      </c>
      <c r="Q1900">
        <v>6.1594073098913002E-2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223</v>
      </c>
      <c r="E1901">
        <v>426.27600000000001</v>
      </c>
      <c r="F1901">
        <v>197.35</v>
      </c>
      <c r="G1901">
        <v>-17.744871148449199</v>
      </c>
      <c r="H1901">
        <v>-2.3800003385601398</v>
      </c>
      <c r="I1901">
        <v>-20.878186763075298</v>
      </c>
      <c r="J1901">
        <v>-0.87180286949702201</v>
      </c>
      <c r="K1901">
        <v>190.838751811571</v>
      </c>
      <c r="L1901">
        <v>187.83634475421599</v>
      </c>
      <c r="M1901">
        <v>54.400383410366103</v>
      </c>
      <c r="N1901">
        <v>0.56495399274456604</v>
      </c>
      <c r="O1901">
        <v>14.010640993159299</v>
      </c>
      <c r="P1901">
        <v>24.119496855345901</v>
      </c>
      <c r="Q1901">
        <v>-0.113294122151662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298</v>
      </c>
      <c r="E1902">
        <v>426.15256414499999</v>
      </c>
      <c r="F1902">
        <v>26.07</v>
      </c>
      <c r="G1902">
        <v>243.36945540511701</v>
      </c>
      <c r="H1902">
        <v>35.899757816466803</v>
      </c>
      <c r="I1902">
        <v>38.649122317565897</v>
      </c>
      <c r="J1902">
        <v>11.5813832072004</v>
      </c>
      <c r="K1902">
        <v>20.8638802016272</v>
      </c>
      <c r="L1902">
        <v>15.810055760035199</v>
      </c>
      <c r="M1902">
        <v>67.562242404811798</v>
      </c>
      <c r="N1902">
        <v>0.322187757631474</v>
      </c>
      <c r="O1902">
        <v>17.5680859225162</v>
      </c>
      <c r="P1902">
        <v>275.10791366906398</v>
      </c>
      <c r="Q1902">
        <v>9.8359766824775E-2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121</v>
      </c>
      <c r="E1903">
        <v>426.09750000000003</v>
      </c>
      <c r="F1903">
        <v>28406.5</v>
      </c>
      <c r="G1903">
        <v>126.44406932410899</v>
      </c>
      <c r="H1903">
        <v>-13.9212499992218</v>
      </c>
      <c r="I1903">
        <v>46.780477009980501</v>
      </c>
      <c r="J1903">
        <v>11.564853233682999</v>
      </c>
      <c r="K1903">
        <v>24490.191406603899</v>
      </c>
      <c r="L1903">
        <v>19093.930839200399</v>
      </c>
      <c r="M1903">
        <v>60.821765860471899</v>
      </c>
      <c r="N1903">
        <v>0.48490692379804401</v>
      </c>
      <c r="O1903">
        <v>36.588456867266302</v>
      </c>
      <c r="P1903">
        <v>189.52840092546299</v>
      </c>
      <c r="Q1903">
        <v>6.0765002147381002E-2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1447</v>
      </c>
      <c r="E1904">
        <v>425.28750769999999</v>
      </c>
      <c r="F1904">
        <v>247.61</v>
      </c>
      <c r="G1904">
        <v>-20.078933887597</v>
      </c>
      <c r="H1904">
        <v>10.635601995228299</v>
      </c>
      <c r="I1904">
        <v>-16.616090870589002</v>
      </c>
      <c r="J1904">
        <v>5.85540162867603</v>
      </c>
      <c r="K1904">
        <v>230.591722363874</v>
      </c>
      <c r="L1904">
        <v>230.370889134891</v>
      </c>
      <c r="M1904">
        <v>60.7678865440298</v>
      </c>
      <c r="N1904">
        <v>1.3509771434709299</v>
      </c>
      <c r="O1904">
        <v>24.793021283469901</v>
      </c>
      <c r="P1904">
        <v>37.637576431350702</v>
      </c>
      <c r="Q1904">
        <v>-1.0801406384837E-2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46</v>
      </c>
      <c r="E1905">
        <v>424.62001903999999</v>
      </c>
      <c r="F1905">
        <v>225.05</v>
      </c>
      <c r="G1905">
        <v>19.956205102401299</v>
      </c>
      <c r="H1905">
        <v>1.28286537786896</v>
      </c>
      <c r="I1905">
        <v>-16.257151605584902</v>
      </c>
      <c r="J1905">
        <v>1.0073309520431599</v>
      </c>
      <c r="K1905">
        <v>213.46142050102901</v>
      </c>
      <c r="L1905">
        <v>195.33403523787399</v>
      </c>
      <c r="M1905">
        <v>47.326906056924798</v>
      </c>
      <c r="N1905">
        <v>0.73036468330134297</v>
      </c>
      <c r="O1905">
        <v>28.193734725616501</v>
      </c>
      <c r="P1905">
        <v>59.5533498759305</v>
      </c>
      <c r="Q1905">
        <v>0.113324854644684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D1906" t="s">
        <v>1032</v>
      </c>
      <c r="E1906">
        <v>423.108</v>
      </c>
      <c r="F1906">
        <v>50.4</v>
      </c>
      <c r="G1906">
        <v>39.644824327967498</v>
      </c>
      <c r="H1906">
        <v>7.0652174210219698</v>
      </c>
      <c r="I1906">
        <v>-59.262286794941197</v>
      </c>
      <c r="J1906">
        <v>-7.1874185564647401</v>
      </c>
      <c r="K1906">
        <v>54.649988691692101</v>
      </c>
      <c r="L1906">
        <v>54.526658436508498</v>
      </c>
      <c r="M1906">
        <v>27.043114735959701</v>
      </c>
      <c r="N1906">
        <v>0.43373627656889402</v>
      </c>
      <c r="O1906">
        <v>95.436507936507894</v>
      </c>
      <c r="P1906">
        <v>69.696969696969703</v>
      </c>
      <c r="Q1906">
        <v>3.9378719459064002E-2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E1907">
        <v>422.86381175999998</v>
      </c>
      <c r="F1907">
        <v>89.7</v>
      </c>
      <c r="G1907">
        <v>-66.477918964866603</v>
      </c>
      <c r="H1907">
        <v>-7.0509680804956298</v>
      </c>
      <c r="I1907">
        <v>-50.387958953463702</v>
      </c>
      <c r="J1907">
        <v>-1.1883429696111001</v>
      </c>
      <c r="K1907">
        <v>94.606828087316899</v>
      </c>
      <c r="L1907">
        <v>116.92086909336101</v>
      </c>
      <c r="M1907">
        <v>42.676479284123999</v>
      </c>
      <c r="N1907">
        <v>0.42013189342469698</v>
      </c>
      <c r="O1907">
        <v>97.324414715719001</v>
      </c>
      <c r="P1907">
        <v>12.125</v>
      </c>
      <c r="Q1907">
        <v>-3.4852961425789003E-2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490</v>
      </c>
      <c r="E1908">
        <v>422.81925999999999</v>
      </c>
      <c r="F1908">
        <v>174.1</v>
      </c>
      <c r="G1908">
        <v>-27.637636793464299</v>
      </c>
      <c r="H1908">
        <v>-5.6727017261975501</v>
      </c>
      <c r="I1908">
        <v>-15.473961644913899</v>
      </c>
      <c r="J1908">
        <v>-4.6484952659377496</v>
      </c>
      <c r="K1908">
        <v>192.97762135544301</v>
      </c>
      <c r="M1908">
        <v>41.596871300435097</v>
      </c>
      <c r="N1908">
        <v>0.72608081685856996</v>
      </c>
      <c r="O1908">
        <v>90.522688110281393</v>
      </c>
      <c r="P1908">
        <v>17.1995960955906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628</v>
      </c>
      <c r="E1909">
        <v>422.02723278000002</v>
      </c>
      <c r="F1909">
        <v>184.2</v>
      </c>
      <c r="G1909">
        <v>-14.3398960697451</v>
      </c>
      <c r="H1909">
        <v>9.5085000308069993</v>
      </c>
      <c r="I1909">
        <v>-16.144915739218501</v>
      </c>
      <c r="J1909">
        <v>-2.4298348233579099</v>
      </c>
      <c r="K1909">
        <v>176.943541339581</v>
      </c>
      <c r="L1909">
        <v>180.59189398816699</v>
      </c>
      <c r="M1909">
        <v>51.0096141001872</v>
      </c>
      <c r="N1909">
        <v>1.45584149312429</v>
      </c>
      <c r="O1909">
        <v>35.342019543973898</v>
      </c>
      <c r="P1909">
        <v>22.799999999999901</v>
      </c>
      <c r="Q1909">
        <v>0.28387804135897499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1669</v>
      </c>
      <c r="E1910">
        <v>421.91219999999998</v>
      </c>
      <c r="F1910">
        <v>168.9</v>
      </c>
      <c r="G1910">
        <v>231.042538822881</v>
      </c>
      <c r="H1910">
        <v>11.8552549147241</v>
      </c>
      <c r="I1910">
        <v>49.726479035386198</v>
      </c>
      <c r="J1910">
        <v>11.999755194467401</v>
      </c>
      <c r="K1910">
        <v>147.047861921037</v>
      </c>
      <c r="L1910">
        <v>110.714577750372</v>
      </c>
      <c r="M1910">
        <v>74.019604748797903</v>
      </c>
      <c r="N1910">
        <v>0.38091822094691502</v>
      </c>
      <c r="O1910">
        <v>0.65127294256956902</v>
      </c>
      <c r="P1910">
        <v>311.951219512195</v>
      </c>
      <c r="Q1910">
        <v>0.182005631603224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124</v>
      </c>
      <c r="E1911">
        <v>421.83393217499997</v>
      </c>
      <c r="F1911">
        <v>692.15</v>
      </c>
      <c r="G1911">
        <v>-20.746022912245099</v>
      </c>
      <c r="H1911">
        <v>-6.9472069081350298</v>
      </c>
      <c r="I1911">
        <v>5.3398489949156698</v>
      </c>
      <c r="J1911">
        <v>0.15310825166660499</v>
      </c>
      <c r="K1911">
        <v>634.39585655028498</v>
      </c>
      <c r="L1911">
        <v>585.12011511518995</v>
      </c>
      <c r="M1911">
        <v>62.756741846946497</v>
      </c>
      <c r="N1911">
        <v>0.27339216077269701</v>
      </c>
      <c r="O1911">
        <v>19.114353825037899</v>
      </c>
      <c r="P1911">
        <v>41.255102040816297</v>
      </c>
      <c r="Q1911">
        <v>5.5589372940664003E-2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D1912" t="s">
        <v>124</v>
      </c>
      <c r="E1912">
        <v>420.62169599999999</v>
      </c>
      <c r="F1912">
        <v>262.05</v>
      </c>
      <c r="G1912">
        <v>-44.050970528053597</v>
      </c>
      <c r="H1912">
        <v>26.605071405143299</v>
      </c>
      <c r="I1912">
        <v>-38.264542810329701</v>
      </c>
      <c r="J1912">
        <v>1.16642186113406</v>
      </c>
      <c r="K1912">
        <v>231.17377100267001</v>
      </c>
      <c r="L1912">
        <v>250.491040223114</v>
      </c>
      <c r="M1912">
        <v>60.9486766347338</v>
      </c>
      <c r="N1912">
        <v>0.92644863135442501</v>
      </c>
      <c r="O1912">
        <v>119.862621637092</v>
      </c>
      <c r="P1912">
        <v>62.662942271880802</v>
      </c>
      <c r="Q1912">
        <v>0.14579159734449301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469</v>
      </c>
      <c r="E1913">
        <v>418.98750000000001</v>
      </c>
      <c r="F1913">
        <v>558.65</v>
      </c>
      <c r="G1913">
        <v>46.753331095979902</v>
      </c>
      <c r="H1913">
        <v>2.8348554309699598</v>
      </c>
      <c r="I1913">
        <v>25.286298659234699</v>
      </c>
      <c r="J1913">
        <v>-4.2431179025760297</v>
      </c>
      <c r="K1913">
        <v>526.15056840986495</v>
      </c>
      <c r="L1913">
        <v>456.84995674405798</v>
      </c>
      <c r="M1913">
        <v>64.706571532590402</v>
      </c>
      <c r="N1913">
        <v>1.6022085368755301</v>
      </c>
      <c r="O1913">
        <v>10.0868164324711</v>
      </c>
      <c r="P1913">
        <v>91.449623029472207</v>
      </c>
      <c r="Q1913">
        <v>4.6606200416932003E-2</v>
      </c>
    </row>
    <row r="1914" spans="1:17" hidden="1" x14ac:dyDescent="0.3">
      <c r="A1914" t="s">
        <v>3984</v>
      </c>
      <c r="B1914" t="s">
        <v>3985</v>
      </c>
      <c r="C1914" t="str">
        <f>IFERROR(VLOOKUP(Table1[[#This Row],[Ticker]],[1]!Table1[[Symbol]:[Industry]],2,FALSE),"-")</f>
        <v>-</v>
      </c>
      <c r="D1914" t="s">
        <v>200</v>
      </c>
      <c r="E1914">
        <v>418.07669750000002</v>
      </c>
      <c r="F1914">
        <v>188.65</v>
      </c>
      <c r="G1914">
        <v>25.413207278056898</v>
      </c>
      <c r="H1914">
        <v>-15.255390655065799</v>
      </c>
      <c r="I1914">
        <v>20.833615809359902</v>
      </c>
      <c r="J1914">
        <v>-9.0334895622683001E-2</v>
      </c>
      <c r="K1914">
        <v>188.30347150169899</v>
      </c>
      <c r="L1914">
        <v>164.91953392459101</v>
      </c>
      <c r="M1914">
        <v>43.610537905841099</v>
      </c>
      <c r="N1914">
        <v>0.63899201657859905</v>
      </c>
      <c r="O1914">
        <v>25.046382189239299</v>
      </c>
      <c r="P1914">
        <v>63.900955690703697</v>
      </c>
      <c r="Q1914">
        <v>0.101590000041169</v>
      </c>
    </row>
    <row r="1915" spans="1:17" hidden="1" x14ac:dyDescent="0.3">
      <c r="A1915" t="s">
        <v>3986</v>
      </c>
      <c r="B1915" t="s">
        <v>3987</v>
      </c>
      <c r="C1915" t="str">
        <f>IFERROR(VLOOKUP(Table1[[#This Row],[Ticker]],[1]!Table1[[Symbol]:[Industry]],2,FALSE),"-")</f>
        <v>-</v>
      </c>
      <c r="D1915" t="s">
        <v>298</v>
      </c>
      <c r="E1915">
        <v>417.9207242</v>
      </c>
      <c r="F1915">
        <v>79.94</v>
      </c>
      <c r="G1915">
        <v>98.448606735278403</v>
      </c>
      <c r="H1915">
        <v>-9.4264584835322403</v>
      </c>
      <c r="I1915">
        <v>8.0718337720172197</v>
      </c>
      <c r="J1915">
        <v>2.96779172414776</v>
      </c>
      <c r="K1915">
        <v>76.8672590298562</v>
      </c>
      <c r="L1915">
        <v>66.4910225621161</v>
      </c>
      <c r="M1915">
        <v>61.305712006681198</v>
      </c>
      <c r="N1915">
        <v>0.31741073686405702</v>
      </c>
      <c r="O1915">
        <v>13.209907430572899</v>
      </c>
      <c r="P1915">
        <v>129.054441260744</v>
      </c>
      <c r="Q1915">
        <v>8.3033786586420993E-2</v>
      </c>
    </row>
    <row r="1916" spans="1:17" hidden="1" x14ac:dyDescent="0.3">
      <c r="A1916" t="s">
        <v>3988</v>
      </c>
      <c r="B1916" t="s">
        <v>3989</v>
      </c>
      <c r="C1916" t="str">
        <f>IFERROR(VLOOKUP(Table1[[#This Row],[Ticker]],[1]!Table1[[Symbol]:[Industry]],2,FALSE),"-")</f>
        <v>-</v>
      </c>
      <c r="D1916" t="s">
        <v>286</v>
      </c>
      <c r="E1916">
        <v>417.53663</v>
      </c>
      <c r="F1916">
        <v>175.25</v>
      </c>
      <c r="G1916">
        <v>-9.8951722544573002</v>
      </c>
      <c r="H1916">
        <v>-18.3666362832606</v>
      </c>
      <c r="I1916">
        <v>2.2685028940930998</v>
      </c>
      <c r="J1916">
        <v>-2.1937335217738001</v>
      </c>
      <c r="K1916">
        <v>210.35354828762499</v>
      </c>
      <c r="M1916">
        <v>26.652865738844898</v>
      </c>
      <c r="N1916">
        <v>0.34364442567567499</v>
      </c>
      <c r="O1916">
        <v>80.313837375178295</v>
      </c>
      <c r="P1916">
        <v>28.671071953010198</v>
      </c>
    </row>
    <row r="1917" spans="1:17" hidden="1" x14ac:dyDescent="0.3">
      <c r="A1917" t="s">
        <v>3990</v>
      </c>
      <c r="B1917" t="s">
        <v>3991</v>
      </c>
      <c r="C1917" t="str">
        <f>IFERROR(VLOOKUP(Table1[[#This Row],[Ticker]],[1]!Table1[[Symbol]:[Industry]],2,FALSE),"-")</f>
        <v>-</v>
      </c>
      <c r="D1917" t="s">
        <v>21</v>
      </c>
      <c r="E1917">
        <v>416.08450653</v>
      </c>
      <c r="F1917">
        <v>404.85</v>
      </c>
      <c r="G1917">
        <v>-38.911024071349303</v>
      </c>
      <c r="H1917">
        <v>-5.2216271588588503</v>
      </c>
      <c r="I1917">
        <v>-26.396030572218901</v>
      </c>
      <c r="J1917">
        <v>-3.14080705452858</v>
      </c>
      <c r="K1917">
        <v>408.66738257058699</v>
      </c>
      <c r="L1917">
        <v>407.81329287027199</v>
      </c>
      <c r="M1917">
        <v>37.978882310688199</v>
      </c>
      <c r="N1917">
        <v>0.70162505403124498</v>
      </c>
      <c r="O1917">
        <v>40.792886254168103</v>
      </c>
      <c r="P1917">
        <v>18.689533861037798</v>
      </c>
      <c r="Q1917">
        <v>0.12719005496854</v>
      </c>
    </row>
    <row r="1918" spans="1:17" hidden="1" x14ac:dyDescent="0.3">
      <c r="A1918" t="s">
        <v>3992</v>
      </c>
      <c r="B1918" t="s">
        <v>3993</v>
      </c>
      <c r="C1918" t="str">
        <f>IFERROR(VLOOKUP(Table1[[#This Row],[Ticker]],[1]!Table1[[Symbol]:[Industry]],2,FALSE),"-")</f>
        <v>-</v>
      </c>
      <c r="D1918" t="s">
        <v>21</v>
      </c>
      <c r="E1918">
        <v>416.00765056799997</v>
      </c>
      <c r="F1918">
        <v>135.13</v>
      </c>
      <c r="G1918">
        <v>-21.094317998308899</v>
      </c>
      <c r="H1918">
        <v>-6.0085753866420601</v>
      </c>
      <c r="I1918">
        <v>-29.8242378219065</v>
      </c>
      <c r="J1918">
        <v>3.1857631096978101</v>
      </c>
      <c r="K1918">
        <v>130.12135638814499</v>
      </c>
      <c r="L1918">
        <v>124.454567954121</v>
      </c>
      <c r="M1918">
        <v>50.360331872901703</v>
      </c>
      <c r="N1918">
        <v>0.33653047651720402</v>
      </c>
      <c r="O1918">
        <v>24.324724339524899</v>
      </c>
      <c r="P1918">
        <v>46.7209554831704</v>
      </c>
      <c r="Q1918">
        <v>-1.6251660590006E-2</v>
      </c>
    </row>
    <row r="1919" spans="1:17" hidden="1" x14ac:dyDescent="0.3">
      <c r="A1919" t="s">
        <v>3994</v>
      </c>
      <c r="B1919" t="s">
        <v>3995</v>
      </c>
      <c r="C1919" t="str">
        <f>IFERROR(VLOOKUP(Table1[[#This Row],[Ticker]],[1]!Table1[[Symbol]:[Industry]],2,FALSE),"-")</f>
        <v>-</v>
      </c>
      <c r="D1919" t="s">
        <v>279</v>
      </c>
      <c r="E1919">
        <v>416.00300829999998</v>
      </c>
      <c r="F1919">
        <v>61.93</v>
      </c>
      <c r="G1919">
        <v>93.426026829372603</v>
      </c>
      <c r="H1919">
        <v>32.724623032136599</v>
      </c>
      <c r="I1919">
        <v>-8.7155895147888192</v>
      </c>
      <c r="J1919">
        <v>19.5930021516719</v>
      </c>
      <c r="K1919">
        <v>49.014838876541099</v>
      </c>
      <c r="L1919">
        <v>44.216488047928998</v>
      </c>
      <c r="M1919">
        <v>86.0128487547247</v>
      </c>
      <c r="N1919">
        <v>2.9847540084852602</v>
      </c>
      <c r="O1919">
        <v>6.4911997416437996</v>
      </c>
      <c r="P1919">
        <v>121.178571428571</v>
      </c>
      <c r="Q1919">
        <v>3.8594358954279998E-2</v>
      </c>
    </row>
    <row r="1920" spans="1:17" hidden="1" x14ac:dyDescent="0.3">
      <c r="A1920" t="s">
        <v>3996</v>
      </c>
      <c r="B1920" t="s">
        <v>3997</v>
      </c>
      <c r="C1920" t="str">
        <f>IFERROR(VLOOKUP(Table1[[#This Row],[Ticker]],[1]!Table1[[Symbol]:[Industry]],2,FALSE),"-")</f>
        <v>-</v>
      </c>
      <c r="D1920" t="s">
        <v>681</v>
      </c>
      <c r="E1920">
        <v>414.40437500000002</v>
      </c>
      <c r="F1920">
        <v>299.75</v>
      </c>
      <c r="G1920">
        <v>20.771025683703101</v>
      </c>
      <c r="H1920">
        <v>5.4934723292931</v>
      </c>
      <c r="I1920">
        <v>-10.9632695812357</v>
      </c>
      <c r="J1920">
        <v>2.5924781991622199</v>
      </c>
      <c r="K1920">
        <v>276.65626608365898</v>
      </c>
      <c r="L1920">
        <v>251.881840441641</v>
      </c>
      <c r="M1920">
        <v>57.504737941053499</v>
      </c>
      <c r="N1920">
        <v>0.657863647660893</v>
      </c>
      <c r="O1920">
        <v>15.7631359466221</v>
      </c>
      <c r="P1920">
        <v>54.510309278350498</v>
      </c>
      <c r="Q1920">
        <v>6.7161575363166998E-2</v>
      </c>
    </row>
    <row r="1921" spans="1:17" hidden="1" x14ac:dyDescent="0.3">
      <c r="A1921" t="s">
        <v>3998</v>
      </c>
      <c r="B1921" t="s">
        <v>3999</v>
      </c>
      <c r="C1921" t="str">
        <f>IFERROR(VLOOKUP(Table1[[#This Row],[Ticker]],[1]!Table1[[Symbol]:[Industry]],2,FALSE),"-")</f>
        <v>-</v>
      </c>
      <c r="E1921">
        <v>413.929015415999</v>
      </c>
      <c r="F1921">
        <v>52.42</v>
      </c>
      <c r="G1921">
        <v>-39.572185529417403</v>
      </c>
      <c r="H1921">
        <v>-9.4406191331055194</v>
      </c>
      <c r="I1921">
        <v>-34.5642281468363</v>
      </c>
      <c r="J1921">
        <v>5.9997551944673999</v>
      </c>
      <c r="K1921">
        <v>52.867654170575598</v>
      </c>
      <c r="L1921">
        <v>56.934279851668201</v>
      </c>
      <c r="M1921">
        <v>67.221684141378702</v>
      </c>
      <c r="N1921">
        <v>1.8201291721669</v>
      </c>
      <c r="O1921">
        <v>57.382678367035403</v>
      </c>
      <c r="P1921">
        <v>53.724340175953003</v>
      </c>
      <c r="Q1921">
        <v>7.3105222178763002E-2</v>
      </c>
    </row>
    <row r="1922" spans="1:17" hidden="1" x14ac:dyDescent="0.3">
      <c r="A1922" t="s">
        <v>4000</v>
      </c>
      <c r="B1922" t="s">
        <v>4001</v>
      </c>
      <c r="C1922" t="str">
        <f>IFERROR(VLOOKUP(Table1[[#This Row],[Ticker]],[1]!Table1[[Symbol]:[Industry]],2,FALSE),"-")</f>
        <v>-</v>
      </c>
      <c r="D1922" t="s">
        <v>158</v>
      </c>
      <c r="E1922">
        <v>413.75599999999997</v>
      </c>
      <c r="F1922">
        <v>295.54000000000002</v>
      </c>
      <c r="G1922">
        <v>266.849021096429</v>
      </c>
      <c r="H1922">
        <v>36.527126592352097</v>
      </c>
      <c r="I1922">
        <v>116.817045846532</v>
      </c>
      <c r="J1922">
        <v>24.322671861134001</v>
      </c>
      <c r="K1922">
        <v>214.990371817073</v>
      </c>
      <c r="L1922">
        <v>159.044769826319</v>
      </c>
      <c r="M1922">
        <v>94.120418188958993</v>
      </c>
      <c r="N1922">
        <v>1.85323689682913</v>
      </c>
      <c r="O1922">
        <v>0</v>
      </c>
      <c r="P1922">
        <v>304.84931506849301</v>
      </c>
      <c r="Q1922">
        <v>0.13251936626084701</v>
      </c>
    </row>
    <row r="1923" spans="1:17" hidden="1" x14ac:dyDescent="0.3">
      <c r="A1923" t="s">
        <v>4002</v>
      </c>
      <c r="B1923" t="s">
        <v>4003</v>
      </c>
      <c r="C1923" t="str">
        <f>IFERROR(VLOOKUP(Table1[[#This Row],[Ticker]],[1]!Table1[[Symbol]:[Industry]],2,FALSE),"-")</f>
        <v>-</v>
      </c>
      <c r="D1923" t="s">
        <v>57</v>
      </c>
      <c r="E1923">
        <v>413.09820838000002</v>
      </c>
      <c r="F1923">
        <v>874.9</v>
      </c>
      <c r="G1923">
        <v>-51.36738189714</v>
      </c>
      <c r="H1923">
        <v>-5.5914739455982696</v>
      </c>
      <c r="I1923">
        <v>-9.6885483317205701</v>
      </c>
      <c r="J1923">
        <v>-3.3578138865937697E-2</v>
      </c>
      <c r="K1923">
        <v>851.57260837186902</v>
      </c>
      <c r="L1923">
        <v>858.92943345078095</v>
      </c>
      <c r="M1923">
        <v>59.5117181008724</v>
      </c>
      <c r="N1923">
        <v>0.66807132182140405</v>
      </c>
      <c r="O1923">
        <v>42.759172476854502</v>
      </c>
      <c r="P1923">
        <v>34.599999999999902</v>
      </c>
      <c r="Q1923">
        <v>6.0412964682085998E-2</v>
      </c>
    </row>
    <row r="1924" spans="1:17" hidden="1" x14ac:dyDescent="0.3">
      <c r="A1924" t="s">
        <v>4004</v>
      </c>
      <c r="B1924" t="s">
        <v>4005</v>
      </c>
      <c r="C1924" t="str">
        <f>IFERROR(VLOOKUP(Table1[[#This Row],[Ticker]],[1]!Table1[[Symbol]:[Industry]],2,FALSE),"-")</f>
        <v>-</v>
      </c>
      <c r="D1924" t="s">
        <v>57</v>
      </c>
      <c r="E1924">
        <v>412.467018</v>
      </c>
      <c r="F1924">
        <v>934.6</v>
      </c>
      <c r="G1924">
        <v>-1.8210582001609901</v>
      </c>
      <c r="H1924">
        <v>0.68848260060655597</v>
      </c>
      <c r="I1924">
        <v>-5.8569798516784699</v>
      </c>
      <c r="J1924">
        <v>3.3207997413183898</v>
      </c>
      <c r="K1924">
        <v>854.44594206571901</v>
      </c>
      <c r="L1924">
        <v>781.81763759236401</v>
      </c>
      <c r="M1924">
        <v>82.144767878175998</v>
      </c>
      <c r="N1924">
        <v>1.0020024438195601</v>
      </c>
      <c r="O1924">
        <v>1.11277551893858</v>
      </c>
      <c r="P1924">
        <v>59.243482705741997</v>
      </c>
      <c r="Q1924">
        <v>4.7947662305558997E-2</v>
      </c>
    </row>
    <row r="1925" spans="1:17" hidden="1" x14ac:dyDescent="0.3">
      <c r="A1925" t="s">
        <v>4006</v>
      </c>
      <c r="B1925" t="s">
        <v>4007</v>
      </c>
      <c r="C1925" t="str">
        <f>IFERROR(VLOOKUP(Table1[[#This Row],[Ticker]],[1]!Table1[[Symbol]:[Industry]],2,FALSE),"-")</f>
        <v>-</v>
      </c>
      <c r="D1925" t="s">
        <v>298</v>
      </c>
      <c r="E1925">
        <v>411.07548900799998</v>
      </c>
      <c r="F1925">
        <v>237.73</v>
      </c>
      <c r="G1925">
        <v>115.423523498881</v>
      </c>
      <c r="H1925">
        <v>3.7900697679676099</v>
      </c>
      <c r="I1925">
        <v>33.633921394473603</v>
      </c>
      <c r="J1925">
        <v>20.3051030720667</v>
      </c>
      <c r="K1925">
        <v>179.14525153405199</v>
      </c>
      <c r="L1925">
        <v>158.47614301907799</v>
      </c>
      <c r="M1925">
        <v>87.132369150045605</v>
      </c>
      <c r="N1925">
        <v>3.8734887315374098</v>
      </c>
      <c r="O1925">
        <v>0.189290371429784</v>
      </c>
      <c r="P1925">
        <v>151.566137566137</v>
      </c>
    </row>
    <row r="1926" spans="1:17" hidden="1" x14ac:dyDescent="0.3">
      <c r="A1926" t="s">
        <v>4008</v>
      </c>
      <c r="B1926" t="s">
        <v>4009</v>
      </c>
      <c r="C1926" t="str">
        <f>IFERROR(VLOOKUP(Table1[[#This Row],[Ticker]],[1]!Table1[[Symbol]:[Industry]],2,FALSE),"-")</f>
        <v>-</v>
      </c>
      <c r="D1926" t="s">
        <v>265</v>
      </c>
      <c r="E1926">
        <v>410.01929999999999</v>
      </c>
      <c r="F1926">
        <v>362</v>
      </c>
      <c r="G1926">
        <v>-32.208279613363104</v>
      </c>
      <c r="H1926">
        <v>-9.1848903554091592</v>
      </c>
      <c r="I1926">
        <v>-20.0446044648127</v>
      </c>
      <c r="J1926">
        <v>6.12910842829824</v>
      </c>
      <c r="K1926">
        <v>363.27496078431301</v>
      </c>
      <c r="M1926">
        <v>57.2543125541903</v>
      </c>
      <c r="O1926">
        <v>29.226519337016502</v>
      </c>
      <c r="P1926">
        <v>24.827586206896498</v>
      </c>
    </row>
    <row r="1927" spans="1:17" hidden="1" x14ac:dyDescent="0.3">
      <c r="A1927" t="s">
        <v>4010</v>
      </c>
      <c r="B1927" t="s">
        <v>4011</v>
      </c>
      <c r="C1927" t="str">
        <f>IFERROR(VLOOKUP(Table1[[#This Row],[Ticker]],[1]!Table1[[Symbol]:[Industry]],2,FALSE),"-")</f>
        <v>-</v>
      </c>
      <c r="D1927" t="s">
        <v>46</v>
      </c>
      <c r="E1927">
        <v>409.64285080000002</v>
      </c>
      <c r="F1927">
        <v>74</v>
      </c>
      <c r="G1927">
        <v>121.488419017505</v>
      </c>
      <c r="H1927">
        <v>-5.10584337370185</v>
      </c>
      <c r="I1927">
        <v>31.415187849696999</v>
      </c>
      <c r="J1927">
        <v>1.0559745146489301</v>
      </c>
      <c r="K1927">
        <v>68.768367961935596</v>
      </c>
      <c r="L1927">
        <v>53.916471316846803</v>
      </c>
      <c r="M1927">
        <v>47.6161861877017</v>
      </c>
      <c r="N1927">
        <v>0.32950967110768797</v>
      </c>
      <c r="O1927">
        <v>19.5945945945946</v>
      </c>
      <c r="P1927">
        <v>150.84745762711799</v>
      </c>
    </row>
    <row r="1928" spans="1:17" hidden="1" x14ac:dyDescent="0.3">
      <c r="A1928" t="s">
        <v>4012</v>
      </c>
      <c r="B1928" t="s">
        <v>4013</v>
      </c>
      <c r="C1928" t="str">
        <f>IFERROR(VLOOKUP(Table1[[#This Row],[Ticker]],[1]!Table1[[Symbol]:[Industry]],2,FALSE),"-")</f>
        <v>-</v>
      </c>
      <c r="D1928" t="s">
        <v>1669</v>
      </c>
      <c r="E1928">
        <v>409.347634913999</v>
      </c>
      <c r="F1928">
        <v>146.54</v>
      </c>
      <c r="G1928">
        <v>11.113896632390301</v>
      </c>
      <c r="H1928">
        <v>-8.5927686001482702</v>
      </c>
      <c r="I1928">
        <v>-18.570133524798099</v>
      </c>
      <c r="J1928">
        <v>5.3072669315566001</v>
      </c>
      <c r="K1928">
        <v>149.28774382072501</v>
      </c>
      <c r="L1928">
        <v>135.69942856873001</v>
      </c>
      <c r="M1928">
        <v>42.802549615781302</v>
      </c>
      <c r="N1928">
        <v>0.32844364510201601</v>
      </c>
      <c r="O1928">
        <v>22.594513443428401</v>
      </c>
      <c r="P1928">
        <v>39.5619047619047</v>
      </c>
      <c r="Q1928">
        <v>-2.6030027303583E-2</v>
      </c>
    </row>
    <row r="1929" spans="1:17" hidden="1" x14ac:dyDescent="0.3">
      <c r="A1929" t="s">
        <v>4014</v>
      </c>
      <c r="B1929" t="s">
        <v>4015</v>
      </c>
      <c r="C1929" t="str">
        <f>IFERROR(VLOOKUP(Table1[[#This Row],[Ticker]],[1]!Table1[[Symbol]:[Industry]],2,FALSE),"-")</f>
        <v>-</v>
      </c>
      <c r="D1929" t="s">
        <v>398</v>
      </c>
      <c r="E1929">
        <v>408.84935000000002</v>
      </c>
      <c r="F1929">
        <v>41.3</v>
      </c>
      <c r="G1929">
        <v>5.3206583641588496</v>
      </c>
      <c r="H1929">
        <v>10.3911510421958</v>
      </c>
      <c r="I1929">
        <v>-44.490589975372103</v>
      </c>
      <c r="J1929">
        <v>9.6350082485686102</v>
      </c>
      <c r="K1929">
        <v>40.705033845588098</v>
      </c>
      <c r="L1929">
        <v>41.546383772371598</v>
      </c>
      <c r="M1929">
        <v>61.328221384465003</v>
      </c>
      <c r="N1929">
        <v>1.4834270143281201</v>
      </c>
      <c r="O1929">
        <v>57.142857142857103</v>
      </c>
      <c r="P1929">
        <v>39.763113367174199</v>
      </c>
      <c r="Q1929">
        <v>2.4809151640706999E-2</v>
      </c>
    </row>
    <row r="1930" spans="1:17" hidden="1" x14ac:dyDescent="0.3">
      <c r="A1930" t="s">
        <v>4016</v>
      </c>
      <c r="B1930" t="s">
        <v>4017</v>
      </c>
      <c r="C1930" t="str">
        <f>IFERROR(VLOOKUP(Table1[[#This Row],[Ticker]],[1]!Table1[[Symbol]:[Industry]],2,FALSE),"-")</f>
        <v>-</v>
      </c>
      <c r="D1930" t="s">
        <v>200</v>
      </c>
      <c r="E1930">
        <v>408.79022579999997</v>
      </c>
      <c r="F1930">
        <v>3454</v>
      </c>
      <c r="G1930">
        <v>78.451879418852698</v>
      </c>
      <c r="H1930">
        <v>-5.6187502129446303</v>
      </c>
      <c r="I1930">
        <v>87.8701321081533</v>
      </c>
      <c r="J1930">
        <v>6.5702019298625904</v>
      </c>
      <c r="K1930">
        <v>3015.1583122162301</v>
      </c>
      <c r="L1930">
        <v>2508.0621422213399</v>
      </c>
      <c r="M1930">
        <v>82.198452953783701</v>
      </c>
      <c r="N1930">
        <v>0.84522149763885701</v>
      </c>
      <c r="O1930">
        <v>4.0822235089750896</v>
      </c>
      <c r="P1930">
        <v>138.20689655172399</v>
      </c>
      <c r="Q1930">
        <v>5.510950138153E-2</v>
      </c>
    </row>
    <row r="1931" spans="1:17" hidden="1" x14ac:dyDescent="0.3">
      <c r="A1931" t="s">
        <v>4018</v>
      </c>
      <c r="B1931" t="s">
        <v>4019</v>
      </c>
      <c r="C1931" t="str">
        <f>IFERROR(VLOOKUP(Table1[[#This Row],[Ticker]],[1]!Table1[[Symbol]:[Industry]],2,FALSE),"-")</f>
        <v>-</v>
      </c>
      <c r="D1931" t="s">
        <v>258</v>
      </c>
      <c r="E1931">
        <v>408.67434374999999</v>
      </c>
      <c r="F1931">
        <v>181.25</v>
      </c>
      <c r="G1931">
        <v>46.613247615547202</v>
      </c>
      <c r="H1931">
        <v>1.0508240341997099</v>
      </c>
      <c r="I1931">
        <v>-41.754103488885598</v>
      </c>
      <c r="J1931">
        <v>-2.34410445465539</v>
      </c>
      <c r="K1931">
        <v>182.78991955205001</v>
      </c>
      <c r="L1931">
        <v>175.696740960223</v>
      </c>
      <c r="M1931">
        <v>35.901548514253903</v>
      </c>
      <c r="N1931">
        <v>0.94468892885386502</v>
      </c>
      <c r="O1931">
        <v>54.482758620689602</v>
      </c>
      <c r="P1931">
        <v>84.854665986741395</v>
      </c>
      <c r="Q1931">
        <v>8.9630212851147001E-2</v>
      </c>
    </row>
    <row r="1932" spans="1:17" hidden="1" x14ac:dyDescent="0.3">
      <c r="A1932" t="s">
        <v>4020</v>
      </c>
      <c r="B1932" t="s">
        <v>4021</v>
      </c>
      <c r="C1932" t="str">
        <f>IFERROR(VLOOKUP(Table1[[#This Row],[Ticker]],[1]!Table1[[Symbol]:[Industry]],2,FALSE),"-")</f>
        <v>-</v>
      </c>
      <c r="D1932" t="s">
        <v>711</v>
      </c>
      <c r="E1932">
        <v>407.949076259999</v>
      </c>
      <c r="F1932">
        <v>91.18</v>
      </c>
      <c r="G1932">
        <v>-47.746510302664603</v>
      </c>
      <c r="H1932">
        <v>-4.2826777404498699</v>
      </c>
      <c r="I1932">
        <v>-36.289161205858598</v>
      </c>
      <c r="J1932">
        <v>1.6466287887094</v>
      </c>
      <c r="K1932">
        <v>93.587000440062397</v>
      </c>
      <c r="L1932">
        <v>104.55747788808</v>
      </c>
      <c r="M1932">
        <v>52.8475233556197</v>
      </c>
      <c r="N1932">
        <v>0.50400783865012</v>
      </c>
      <c r="O1932">
        <v>66.703224391313796</v>
      </c>
      <c r="P1932">
        <v>10.9245742092457</v>
      </c>
      <c r="Q1932">
        <v>-5.7365019703920002E-2</v>
      </c>
    </row>
    <row r="1933" spans="1:17" hidden="1" x14ac:dyDescent="0.3">
      <c r="A1933" t="s">
        <v>4022</v>
      </c>
      <c r="B1933" t="s">
        <v>4023</v>
      </c>
      <c r="C1933" t="str">
        <f>IFERROR(VLOOKUP(Table1[[#This Row],[Ticker]],[1]!Table1[[Symbol]:[Industry]],2,FALSE),"-")</f>
        <v>-</v>
      </c>
      <c r="D1933" t="s">
        <v>365</v>
      </c>
      <c r="E1933">
        <v>407.89460000000003</v>
      </c>
      <c r="F1933">
        <v>352.85</v>
      </c>
      <c r="G1933">
        <v>-55.134950354607703</v>
      </c>
      <c r="H1933">
        <v>4.7437533271290002</v>
      </c>
      <c r="I1933">
        <v>-41.643752629743702</v>
      </c>
      <c r="J1933">
        <v>6.8482400429522396</v>
      </c>
      <c r="K1933">
        <v>365.72667764781198</v>
      </c>
      <c r="L1933">
        <v>425.24975138049302</v>
      </c>
      <c r="M1933">
        <v>67.218685676791196</v>
      </c>
      <c r="N1933">
        <v>1.3084513084513001</v>
      </c>
      <c r="O1933">
        <v>81.351849227717096</v>
      </c>
      <c r="P1933">
        <v>13.822580645161301</v>
      </c>
      <c r="Q1933">
        <v>0.233243146228167</v>
      </c>
    </row>
    <row r="1934" spans="1:17" hidden="1" x14ac:dyDescent="0.3">
      <c r="A1934" t="s">
        <v>4024</v>
      </c>
      <c r="B1934" t="s">
        <v>4025</v>
      </c>
      <c r="C1934" t="str">
        <f>IFERROR(VLOOKUP(Table1[[#This Row],[Ticker]],[1]!Table1[[Symbol]:[Industry]],2,FALSE),"-")</f>
        <v>-</v>
      </c>
      <c r="D1934" t="s">
        <v>136</v>
      </c>
      <c r="E1934">
        <v>407.76333031000001</v>
      </c>
      <c r="F1934">
        <v>121.1</v>
      </c>
      <c r="G1934">
        <v>-32.505409502112201</v>
      </c>
      <c r="H1934">
        <v>13.4473518119774</v>
      </c>
      <c r="I1934">
        <v>-9.0869302366059905</v>
      </c>
      <c r="J1934">
        <v>17.975300117380701</v>
      </c>
      <c r="K1934">
        <v>97.959363748335093</v>
      </c>
      <c r="L1934">
        <v>113.827631668019</v>
      </c>
      <c r="M1934">
        <v>87.411935142436207</v>
      </c>
      <c r="N1934">
        <v>4.3624896781278402</v>
      </c>
      <c r="O1934">
        <v>35.425268373245203</v>
      </c>
      <c r="P1934">
        <v>48.862937922556803</v>
      </c>
      <c r="Q1934">
        <v>8.4674267611751994E-2</v>
      </c>
    </row>
    <row r="1935" spans="1:17" hidden="1" x14ac:dyDescent="0.3">
      <c r="A1935" t="s">
        <v>4026</v>
      </c>
      <c r="B1935" t="s">
        <v>4027</v>
      </c>
      <c r="C1935" t="str">
        <f>IFERROR(VLOOKUP(Table1[[#This Row],[Ticker]],[1]!Table1[[Symbol]:[Industry]],2,FALSE),"-")</f>
        <v>-</v>
      </c>
      <c r="D1935" t="s">
        <v>496</v>
      </c>
      <c r="E1935">
        <v>407.68419424000001</v>
      </c>
      <c r="F1935">
        <v>66.8</v>
      </c>
      <c r="G1935">
        <v>-21.104835235260399</v>
      </c>
      <c r="H1935">
        <v>13.022082499630899</v>
      </c>
      <c r="I1935">
        <v>-22.1669791436967</v>
      </c>
      <c r="J1935">
        <v>4.84962796800429</v>
      </c>
      <c r="K1935">
        <v>63.829628957012503</v>
      </c>
      <c r="L1935">
        <v>63.872076814099998</v>
      </c>
      <c r="M1935">
        <v>53.688595004475701</v>
      </c>
      <c r="N1935">
        <v>2.2966970329765402</v>
      </c>
      <c r="O1935">
        <v>21.257485029940099</v>
      </c>
      <c r="P1935">
        <v>28.4615384615384</v>
      </c>
      <c r="Q1935">
        <v>2.0507434676740001E-3</v>
      </c>
    </row>
    <row r="1936" spans="1:17" hidden="1" x14ac:dyDescent="0.3">
      <c r="A1936" t="s">
        <v>4028</v>
      </c>
      <c r="B1936" t="s">
        <v>4029</v>
      </c>
      <c r="C1936" t="str">
        <f>IFERROR(VLOOKUP(Table1[[#This Row],[Ticker]],[1]!Table1[[Symbol]:[Industry]],2,FALSE),"-")</f>
        <v>-</v>
      </c>
      <c r="E1936">
        <v>406.61237699999998</v>
      </c>
      <c r="F1936">
        <v>230</v>
      </c>
      <c r="G1936">
        <v>36.356460569924103</v>
      </c>
      <c r="H1936">
        <v>43.608915011082601</v>
      </c>
      <c r="I1936">
        <v>51.213522410394901</v>
      </c>
      <c r="J1936">
        <v>0.52602204709408595</v>
      </c>
      <c r="K1936">
        <v>174.78999615712701</v>
      </c>
      <c r="L1936">
        <v>148.91605454952801</v>
      </c>
      <c r="M1936">
        <v>75.099132473320694</v>
      </c>
      <c r="N1936">
        <v>1.03085049784739</v>
      </c>
      <c r="O1936">
        <v>3.4782608695652102</v>
      </c>
      <c r="P1936">
        <v>96.497223408799599</v>
      </c>
      <c r="Q1936">
        <v>0.12205526638957399</v>
      </c>
    </row>
    <row r="1937" spans="1:17" hidden="1" x14ac:dyDescent="0.3">
      <c r="A1937" t="s">
        <v>4030</v>
      </c>
      <c r="B1937" t="s">
        <v>4031</v>
      </c>
      <c r="C1937" t="str">
        <f>IFERROR(VLOOKUP(Table1[[#This Row],[Ticker]],[1]!Table1[[Symbol]:[Industry]],2,FALSE),"-")</f>
        <v>-</v>
      </c>
      <c r="D1937" t="s">
        <v>681</v>
      </c>
      <c r="E1937">
        <v>406.42900572999997</v>
      </c>
      <c r="F1937">
        <v>136.18</v>
      </c>
      <c r="G1937">
        <v>-3.6224675463629801</v>
      </c>
      <c r="H1937">
        <v>-4.9028944413461799</v>
      </c>
      <c r="I1937">
        <v>-22.4267265502477</v>
      </c>
      <c r="J1937">
        <v>-2.2234395538914602</v>
      </c>
      <c r="K1937">
        <v>135.29184399758299</v>
      </c>
      <c r="L1937">
        <v>130.54480344002101</v>
      </c>
      <c r="M1937">
        <v>40.713494980465398</v>
      </c>
      <c r="N1937">
        <v>0.67946157174399402</v>
      </c>
      <c r="O1937">
        <v>20.575708620942802</v>
      </c>
      <c r="P1937">
        <v>26.620176662017599</v>
      </c>
      <c r="Q1937">
        <v>3.6427206818469997E-2</v>
      </c>
    </row>
    <row r="1938" spans="1:17" hidden="1" x14ac:dyDescent="0.3">
      <c r="A1938" t="s">
        <v>4032</v>
      </c>
      <c r="B1938" t="s">
        <v>4033</v>
      </c>
      <c r="C1938" t="str">
        <f>IFERROR(VLOOKUP(Table1[[#This Row],[Ticker]],[1]!Table1[[Symbol]:[Industry]],2,FALSE),"-")</f>
        <v>-</v>
      </c>
      <c r="D1938" t="s">
        <v>411</v>
      </c>
      <c r="E1938">
        <v>406.24334370000003</v>
      </c>
      <c r="F1938">
        <v>329.1</v>
      </c>
      <c r="G1938">
        <v>34.118806728417603</v>
      </c>
      <c r="H1938">
        <v>-12.883592856918201</v>
      </c>
      <c r="I1938">
        <v>-46.6423931653108</v>
      </c>
      <c r="J1938">
        <v>-3.1759218416747501</v>
      </c>
      <c r="K1938">
        <v>365.91071448060399</v>
      </c>
      <c r="L1938">
        <v>370.80284637880197</v>
      </c>
      <c r="M1938">
        <v>42.381585331870603</v>
      </c>
      <c r="N1938">
        <v>0.43350360576923003</v>
      </c>
      <c r="O1938">
        <v>123.21482831965901</v>
      </c>
      <c r="P1938">
        <v>76.745435016111699</v>
      </c>
      <c r="Q1938">
        <v>0.197267583514663</v>
      </c>
    </row>
    <row r="1939" spans="1:17" hidden="1" x14ac:dyDescent="0.3">
      <c r="A1939" t="s">
        <v>4034</v>
      </c>
      <c r="B1939" t="s">
        <v>4035</v>
      </c>
      <c r="C1939" t="str">
        <f>IFERROR(VLOOKUP(Table1[[#This Row],[Ticker]],[1]!Table1[[Symbol]:[Industry]],2,FALSE),"-")</f>
        <v>-</v>
      </c>
      <c r="D1939" t="s">
        <v>838</v>
      </c>
      <c r="E1939">
        <v>405.24328007999998</v>
      </c>
      <c r="F1939">
        <v>370.2</v>
      </c>
      <c r="G1939">
        <v>-36.257038257504199</v>
      </c>
      <c r="H1939">
        <v>-9.6896661869976697</v>
      </c>
      <c r="I1939">
        <v>-22.0843039121396</v>
      </c>
      <c r="J1939">
        <v>-4.44492462370639</v>
      </c>
      <c r="K1939">
        <v>370.798222870144</v>
      </c>
      <c r="L1939">
        <v>386.29194905912999</v>
      </c>
      <c r="M1939">
        <v>46.912963369119304</v>
      </c>
      <c r="N1939">
        <v>0.94724694693074696</v>
      </c>
      <c r="O1939">
        <v>30.659103187466201</v>
      </c>
      <c r="P1939">
        <v>19.342359767891601</v>
      </c>
      <c r="Q1939">
        <v>1.0885404875756999E-2</v>
      </c>
    </row>
    <row r="1940" spans="1:17" hidden="1" x14ac:dyDescent="0.3">
      <c r="A1940" t="s">
        <v>4036</v>
      </c>
      <c r="B1940" t="s">
        <v>4037</v>
      </c>
      <c r="C1940" t="str">
        <f>IFERROR(VLOOKUP(Table1[[#This Row],[Ticker]],[1]!Table1[[Symbol]:[Industry]],2,FALSE),"-")</f>
        <v>-</v>
      </c>
      <c r="D1940" t="s">
        <v>398</v>
      </c>
      <c r="E1940">
        <v>403.02905988499998</v>
      </c>
      <c r="F1940">
        <v>297.12</v>
      </c>
      <c r="G1940">
        <v>-3.41218973244741</v>
      </c>
      <c r="H1940">
        <v>28.539084979603501</v>
      </c>
      <c r="I1940">
        <v>-14.381834581322501</v>
      </c>
      <c r="J1940">
        <v>10.7590144537266</v>
      </c>
      <c r="K1940">
        <v>254.437131056738</v>
      </c>
      <c r="L1940">
        <v>256.12430606708398</v>
      </c>
      <c r="M1940">
        <v>69.626533842488399</v>
      </c>
      <c r="N1940">
        <v>3.6607666355998498</v>
      </c>
      <c r="O1940">
        <v>19.1942649434571</v>
      </c>
      <c r="P1940">
        <v>42.503597122302097</v>
      </c>
      <c r="Q1940">
        <v>1.4716298143425E-2</v>
      </c>
    </row>
    <row r="1941" spans="1:17" hidden="1" x14ac:dyDescent="0.3">
      <c r="A1941" t="s">
        <v>4038</v>
      </c>
      <c r="B1941" t="s">
        <v>4039</v>
      </c>
      <c r="C1941" t="str">
        <f>IFERROR(VLOOKUP(Table1[[#This Row],[Ticker]],[1]!Table1[[Symbol]:[Industry]],2,FALSE),"-")</f>
        <v>-</v>
      </c>
      <c r="E1941">
        <v>402.91523280000001</v>
      </c>
      <c r="F1941">
        <v>197.81</v>
      </c>
      <c r="G1941">
        <v>-12.2417324613898</v>
      </c>
      <c r="H1941">
        <v>12.986177569553201</v>
      </c>
      <c r="I1941">
        <v>-7.8057312839442602E-2</v>
      </c>
      <c r="J1941">
        <v>15.0906642853764</v>
      </c>
      <c r="M1941">
        <v>80.182816385495798</v>
      </c>
      <c r="O1941">
        <v>1.9665335422880399</v>
      </c>
      <c r="P1941">
        <v>26.194577352471999</v>
      </c>
    </row>
    <row r="1942" spans="1:17" hidden="1" x14ac:dyDescent="0.3">
      <c r="A1942" t="s">
        <v>4040</v>
      </c>
      <c r="B1942" t="s">
        <v>4041</v>
      </c>
      <c r="C1942" t="str">
        <f>IFERROR(VLOOKUP(Table1[[#This Row],[Ticker]],[1]!Table1[[Symbol]:[Industry]],2,FALSE),"-")</f>
        <v>-</v>
      </c>
      <c r="E1942">
        <v>402.72918611399899</v>
      </c>
      <c r="F1942">
        <v>22.05</v>
      </c>
      <c r="G1942">
        <v>5.6181495062765503</v>
      </c>
      <c r="K1942">
        <v>22.064075533845699</v>
      </c>
      <c r="L1942">
        <v>20.559754299100199</v>
      </c>
      <c r="M1942">
        <v>35.6509857849477</v>
      </c>
      <c r="N1942">
        <v>1</v>
      </c>
      <c r="O1942">
        <v>18.367346938775501</v>
      </c>
      <c r="P1942">
        <v>55.281690140845001</v>
      </c>
      <c r="Q1942">
        <v>2.5042493907753999E-2</v>
      </c>
    </row>
    <row r="1943" spans="1:17" hidden="1" x14ac:dyDescent="0.3">
      <c r="A1943" t="s">
        <v>4042</v>
      </c>
      <c r="B1943" t="s">
        <v>4043</v>
      </c>
      <c r="C1943" t="str">
        <f>IFERROR(VLOOKUP(Table1[[#This Row],[Ticker]],[1]!Table1[[Symbol]:[Industry]],2,FALSE),"-")</f>
        <v>-</v>
      </c>
      <c r="D1943" t="s">
        <v>127</v>
      </c>
      <c r="E1943">
        <v>402.357033</v>
      </c>
      <c r="F1943">
        <v>51.35</v>
      </c>
      <c r="G1943">
        <v>982.65349566062002</v>
      </c>
      <c r="H1943">
        <v>41.872180455556098</v>
      </c>
      <c r="I1943">
        <v>113.76543469939099</v>
      </c>
      <c r="J1943">
        <v>6.8529280923330402</v>
      </c>
      <c r="K1943">
        <v>38.104973289177501</v>
      </c>
      <c r="L1943">
        <v>26.346650886542601</v>
      </c>
      <c r="M1943">
        <v>98.663364663332104</v>
      </c>
      <c r="N1943">
        <v>1.2731914339216801</v>
      </c>
      <c r="O1943">
        <v>0</v>
      </c>
      <c r="P1943">
        <v>1247.76902887139</v>
      </c>
      <c r="Q1943">
        <v>0.30329128704759001</v>
      </c>
    </row>
    <row r="1944" spans="1:17" hidden="1" x14ac:dyDescent="0.3">
      <c r="A1944" t="s">
        <v>4044</v>
      </c>
      <c r="B1944" t="s">
        <v>4045</v>
      </c>
      <c r="C1944" t="str">
        <f>IFERROR(VLOOKUP(Table1[[#This Row],[Ticker]],[1]!Table1[[Symbol]:[Industry]],2,FALSE),"-")</f>
        <v>-</v>
      </c>
      <c r="E1944">
        <v>401.91201860500001</v>
      </c>
      <c r="F1944">
        <v>61.85</v>
      </c>
      <c r="G1944">
        <v>-75.813377870721894</v>
      </c>
      <c r="H1944">
        <v>-1.7697298530208401</v>
      </c>
      <c r="I1944">
        <v>-43.304803926086201</v>
      </c>
      <c r="J1944">
        <v>-2.0342462177318201</v>
      </c>
      <c r="K1944">
        <v>60.850010469203703</v>
      </c>
      <c r="L1944">
        <v>78.270461837173897</v>
      </c>
      <c r="M1944">
        <v>67.018211664941205</v>
      </c>
      <c r="N1944">
        <v>1.8331237685023301</v>
      </c>
      <c r="O1944">
        <v>201.16606505196401</v>
      </c>
      <c r="P1944">
        <v>22.6209357652656</v>
      </c>
      <c r="Q1944">
        <v>-0.162721856615614</v>
      </c>
    </row>
    <row r="1945" spans="1:17" hidden="1" x14ac:dyDescent="0.3">
      <c r="A1945" t="s">
        <v>4046</v>
      </c>
      <c r="B1945" t="s">
        <v>4047</v>
      </c>
      <c r="C1945" t="str">
        <f>IFERROR(VLOOKUP(Table1[[#This Row],[Ticker]],[1]!Table1[[Symbol]:[Industry]],2,FALSE),"-")</f>
        <v>-</v>
      </c>
      <c r="D1945" t="s">
        <v>905</v>
      </c>
      <c r="E1945">
        <v>401.006061119999</v>
      </c>
      <c r="F1945">
        <v>124.6</v>
      </c>
      <c r="G1945">
        <v>49.5709219275357</v>
      </c>
      <c r="H1945">
        <v>-5.8002695790986198</v>
      </c>
      <c r="I1945">
        <v>-12.6227821185756</v>
      </c>
      <c r="J1945">
        <v>-2.5681460401004901</v>
      </c>
      <c r="K1945">
        <v>113.655064817658</v>
      </c>
      <c r="L1945">
        <v>118.904036905027</v>
      </c>
      <c r="M1945">
        <v>49.166105613223102</v>
      </c>
      <c r="N1945">
        <v>0.43811009174311899</v>
      </c>
      <c r="O1945">
        <v>40.449438202247201</v>
      </c>
      <c r="P1945">
        <v>85.141158989598793</v>
      </c>
    </row>
    <row r="1946" spans="1:17" hidden="1" x14ac:dyDescent="0.3">
      <c r="A1946" t="s">
        <v>4048</v>
      </c>
      <c r="B1946" t="s">
        <v>4049</v>
      </c>
      <c r="C1946" t="str">
        <f>IFERROR(VLOOKUP(Table1[[#This Row],[Ticker]],[1]!Table1[[Symbol]:[Industry]],2,FALSE),"-")</f>
        <v>-</v>
      </c>
      <c r="D1946" t="s">
        <v>46</v>
      </c>
      <c r="E1946">
        <v>400.91680000000002</v>
      </c>
      <c r="F1946">
        <v>365.8</v>
      </c>
      <c r="G1946">
        <v>26.380884687542999</v>
      </c>
      <c r="H1946">
        <v>11.370088622529</v>
      </c>
      <c r="I1946">
        <v>-7.2011330469774997</v>
      </c>
      <c r="J1946">
        <v>6.8279581503179001</v>
      </c>
      <c r="K1946">
        <v>317.551950965358</v>
      </c>
      <c r="M1946">
        <v>52.420088346462201</v>
      </c>
      <c r="N1946">
        <v>0.370981939596296</v>
      </c>
      <c r="O1946">
        <v>16.047020229633599</v>
      </c>
      <c r="P1946">
        <v>113.418903150525</v>
      </c>
    </row>
    <row r="1947" spans="1:17" hidden="1" x14ac:dyDescent="0.3">
      <c r="A1947" t="s">
        <v>4050</v>
      </c>
      <c r="B1947" t="s">
        <v>4051</v>
      </c>
      <c r="C1947" t="str">
        <f>IFERROR(VLOOKUP(Table1[[#This Row],[Ticker]],[1]!Table1[[Symbol]:[Industry]],2,FALSE),"-")</f>
        <v>-</v>
      </c>
      <c r="D1947" t="s">
        <v>391</v>
      </c>
      <c r="E1947">
        <v>400.69774999999998</v>
      </c>
      <c r="F1947">
        <v>37.9</v>
      </c>
      <c r="G1947">
        <v>-24.536058207328502</v>
      </c>
      <c r="H1947">
        <v>-4.3490487172607599</v>
      </c>
      <c r="I1947">
        <v>-69.1162484302302</v>
      </c>
      <c r="J1947">
        <v>4.7109901062594197</v>
      </c>
      <c r="K1947">
        <v>40.1734305028845</v>
      </c>
      <c r="L1947">
        <v>48.651676823410703</v>
      </c>
      <c r="M1947">
        <v>59.352087139630498</v>
      </c>
      <c r="N1947">
        <v>2.1214471563193298</v>
      </c>
      <c r="O1947">
        <v>129.551451187335</v>
      </c>
      <c r="P1947">
        <v>18.4745232885276</v>
      </c>
      <c r="Q1947">
        <v>0.15201960497033601</v>
      </c>
    </row>
    <row r="1948" spans="1:17" hidden="1" x14ac:dyDescent="0.3">
      <c r="A1948" t="s">
        <v>4052</v>
      </c>
      <c r="B1948" t="s">
        <v>4053</v>
      </c>
      <c r="C1948" t="str">
        <f>IFERROR(VLOOKUP(Table1[[#This Row],[Ticker]],[1]!Table1[[Symbol]:[Industry]],2,FALSE),"-")</f>
        <v>-</v>
      </c>
      <c r="E1948">
        <v>400.38981903500002</v>
      </c>
      <c r="F1948">
        <v>96.65</v>
      </c>
      <c r="G1948">
        <v>-7.9741511864556101</v>
      </c>
      <c r="H1948">
        <v>10.183038262816799</v>
      </c>
      <c r="I1948">
        <v>1.7583800064930899</v>
      </c>
      <c r="J1948">
        <v>12.972815106007401</v>
      </c>
      <c r="K1948">
        <v>82.167765644641193</v>
      </c>
      <c r="L1948">
        <v>78.660505817392007</v>
      </c>
      <c r="M1948">
        <v>69.450860528986496</v>
      </c>
      <c r="N1948">
        <v>3.8636298304737902</v>
      </c>
      <c r="O1948">
        <v>8.6497672012415894</v>
      </c>
      <c r="P1948">
        <v>48.692307692307701</v>
      </c>
      <c r="Q1948">
        <v>-7.2897752157182E-2</v>
      </c>
    </row>
    <row r="1949" spans="1:17" hidden="1" x14ac:dyDescent="0.3">
      <c r="A1949" t="s">
        <v>4054</v>
      </c>
      <c r="B1949" t="s">
        <v>4055</v>
      </c>
      <c r="C1949" t="str">
        <f>IFERROR(VLOOKUP(Table1[[#This Row],[Ticker]],[1]!Table1[[Symbol]:[Industry]],2,FALSE),"-")</f>
        <v>-</v>
      </c>
      <c r="D1949" t="s">
        <v>531</v>
      </c>
      <c r="E1949">
        <v>400.22532000000001</v>
      </c>
      <c r="F1949">
        <v>342.6</v>
      </c>
      <c r="G1949">
        <v>127.359999140341</v>
      </c>
      <c r="H1949">
        <v>6.5791253312773801</v>
      </c>
      <c r="I1949">
        <v>57.561342850131403</v>
      </c>
      <c r="J1949">
        <v>-3.5558003610881501</v>
      </c>
      <c r="K1949">
        <v>313.47074228355098</v>
      </c>
      <c r="L1949">
        <v>245.47154269827999</v>
      </c>
      <c r="M1949">
        <v>47.238226910587898</v>
      </c>
      <c r="N1949">
        <v>0.16224520605525899</v>
      </c>
      <c r="O1949">
        <v>7.9976649153531598</v>
      </c>
      <c r="P1949">
        <v>174.08</v>
      </c>
      <c r="Q1949">
        <v>0.165346980141588</v>
      </c>
    </row>
    <row r="1950" spans="1:17" hidden="1" x14ac:dyDescent="0.3">
      <c r="A1950" t="s">
        <v>4056</v>
      </c>
      <c r="B1950" t="s">
        <v>4057</v>
      </c>
      <c r="C1950" t="str">
        <f>IFERROR(VLOOKUP(Table1[[#This Row],[Ticker]],[1]!Table1[[Symbol]:[Industry]],2,FALSE),"-")</f>
        <v>-</v>
      </c>
      <c r="D1950" t="s">
        <v>279</v>
      </c>
      <c r="E1950">
        <v>400.08499999999998</v>
      </c>
      <c r="F1950">
        <v>347.9</v>
      </c>
      <c r="G1950">
        <v>-33.915784486944098</v>
      </c>
      <c r="H1950">
        <v>-4.9466855443443496</v>
      </c>
      <c r="I1950">
        <v>-19.056402024937</v>
      </c>
      <c r="J1950">
        <v>-2.12952604045782</v>
      </c>
      <c r="K1950">
        <v>347.238291969464</v>
      </c>
      <c r="L1950">
        <v>353.19014641483398</v>
      </c>
      <c r="M1950">
        <v>62.623967703983602</v>
      </c>
      <c r="N1950">
        <v>0.96448651378541295</v>
      </c>
      <c r="O1950">
        <v>26.458752515090499</v>
      </c>
      <c r="P1950">
        <v>11.150159744408899</v>
      </c>
      <c r="Q1950">
        <v>6.0904463146530002E-2</v>
      </c>
    </row>
    <row r="1951" spans="1:17" hidden="1" x14ac:dyDescent="0.3">
      <c r="A1951" t="s">
        <v>4058</v>
      </c>
      <c r="B1951" t="s">
        <v>4059</v>
      </c>
      <c r="C1951" t="str">
        <f>IFERROR(VLOOKUP(Table1[[#This Row],[Ticker]],[1]!Table1[[Symbol]:[Industry]],2,FALSE),"-")</f>
        <v>-</v>
      </c>
      <c r="D1951" t="s">
        <v>72</v>
      </c>
      <c r="E1951">
        <v>399.85176000000001</v>
      </c>
      <c r="F1951">
        <v>294</v>
      </c>
      <c r="G1951">
        <v>-35.956240175897499</v>
      </c>
      <c r="H1951">
        <v>-6.4083618843921499</v>
      </c>
      <c r="I1951">
        <v>-16.254103488885601</v>
      </c>
      <c r="K1951">
        <v>240.93553543611401</v>
      </c>
      <c r="M1951" s="1">
        <v>6.0965434000000003E-8</v>
      </c>
      <c r="N1951">
        <v>0.70270270270270196</v>
      </c>
      <c r="O1951">
        <v>10.5442176870748</v>
      </c>
      <c r="P1951">
        <v>0.34129692832765002</v>
      </c>
    </row>
    <row r="1952" spans="1:17" hidden="1" x14ac:dyDescent="0.3">
      <c r="A1952" t="s">
        <v>4060</v>
      </c>
      <c r="B1952" t="s">
        <v>4061</v>
      </c>
      <c r="C1952" t="str">
        <f>IFERROR(VLOOKUP(Table1[[#This Row],[Ticker]],[1]!Table1[[Symbol]:[Industry]],2,FALSE),"-")</f>
        <v>-</v>
      </c>
      <c r="D1952" t="s">
        <v>21</v>
      </c>
      <c r="E1952">
        <v>399.22800000000001</v>
      </c>
      <c r="F1952">
        <v>323</v>
      </c>
      <c r="G1952">
        <v>-9.1763993270911897</v>
      </c>
      <c r="H1952">
        <v>10.7615332698921</v>
      </c>
      <c r="I1952">
        <v>2.9872758214592099</v>
      </c>
      <c r="J1952">
        <v>12.333088527800699</v>
      </c>
      <c r="K1952">
        <v>271.05953924855299</v>
      </c>
      <c r="M1952">
        <v>57.686568304202297</v>
      </c>
      <c r="N1952">
        <v>0.400845578042694</v>
      </c>
      <c r="O1952">
        <v>16.9659442724458</v>
      </c>
      <c r="P1952">
        <v>127.464788732394</v>
      </c>
    </row>
    <row r="1953" spans="1:17" hidden="1" x14ac:dyDescent="0.3">
      <c r="A1953" t="s">
        <v>4062</v>
      </c>
      <c r="B1953" t="s">
        <v>4063</v>
      </c>
      <c r="C1953" t="str">
        <f>IFERROR(VLOOKUP(Table1[[#This Row],[Ticker]],[1]!Table1[[Symbol]:[Industry]],2,FALSE),"-")</f>
        <v>-</v>
      </c>
      <c r="D1953" t="s">
        <v>279</v>
      </c>
      <c r="E1953">
        <v>398.85854</v>
      </c>
      <c r="F1953">
        <v>51.82</v>
      </c>
      <c r="G1953">
        <v>1384.36939337422</v>
      </c>
      <c r="H1953">
        <v>36.226586052402602</v>
      </c>
      <c r="I1953">
        <v>941.143045187285</v>
      </c>
      <c r="J1953">
        <v>6.8418529873848701</v>
      </c>
      <c r="K1953">
        <v>35.731408312465902</v>
      </c>
      <c r="L1953">
        <v>18.7546505717802</v>
      </c>
      <c r="M1953">
        <v>98.400974716747896</v>
      </c>
      <c r="N1953">
        <v>1.29199224121498</v>
      </c>
      <c r="O1953">
        <v>0</v>
      </c>
      <c r="P1953">
        <v>1848.12030075187</v>
      </c>
      <c r="Q1953">
        <v>0.182563989252952</v>
      </c>
    </row>
    <row r="1954" spans="1:17" hidden="1" x14ac:dyDescent="0.3">
      <c r="A1954" t="s">
        <v>4064</v>
      </c>
      <c r="B1954" t="s">
        <v>4065</v>
      </c>
      <c r="C1954" t="str">
        <f>IFERROR(VLOOKUP(Table1[[#This Row],[Ticker]],[1]!Table1[[Symbol]:[Industry]],2,FALSE),"-")</f>
        <v>-</v>
      </c>
      <c r="D1954" t="s">
        <v>298</v>
      </c>
      <c r="E1954">
        <v>398.32431700400002</v>
      </c>
      <c r="F1954">
        <v>204.76</v>
      </c>
      <c r="G1954">
        <v>5.6854471690155801</v>
      </c>
      <c r="H1954">
        <v>41.6305457799591</v>
      </c>
      <c r="I1954">
        <v>-3.87135416274007</v>
      </c>
      <c r="J1954">
        <v>19.487850432562599</v>
      </c>
      <c r="K1954">
        <v>159.227669027546</v>
      </c>
      <c r="L1954">
        <v>154.62244251201599</v>
      </c>
      <c r="M1954">
        <v>79.741771279945795</v>
      </c>
      <c r="N1954">
        <v>2.9758725386254001</v>
      </c>
      <c r="O1954">
        <v>16.6975971869505</v>
      </c>
      <c r="P1954">
        <v>88.112080845199799</v>
      </c>
      <c r="Q1954">
        <v>6.7880472249578994E-2</v>
      </c>
    </row>
    <row r="1955" spans="1:17" hidden="1" x14ac:dyDescent="0.3">
      <c r="A1955" t="s">
        <v>4066</v>
      </c>
      <c r="B1955" t="s">
        <v>4067</v>
      </c>
      <c r="C1955" t="str">
        <f>IFERROR(VLOOKUP(Table1[[#This Row],[Ticker]],[1]!Table1[[Symbol]:[Industry]],2,FALSE),"-")</f>
        <v>-</v>
      </c>
      <c r="D1955" t="s">
        <v>279</v>
      </c>
      <c r="E1955">
        <v>397.627203017</v>
      </c>
      <c r="F1955">
        <v>77.989999999999995</v>
      </c>
      <c r="G1955">
        <v>64.033991814334399</v>
      </c>
      <c r="H1955">
        <v>18.1329321241627</v>
      </c>
      <c r="I1955">
        <v>-9.3583402071102295</v>
      </c>
      <c r="J1955">
        <v>14.281994336353099</v>
      </c>
      <c r="K1955">
        <v>69.387511195751003</v>
      </c>
      <c r="L1955">
        <v>62.601164479202303</v>
      </c>
      <c r="M1955">
        <v>64.140512293305306</v>
      </c>
      <c r="N1955">
        <v>2.3217861831875402</v>
      </c>
      <c r="O1955">
        <v>15.6558533145275</v>
      </c>
      <c r="P1955">
        <v>94.246575342465704</v>
      </c>
      <c r="Q1955">
        <v>1.0906197967532E-2</v>
      </c>
    </row>
    <row r="1956" spans="1:17" hidden="1" x14ac:dyDescent="0.3">
      <c r="A1956" t="s">
        <v>4068</v>
      </c>
      <c r="B1956" t="s">
        <v>4069</v>
      </c>
      <c r="C1956" t="str">
        <f>IFERROR(VLOOKUP(Table1[[#This Row],[Ticker]],[1]!Table1[[Symbol]:[Industry]],2,FALSE),"-")</f>
        <v>-</v>
      </c>
      <c r="D1956" t="s">
        <v>265</v>
      </c>
      <c r="E1956">
        <v>397.00266800000003</v>
      </c>
      <c r="F1956">
        <v>725.75</v>
      </c>
      <c r="G1956">
        <v>93.0650836596175</v>
      </c>
      <c r="H1956">
        <v>3.4833637167393898</v>
      </c>
      <c r="I1956">
        <v>61.408488789947697</v>
      </c>
      <c r="J1956">
        <v>12.274497149537201</v>
      </c>
      <c r="K1956">
        <v>638.52035600480497</v>
      </c>
      <c r="L1956">
        <v>499.087479528004</v>
      </c>
      <c r="M1956">
        <v>64.753054237680701</v>
      </c>
      <c r="N1956">
        <v>0.50320647455823397</v>
      </c>
      <c r="O1956">
        <v>8.8115742335515002</v>
      </c>
      <c r="P1956">
        <v>150.258620689655</v>
      </c>
      <c r="Q1956">
        <v>0.10267596593443699</v>
      </c>
    </row>
    <row r="1957" spans="1:17" hidden="1" x14ac:dyDescent="0.3">
      <c r="A1957" t="s">
        <v>4070</v>
      </c>
      <c r="B1957" t="s">
        <v>4071</v>
      </c>
      <c r="C1957" t="str">
        <f>IFERROR(VLOOKUP(Table1[[#This Row],[Ticker]],[1]!Table1[[Symbol]:[Industry]],2,FALSE),"-")</f>
        <v>-</v>
      </c>
      <c r="D1957" t="s">
        <v>1346</v>
      </c>
      <c r="E1957">
        <v>395.06524999999999</v>
      </c>
      <c r="F1957">
        <v>317.5</v>
      </c>
      <c r="G1957">
        <v>238.52475009819599</v>
      </c>
      <c r="H1957">
        <v>-4.76764412592873E-2</v>
      </c>
      <c r="I1957">
        <v>-29.3610553605433</v>
      </c>
      <c r="J1957">
        <v>10.844993289705499</v>
      </c>
      <c r="K1957">
        <v>333.57344343992497</v>
      </c>
      <c r="L1957">
        <v>288.86480698301699</v>
      </c>
      <c r="M1957">
        <v>60.600704398432299</v>
      </c>
      <c r="N1957">
        <v>0.76464976832924503</v>
      </c>
      <c r="O1957">
        <v>43.275590551180997</v>
      </c>
      <c r="P1957">
        <v>282.06979542719603</v>
      </c>
      <c r="Q1957">
        <v>0.152393166226202</v>
      </c>
    </row>
    <row r="1958" spans="1:17" hidden="1" x14ac:dyDescent="0.3">
      <c r="A1958" t="s">
        <v>4072</v>
      </c>
      <c r="B1958" t="s">
        <v>4073</v>
      </c>
      <c r="C1958" t="str">
        <f>IFERROR(VLOOKUP(Table1[[#This Row],[Ticker]],[1]!Table1[[Symbol]:[Industry]],2,FALSE),"-")</f>
        <v>-</v>
      </c>
      <c r="D1958" t="s">
        <v>57</v>
      </c>
      <c r="E1958">
        <v>394.52937544000002</v>
      </c>
      <c r="F1958">
        <v>90.1</v>
      </c>
      <c r="G1958">
        <v>152.637583344755</v>
      </c>
      <c r="H1958">
        <v>-26.3734328977771</v>
      </c>
      <c r="I1958">
        <v>158.157083208015</v>
      </c>
      <c r="J1958">
        <v>2.6010465584706299</v>
      </c>
      <c r="K1958">
        <v>96.641264444097004</v>
      </c>
      <c r="L1958">
        <v>72.767209475198698</v>
      </c>
      <c r="M1958">
        <v>52.881185689265301</v>
      </c>
      <c r="N1958">
        <v>2.95075075901415</v>
      </c>
      <c r="O1958">
        <v>44.173140954494997</v>
      </c>
      <c r="P1958">
        <v>341.12607099143202</v>
      </c>
      <c r="Q1958">
        <v>0.20554098718790001</v>
      </c>
    </row>
    <row r="1959" spans="1:17" hidden="1" x14ac:dyDescent="0.3">
      <c r="A1959" t="s">
        <v>4074</v>
      </c>
      <c r="B1959" t="s">
        <v>4075</v>
      </c>
      <c r="C1959" t="str">
        <f>IFERROR(VLOOKUP(Table1[[#This Row],[Ticker]],[1]!Table1[[Symbol]:[Industry]],2,FALSE),"-")</f>
        <v>-</v>
      </c>
      <c r="D1959" t="s">
        <v>305</v>
      </c>
      <c r="E1959">
        <v>394.06842</v>
      </c>
      <c r="F1959">
        <v>336.5</v>
      </c>
      <c r="G1959">
        <v>-40.957461177118503</v>
      </c>
      <c r="H1959">
        <v>-4.3054750157796304</v>
      </c>
      <c r="I1959">
        <v>-28.7937860285681</v>
      </c>
      <c r="J1959">
        <v>-4.0362808415686304</v>
      </c>
      <c r="M1959">
        <v>31.6051496066593</v>
      </c>
      <c r="O1959">
        <v>39.673105497771097</v>
      </c>
      <c r="P1959">
        <v>1.9696969696969699</v>
      </c>
    </row>
    <row r="1960" spans="1:17" hidden="1" x14ac:dyDescent="0.3">
      <c r="A1960" t="s">
        <v>4076</v>
      </c>
      <c r="B1960" t="s">
        <v>4077</v>
      </c>
      <c r="C1960" t="str">
        <f>IFERROR(VLOOKUP(Table1[[#This Row],[Ticker]],[1]!Table1[[Symbol]:[Industry]],2,FALSE),"-")</f>
        <v>-</v>
      </c>
      <c r="D1960" t="s">
        <v>46</v>
      </c>
      <c r="E1960">
        <v>391.97158824000002</v>
      </c>
      <c r="F1960">
        <v>14.54</v>
      </c>
      <c r="G1960">
        <v>131.84154640696801</v>
      </c>
      <c r="H1960">
        <v>40.223906976296703</v>
      </c>
      <c r="I1960">
        <v>-17.3207701555522</v>
      </c>
      <c r="J1960">
        <v>19.138862806015901</v>
      </c>
      <c r="K1960">
        <v>11.5753189813388</v>
      </c>
      <c r="L1960">
        <v>10.187124898019899</v>
      </c>
      <c r="M1960">
        <v>74.483144843146206</v>
      </c>
      <c r="N1960">
        <v>3.0494610034807699</v>
      </c>
      <c r="O1960">
        <v>10.4539202200825</v>
      </c>
      <c r="P1960">
        <v>162.929475587703</v>
      </c>
      <c r="Q1960">
        <v>9.0888430557619998E-2</v>
      </c>
    </row>
    <row r="1961" spans="1:17" hidden="1" x14ac:dyDescent="0.3">
      <c r="A1961" t="s">
        <v>4078</v>
      </c>
      <c r="B1961" t="s">
        <v>4079</v>
      </c>
      <c r="C1961" t="str">
        <f>IFERROR(VLOOKUP(Table1[[#This Row],[Ticker]],[1]!Table1[[Symbol]:[Industry]],2,FALSE),"-")</f>
        <v>-</v>
      </c>
      <c r="E1961">
        <v>390.94920000000002</v>
      </c>
      <c r="F1961">
        <v>286.2</v>
      </c>
      <c r="G1961">
        <v>60.3115225956819</v>
      </c>
      <c r="H1961">
        <v>21.345588991464599</v>
      </c>
      <c r="I1961">
        <v>12.663856599806101</v>
      </c>
      <c r="J1961">
        <v>25.337968957278498</v>
      </c>
      <c r="K1961">
        <v>207.65640748860301</v>
      </c>
      <c r="L1961">
        <v>189.605841452779</v>
      </c>
      <c r="M1961">
        <v>87.337943477060804</v>
      </c>
      <c r="N1961">
        <v>1.2494982139819699</v>
      </c>
      <c r="O1961">
        <v>2.7253668763102801</v>
      </c>
      <c r="P1961">
        <v>93.378378378378301</v>
      </c>
    </row>
    <row r="1962" spans="1:17" hidden="1" x14ac:dyDescent="0.3">
      <c r="A1962" t="s">
        <v>4080</v>
      </c>
      <c r="B1962" t="s">
        <v>4081</v>
      </c>
      <c r="C1962" t="str">
        <f>IFERROR(VLOOKUP(Table1[[#This Row],[Ticker]],[1]!Table1[[Symbol]:[Industry]],2,FALSE),"-")</f>
        <v>-</v>
      </c>
      <c r="D1962" t="s">
        <v>279</v>
      </c>
      <c r="E1962">
        <v>390.124744569999</v>
      </c>
      <c r="F1962">
        <v>498.85</v>
      </c>
      <c r="G1962">
        <v>-11.0403322255068</v>
      </c>
      <c r="H1962">
        <v>-5.3542325193598401</v>
      </c>
      <c r="I1962">
        <v>-18.349076092942099</v>
      </c>
      <c r="J1962">
        <v>9.0570467945208399E-2</v>
      </c>
      <c r="K1962">
        <v>497.81522695552798</v>
      </c>
      <c r="L1962">
        <v>481.73958318567901</v>
      </c>
      <c r="M1962">
        <v>58.6471961889292</v>
      </c>
      <c r="N1962">
        <v>0.65866873706907803</v>
      </c>
      <c r="O1962">
        <v>17.6706424776986</v>
      </c>
      <c r="P1962">
        <v>24.370481176763899</v>
      </c>
      <c r="Q1962">
        <v>5.7555284218383997E-2</v>
      </c>
    </row>
    <row r="1963" spans="1:17" hidden="1" x14ac:dyDescent="0.3">
      <c r="A1963" t="s">
        <v>4082</v>
      </c>
      <c r="B1963" t="s">
        <v>4083</v>
      </c>
      <c r="C1963" t="str">
        <f>IFERROR(VLOOKUP(Table1[[#This Row],[Ticker]],[1]!Table1[[Symbol]:[Industry]],2,FALSE),"-")</f>
        <v>-</v>
      </c>
      <c r="D1963" t="s">
        <v>165</v>
      </c>
      <c r="E1963">
        <v>389.14608449999997</v>
      </c>
      <c r="F1963">
        <v>2697</v>
      </c>
      <c r="G1963">
        <v>-18.537778637435999</v>
      </c>
      <c r="H1963">
        <v>-0.90830294992727401</v>
      </c>
      <c r="I1963">
        <v>2.49914326436113</v>
      </c>
      <c r="J1963">
        <v>-0.93284954141602305</v>
      </c>
      <c r="K1963">
        <v>2706.0116277453699</v>
      </c>
      <c r="L1963">
        <v>2474.90031638766</v>
      </c>
      <c r="M1963">
        <v>35.561967257822403</v>
      </c>
      <c r="N1963">
        <v>0.34232852737728098</v>
      </c>
      <c r="O1963">
        <v>22.321097515758201</v>
      </c>
      <c r="P1963">
        <v>38.442585082901303</v>
      </c>
      <c r="Q1963">
        <v>-5.7941759069459003E-2</v>
      </c>
    </row>
    <row r="1964" spans="1:17" hidden="1" x14ac:dyDescent="0.3">
      <c r="A1964" t="s">
        <v>4084</v>
      </c>
      <c r="B1964" t="s">
        <v>4085</v>
      </c>
      <c r="C1964" t="str">
        <f>IFERROR(VLOOKUP(Table1[[#This Row],[Ticker]],[1]!Table1[[Symbol]:[Industry]],2,FALSE),"-")</f>
        <v>-</v>
      </c>
      <c r="D1964" t="s">
        <v>961</v>
      </c>
      <c r="E1964">
        <v>388.99717808000003</v>
      </c>
      <c r="F1964">
        <v>25.34</v>
      </c>
      <c r="G1964">
        <v>-17.895294697393201</v>
      </c>
      <c r="H1964">
        <v>-2.35154574000105</v>
      </c>
      <c r="I1964">
        <v>-4.5571337919159296</v>
      </c>
      <c r="J1964">
        <v>-0.287721340796738</v>
      </c>
      <c r="K1964">
        <v>24.404697567658701</v>
      </c>
      <c r="L1964">
        <v>23.8353502059717</v>
      </c>
      <c r="M1964">
        <v>51.914524575498703</v>
      </c>
      <c r="N1964">
        <v>0.82457662377197705</v>
      </c>
      <c r="O1964">
        <v>19.9684293606945</v>
      </c>
      <c r="P1964">
        <v>39.230769230769198</v>
      </c>
      <c r="Q1964">
        <v>-2.1823547348724999E-2</v>
      </c>
    </row>
    <row r="1965" spans="1:17" hidden="1" x14ac:dyDescent="0.3">
      <c r="A1965" t="s">
        <v>4086</v>
      </c>
      <c r="B1965" t="s">
        <v>4087</v>
      </c>
      <c r="C1965" t="str">
        <f>IFERROR(VLOOKUP(Table1[[#This Row],[Ticker]],[1]!Table1[[Symbol]:[Industry]],2,FALSE),"-")</f>
        <v>-</v>
      </c>
      <c r="D1965" t="s">
        <v>46</v>
      </c>
      <c r="E1965">
        <v>388.33199999999999</v>
      </c>
      <c r="F1965">
        <v>157.5</v>
      </c>
      <c r="G1965">
        <v>55.768456180377697</v>
      </c>
      <c r="H1965">
        <v>-9.4260888067849802</v>
      </c>
      <c r="I1965">
        <v>27.446301369413899</v>
      </c>
      <c r="J1965">
        <v>5.5782366381173798</v>
      </c>
      <c r="K1965">
        <v>151.883181851671</v>
      </c>
      <c r="L1965">
        <v>118.309962289596</v>
      </c>
      <c r="M1965">
        <v>49.425546736295701</v>
      </c>
      <c r="N1965">
        <v>0.57113365048020803</v>
      </c>
      <c r="O1965">
        <v>17.460317460317398</v>
      </c>
      <c r="P1965">
        <v>104.54545454545401</v>
      </c>
    </row>
    <row r="1966" spans="1:17" hidden="1" x14ac:dyDescent="0.3">
      <c r="A1966" t="s">
        <v>4088</v>
      </c>
      <c r="B1966" t="s">
        <v>4089</v>
      </c>
      <c r="C1966" t="str">
        <f>IFERROR(VLOOKUP(Table1[[#This Row],[Ticker]],[1]!Table1[[Symbol]:[Industry]],2,FALSE),"-")</f>
        <v>-</v>
      </c>
      <c r="E1966">
        <v>388</v>
      </c>
      <c r="F1966">
        <v>388</v>
      </c>
      <c r="G1966">
        <v>10.250062151574101</v>
      </c>
      <c r="H1966">
        <v>-5.1273827767011104</v>
      </c>
      <c r="I1966">
        <v>-7.0717830468966598</v>
      </c>
      <c r="J1966">
        <v>-2.1028089080967001</v>
      </c>
      <c r="K1966">
        <v>381.93559676697998</v>
      </c>
      <c r="L1966">
        <v>346.35416671400998</v>
      </c>
      <c r="M1966">
        <v>52.529890209369803</v>
      </c>
      <c r="N1966">
        <v>0.62369285417648102</v>
      </c>
      <c r="O1966">
        <v>13.131443298969</v>
      </c>
      <c r="P1966">
        <v>54.520111509358799</v>
      </c>
      <c r="Q1966">
        <v>5.8737051248954002E-2</v>
      </c>
    </row>
    <row r="1967" spans="1:17" hidden="1" x14ac:dyDescent="0.3">
      <c r="A1967" t="s">
        <v>4090</v>
      </c>
      <c r="B1967" t="s">
        <v>4091</v>
      </c>
      <c r="C1967" t="str">
        <f>IFERROR(VLOOKUP(Table1[[#This Row],[Ticker]],[1]!Table1[[Symbol]:[Industry]],2,FALSE),"-")</f>
        <v>-</v>
      </c>
      <c r="D1967" t="s">
        <v>133</v>
      </c>
      <c r="E1967">
        <v>387.95782021500003</v>
      </c>
      <c r="F1967">
        <v>203.35</v>
      </c>
      <c r="G1967">
        <v>35.156656280724498</v>
      </c>
      <c r="H1967">
        <v>-14.385201418565799</v>
      </c>
      <c r="I1967">
        <v>23.516899221141401</v>
      </c>
      <c r="J1967">
        <v>2.2268726808062</v>
      </c>
      <c r="K1967">
        <v>211.821542849888</v>
      </c>
      <c r="L1967">
        <v>182.59965233949001</v>
      </c>
      <c r="M1967">
        <v>39.8270038741584</v>
      </c>
      <c r="N1967">
        <v>0.362829673320336</v>
      </c>
      <c r="O1967">
        <v>27.809195967543602</v>
      </c>
      <c r="P1967">
        <v>98.196881091617897</v>
      </c>
      <c r="Q1967">
        <v>6.1708230314066997E-2</v>
      </c>
    </row>
    <row r="1968" spans="1:17" hidden="1" x14ac:dyDescent="0.3">
      <c r="A1968" t="s">
        <v>4092</v>
      </c>
      <c r="B1968" t="s">
        <v>4093</v>
      </c>
      <c r="C1968" t="str">
        <f>IFERROR(VLOOKUP(Table1[[#This Row],[Ticker]],[1]!Table1[[Symbol]:[Industry]],2,FALSE),"-")</f>
        <v>-</v>
      </c>
      <c r="D1968" t="s">
        <v>133</v>
      </c>
      <c r="E1968">
        <v>387.63390575</v>
      </c>
      <c r="F1968">
        <v>59.15</v>
      </c>
      <c r="G1968">
        <v>12.1068115264983</v>
      </c>
      <c r="H1968">
        <v>-0.61663628326061004</v>
      </c>
      <c r="I1968">
        <v>-56.121425356207403</v>
      </c>
      <c r="J1968">
        <v>-0.298308793366728</v>
      </c>
      <c r="K1968">
        <v>56.971936139526498</v>
      </c>
      <c r="L1968">
        <v>56.627829208973303</v>
      </c>
      <c r="M1968">
        <v>66.800278341650198</v>
      </c>
      <c r="N1968">
        <v>2.7451348437518499</v>
      </c>
      <c r="O1968">
        <v>80.896027049873197</v>
      </c>
      <c r="P1968">
        <v>49.557522123893797</v>
      </c>
      <c r="Q1968">
        <v>4.8697969783895997E-2</v>
      </c>
    </row>
    <row r="1969" spans="1:17" hidden="1" x14ac:dyDescent="0.3">
      <c r="A1969" t="s">
        <v>4094</v>
      </c>
      <c r="B1969" t="s">
        <v>4095</v>
      </c>
      <c r="C1969" t="str">
        <f>IFERROR(VLOOKUP(Table1[[#This Row],[Ticker]],[1]!Table1[[Symbol]:[Industry]],2,FALSE),"-")</f>
        <v>-</v>
      </c>
      <c r="D1969" t="s">
        <v>961</v>
      </c>
      <c r="E1969">
        <v>385.38871212999999</v>
      </c>
      <c r="F1969">
        <v>41.89</v>
      </c>
      <c r="G1969">
        <v>30.767962450744101</v>
      </c>
      <c r="H1969">
        <v>-6.9053438443562198</v>
      </c>
      <c r="I1969">
        <v>15.8390642129777</v>
      </c>
      <c r="J1969">
        <v>1.2030072269877199</v>
      </c>
      <c r="K1969">
        <v>41.2522207955478</v>
      </c>
      <c r="L1969">
        <v>36.268270595979999</v>
      </c>
      <c r="M1969">
        <v>45.085579681257599</v>
      </c>
      <c r="N1969">
        <v>0.21846419710440601</v>
      </c>
      <c r="O1969">
        <v>20.315111005013101</v>
      </c>
      <c r="P1969">
        <v>62.364341085271299</v>
      </c>
      <c r="Q1969">
        <v>3.1636950499289003E-2</v>
      </c>
    </row>
    <row r="1970" spans="1:17" hidden="1" x14ac:dyDescent="0.3">
      <c r="A1970" t="s">
        <v>4096</v>
      </c>
      <c r="B1970" t="s">
        <v>4097</v>
      </c>
      <c r="C1970" t="str">
        <f>IFERROR(VLOOKUP(Table1[[#This Row],[Ticker]],[1]!Table1[[Symbol]:[Industry]],2,FALSE),"-")</f>
        <v>-</v>
      </c>
      <c r="E1970">
        <v>384.61752000000001</v>
      </c>
      <c r="F1970">
        <v>7.14</v>
      </c>
      <c r="G1970">
        <v>75.848510314405303</v>
      </c>
      <c r="H1970">
        <v>38.821349371252197</v>
      </c>
      <c r="I1970">
        <v>13.018623783841599</v>
      </c>
      <c r="J1970">
        <v>18.595875123920599</v>
      </c>
      <c r="K1970">
        <v>4.9873603800300002</v>
      </c>
      <c r="L1970">
        <v>4.32078084102492</v>
      </c>
      <c r="M1970">
        <v>95.508292538311494</v>
      </c>
      <c r="N1970">
        <v>1.7901690381256099</v>
      </c>
      <c r="O1970">
        <v>0</v>
      </c>
      <c r="P1970">
        <v>196.26556016597499</v>
      </c>
      <c r="Q1970">
        <v>-2.7989376991309E-2</v>
      </c>
    </row>
    <row r="1971" spans="1:17" hidden="1" x14ac:dyDescent="0.3">
      <c r="A1971" t="s">
        <v>4098</v>
      </c>
      <c r="B1971" t="s">
        <v>4099</v>
      </c>
      <c r="C1971" t="str">
        <f>IFERROR(VLOOKUP(Table1[[#This Row],[Ticker]],[1]!Table1[[Symbol]:[Industry]],2,FALSE),"-")</f>
        <v>-</v>
      </c>
      <c r="D1971" t="s">
        <v>604</v>
      </c>
      <c r="E1971">
        <v>384.61207281499998</v>
      </c>
      <c r="F1971">
        <v>379.15</v>
      </c>
      <c r="G1971">
        <v>120.907726907247</v>
      </c>
      <c r="H1971">
        <v>-0.75385432837339295</v>
      </c>
      <c r="I1971">
        <v>31.2091614257508</v>
      </c>
      <c r="J1971">
        <v>-0.89599770128549705</v>
      </c>
      <c r="K1971">
        <v>361.08118449726601</v>
      </c>
      <c r="L1971">
        <v>287.02606535552701</v>
      </c>
      <c r="M1971">
        <v>47.2399314800236</v>
      </c>
      <c r="N1971">
        <v>0.234645745650613</v>
      </c>
      <c r="O1971">
        <v>9.2311749967031602</v>
      </c>
      <c r="P1971">
        <v>159.24786324786299</v>
      </c>
      <c r="Q1971">
        <v>0.121923440190051</v>
      </c>
    </row>
    <row r="1972" spans="1:17" hidden="1" x14ac:dyDescent="0.3">
      <c r="A1972" t="s">
        <v>4100</v>
      </c>
      <c r="B1972" t="s">
        <v>4101</v>
      </c>
      <c r="C1972" t="str">
        <f>IFERROR(VLOOKUP(Table1[[#This Row],[Ticker]],[1]!Table1[[Symbol]:[Industry]],2,FALSE),"-")</f>
        <v>-</v>
      </c>
      <c r="D1972" t="s">
        <v>57</v>
      </c>
      <c r="E1972">
        <v>384.25632268499999</v>
      </c>
      <c r="F1972">
        <v>319.35000000000002</v>
      </c>
      <c r="G1972">
        <v>154.329474109816</v>
      </c>
      <c r="H1972">
        <v>-4.63309353537751</v>
      </c>
      <c r="I1972">
        <v>3.3268979838684301</v>
      </c>
      <c r="J1972">
        <v>-2.27607015164548</v>
      </c>
      <c r="K1972">
        <v>318.69233635299702</v>
      </c>
      <c r="L1972">
        <v>270.26996865260401</v>
      </c>
      <c r="M1972">
        <v>46.020716279152197</v>
      </c>
      <c r="N1972">
        <v>0.74825097957932596</v>
      </c>
      <c r="O1972">
        <v>30.577736026303398</v>
      </c>
      <c r="P1972">
        <v>189.00452488687699</v>
      </c>
      <c r="Q1972">
        <v>0.14333935234461001</v>
      </c>
    </row>
    <row r="1973" spans="1:17" hidden="1" x14ac:dyDescent="0.3">
      <c r="A1973" t="s">
        <v>4102</v>
      </c>
      <c r="B1973" t="s">
        <v>4103</v>
      </c>
      <c r="C1973" t="str">
        <f>IFERROR(VLOOKUP(Table1[[#This Row],[Ticker]],[1]!Table1[[Symbol]:[Industry]],2,FALSE),"-")</f>
        <v>-</v>
      </c>
      <c r="D1973" t="s">
        <v>681</v>
      </c>
      <c r="E1973">
        <v>383.8093265</v>
      </c>
      <c r="F1973">
        <v>245.9</v>
      </c>
      <c r="G1973">
        <v>16.464266685050902</v>
      </c>
      <c r="H1973">
        <v>-7.8911898546891797</v>
      </c>
      <c r="I1973">
        <v>-16.480743647931298</v>
      </c>
      <c r="J1973">
        <v>-3.74730245564231</v>
      </c>
      <c r="K1973">
        <v>249.75071656855499</v>
      </c>
      <c r="L1973">
        <v>234.384512741126</v>
      </c>
      <c r="M1973">
        <v>29.273818156460301</v>
      </c>
      <c r="N1973">
        <v>0.528356481192229</v>
      </c>
      <c r="O1973">
        <v>17.1207808052053</v>
      </c>
      <c r="P1973">
        <v>44.9882075471698</v>
      </c>
      <c r="Q1973">
        <v>2.2778539096872E-2</v>
      </c>
    </row>
    <row r="1974" spans="1:17" hidden="1" x14ac:dyDescent="0.3">
      <c r="A1974" t="s">
        <v>4104</v>
      </c>
      <c r="B1974" t="s">
        <v>4105</v>
      </c>
      <c r="C1974" t="str">
        <f>IFERROR(VLOOKUP(Table1[[#This Row],[Ticker]],[1]!Table1[[Symbol]:[Industry]],2,FALSE),"-")</f>
        <v>-</v>
      </c>
      <c r="D1974" t="s">
        <v>46</v>
      </c>
      <c r="E1974">
        <v>382.072</v>
      </c>
      <c r="F1974">
        <v>46.88</v>
      </c>
      <c r="G1974">
        <v>202.56467750291401</v>
      </c>
      <c r="H1974">
        <v>-3.3259572313708001</v>
      </c>
      <c r="I1974">
        <v>95.031610796828602</v>
      </c>
      <c r="J1974">
        <v>12.5404335928351</v>
      </c>
      <c r="K1974">
        <v>39.482482054156797</v>
      </c>
      <c r="L1974">
        <v>29.511834696976301</v>
      </c>
      <c r="M1974">
        <v>76.148733736954796</v>
      </c>
      <c r="N1974">
        <v>1.2488950287299201</v>
      </c>
      <c r="O1974">
        <v>0.98122866894199101</v>
      </c>
      <c r="P1974">
        <v>257.86259541984703</v>
      </c>
      <c r="Q1974">
        <v>9.6834423422601998E-2</v>
      </c>
    </row>
    <row r="1975" spans="1:17" hidden="1" x14ac:dyDescent="0.3">
      <c r="A1975" t="s">
        <v>4106</v>
      </c>
      <c r="B1975" t="s">
        <v>4107</v>
      </c>
      <c r="C1975" t="str">
        <f>IFERROR(VLOOKUP(Table1[[#This Row],[Ticker]],[1]!Table1[[Symbol]:[Industry]],2,FALSE),"-")</f>
        <v>-</v>
      </c>
      <c r="D1975" t="s">
        <v>480</v>
      </c>
      <c r="E1975">
        <v>382.008900375</v>
      </c>
      <c r="F1975">
        <v>46.25</v>
      </c>
      <c r="G1975">
        <v>-23.296262472441601</v>
      </c>
      <c r="H1975">
        <v>13.5794790049599</v>
      </c>
      <c r="I1975">
        <v>-14.4698532191984</v>
      </c>
      <c r="J1975">
        <v>-0.70857813886593402</v>
      </c>
      <c r="K1975">
        <v>42.110792253649301</v>
      </c>
      <c r="L1975">
        <v>41.9310541596817</v>
      </c>
      <c r="M1975">
        <v>50.307191338040198</v>
      </c>
      <c r="N1975">
        <v>1.16860696474209</v>
      </c>
      <c r="O1975">
        <v>29.081081081080999</v>
      </c>
      <c r="P1975">
        <v>61.713286713286699</v>
      </c>
      <c r="Q1975">
        <v>6.6327230056254002E-2</v>
      </c>
    </row>
    <row r="1976" spans="1:17" hidden="1" x14ac:dyDescent="0.3">
      <c r="A1976" t="s">
        <v>4108</v>
      </c>
      <c r="B1976" t="s">
        <v>4109</v>
      </c>
      <c r="C1976" t="str">
        <f>IFERROR(VLOOKUP(Table1[[#This Row],[Ticker]],[1]!Table1[[Symbol]:[Industry]],2,FALSE),"-")</f>
        <v>-</v>
      </c>
      <c r="D1976" t="s">
        <v>365</v>
      </c>
      <c r="E1976">
        <v>378.91566619499997</v>
      </c>
      <c r="F1976">
        <v>28.39</v>
      </c>
      <c r="G1976">
        <v>32.629840410183</v>
      </c>
      <c r="H1976">
        <v>-9.2610309234627694E-2</v>
      </c>
      <c r="I1976">
        <v>-19.304270712965799</v>
      </c>
      <c r="J1976">
        <v>3.9256811203933299</v>
      </c>
      <c r="K1976">
        <v>27.148027909579401</v>
      </c>
      <c r="L1976">
        <v>25.523394111578401</v>
      </c>
      <c r="M1976">
        <v>56.015893660284</v>
      </c>
      <c r="N1976">
        <v>0.34341071099856901</v>
      </c>
      <c r="O1976">
        <v>24.8679112363508</v>
      </c>
      <c r="P1976">
        <v>65.5393586005831</v>
      </c>
      <c r="Q1976">
        <v>6.6627516383195001E-2</v>
      </c>
    </row>
    <row r="1977" spans="1:17" hidden="1" x14ac:dyDescent="0.3">
      <c r="A1977" t="s">
        <v>4110</v>
      </c>
      <c r="B1977" t="s">
        <v>4111</v>
      </c>
      <c r="C1977" t="str">
        <f>IFERROR(VLOOKUP(Table1[[#This Row],[Ticker]],[1]!Table1[[Symbol]:[Industry]],2,FALSE),"-")</f>
        <v>-</v>
      </c>
      <c r="D1977" t="s">
        <v>265</v>
      </c>
      <c r="E1977">
        <v>377.75544145200001</v>
      </c>
      <c r="F1977">
        <v>86.34</v>
      </c>
      <c r="G1977">
        <v>-18.761918288308799</v>
      </c>
      <c r="H1977">
        <v>-4.38815642978075</v>
      </c>
      <c r="I1977">
        <v>-30.224906408593601</v>
      </c>
      <c r="J1977">
        <v>0.70651620075671295</v>
      </c>
      <c r="K1977">
        <v>87.571262285986506</v>
      </c>
      <c r="M1977">
        <v>53.805574737692403</v>
      </c>
      <c r="N1977">
        <v>1.3259943788645301</v>
      </c>
      <c r="O1977">
        <v>100.949733611304</v>
      </c>
      <c r="P1977">
        <v>15.273698264352401</v>
      </c>
    </row>
    <row r="1978" spans="1:17" hidden="1" x14ac:dyDescent="0.3">
      <c r="A1978" t="s">
        <v>4112</v>
      </c>
      <c r="B1978" t="s">
        <v>4113</v>
      </c>
      <c r="C1978" t="str">
        <f>IFERROR(VLOOKUP(Table1[[#This Row],[Ticker]],[1]!Table1[[Symbol]:[Industry]],2,FALSE),"-")</f>
        <v>-</v>
      </c>
      <c r="D1978" t="s">
        <v>279</v>
      </c>
      <c r="E1978">
        <v>376.875</v>
      </c>
      <c r="F1978">
        <v>3768.75</v>
      </c>
      <c r="G1978">
        <v>109.28377550747101</v>
      </c>
      <c r="H1978">
        <v>-9.6932884234313406</v>
      </c>
      <c r="I1978">
        <v>20.248037838737499</v>
      </c>
      <c r="J1978">
        <v>1.1885583935533801</v>
      </c>
      <c r="K1978">
        <v>3706.8354325632299</v>
      </c>
      <c r="L1978">
        <v>3099.8752741960898</v>
      </c>
      <c r="M1978">
        <v>66.569625002217705</v>
      </c>
      <c r="N1978">
        <v>0.39991007715959798</v>
      </c>
      <c r="O1978">
        <v>35.190713101160803</v>
      </c>
      <c r="P1978">
        <v>150.58178191489301</v>
      </c>
      <c r="Q1978">
        <v>0.12382509727162</v>
      </c>
    </row>
    <row r="1979" spans="1:17" hidden="1" x14ac:dyDescent="0.3">
      <c r="A1979" t="s">
        <v>4114</v>
      </c>
      <c r="B1979" t="s">
        <v>4115</v>
      </c>
      <c r="C1979" t="str">
        <f>IFERROR(VLOOKUP(Table1[[#This Row],[Ticker]],[1]!Table1[[Symbol]:[Industry]],2,FALSE),"-")</f>
        <v>-</v>
      </c>
      <c r="D1979" t="s">
        <v>21</v>
      </c>
      <c r="E1979">
        <v>375.81465600000001</v>
      </c>
      <c r="F1979">
        <v>256.2</v>
      </c>
      <c r="G1979">
        <v>-16.578550341616001</v>
      </c>
      <c r="H1979">
        <v>-0.124625875475344</v>
      </c>
      <c r="I1979">
        <v>-38.173925315166201</v>
      </c>
      <c r="J1979">
        <v>-0.93357813886593199</v>
      </c>
      <c r="K1979">
        <v>258.79220862188203</v>
      </c>
      <c r="L1979">
        <v>264.55797217064998</v>
      </c>
      <c r="M1979">
        <v>50.061241794757301</v>
      </c>
      <c r="N1979">
        <v>0.69334239130434705</v>
      </c>
      <c r="O1979">
        <v>59.133489461358302</v>
      </c>
      <c r="P1979">
        <v>22.583732057416199</v>
      </c>
    </row>
    <row r="1980" spans="1:17" hidden="1" x14ac:dyDescent="0.3">
      <c r="A1980" t="s">
        <v>4116</v>
      </c>
      <c r="B1980" t="s">
        <v>4117</v>
      </c>
      <c r="C1980" t="str">
        <f>IFERROR(VLOOKUP(Table1[[#This Row],[Ticker]],[1]!Table1[[Symbol]:[Industry]],2,FALSE),"-")</f>
        <v>-</v>
      </c>
      <c r="D1980" t="s">
        <v>121</v>
      </c>
      <c r="E1980">
        <v>375.60420900000003</v>
      </c>
      <c r="F1980">
        <v>15.03</v>
      </c>
      <c r="G1980">
        <v>-40.482958740351897</v>
      </c>
      <c r="H1980">
        <v>-1.36663628326061</v>
      </c>
      <c r="I1980">
        <v>-18.825532060314099</v>
      </c>
      <c r="J1980">
        <v>-2.37235930230083</v>
      </c>
      <c r="K1980">
        <v>14.0401159375927</v>
      </c>
      <c r="L1980">
        <v>14.492800305053599</v>
      </c>
      <c r="M1980">
        <v>60.315643669863398</v>
      </c>
      <c r="N1980">
        <v>1.5164046725795799</v>
      </c>
      <c r="O1980">
        <v>25.083166999334601</v>
      </c>
      <c r="P1980">
        <v>33.599999999999902</v>
      </c>
      <c r="Q1980">
        <v>-2.3837080274539998E-2</v>
      </c>
    </row>
    <row r="1981" spans="1:17" hidden="1" x14ac:dyDescent="0.3">
      <c r="A1981" t="s">
        <v>4118</v>
      </c>
      <c r="B1981" t="s">
        <v>4119</v>
      </c>
      <c r="C1981" t="str">
        <f>IFERROR(VLOOKUP(Table1[[#This Row],[Ticker]],[1]!Table1[[Symbol]:[Industry]],2,FALSE),"-")</f>
        <v>-</v>
      </c>
      <c r="D1981" t="s">
        <v>153</v>
      </c>
      <c r="E1981">
        <v>374.90688</v>
      </c>
      <c r="F1981">
        <v>13.56</v>
      </c>
      <c r="G1981">
        <v>23.4164755062103</v>
      </c>
      <c r="H1981">
        <v>25.5392078725835</v>
      </c>
      <c r="I1981">
        <v>-29.238429507694299</v>
      </c>
      <c r="J1981">
        <v>-6.7502448055326001</v>
      </c>
      <c r="K1981">
        <v>12.233698070693899</v>
      </c>
      <c r="L1981">
        <v>12.017682398767599</v>
      </c>
      <c r="M1981">
        <v>56.246320305360399</v>
      </c>
      <c r="N1981">
        <v>2.4871568308093202</v>
      </c>
      <c r="O1981">
        <v>57.448377581120901</v>
      </c>
      <c r="P1981">
        <v>59.529411764705898</v>
      </c>
      <c r="Q1981">
        <v>4.8131468361948003E-2</v>
      </c>
    </row>
    <row r="1982" spans="1:17" hidden="1" x14ac:dyDescent="0.3">
      <c r="A1982" t="s">
        <v>4120</v>
      </c>
      <c r="B1982" t="s">
        <v>4121</v>
      </c>
      <c r="C1982" t="str">
        <f>IFERROR(VLOOKUP(Table1[[#This Row],[Ticker]],[1]!Table1[[Symbol]:[Industry]],2,FALSE),"-")</f>
        <v>-</v>
      </c>
      <c r="D1982" t="s">
        <v>200</v>
      </c>
      <c r="E1982">
        <v>373.26946020000003</v>
      </c>
      <c r="F1982">
        <v>359</v>
      </c>
      <c r="G1982">
        <v>81.818880295278603</v>
      </c>
      <c r="H1982">
        <v>-4.4914164278766</v>
      </c>
      <c r="I1982">
        <v>17.901243464915201</v>
      </c>
      <c r="J1982">
        <v>2.5888356542375002</v>
      </c>
      <c r="K1982">
        <v>351.159832810365</v>
      </c>
      <c r="L1982">
        <v>298.41762124573199</v>
      </c>
      <c r="M1982">
        <v>48.118845771058702</v>
      </c>
      <c r="N1982">
        <v>0.633149865772765</v>
      </c>
      <c r="O1982">
        <v>16.727019498607198</v>
      </c>
      <c r="P1982">
        <v>136.18421052631501</v>
      </c>
      <c r="Q1982">
        <v>7.2242925143160996E-2</v>
      </c>
    </row>
    <row r="1983" spans="1:17" hidden="1" x14ac:dyDescent="0.3">
      <c r="A1983" t="s">
        <v>4122</v>
      </c>
      <c r="B1983" t="s">
        <v>4123</v>
      </c>
      <c r="C1983" t="str">
        <f>IFERROR(VLOOKUP(Table1[[#This Row],[Ticker]],[1]!Table1[[Symbol]:[Industry]],2,FALSE),"-")</f>
        <v>-</v>
      </c>
      <c r="D1983" t="s">
        <v>720</v>
      </c>
      <c r="E1983">
        <v>373.16630627000001</v>
      </c>
      <c r="F1983">
        <v>222.35</v>
      </c>
      <c r="G1983">
        <v>27.1918932105777</v>
      </c>
      <c r="H1983">
        <v>0.15103250366048801</v>
      </c>
      <c r="I1983">
        <v>8.5233675216058202</v>
      </c>
      <c r="J1983">
        <v>2.4638310179408598</v>
      </c>
      <c r="K1983">
        <v>210.59831323669701</v>
      </c>
      <c r="L1983">
        <v>186.39293300181899</v>
      </c>
      <c r="M1983">
        <v>43.478451693180702</v>
      </c>
      <c r="N1983">
        <v>0.963049985984618</v>
      </c>
      <c r="O1983">
        <v>0.74207330784798997</v>
      </c>
      <c r="P1983">
        <v>61.006517016654598</v>
      </c>
      <c r="Q1983">
        <v>8.1463636799704003E-2</v>
      </c>
    </row>
    <row r="1984" spans="1:17" hidden="1" x14ac:dyDescent="0.3">
      <c r="A1984" t="s">
        <v>4124</v>
      </c>
      <c r="B1984" t="s">
        <v>4125</v>
      </c>
      <c r="C1984" t="str">
        <f>IFERROR(VLOOKUP(Table1[[#This Row],[Ticker]],[1]!Table1[[Symbol]:[Industry]],2,FALSE),"-")</f>
        <v>-</v>
      </c>
      <c r="D1984" t="s">
        <v>4126</v>
      </c>
      <c r="E1984">
        <v>371.94951885</v>
      </c>
      <c r="F1984">
        <v>723.45</v>
      </c>
      <c r="G1984">
        <v>27.606066370015501</v>
      </c>
      <c r="H1984">
        <v>-17.153181133758899</v>
      </c>
      <c r="I1984">
        <v>33.781501176553299</v>
      </c>
      <c r="J1984">
        <v>-2.3671871012559</v>
      </c>
      <c r="K1984">
        <v>754.497296435149</v>
      </c>
      <c r="L1984">
        <v>621.12571739094005</v>
      </c>
      <c r="M1984">
        <v>26.3494038004212</v>
      </c>
      <c r="N1984">
        <v>0.36979294996621997</v>
      </c>
      <c r="O1984">
        <v>22.330499688990201</v>
      </c>
      <c r="P1984">
        <v>63.750565866908097</v>
      </c>
      <c r="Q1984">
        <v>0.17207832194808501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1839</v>
      </c>
      <c r="E1985">
        <v>371.55364621799998</v>
      </c>
      <c r="F1985">
        <v>63.66</v>
      </c>
      <c r="G1985">
        <v>26.795217752455599</v>
      </c>
      <c r="H1985">
        <v>-4.8294472604342502</v>
      </c>
      <c r="I1985">
        <v>-29.374103488885599</v>
      </c>
      <c r="J1985">
        <v>3.4517954700370801</v>
      </c>
      <c r="K1985">
        <v>65.5133261471791</v>
      </c>
      <c r="L1985">
        <v>61.197103392213798</v>
      </c>
      <c r="M1985">
        <v>41.398963726458703</v>
      </c>
      <c r="N1985">
        <v>0.81900968440279098</v>
      </c>
      <c r="O1985">
        <v>46.638391454602498</v>
      </c>
      <c r="P1985">
        <v>61.573604060913702</v>
      </c>
      <c r="Q1985">
        <v>3.3873784290174E-2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21</v>
      </c>
      <c r="E1986">
        <v>370.55928</v>
      </c>
      <c r="F1986">
        <v>29.64</v>
      </c>
      <c r="G1986">
        <v>19.952591732934302</v>
      </c>
      <c r="H1986">
        <v>-7.3745727911971102</v>
      </c>
      <c r="I1986">
        <v>-19.708648943431001</v>
      </c>
      <c r="J1986">
        <v>2.2610812243658298</v>
      </c>
      <c r="K1986">
        <v>29.1322091960966</v>
      </c>
      <c r="L1986">
        <v>26.397464627626</v>
      </c>
      <c r="M1986">
        <v>42.491479453602501</v>
      </c>
      <c r="N1986">
        <v>1.1532434071009201</v>
      </c>
      <c r="O1986">
        <v>24.831309041835301</v>
      </c>
      <c r="P1986">
        <v>52.783505154639101</v>
      </c>
      <c r="Q1986">
        <v>3.9354330824510004E-3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628</v>
      </c>
      <c r="E1987">
        <v>370.12507499999998</v>
      </c>
      <c r="F1987">
        <v>298.5</v>
      </c>
      <c r="G1987">
        <v>234.962366641014</v>
      </c>
      <c r="H1987">
        <v>14.648925895163201</v>
      </c>
      <c r="I1987">
        <v>109.592915633724</v>
      </c>
      <c r="J1987">
        <v>-3.1499748006234198</v>
      </c>
      <c r="K1987">
        <v>290.85057726375601</v>
      </c>
      <c r="M1987">
        <v>39.922406330727803</v>
      </c>
      <c r="N1987">
        <v>0.30072239422084601</v>
      </c>
      <c r="O1987">
        <v>13.9028475711892</v>
      </c>
      <c r="P1987">
        <v>298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279</v>
      </c>
      <c r="E1988">
        <v>368.82760860000002</v>
      </c>
      <c r="F1988">
        <v>430.65</v>
      </c>
      <c r="G1988">
        <v>-29.956808763989901</v>
      </c>
      <c r="H1988">
        <v>16.088397540854</v>
      </c>
      <c r="I1988">
        <v>-4.3523553709833704</v>
      </c>
      <c r="J1988">
        <v>-3.5887034236039601</v>
      </c>
      <c r="K1988">
        <v>387.18654038220802</v>
      </c>
      <c r="L1988">
        <v>381.71071757179902</v>
      </c>
      <c r="M1988">
        <v>63.289626985585898</v>
      </c>
      <c r="N1988">
        <v>2.28168481589343</v>
      </c>
      <c r="O1988">
        <v>10.298386160455101</v>
      </c>
      <c r="P1988">
        <v>59.5</v>
      </c>
      <c r="Q1988">
        <v>-9.3623075325173999E-2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E1989">
        <v>368.73099500000001</v>
      </c>
      <c r="F1989">
        <v>18.95</v>
      </c>
      <c r="G1989">
        <v>4.0020424224400903</v>
      </c>
      <c r="H1989">
        <v>-4.3854332757418</v>
      </c>
      <c r="I1989">
        <v>-17.024755105099</v>
      </c>
      <c r="J1989">
        <v>9.3723042140752408</v>
      </c>
      <c r="K1989">
        <v>19.7025517342753</v>
      </c>
      <c r="L1989">
        <v>21.483786221345301</v>
      </c>
      <c r="M1989">
        <v>70.0087221831145</v>
      </c>
      <c r="N1989">
        <v>0.62281989147502803</v>
      </c>
      <c r="O1989">
        <v>79.419525065963001</v>
      </c>
      <c r="P1989">
        <v>70.567056705670495</v>
      </c>
      <c r="Q1989">
        <v>0.124569359835561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223</v>
      </c>
      <c r="E1990">
        <v>368.50562436799999</v>
      </c>
      <c r="F1990">
        <v>127.61</v>
      </c>
      <c r="G1990">
        <v>18.100907659279699</v>
      </c>
      <c r="H1990">
        <v>5.9035171161459896</v>
      </c>
      <c r="I1990">
        <v>-11.7561115210141</v>
      </c>
      <c r="J1990">
        <v>5.9318978451812203</v>
      </c>
      <c r="K1990">
        <v>114.075631741438</v>
      </c>
      <c r="L1990">
        <v>106.993888469982</v>
      </c>
      <c r="M1990">
        <v>63.154268149292903</v>
      </c>
      <c r="N1990">
        <v>1.66412879602388</v>
      </c>
      <c r="O1990">
        <v>5.0074445576365498</v>
      </c>
      <c r="P1990">
        <v>48.383720930232499</v>
      </c>
      <c r="Q1990">
        <v>-4.4758163536489003E-2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200</v>
      </c>
      <c r="E1991">
        <v>367.81592462499998</v>
      </c>
      <c r="F1991">
        <v>166.33</v>
      </c>
      <c r="G1991">
        <v>-12.493121103189401</v>
      </c>
      <c r="H1991">
        <v>-8.7414018508143201</v>
      </c>
      <c r="I1991">
        <v>-11.6762434827184</v>
      </c>
      <c r="J1991">
        <v>4.2710655244684697</v>
      </c>
      <c r="K1991">
        <v>168.195480475946</v>
      </c>
      <c r="L1991">
        <v>157.33972634581099</v>
      </c>
      <c r="M1991">
        <v>48.449962621089803</v>
      </c>
      <c r="N1991">
        <v>0.868987837601781</v>
      </c>
      <c r="O1991">
        <v>17.537425599711401</v>
      </c>
      <c r="P1991">
        <v>29.6920077972709</v>
      </c>
      <c r="Q1991">
        <v>-2.0427789212325E-2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298</v>
      </c>
      <c r="E1992">
        <v>367.61625075500001</v>
      </c>
      <c r="F1992">
        <v>52.13</v>
      </c>
      <c r="G1992">
        <v>31.6956578199494</v>
      </c>
      <c r="H1992">
        <v>34.311935145310798</v>
      </c>
      <c r="I1992">
        <v>4.76416135129704</v>
      </c>
      <c r="J1992">
        <v>4.3231812091685802</v>
      </c>
      <c r="K1992">
        <v>45.738451397264299</v>
      </c>
      <c r="L1992">
        <v>45.155117239318898</v>
      </c>
      <c r="M1992">
        <v>57.4736933606656</v>
      </c>
      <c r="N1992">
        <v>4.9070491817640196</v>
      </c>
      <c r="O1992">
        <v>27.1628620755802</v>
      </c>
      <c r="P1992">
        <v>119.77234401349</v>
      </c>
      <c r="Q1992">
        <v>9.0486231993159E-2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136</v>
      </c>
      <c r="E1993">
        <v>367.61553774599997</v>
      </c>
      <c r="F1993">
        <v>97.14</v>
      </c>
      <c r="G1993">
        <v>13.5534029187599</v>
      </c>
      <c r="H1993">
        <v>-8.8846667964367505</v>
      </c>
      <c r="I1993">
        <v>-31.581763063353701</v>
      </c>
      <c r="J1993">
        <v>1.6265656395461501</v>
      </c>
      <c r="K1993">
        <v>101.542444772971</v>
      </c>
      <c r="L1993">
        <v>100.73129874350801</v>
      </c>
      <c r="M1993">
        <v>45.211299253425402</v>
      </c>
      <c r="N1993">
        <v>0.64824217026907804</v>
      </c>
      <c r="O1993">
        <v>56.629606753139797</v>
      </c>
      <c r="P1993">
        <v>46.959152798789702</v>
      </c>
      <c r="Q1993">
        <v>1.9434334614521001E-2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1149</v>
      </c>
      <c r="E1994">
        <v>367.57771050000002</v>
      </c>
      <c r="F1994">
        <v>150.15</v>
      </c>
      <c r="G1994">
        <v>362.82953319052098</v>
      </c>
      <c r="H1994">
        <v>42.9045277379034</v>
      </c>
      <c r="I1994">
        <v>99.634785400003196</v>
      </c>
      <c r="J1994">
        <v>0.63416379661794497</v>
      </c>
      <c r="K1994">
        <v>127.225226936326</v>
      </c>
      <c r="L1994">
        <v>88.686331679624502</v>
      </c>
      <c r="M1994">
        <v>46.276407187966498</v>
      </c>
      <c r="N1994">
        <v>1.19649317567683</v>
      </c>
      <c r="O1994">
        <v>14.052614052614</v>
      </c>
      <c r="P1994">
        <v>470.26205848841602</v>
      </c>
      <c r="Q1994">
        <v>0.31844470673318198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628</v>
      </c>
      <c r="E1995">
        <v>367.19951547300002</v>
      </c>
      <c r="F1995">
        <v>56.63</v>
      </c>
      <c r="G1995">
        <v>-0.29305703387253601</v>
      </c>
      <c r="H1995">
        <v>4.33438773960129</v>
      </c>
      <c r="I1995">
        <v>-5.2454413137171798</v>
      </c>
      <c r="J1995">
        <v>8.7089750526234209</v>
      </c>
      <c r="K1995">
        <v>48.182376325272401</v>
      </c>
      <c r="L1995">
        <v>47.662440251132402</v>
      </c>
      <c r="M1995">
        <v>77.882492221653706</v>
      </c>
      <c r="N1995">
        <v>2.3643166175099499</v>
      </c>
      <c r="O1995">
        <v>5.0679851668726696</v>
      </c>
      <c r="P1995">
        <v>51.0133333333333</v>
      </c>
      <c r="Q1995">
        <v>-3.1464446214266001E-2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E1996">
        <v>365.91183099899899</v>
      </c>
      <c r="F1996">
        <v>22.96</v>
      </c>
      <c r="G1996">
        <v>45.832883321963699</v>
      </c>
      <c r="H1996">
        <v>-1.2583495521980801</v>
      </c>
      <c r="I1996">
        <v>-14.0744412538874</v>
      </c>
      <c r="J1996">
        <v>-11.956146232251101</v>
      </c>
      <c r="K1996">
        <v>24.108378305710801</v>
      </c>
      <c r="L1996">
        <v>21.902426890741399</v>
      </c>
      <c r="M1996">
        <v>35.263870890936097</v>
      </c>
      <c r="N1996">
        <v>1.64397767080886</v>
      </c>
      <c r="O1996">
        <v>43.728222996515598</v>
      </c>
      <c r="P1996">
        <v>95.7717868338557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925</v>
      </c>
      <c r="E1997">
        <v>365.66426617500002</v>
      </c>
      <c r="F1997">
        <v>1142.25</v>
      </c>
      <c r="G1997">
        <v>6.00932703759731</v>
      </c>
      <c r="H1997">
        <v>-11.0513603886059</v>
      </c>
      <c r="I1997">
        <v>16.685313029713502</v>
      </c>
      <c r="J1997">
        <v>5.5390454352785499</v>
      </c>
      <c r="K1997">
        <v>1017.87573898504</v>
      </c>
      <c r="L1997">
        <v>923.15463963499099</v>
      </c>
      <c r="M1997">
        <v>63.051906203543602</v>
      </c>
      <c r="N1997">
        <v>0.77914873954672104</v>
      </c>
      <c r="O1997">
        <v>21.427008098051999</v>
      </c>
      <c r="P1997">
        <v>52.299999999999898</v>
      </c>
      <c r="Q1997">
        <v>-0.115263069843708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124</v>
      </c>
      <c r="E1998">
        <v>363.71679999999998</v>
      </c>
      <c r="F1998">
        <v>146.66</v>
      </c>
      <c r="G1998">
        <v>-29.6124981093832</v>
      </c>
      <c r="H1998">
        <v>-1.00712562816985</v>
      </c>
      <c r="I1998">
        <v>-10.826741006516</v>
      </c>
      <c r="J1998">
        <v>-4.5505438811171599</v>
      </c>
      <c r="K1998">
        <v>140.57588598793299</v>
      </c>
      <c r="L1998">
        <v>139.630648597673</v>
      </c>
      <c r="M1998">
        <v>49.5962215074398</v>
      </c>
      <c r="N1998">
        <v>1.5446810460900999</v>
      </c>
      <c r="O1998">
        <v>15.1302331924178</v>
      </c>
      <c r="P1998">
        <v>18.274193548387</v>
      </c>
      <c r="Q1998">
        <v>4.3395519277843998E-2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925</v>
      </c>
      <c r="E1999">
        <v>363.53076604</v>
      </c>
      <c r="F1999">
        <v>273.2</v>
      </c>
      <c r="G1999">
        <v>-6.6719973531932002</v>
      </c>
      <c r="H1999">
        <v>3.89540025699297</v>
      </c>
      <c r="I1999">
        <v>-13.590875780705799</v>
      </c>
      <c r="J1999">
        <v>11.791421861133999</v>
      </c>
      <c r="K1999">
        <v>246.21956262130399</v>
      </c>
      <c r="L1999">
        <v>240.56373399848701</v>
      </c>
      <c r="M1999">
        <v>63.735919985389799</v>
      </c>
      <c r="N1999">
        <v>1.00757605077028</v>
      </c>
      <c r="O1999">
        <v>24.816983894582702</v>
      </c>
      <c r="P1999">
        <v>45.319148936170201</v>
      </c>
      <c r="Q1999">
        <v>5.3275237487473003E-2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57</v>
      </c>
      <c r="E2000">
        <v>361.95969000000002</v>
      </c>
      <c r="F2000">
        <v>274.8</v>
      </c>
      <c r="G2000">
        <v>18.557162011469199</v>
      </c>
      <c r="H2000">
        <v>46.534878868254502</v>
      </c>
      <c r="I2000">
        <v>28.870896511114299</v>
      </c>
      <c r="J2000">
        <v>12.6730035147745</v>
      </c>
      <c r="K2000">
        <v>220.007407642381</v>
      </c>
      <c r="L2000">
        <v>204.362717062928</v>
      </c>
      <c r="M2000">
        <v>75.472820903816199</v>
      </c>
      <c r="N2000">
        <v>1.5173572479981501</v>
      </c>
      <c r="O2000">
        <v>4.8034934497816497</v>
      </c>
      <c r="P2000">
        <v>71.75</v>
      </c>
      <c r="Q2000">
        <v>0.14312109469617601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574</v>
      </c>
      <c r="E2001">
        <v>360.79774079999999</v>
      </c>
      <c r="F2001">
        <v>69.5</v>
      </c>
      <c r="G2001">
        <v>31.0001149072978</v>
      </c>
      <c r="H2001">
        <v>-30.831037391038102</v>
      </c>
      <c r="I2001">
        <v>-16.366779545223601</v>
      </c>
      <c r="J2001">
        <v>-9.2593143744613204</v>
      </c>
      <c r="K2001">
        <v>95.130272892478004</v>
      </c>
      <c r="L2001">
        <v>79.874331990074097</v>
      </c>
      <c r="M2001">
        <v>20.412361249072401</v>
      </c>
      <c r="N2001">
        <v>1.2702988847583601</v>
      </c>
      <c r="O2001">
        <v>101.870503597122</v>
      </c>
      <c r="P2001">
        <v>62.763466042154498</v>
      </c>
      <c r="Q2001">
        <v>4.9824118754603998E-2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905</v>
      </c>
      <c r="E2002">
        <v>360.67636499999998</v>
      </c>
      <c r="F2002">
        <v>637.35</v>
      </c>
      <c r="G2002">
        <v>75.915554695897299</v>
      </c>
      <c r="H2002">
        <v>-4.10442158799151</v>
      </c>
      <c r="I2002">
        <v>1.7965155934159001</v>
      </c>
      <c r="J2002">
        <v>4.6168350842745598</v>
      </c>
      <c r="K2002">
        <v>585.13449956779095</v>
      </c>
      <c r="M2002">
        <v>56.201422053307702</v>
      </c>
      <c r="N2002">
        <v>1.0422029702970199</v>
      </c>
      <c r="O2002">
        <v>5.9072722993645597</v>
      </c>
      <c r="P2002">
        <v>148.96484375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98</v>
      </c>
      <c r="E2003">
        <v>360.38725732799998</v>
      </c>
      <c r="F2003">
        <v>27.98</v>
      </c>
      <c r="G2003">
        <v>97.605428747485405</v>
      </c>
      <c r="H2003">
        <v>13.0925783666619</v>
      </c>
      <c r="I2003">
        <v>-16.5458057405699</v>
      </c>
      <c r="J2003">
        <v>-3.0059330876713899</v>
      </c>
      <c r="K2003">
        <v>26.124498689754098</v>
      </c>
      <c r="L2003">
        <v>21.761457798820601</v>
      </c>
      <c r="M2003">
        <v>43.276879377500897</v>
      </c>
      <c r="N2003">
        <v>0.59244866000542196</v>
      </c>
      <c r="O2003">
        <v>16.738312784790001</v>
      </c>
      <c r="P2003">
        <v>138.534832154794</v>
      </c>
      <c r="Q2003">
        <v>0.12066312831605799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265</v>
      </c>
      <c r="E2004">
        <v>360.38600000000002</v>
      </c>
      <c r="F2004">
        <v>217.1</v>
      </c>
      <c r="G2004">
        <v>-19.154932787633602</v>
      </c>
      <c r="H2004">
        <v>-7.5956140888248402</v>
      </c>
      <c r="I2004">
        <v>-30.4155246126546</v>
      </c>
      <c r="J2004">
        <v>-0.87486254253565698</v>
      </c>
      <c r="K2004">
        <v>228.550386951782</v>
      </c>
      <c r="L2004">
        <v>228.57317663888099</v>
      </c>
      <c r="M2004">
        <v>32.792299416373801</v>
      </c>
      <c r="N2004">
        <v>0.83324396782841803</v>
      </c>
      <c r="O2004">
        <v>58.8899124827268</v>
      </c>
      <c r="P2004">
        <v>17.351351351351301</v>
      </c>
      <c r="Q2004">
        <v>0.116758577625034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377</v>
      </c>
      <c r="E2005">
        <v>360.025125215</v>
      </c>
      <c r="F2005">
        <v>276.85000000000002</v>
      </c>
      <c r="G2005">
        <v>34.261269534357297</v>
      </c>
      <c r="H2005">
        <v>5.6563326894397497</v>
      </c>
      <c r="I2005">
        <v>7.7062489340218701</v>
      </c>
      <c r="J2005">
        <v>6.3558158005280099</v>
      </c>
      <c r="K2005">
        <v>265.87258849944499</v>
      </c>
      <c r="L2005">
        <v>240.39290498661001</v>
      </c>
      <c r="M2005">
        <v>50.100140617865598</v>
      </c>
      <c r="N2005">
        <v>1.01309040154277</v>
      </c>
      <c r="O2005">
        <v>23.785443380892101</v>
      </c>
      <c r="P2005">
        <v>75.166086681429903</v>
      </c>
      <c r="Q2005">
        <v>4.0026877663197999E-2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1506</v>
      </c>
      <c r="E2006">
        <v>359.73108079999997</v>
      </c>
      <c r="F2006">
        <v>176.68</v>
      </c>
      <c r="G2006">
        <v>-25.7454139650713</v>
      </c>
      <c r="H2006">
        <v>-4.5429722893056903</v>
      </c>
      <c r="I2006">
        <v>-56.656711475845597</v>
      </c>
      <c r="J2006">
        <v>-6.4694446401625703</v>
      </c>
      <c r="K2006">
        <v>190.92948024995999</v>
      </c>
      <c r="L2006">
        <v>221.243114887019</v>
      </c>
      <c r="M2006">
        <v>51.881338571043898</v>
      </c>
      <c r="N2006">
        <v>0.93068349571892495</v>
      </c>
      <c r="O2006">
        <v>116.60629386461299</v>
      </c>
      <c r="P2006">
        <v>9.0280777537796908</v>
      </c>
      <c r="Q2006">
        <v>0.14900639531051599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231</v>
      </c>
      <c r="E2007">
        <v>358.631955</v>
      </c>
      <c r="F2007">
        <v>112.09</v>
      </c>
      <c r="G2007">
        <v>41.633195875307599</v>
      </c>
      <c r="H2007">
        <v>-0.88723306171321703</v>
      </c>
      <c r="I2007">
        <v>4.2342686041376396</v>
      </c>
      <c r="J2007">
        <v>-3.9831657858215399</v>
      </c>
      <c r="K2007">
        <v>111.074203229394</v>
      </c>
      <c r="L2007">
        <v>97.068104733388594</v>
      </c>
      <c r="M2007">
        <v>48.491534859359</v>
      </c>
      <c r="N2007">
        <v>0.96382351526130206</v>
      </c>
      <c r="O2007">
        <v>14.987956106699899</v>
      </c>
      <c r="P2007">
        <v>100.16071428571399</v>
      </c>
      <c r="Q2007">
        <v>7.0626642697110997E-2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531</v>
      </c>
      <c r="E2008">
        <v>358.23839479999998</v>
      </c>
      <c r="F2008">
        <v>15.34</v>
      </c>
      <c r="G2008">
        <v>48.2974833215617</v>
      </c>
      <c r="H2008">
        <v>9.4676538470109701</v>
      </c>
      <c r="I2008">
        <v>12.3657892061205</v>
      </c>
      <c r="J2008">
        <v>1.69886191755155</v>
      </c>
      <c r="K2008">
        <v>13.1090175119508</v>
      </c>
      <c r="L2008">
        <v>10.874060434623299</v>
      </c>
      <c r="M2008">
        <v>77.425671116855597</v>
      </c>
      <c r="N2008">
        <v>0.44799441648139099</v>
      </c>
      <c r="O2008">
        <v>0</v>
      </c>
      <c r="P2008">
        <v>137.82945736434101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E2009">
        <v>358.01599679999998</v>
      </c>
      <c r="F2009">
        <v>144</v>
      </c>
      <c r="G2009">
        <v>79.296507076849593</v>
      </c>
      <c r="H2009">
        <v>-0.58092199754632201</v>
      </c>
      <c r="I2009">
        <v>-19.486087694216302</v>
      </c>
      <c r="J2009">
        <v>-5.9061427511919797</v>
      </c>
      <c r="K2009">
        <v>142.57428829598501</v>
      </c>
      <c r="L2009">
        <v>123.92633049377299</v>
      </c>
      <c r="M2009">
        <v>49.486853131253397</v>
      </c>
      <c r="N2009">
        <v>0.85589225589225504</v>
      </c>
      <c r="O2009">
        <v>37.5</v>
      </c>
      <c r="P2009">
        <v>160.633484162895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21</v>
      </c>
      <c r="E2010">
        <v>357.55005296399997</v>
      </c>
      <c r="F2010">
        <v>152.36000000000001</v>
      </c>
      <c r="G2010">
        <v>59.727609267267702</v>
      </c>
      <c r="H2010">
        <v>11.388503410993399</v>
      </c>
      <c r="I2010">
        <v>2.05124002256477</v>
      </c>
      <c r="J2010">
        <v>-3.2314343809844601</v>
      </c>
      <c r="K2010">
        <v>142.67176182839</v>
      </c>
      <c r="L2010">
        <v>120.27399411323201</v>
      </c>
      <c r="M2010">
        <v>46.196244217639602</v>
      </c>
      <c r="N2010">
        <v>1.5439424551045</v>
      </c>
      <c r="O2010">
        <v>17.038592806510799</v>
      </c>
      <c r="P2010">
        <v>106.729986431478</v>
      </c>
      <c r="Q2010">
        <v>4.067101150592E-2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628</v>
      </c>
      <c r="E2011">
        <v>357.51294833100002</v>
      </c>
      <c r="F2011">
        <v>40.11</v>
      </c>
      <c r="G2011">
        <v>6.3967908989878097</v>
      </c>
      <c r="H2011">
        <v>3.6413429515019402</v>
      </c>
      <c r="I2011">
        <v>-15.824655636124801</v>
      </c>
      <c r="J2011">
        <v>2.8570976075981802</v>
      </c>
      <c r="K2011">
        <v>38.910372772082503</v>
      </c>
      <c r="L2011">
        <v>38.275322169831803</v>
      </c>
      <c r="M2011">
        <v>55.787503646786902</v>
      </c>
      <c r="N2011">
        <v>1.1703142602930301</v>
      </c>
      <c r="O2011">
        <v>27.898279730740398</v>
      </c>
      <c r="P2011">
        <v>44.280575539568297</v>
      </c>
      <c r="Q2011">
        <v>1.3555660149642001E-2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133</v>
      </c>
      <c r="E2012">
        <v>357.29931515999999</v>
      </c>
      <c r="F2012">
        <v>16.84</v>
      </c>
      <c r="G2012">
        <v>-40.9355451348979</v>
      </c>
      <c r="H2012">
        <v>-5.2985299709682501</v>
      </c>
      <c r="I2012">
        <v>-47.6928386667512</v>
      </c>
      <c r="J2012">
        <v>-1.8639258112289201</v>
      </c>
      <c r="K2012">
        <v>17.5688783109707</v>
      </c>
      <c r="L2012">
        <v>19.314740156478301</v>
      </c>
      <c r="M2012">
        <v>44.700246761342001</v>
      </c>
      <c r="N2012">
        <v>1.2204729114636701</v>
      </c>
      <c r="O2012">
        <v>92.399049881235101</v>
      </c>
      <c r="P2012">
        <v>5.2499999999999902</v>
      </c>
      <c r="Q2012">
        <v>8.2880973120399992E-3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365</v>
      </c>
      <c r="E2013">
        <v>356.49692249999998</v>
      </c>
      <c r="F2013">
        <v>169.9</v>
      </c>
      <c r="G2013">
        <v>-57.632353536221402</v>
      </c>
      <c r="H2013">
        <v>-0.64390155136722904</v>
      </c>
      <c r="I2013">
        <v>-45.468678387670998</v>
      </c>
      <c r="J2013">
        <v>-1.0002448055325901</v>
      </c>
      <c r="K2013">
        <v>182.55215114637201</v>
      </c>
      <c r="M2013">
        <v>47.439424722669003</v>
      </c>
      <c r="N2013">
        <v>0.98266897746966997</v>
      </c>
      <c r="O2013">
        <v>60.682754561506698</v>
      </c>
      <c r="P2013">
        <v>13.2666666666666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925</v>
      </c>
      <c r="E2014">
        <v>356.24467612799998</v>
      </c>
      <c r="F2014">
        <v>15.84</v>
      </c>
      <c r="G2014">
        <v>58.845379257300799</v>
      </c>
      <c r="H2014">
        <v>26.0440068584582</v>
      </c>
      <c r="I2014">
        <v>0.11412755804579</v>
      </c>
      <c r="J2014">
        <v>11.201047899915199</v>
      </c>
      <c r="K2014">
        <v>13.818130120178999</v>
      </c>
      <c r="L2014">
        <v>12.736241874361999</v>
      </c>
      <c r="M2014">
        <v>61.975571811858401</v>
      </c>
      <c r="N2014">
        <v>2.0184217157625199</v>
      </c>
      <c r="O2014">
        <v>18.0555555555555</v>
      </c>
      <c r="P2014">
        <v>95.5555555555555</v>
      </c>
      <c r="Q2014">
        <v>6.4150739199057005E-2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771</v>
      </c>
      <c r="E2015">
        <v>355.14115833</v>
      </c>
      <c r="F2015">
        <v>26.81</v>
      </c>
      <c r="G2015">
        <v>75.921844004073293</v>
      </c>
      <c r="H2015">
        <v>-10.830120122392101</v>
      </c>
      <c r="I2015">
        <v>25.1393107225528</v>
      </c>
      <c r="J2015">
        <v>-11.0033894596206</v>
      </c>
      <c r="K2015">
        <v>26.517720812413099</v>
      </c>
      <c r="L2015">
        <v>21.3623327463904</v>
      </c>
      <c r="M2015">
        <v>26.654595417852299</v>
      </c>
      <c r="N2015">
        <v>0.21853408508665101</v>
      </c>
      <c r="O2015">
        <v>25.699365908243099</v>
      </c>
      <c r="P2015">
        <v>129.47218259629099</v>
      </c>
      <c r="Q2015">
        <v>8.9629315394924997E-2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265</v>
      </c>
      <c r="E2016">
        <v>355.10890380000001</v>
      </c>
      <c r="F2016">
        <v>129</v>
      </c>
      <c r="G2016">
        <v>-23.052394022051399</v>
      </c>
      <c r="H2016">
        <v>-9.1316015286179901</v>
      </c>
      <c r="I2016">
        <v>-13.7085072301171</v>
      </c>
      <c r="J2016">
        <v>-3.25200714188707</v>
      </c>
      <c r="K2016">
        <v>133.26679671237599</v>
      </c>
      <c r="L2016">
        <v>128.87224565712799</v>
      </c>
      <c r="M2016">
        <v>26.538334837798299</v>
      </c>
      <c r="N2016">
        <v>1.23127895511876</v>
      </c>
      <c r="O2016">
        <v>11.077519379844899</v>
      </c>
      <c r="P2016">
        <v>6.9651741293532403</v>
      </c>
      <c r="Q2016">
        <v>6.6481903048929997E-3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279</v>
      </c>
      <c r="E2017">
        <v>353.88794250000001</v>
      </c>
      <c r="F2017">
        <v>197.7</v>
      </c>
      <c r="G2017">
        <v>18.843058981961399</v>
      </c>
      <c r="H2017">
        <v>7.1347479124809601</v>
      </c>
      <c r="I2017">
        <v>-24.573903897141399</v>
      </c>
      <c r="J2017">
        <v>10.4819838207882</v>
      </c>
      <c r="K2017">
        <v>186.866818308662</v>
      </c>
      <c r="M2017">
        <v>67.261080672888696</v>
      </c>
      <c r="N2017">
        <v>1.28021390374331</v>
      </c>
      <c r="O2017">
        <v>25.948406676783002</v>
      </c>
      <c r="P2017">
        <v>60.080971659919001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46</v>
      </c>
      <c r="E2018">
        <v>353.58057600000001</v>
      </c>
      <c r="F2018">
        <v>141.55000000000001</v>
      </c>
      <c r="G2018">
        <v>62.189816299272799</v>
      </c>
      <c r="H2018">
        <v>-0.38051089785464598</v>
      </c>
      <c r="I2018">
        <v>74.353491447823203</v>
      </c>
      <c r="J2018">
        <v>0.98785043256263905</v>
      </c>
      <c r="K2018">
        <v>128.37729225405101</v>
      </c>
      <c r="M2018">
        <v>47.677295555679798</v>
      </c>
      <c r="N2018">
        <v>0.63196440793976705</v>
      </c>
      <c r="O2018">
        <v>15.118332744613101</v>
      </c>
      <c r="P2018">
        <v>124.682539682539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1646</v>
      </c>
      <c r="E2019">
        <v>353.22745599999899</v>
      </c>
      <c r="F2019">
        <v>62.6</v>
      </c>
      <c r="G2019">
        <v>-9.5613291321158798</v>
      </c>
      <c r="H2019">
        <v>-5.6499028609197097</v>
      </c>
      <c r="I2019">
        <v>-2.3284821765308799</v>
      </c>
      <c r="J2019">
        <v>-5.98120875855001</v>
      </c>
      <c r="K2019">
        <v>64.1686502564189</v>
      </c>
      <c r="L2019">
        <v>60.238338565779799</v>
      </c>
      <c r="M2019">
        <v>59.429581906584403</v>
      </c>
      <c r="N2019">
        <v>1.042463243012</v>
      </c>
      <c r="O2019">
        <v>24.6006389776357</v>
      </c>
      <c r="P2019">
        <v>46.193367585240502</v>
      </c>
      <c r="Q2019">
        <v>-2.7277470216565999E-2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265</v>
      </c>
      <c r="E2020">
        <v>353.06458199999997</v>
      </c>
      <c r="F2020">
        <v>1614.6</v>
      </c>
      <c r="G2020">
        <v>109.652109512282</v>
      </c>
      <c r="H2020">
        <v>8.3982987816744501</v>
      </c>
      <c r="I2020">
        <v>46.964069252003</v>
      </c>
      <c r="J2020">
        <v>6.9586753822608198</v>
      </c>
      <c r="K2020">
        <v>1330.2169874767601</v>
      </c>
      <c r="L2020">
        <v>1085.2021588272401</v>
      </c>
      <c r="M2020">
        <v>86.431357902643597</v>
      </c>
      <c r="N2020">
        <v>1.5736472350078099</v>
      </c>
      <c r="O2020">
        <v>0</v>
      </c>
      <c r="P2020">
        <v>159.99999999999901</v>
      </c>
      <c r="Q2020">
        <v>0.12334511693573801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391</v>
      </c>
      <c r="E2021">
        <v>352.45199473399998</v>
      </c>
      <c r="F2021">
        <v>36.68</v>
      </c>
      <c r="G2021">
        <v>68.1710807790095</v>
      </c>
      <c r="H2021">
        <v>44.815294070454698</v>
      </c>
      <c r="I2021">
        <v>8.0125631777810398</v>
      </c>
      <c r="J2021">
        <v>1.46120493273374</v>
      </c>
      <c r="K2021">
        <v>29.966672794510899</v>
      </c>
      <c r="L2021">
        <v>27.258184957917099</v>
      </c>
      <c r="M2021">
        <v>55.493368459872599</v>
      </c>
      <c r="N2021">
        <v>4.57866146823942</v>
      </c>
      <c r="O2021">
        <v>21.1559432933478</v>
      </c>
      <c r="P2021">
        <v>103.213296398891</v>
      </c>
      <c r="Q2021">
        <v>7.5252012491344E-2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681</v>
      </c>
      <c r="E2022">
        <v>352.378448001999</v>
      </c>
      <c r="F2022">
        <v>53.06</v>
      </c>
      <c r="G2022">
        <v>35.3387435287732</v>
      </c>
      <c r="H2022">
        <v>1.26295796199058</v>
      </c>
      <c r="I2022">
        <v>-36.282024135469001</v>
      </c>
      <c r="J2022">
        <v>7.4544864431900599</v>
      </c>
      <c r="K2022">
        <v>52.473060142906199</v>
      </c>
      <c r="L2022">
        <v>50.800682955175702</v>
      </c>
      <c r="M2022">
        <v>62.303272224972403</v>
      </c>
      <c r="N2022">
        <v>0.61324976232480199</v>
      </c>
      <c r="O2022">
        <v>46.6458966531453</v>
      </c>
      <c r="P2022">
        <v>71.476867874194099</v>
      </c>
      <c r="Q2022">
        <v>0.119083608904738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E2023">
        <v>351.87551999999999</v>
      </c>
      <c r="F2023">
        <v>306</v>
      </c>
      <c r="G2023">
        <v>62.587780349592997</v>
      </c>
      <c r="H2023">
        <v>49.131909700018198</v>
      </c>
      <c r="I2023">
        <v>37.3060748172065</v>
      </c>
      <c r="J2023">
        <v>4.0257611688128501</v>
      </c>
      <c r="K2023">
        <v>235.50117691945999</v>
      </c>
      <c r="L2023">
        <v>193.13531618231301</v>
      </c>
      <c r="M2023">
        <v>67.793304525319002</v>
      </c>
      <c r="N2023">
        <v>1.0311827956989199</v>
      </c>
      <c r="O2023">
        <v>6.2091503267973804</v>
      </c>
      <c r="P2023">
        <v>125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E2024">
        <v>351.73054724999997</v>
      </c>
      <c r="F2024">
        <v>1154.5</v>
      </c>
      <c r="G2024">
        <v>1136.0207123412399</v>
      </c>
      <c r="H2024">
        <v>-8.1439472076303492</v>
      </c>
      <c r="I2024">
        <v>783.14193226704106</v>
      </c>
      <c r="J2024">
        <v>-4.0868997332312302</v>
      </c>
      <c r="K2024">
        <v>1090.6880592774401</v>
      </c>
      <c r="M2024">
        <v>41.354083482339902</v>
      </c>
      <c r="N2024">
        <v>1.02717239877731</v>
      </c>
      <c r="O2024">
        <v>20.2165439584235</v>
      </c>
      <c r="P2024">
        <v>1225.4879448909301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133</v>
      </c>
      <c r="E2025">
        <v>351.52911247999998</v>
      </c>
      <c r="F2025">
        <v>135.19999999999999</v>
      </c>
      <c r="G2025">
        <v>-15.598106506288399</v>
      </c>
      <c r="H2025">
        <v>-3.4380648546891699</v>
      </c>
      <c r="I2025">
        <v>-5.9207701555522902</v>
      </c>
      <c r="J2025">
        <v>-3.43655130782895</v>
      </c>
      <c r="K2025">
        <v>139.670494915457</v>
      </c>
      <c r="L2025">
        <v>133.226197125021</v>
      </c>
      <c r="M2025">
        <v>40.829984696411003</v>
      </c>
      <c r="N2025">
        <v>0.39071648690292698</v>
      </c>
      <c r="O2025">
        <v>36.094674556213</v>
      </c>
      <c r="P2025">
        <v>27.5471698113207</v>
      </c>
      <c r="Q2025">
        <v>1.1986274188165001E-2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286</v>
      </c>
      <c r="E2026">
        <v>350.89532757000001</v>
      </c>
      <c r="F2026">
        <v>34.47</v>
      </c>
      <c r="G2026">
        <v>-40.026801193826998</v>
      </c>
      <c r="H2026">
        <v>-8.5804239482394493</v>
      </c>
      <c r="I2026">
        <v>-18.3709324179537</v>
      </c>
      <c r="J2026">
        <v>-1.7908952120366599</v>
      </c>
      <c r="K2026">
        <v>34.844350955598699</v>
      </c>
      <c r="L2026">
        <v>35.638577761807703</v>
      </c>
      <c r="M2026">
        <v>62.383450700745797</v>
      </c>
      <c r="N2026">
        <v>0.69761812773496101</v>
      </c>
      <c r="O2026">
        <v>27.6472294749057</v>
      </c>
      <c r="P2026">
        <v>22.017699115044199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480</v>
      </c>
      <c r="E2027">
        <v>349.40754391399997</v>
      </c>
      <c r="F2027">
        <v>134.41999999999999</v>
      </c>
      <c r="G2027">
        <v>-18.579832387937401</v>
      </c>
      <c r="H2027">
        <v>-7.5895630344707499</v>
      </c>
      <c r="I2027">
        <v>-8.7438994072529805</v>
      </c>
      <c r="J2027">
        <v>8.1944218611340602</v>
      </c>
      <c r="K2027">
        <v>132.13565467339899</v>
      </c>
      <c r="L2027">
        <v>123.89904397858299</v>
      </c>
      <c r="M2027">
        <v>44.455766510736801</v>
      </c>
      <c r="N2027">
        <v>0.16436696690071401</v>
      </c>
      <c r="O2027">
        <v>31.944651093587201</v>
      </c>
      <c r="P2027">
        <v>33.023255813953398</v>
      </c>
      <c r="Q2027">
        <v>-2.4830105616175002E-2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136</v>
      </c>
      <c r="E2028">
        <v>349.29751399999998</v>
      </c>
      <c r="F2028">
        <v>202.1</v>
      </c>
      <c r="G2028">
        <v>249.79219902451399</v>
      </c>
      <c r="H2028">
        <v>18.5517957283272</v>
      </c>
      <c r="I2028">
        <v>76.604334512814205</v>
      </c>
      <c r="J2028">
        <v>26.999755194467401</v>
      </c>
      <c r="K2028">
        <v>155.099382525419</v>
      </c>
      <c r="L2028">
        <v>125.01592383264401</v>
      </c>
      <c r="M2028">
        <v>91.435383590566602</v>
      </c>
      <c r="N2028">
        <v>5.1386282074595897</v>
      </c>
      <c r="O2028">
        <v>0</v>
      </c>
      <c r="P2028">
        <v>328.99596688601099</v>
      </c>
      <c r="Q2028">
        <v>0.149392936896145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711</v>
      </c>
      <c r="E2029">
        <v>348.86178811999901</v>
      </c>
      <c r="F2029">
        <v>57.62</v>
      </c>
      <c r="G2029">
        <v>13.097959861353299</v>
      </c>
      <c r="H2029">
        <v>8.5448444480880408</v>
      </c>
      <c r="I2029">
        <v>-3.3397627766623299</v>
      </c>
      <c r="J2029">
        <v>9.6150460674069098</v>
      </c>
      <c r="K2029">
        <v>51.713682153195201</v>
      </c>
      <c r="L2029">
        <v>50.187588472390999</v>
      </c>
      <c r="M2029">
        <v>60.492946956596697</v>
      </c>
      <c r="N2029">
        <v>2.7854862393403899</v>
      </c>
      <c r="O2029">
        <v>24.783061437000999</v>
      </c>
      <c r="P2029">
        <v>47.743589743589702</v>
      </c>
      <c r="Q2029">
        <v>5.4787734588912999E-2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1553</v>
      </c>
      <c r="E2030">
        <v>348.63184999999999</v>
      </c>
      <c r="F2030">
        <v>567.25</v>
      </c>
      <c r="G2030">
        <v>53.376199175559201</v>
      </c>
      <c r="H2030">
        <v>-7.0194764549687001</v>
      </c>
      <c r="I2030">
        <v>14.2137936915016</v>
      </c>
      <c r="J2030">
        <v>-1.00636490490847</v>
      </c>
      <c r="K2030">
        <v>557.92718272521199</v>
      </c>
      <c r="L2030">
        <v>480.45873040113901</v>
      </c>
      <c r="M2030">
        <v>57.345728403447303</v>
      </c>
      <c r="N2030">
        <v>0.962684947800718</v>
      </c>
      <c r="O2030">
        <v>10.709563684442401</v>
      </c>
      <c r="P2030">
        <v>88.455149501661097</v>
      </c>
      <c r="Q2030">
        <v>7.3763196544008994E-2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3012</v>
      </c>
      <c r="E2031">
        <v>348.45</v>
      </c>
      <c r="F2031">
        <v>345</v>
      </c>
      <c r="G2031">
        <v>26.203322888774899</v>
      </c>
      <c r="H2031">
        <v>-11.053428951781701</v>
      </c>
      <c r="I2031">
        <v>0.97635743295807598</v>
      </c>
      <c r="J2031">
        <v>6.2118340642081202</v>
      </c>
      <c r="K2031">
        <v>335.17000851069798</v>
      </c>
      <c r="L2031">
        <v>307.76985539241502</v>
      </c>
      <c r="M2031">
        <v>59.735425474949601</v>
      </c>
      <c r="N2031">
        <v>0.80880630477257998</v>
      </c>
      <c r="O2031">
        <v>17.376811594202898</v>
      </c>
      <c r="P2031">
        <v>64.207520228462599</v>
      </c>
      <c r="Q2031">
        <v>0.248233574200448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46</v>
      </c>
      <c r="E2032">
        <v>348.38870424599997</v>
      </c>
      <c r="F2032">
        <v>26.57</v>
      </c>
      <c r="G2032">
        <v>21.604505485126602</v>
      </c>
      <c r="H2032">
        <v>26.253946694877602</v>
      </c>
      <c r="I2032">
        <v>-46.125898360680402</v>
      </c>
      <c r="J2032">
        <v>-4.1814512462920197</v>
      </c>
      <c r="K2032">
        <v>25.391123772003098</v>
      </c>
      <c r="L2032">
        <v>27.220582773541398</v>
      </c>
      <c r="M2032">
        <v>56.300210976340701</v>
      </c>
      <c r="N2032">
        <v>0.88194556575760397</v>
      </c>
      <c r="O2032">
        <v>94.392171622130206</v>
      </c>
      <c r="Q2032">
        <v>0.12797064829301499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46</v>
      </c>
      <c r="E2033">
        <v>347.30835997600002</v>
      </c>
      <c r="F2033">
        <v>19.72</v>
      </c>
      <c r="G2033">
        <v>159.37932281183899</v>
      </c>
      <c r="H2033">
        <v>-11.802377122347099</v>
      </c>
      <c r="I2033">
        <v>32.9100756155919</v>
      </c>
      <c r="J2033">
        <v>3.95205987501553</v>
      </c>
      <c r="K2033">
        <v>19.1774696134569</v>
      </c>
      <c r="L2033">
        <v>15.154247322442901</v>
      </c>
      <c r="M2033">
        <v>53.529268972021903</v>
      </c>
      <c r="N2033">
        <v>0.35461691209157198</v>
      </c>
      <c r="O2033">
        <v>24.594320486815398</v>
      </c>
      <c r="Q2033">
        <v>0.112211771941483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E2034">
        <v>347.08641119999999</v>
      </c>
      <c r="F2034">
        <v>320.55</v>
      </c>
      <c r="G2034">
        <v>75.758191088202494</v>
      </c>
      <c r="H2034">
        <v>-0.18320626723460101</v>
      </c>
      <c r="I2034">
        <v>95.804874230642497</v>
      </c>
      <c r="J2034">
        <v>-7.9764352817230701</v>
      </c>
      <c r="K2034">
        <v>321.798459431852</v>
      </c>
      <c r="L2034">
        <v>240.88329154966999</v>
      </c>
      <c r="M2034">
        <v>36.5263538422981</v>
      </c>
      <c r="N2034">
        <v>0.53535175170288496</v>
      </c>
      <c r="O2034">
        <v>14.802682888784901</v>
      </c>
      <c r="P2034">
        <v>150.4296875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377</v>
      </c>
      <c r="E2035">
        <v>346.96390693000001</v>
      </c>
      <c r="F2035">
        <v>196.1</v>
      </c>
      <c r="G2035">
        <v>-51.1250161110394</v>
      </c>
      <c r="H2035">
        <v>-1.5458349596318099</v>
      </c>
      <c r="I2035">
        <v>-27.4841919844608</v>
      </c>
      <c r="J2035">
        <v>-1.8115642241598899</v>
      </c>
      <c r="K2035">
        <v>185.81767300441001</v>
      </c>
      <c r="L2035">
        <v>197.71617287364001</v>
      </c>
      <c r="M2035">
        <v>61.062883969134901</v>
      </c>
      <c r="N2035">
        <v>0.65778959301516104</v>
      </c>
      <c r="O2035">
        <v>37.684854665986698</v>
      </c>
      <c r="P2035">
        <v>35.662400553441699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136</v>
      </c>
      <c r="E2036">
        <v>346.62249600000001</v>
      </c>
      <c r="F2036">
        <v>8.8000000000000007</v>
      </c>
      <c r="G2036">
        <v>136.26878852674301</v>
      </c>
      <c r="H2036">
        <v>-14.278996972217</v>
      </c>
      <c r="I2036">
        <v>63.523674288892103</v>
      </c>
      <c r="J2036">
        <v>8.8040939512467098</v>
      </c>
      <c r="K2036">
        <v>8.5409672376760195</v>
      </c>
      <c r="L2036">
        <v>6.6840281641397503</v>
      </c>
      <c r="M2036">
        <v>60.687623517849303</v>
      </c>
      <c r="N2036">
        <v>0.86005830335418398</v>
      </c>
      <c r="O2036">
        <v>26.136363636363601</v>
      </c>
      <c r="P2036">
        <v>214.28571428571399</v>
      </c>
      <c r="Q2036">
        <v>0.107847886873164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E2037">
        <v>346.39538399999998</v>
      </c>
      <c r="F2037">
        <v>144.4</v>
      </c>
      <c r="G2037">
        <v>-26.624532600220299</v>
      </c>
      <c r="H2037">
        <v>-7.5092246220514802</v>
      </c>
      <c r="I2037">
        <v>-38.790293716217697</v>
      </c>
      <c r="J2037">
        <v>1.6410821622725</v>
      </c>
      <c r="K2037">
        <v>145.42797184724</v>
      </c>
      <c r="L2037">
        <v>157.04480274368399</v>
      </c>
      <c r="M2037">
        <v>59.957999767668099</v>
      </c>
      <c r="N2037">
        <v>0.66806186563557202</v>
      </c>
      <c r="O2037">
        <v>53.047091412742297</v>
      </c>
      <c r="P2037">
        <v>15.2894211576846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46</v>
      </c>
      <c r="E2038">
        <v>344.62988863999999</v>
      </c>
      <c r="F2038">
        <v>269.3</v>
      </c>
      <c r="G2038">
        <v>130.05841183875401</v>
      </c>
      <c r="H2038">
        <v>17.0507768031216</v>
      </c>
      <c r="I2038">
        <v>142.22208698730401</v>
      </c>
      <c r="J2038">
        <v>15.673645803342501</v>
      </c>
      <c r="M2038">
        <v>51.076407145549098</v>
      </c>
      <c r="O2038">
        <v>13.089491273672399</v>
      </c>
      <c r="P2038">
        <v>171.47177419354799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200</v>
      </c>
      <c r="E2039">
        <v>343.47331256699999</v>
      </c>
      <c r="F2039">
        <v>160.59</v>
      </c>
      <c r="G2039">
        <v>194.12114351825201</v>
      </c>
      <c r="H2039">
        <v>0.96466552073743395</v>
      </c>
      <c r="I2039">
        <v>76.583686172433403</v>
      </c>
      <c r="J2039">
        <v>2.0110164557286501</v>
      </c>
      <c r="K2039">
        <v>145.10536044455799</v>
      </c>
      <c r="L2039">
        <v>112.22634642375</v>
      </c>
      <c r="M2039">
        <v>72.971120487872895</v>
      </c>
      <c r="N2039">
        <v>0.54449022398681501</v>
      </c>
      <c r="O2039">
        <v>4.6142350084064896</v>
      </c>
      <c r="P2039">
        <v>227.734693877551</v>
      </c>
      <c r="Q2039">
        <v>8.4449514230121994E-2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E2040">
        <v>340.498356</v>
      </c>
      <c r="F2040">
        <v>166.1</v>
      </c>
      <c r="G2040">
        <v>-41.460487450284397</v>
      </c>
      <c r="H2040">
        <v>-1.6183074890046001</v>
      </c>
      <c r="I2040">
        <v>-29.296812301734001</v>
      </c>
      <c r="J2040">
        <v>8.1384715505750602</v>
      </c>
      <c r="K2040">
        <v>183.60340220955899</v>
      </c>
      <c r="M2040">
        <v>45.183797773338497</v>
      </c>
      <c r="O2040">
        <v>58.940397350993301</v>
      </c>
      <c r="P2040">
        <v>25.690503216042298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51</v>
      </c>
      <c r="E2041">
        <v>339.15210704499998</v>
      </c>
      <c r="F2041">
        <v>50.99</v>
      </c>
      <c r="G2041">
        <v>86.484100276969002</v>
      </c>
      <c r="H2041">
        <v>-6.3114107904169598</v>
      </c>
      <c r="I2041">
        <v>26.758064652707301</v>
      </c>
      <c r="J2041">
        <v>-9.40300021794984</v>
      </c>
      <c r="K2041">
        <v>50.843113316074003</v>
      </c>
      <c r="L2041">
        <v>42.173893517980503</v>
      </c>
      <c r="M2041">
        <v>29.754657952525601</v>
      </c>
      <c r="N2041">
        <v>1.2245341059011901</v>
      </c>
      <c r="O2041">
        <v>28.731123749754801</v>
      </c>
      <c r="P2041">
        <v>121.214750542299</v>
      </c>
      <c r="Q2041">
        <v>0.14452291105977699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279</v>
      </c>
      <c r="E2042">
        <v>338.90879375999998</v>
      </c>
      <c r="F2042">
        <v>607.79999999999995</v>
      </c>
      <c r="G2042">
        <v>201.413936572919</v>
      </c>
      <c r="H2042">
        <v>42.983203038971297</v>
      </c>
      <c r="I2042">
        <v>98.412096651072304</v>
      </c>
      <c r="J2042">
        <v>24.9319820271091</v>
      </c>
      <c r="K2042">
        <v>468.031105482388</v>
      </c>
      <c r="L2042">
        <v>334.39341850413098</v>
      </c>
      <c r="M2042">
        <v>69.521201541399805</v>
      </c>
      <c r="N2042">
        <v>0.732804945561911</v>
      </c>
      <c r="O2042">
        <v>4.4669299111549998</v>
      </c>
      <c r="P2042">
        <v>257.529411764705</v>
      </c>
      <c r="Q2042">
        <v>0.188451069097092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177</v>
      </c>
      <c r="E2043">
        <v>338.89732506000001</v>
      </c>
      <c r="F2043">
        <v>4.41</v>
      </c>
      <c r="G2043">
        <v>-92.390000859658201</v>
      </c>
      <c r="H2043">
        <v>-32.130764345351302</v>
      </c>
      <c r="I2043">
        <v>-72.053146551086499</v>
      </c>
      <c r="J2043">
        <v>-10.0292303127789</v>
      </c>
      <c r="K2043">
        <v>5.4564042976784703</v>
      </c>
      <c r="L2043">
        <v>8.2402727420763302</v>
      </c>
      <c r="M2043">
        <v>45.727640441887701</v>
      </c>
      <c r="N2043">
        <v>1.5591722285729599</v>
      </c>
      <c r="O2043">
        <v>246.93877551020401</v>
      </c>
      <c r="P2043">
        <v>11.928934010152201</v>
      </c>
      <c r="Q2043">
        <v>0.17754355554442999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279</v>
      </c>
      <c r="E2044">
        <v>338.60412659999997</v>
      </c>
      <c r="F2044">
        <v>228.65</v>
      </c>
      <c r="G2044">
        <v>-54.163078052825497</v>
      </c>
      <c r="H2044">
        <v>-5.4754162978131102</v>
      </c>
      <c r="I2044">
        <v>-32.4473056355761</v>
      </c>
      <c r="J2044">
        <v>-0.98575205190940496</v>
      </c>
      <c r="K2044">
        <v>239.43382943516599</v>
      </c>
      <c r="L2044">
        <v>268.31671870100803</v>
      </c>
      <c r="M2044">
        <v>37.416574671610697</v>
      </c>
      <c r="N2044">
        <v>0.86970643234509104</v>
      </c>
      <c r="O2044">
        <v>57.008528318390503</v>
      </c>
      <c r="P2044">
        <v>18.779220779220701</v>
      </c>
      <c r="Q2044">
        <v>3.7365323290663999E-2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628</v>
      </c>
      <c r="E2045">
        <v>337.99964399999999</v>
      </c>
      <c r="F2045">
        <v>81.430000000000007</v>
      </c>
      <c r="G2045">
        <v>23.545388950040898</v>
      </c>
      <c r="H2045">
        <v>8.9865926795573792</v>
      </c>
      <c r="I2045">
        <v>-18.4541034888856</v>
      </c>
      <c r="J2045">
        <v>15.742028137881499</v>
      </c>
      <c r="K2045">
        <v>73.616529607159094</v>
      </c>
      <c r="L2045">
        <v>71.798306452540999</v>
      </c>
      <c r="M2045">
        <v>71.349953579990895</v>
      </c>
      <c r="N2045">
        <v>2.56995578363059</v>
      </c>
      <c r="O2045">
        <v>25.2609603340292</v>
      </c>
      <c r="P2045">
        <v>61.888667992047701</v>
      </c>
      <c r="Q2045">
        <v>-1.8121772418626E-2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200</v>
      </c>
      <c r="E2046">
        <v>337.3336908</v>
      </c>
      <c r="F2046">
        <v>664.5</v>
      </c>
      <c r="G2046">
        <v>-24.5455736802617</v>
      </c>
      <c r="H2046">
        <v>-0.74897620000847398</v>
      </c>
      <c r="I2046">
        <v>-22.1543113890935</v>
      </c>
      <c r="J2046">
        <v>-3.8782571121688698</v>
      </c>
      <c r="K2046">
        <v>639.13993326521495</v>
      </c>
      <c r="L2046">
        <v>640.247273190849</v>
      </c>
      <c r="M2046">
        <v>51.010835332499099</v>
      </c>
      <c r="N2046">
        <v>0.72127291095396096</v>
      </c>
      <c r="O2046">
        <v>46.726862302482999</v>
      </c>
      <c r="P2046">
        <v>32.9</v>
      </c>
      <c r="Q2046">
        <v>7.4575001579409994E-2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136</v>
      </c>
      <c r="E2047">
        <v>336.91305224400003</v>
      </c>
      <c r="F2047">
        <v>83.01</v>
      </c>
      <c r="G2047">
        <v>141.356414910951</v>
      </c>
      <c r="H2047">
        <v>5.1543300752641201</v>
      </c>
      <c r="I2047">
        <v>45.074111482323602</v>
      </c>
      <c r="J2047">
        <v>0.416640638481243</v>
      </c>
      <c r="K2047">
        <v>77.822004127447997</v>
      </c>
      <c r="L2047">
        <v>62.3692761623766</v>
      </c>
      <c r="M2047">
        <v>61.887881873467599</v>
      </c>
      <c r="N2047">
        <v>0.42327380201343501</v>
      </c>
      <c r="O2047">
        <v>9.8180942055174008</v>
      </c>
      <c r="P2047">
        <v>207.444444444444</v>
      </c>
      <c r="Q2047">
        <v>0.12522625472211099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265</v>
      </c>
      <c r="E2048">
        <v>336.19384500000001</v>
      </c>
      <c r="F2048">
        <v>682.35</v>
      </c>
      <c r="G2048">
        <v>104.06693678225599</v>
      </c>
      <c r="H2048">
        <v>5.4391564700281103</v>
      </c>
      <c r="I2048">
        <v>-16.292722396358101</v>
      </c>
      <c r="J2048">
        <v>3.0900351242267301</v>
      </c>
      <c r="K2048">
        <v>643.08804027204599</v>
      </c>
      <c r="L2048">
        <v>557.24453165751902</v>
      </c>
      <c r="M2048">
        <v>59.495045761921901</v>
      </c>
      <c r="N2048">
        <v>0.63528433307134902</v>
      </c>
      <c r="O2048">
        <v>8.2728804865538095</v>
      </c>
      <c r="P2048">
        <v>131.305084745762</v>
      </c>
      <c r="Q2048">
        <v>0.13411285681620499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279</v>
      </c>
      <c r="E2049">
        <v>334.46828016000001</v>
      </c>
      <c r="F2049">
        <v>334.8</v>
      </c>
      <c r="G2049">
        <v>44.386118614762403</v>
      </c>
      <c r="H2049">
        <v>67.014196451843404</v>
      </c>
      <c r="I2049">
        <v>37.598023844168402</v>
      </c>
      <c r="J2049">
        <v>-6.4391873149744701</v>
      </c>
      <c r="K2049">
        <v>246.39439093860699</v>
      </c>
      <c r="L2049">
        <v>205.24342139470099</v>
      </c>
      <c r="M2049">
        <v>58.695849856348097</v>
      </c>
      <c r="N2049">
        <v>1.32223725767658</v>
      </c>
      <c r="O2049">
        <v>19.474313022700098</v>
      </c>
      <c r="P2049">
        <v>130.527459633191</v>
      </c>
      <c r="Q2049">
        <v>4.326414711714E-3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46</v>
      </c>
      <c r="E2050">
        <v>334.38744100000002</v>
      </c>
      <c r="F2050">
        <v>265</v>
      </c>
      <c r="G2050">
        <v>26.5403743207169</v>
      </c>
      <c r="H2050">
        <v>-6.6523505689748896</v>
      </c>
      <c r="I2050">
        <v>38.704049469267297</v>
      </c>
      <c r="J2050">
        <v>-4.5478638531516404</v>
      </c>
      <c r="K2050">
        <v>239.786288302717</v>
      </c>
      <c r="M2050">
        <v>38.297353299824501</v>
      </c>
      <c r="N2050">
        <v>0.38417968749999998</v>
      </c>
      <c r="O2050">
        <v>24.150943396226399</v>
      </c>
      <c r="P2050">
        <v>96.660482374768094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E2051">
        <v>333.71956249999999</v>
      </c>
      <c r="F2051">
        <v>257.45</v>
      </c>
      <c r="G2051">
        <v>-39.190944824120699</v>
      </c>
      <c r="H2051">
        <v>-11.2316591607389</v>
      </c>
      <c r="I2051">
        <v>-51.992918482839599</v>
      </c>
      <c r="J2051">
        <v>8.4545574543544095</v>
      </c>
      <c r="K2051">
        <v>281.926621914517</v>
      </c>
      <c r="L2051">
        <v>294.41774387286199</v>
      </c>
      <c r="M2051">
        <v>32.096698601859899</v>
      </c>
      <c r="N2051">
        <v>0.30300717307338598</v>
      </c>
      <c r="O2051">
        <v>71.295397164497899</v>
      </c>
      <c r="P2051">
        <v>14.933035714285699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525</v>
      </c>
      <c r="E2052">
        <v>333.01918923900001</v>
      </c>
      <c r="F2052">
        <v>24.53</v>
      </c>
      <c r="G2052">
        <v>118.882221362564</v>
      </c>
      <c r="H2052">
        <v>-2.9242308625943201</v>
      </c>
      <c r="I2052">
        <v>23.943079609705901</v>
      </c>
      <c r="J2052">
        <v>-4.8250392394351902</v>
      </c>
      <c r="K2052">
        <v>23.110267366839199</v>
      </c>
      <c r="L2052">
        <v>17.721998029816302</v>
      </c>
      <c r="M2052">
        <v>36.939123637905901</v>
      </c>
      <c r="N2052">
        <v>0.85072583096408305</v>
      </c>
      <c r="O2052">
        <v>20.668569099062299</v>
      </c>
      <c r="P2052">
        <v>159.576719576719</v>
      </c>
      <c r="Q2052">
        <v>0.106619445468316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136</v>
      </c>
      <c r="E2053">
        <v>332.85975359999998</v>
      </c>
      <c r="F2053">
        <v>42.31</v>
      </c>
      <c r="G2053">
        <v>-1.9033583902317599</v>
      </c>
      <c r="H2053">
        <v>-3.71642254432034</v>
      </c>
      <c r="I2053">
        <v>-7.8673798278345703</v>
      </c>
      <c r="J2053">
        <v>3.2904179672425999</v>
      </c>
      <c r="K2053">
        <v>44.780930122024003</v>
      </c>
      <c r="L2053">
        <v>42.752942967880202</v>
      </c>
      <c r="M2053">
        <v>50.740939620989899</v>
      </c>
      <c r="N2053">
        <v>0.73275484634453902</v>
      </c>
      <c r="O2053">
        <v>48.900969038052402</v>
      </c>
      <c r="P2053">
        <v>35.695958948043597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420</v>
      </c>
      <c r="E2054">
        <v>330.40420917500001</v>
      </c>
      <c r="F2054">
        <v>885.35</v>
      </c>
      <c r="G2054">
        <v>61.834400822483097</v>
      </c>
      <c r="H2054">
        <v>-6.1008529504600402</v>
      </c>
      <c r="I2054">
        <v>-29.608565939289502</v>
      </c>
      <c r="J2054">
        <v>1.6250017427908701</v>
      </c>
      <c r="K2054">
        <v>891.93513210073104</v>
      </c>
      <c r="L2054">
        <v>846.16803223094598</v>
      </c>
      <c r="M2054">
        <v>57.399244665432903</v>
      </c>
      <c r="N2054">
        <v>0.92058226305903801</v>
      </c>
      <c r="O2054">
        <v>53.600271079234197</v>
      </c>
      <c r="P2054">
        <v>92.4673913043478</v>
      </c>
      <c r="Q2054">
        <v>5.6596959028970002E-2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136</v>
      </c>
      <c r="E2055">
        <v>330.0451175</v>
      </c>
      <c r="F2055">
        <v>190.31</v>
      </c>
      <c r="G2055">
        <v>-28.0155035598765</v>
      </c>
      <c r="H2055">
        <v>-2.7512894027909298</v>
      </c>
      <c r="I2055">
        <v>-17.6745551509003</v>
      </c>
      <c r="J2055">
        <v>5.2005458002109002</v>
      </c>
      <c r="K2055">
        <v>182.53891824763099</v>
      </c>
      <c r="L2055">
        <v>188.41242274541</v>
      </c>
      <c r="M2055">
        <v>71.564842693601307</v>
      </c>
      <c r="N2055">
        <v>0.90019322987273098</v>
      </c>
      <c r="O2055">
        <v>25.558299616415301</v>
      </c>
      <c r="P2055">
        <v>17.439062017895701</v>
      </c>
      <c r="Q2055">
        <v>-6.9551054388339001E-2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961</v>
      </c>
      <c r="E2056">
        <v>329.28831079999998</v>
      </c>
      <c r="F2056">
        <v>69.099999999999994</v>
      </c>
      <c r="G2056">
        <v>66.598981139100204</v>
      </c>
      <c r="H2056">
        <v>25.869414369687501</v>
      </c>
      <c r="I2056">
        <v>76.261474123466101</v>
      </c>
      <c r="J2056">
        <v>7.2582332755261101</v>
      </c>
      <c r="K2056">
        <v>60.350744404712202</v>
      </c>
      <c r="L2056">
        <v>47.792358950485003</v>
      </c>
      <c r="M2056">
        <v>51.125347883339799</v>
      </c>
      <c r="N2056">
        <v>0.84130621358013502</v>
      </c>
      <c r="O2056">
        <v>24.341534008682999</v>
      </c>
      <c r="P2056">
        <v>113.601236476043</v>
      </c>
      <c r="Q2056">
        <v>7.6453561320059996E-2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265</v>
      </c>
      <c r="E2057">
        <v>329.01397956</v>
      </c>
      <c r="F2057">
        <v>126.6</v>
      </c>
      <c r="G2057">
        <v>50.744270061136604</v>
      </c>
      <c r="H2057">
        <v>5.7108713155235797</v>
      </c>
      <c r="I2057">
        <v>-38.012007734594697</v>
      </c>
      <c r="J2057">
        <v>-4.2112759805925597</v>
      </c>
      <c r="K2057">
        <v>127.103336839227</v>
      </c>
      <c r="L2057">
        <v>117.41826187496299</v>
      </c>
      <c r="M2057">
        <v>45.865623198969303</v>
      </c>
      <c r="N2057">
        <v>0.40922830126306098</v>
      </c>
      <c r="O2057">
        <v>36.571879936808799</v>
      </c>
      <c r="P2057">
        <v>95.975232198142393</v>
      </c>
      <c r="Q2057">
        <v>2.6977819866956E-2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398</v>
      </c>
      <c r="E2058">
        <v>328.53509500000001</v>
      </c>
      <c r="F2058">
        <v>293.5</v>
      </c>
      <c r="G2058">
        <v>-26.0072415180381</v>
      </c>
      <c r="H2058">
        <v>17.980627103421799</v>
      </c>
      <c r="I2058">
        <v>-32.556121582135397</v>
      </c>
      <c r="J2058">
        <v>3.8710101165697699</v>
      </c>
      <c r="K2058">
        <v>279.18090266385002</v>
      </c>
      <c r="L2058">
        <v>291.24562797194199</v>
      </c>
      <c r="M2058">
        <v>48.561733957222103</v>
      </c>
      <c r="N2058">
        <v>2.3499237460823901</v>
      </c>
      <c r="O2058">
        <v>37.972742759795501</v>
      </c>
      <c r="P2058">
        <v>36.511627906976699</v>
      </c>
      <c r="Q2058">
        <v>9.0086102410297006E-2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E2059">
        <v>328.14884999999998</v>
      </c>
      <c r="F2059">
        <v>457</v>
      </c>
      <c r="G2059">
        <v>38.385683317125803</v>
      </c>
      <c r="H2059">
        <v>-7.2240730851418498</v>
      </c>
      <c r="I2059">
        <v>-33.476374810140499</v>
      </c>
      <c r="J2059">
        <v>-1.7170463962157301</v>
      </c>
      <c r="K2059">
        <v>461.09036426051898</v>
      </c>
      <c r="M2059">
        <v>45.938477441265697</v>
      </c>
      <c r="N2059">
        <v>0.68909512761020797</v>
      </c>
      <c r="O2059">
        <v>42.231947483588598</v>
      </c>
      <c r="P2059">
        <v>73.040514956455795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286</v>
      </c>
      <c r="E2060">
        <v>328.13609100000002</v>
      </c>
      <c r="F2060">
        <v>164.05</v>
      </c>
      <c r="G2060">
        <v>32.838604238012898</v>
      </c>
      <c r="H2060">
        <v>7.0326036309861202</v>
      </c>
      <c r="I2060">
        <v>11.7927655084251</v>
      </c>
      <c r="J2060">
        <v>10.4331575409132</v>
      </c>
      <c r="K2060">
        <v>141.791684397571</v>
      </c>
      <c r="L2060">
        <v>121.827626385188</v>
      </c>
      <c r="M2060">
        <v>70.199959069029205</v>
      </c>
      <c r="N2060">
        <v>1.1834157072123099</v>
      </c>
      <c r="O2060">
        <v>2.8954587016153601</v>
      </c>
      <c r="P2060">
        <v>93.569321533923301</v>
      </c>
      <c r="Q2060">
        <v>6.2259179677890001E-3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57</v>
      </c>
      <c r="E2061">
        <v>327.52465056</v>
      </c>
      <c r="F2061">
        <v>14.4</v>
      </c>
      <c r="G2061">
        <v>84.108537152037599</v>
      </c>
      <c r="H2061">
        <v>-13.984443507802199</v>
      </c>
      <c r="I2061">
        <v>-37.861530544588497</v>
      </c>
      <c r="J2061">
        <v>-4.0288096523420904</v>
      </c>
      <c r="K2061">
        <v>15.3345434054353</v>
      </c>
      <c r="L2061">
        <v>15.0729355161819</v>
      </c>
      <c r="M2061">
        <v>50.896180227769797</v>
      </c>
      <c r="N2061">
        <v>0.82141550013758502</v>
      </c>
      <c r="O2061">
        <v>52.0138888888888</v>
      </c>
      <c r="P2061">
        <v>117.19457013574601</v>
      </c>
      <c r="Q2061">
        <v>4.1231260891654999E-2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279</v>
      </c>
      <c r="E2062">
        <v>327.45299999999997</v>
      </c>
      <c r="F2062">
        <v>301.8</v>
      </c>
      <c r="G2062">
        <v>-20.118008685215099</v>
      </c>
      <c r="H2062">
        <v>-2.58092199754631</v>
      </c>
      <c r="I2062">
        <v>-31.239387493836698</v>
      </c>
      <c r="J2062">
        <v>2.11410329536954</v>
      </c>
      <c r="K2062">
        <v>295.20562007825799</v>
      </c>
      <c r="L2062">
        <v>291.41153104476001</v>
      </c>
      <c r="M2062">
        <v>55.481848299985998</v>
      </c>
      <c r="N2062">
        <v>0.698700605521834</v>
      </c>
      <c r="O2062">
        <v>38.485752153744102</v>
      </c>
      <c r="P2062">
        <v>20.095503382411401</v>
      </c>
      <c r="Q2062">
        <v>3.8505761386624003E-2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525</v>
      </c>
      <c r="E2063">
        <v>326.82720618000002</v>
      </c>
      <c r="F2063">
        <v>252.81</v>
      </c>
      <c r="G2063">
        <v>151.85409808243099</v>
      </c>
      <c r="H2063">
        <v>-0.30876780064526399</v>
      </c>
      <c r="I2063">
        <v>96.596605435217796</v>
      </c>
      <c r="J2063">
        <v>6.27511751330798</v>
      </c>
      <c r="K2063">
        <v>228.070274647416</v>
      </c>
      <c r="L2063">
        <v>176.96313920690801</v>
      </c>
      <c r="M2063">
        <v>68.934450297892099</v>
      </c>
      <c r="N2063">
        <v>0.40231402418719597</v>
      </c>
      <c r="O2063">
        <v>9.9640045884260999</v>
      </c>
      <c r="P2063">
        <v>188.59589041095799</v>
      </c>
      <c r="Q2063">
        <v>0.120084356449544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771</v>
      </c>
      <c r="E2064">
        <v>326.26265000000001</v>
      </c>
      <c r="F2064">
        <v>133.55000000000001</v>
      </c>
      <c r="G2064">
        <v>-34.913838932057402</v>
      </c>
      <c r="H2064">
        <v>2.84652012554796</v>
      </c>
      <c r="I2064">
        <v>-59.056748663508401</v>
      </c>
      <c r="J2064">
        <v>8.7360084350186202</v>
      </c>
      <c r="K2064">
        <v>134.258739862905</v>
      </c>
      <c r="L2064">
        <v>149.723641574271</v>
      </c>
      <c r="M2064">
        <v>57.689830442806901</v>
      </c>
      <c r="N2064">
        <v>0.95217391304347798</v>
      </c>
      <c r="O2064">
        <v>93.934855859228705</v>
      </c>
      <c r="P2064">
        <v>25.222691045475798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77</v>
      </c>
      <c r="E2065">
        <v>325.64962344000003</v>
      </c>
      <c r="F2065">
        <v>185.95</v>
      </c>
      <c r="G2065">
        <v>16.6206829010255</v>
      </c>
      <c r="H2065">
        <v>-11.7713981880225</v>
      </c>
      <c r="I2065">
        <v>-40.435127704844298</v>
      </c>
      <c r="J2065">
        <v>-9.5298910436990099</v>
      </c>
      <c r="K2065">
        <v>198.03269630352301</v>
      </c>
      <c r="L2065">
        <v>198.03369812962501</v>
      </c>
      <c r="M2065">
        <v>32.254133476543601</v>
      </c>
      <c r="N2065">
        <v>0.83827605200214195</v>
      </c>
      <c r="O2065">
        <v>71.685937079860196</v>
      </c>
      <c r="P2065">
        <v>48.759999999999899</v>
      </c>
      <c r="Q2065">
        <v>0.108099924402513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365</v>
      </c>
      <c r="E2066">
        <v>325.49491999999998</v>
      </c>
      <c r="F2066">
        <v>157.25</v>
      </c>
      <c r="G2066">
        <v>-22.9638312690149</v>
      </c>
      <c r="H2066">
        <v>-13.721555682927001</v>
      </c>
      <c r="I2066">
        <v>-41.6213090316107</v>
      </c>
      <c r="J2066">
        <v>0.85065737870292901</v>
      </c>
      <c r="K2066">
        <v>162.35831930854999</v>
      </c>
      <c r="L2066">
        <v>168.34183557242699</v>
      </c>
      <c r="M2066">
        <v>37.239643504844601</v>
      </c>
      <c r="N2066">
        <v>0.698526315789473</v>
      </c>
      <c r="O2066">
        <v>57.615262321144598</v>
      </c>
      <c r="P2066">
        <v>26.763401854091001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265</v>
      </c>
      <c r="E2067">
        <v>325.24340000000001</v>
      </c>
      <c r="F2067">
        <v>275.63</v>
      </c>
      <c r="G2067">
        <v>-13.8697998705924</v>
      </c>
      <c r="H2067">
        <v>8.5503466195834701</v>
      </c>
      <c r="I2067">
        <v>-27.318288948592201</v>
      </c>
      <c r="J2067">
        <v>2.80621088746781</v>
      </c>
      <c r="K2067">
        <v>259.16845560689001</v>
      </c>
      <c r="L2067">
        <v>250.91640314241499</v>
      </c>
      <c r="M2067">
        <v>58.464875218012899</v>
      </c>
      <c r="N2067">
        <v>1.46085742037664</v>
      </c>
      <c r="O2067">
        <v>20.3424881181293</v>
      </c>
      <c r="P2067">
        <v>33.800970873786397</v>
      </c>
      <c r="Q2067">
        <v>-1.8811140232290999E-2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551</v>
      </c>
      <c r="E2068">
        <v>325.15429999999998</v>
      </c>
      <c r="F2068">
        <v>257.64999999999998</v>
      </c>
      <c r="G2068">
        <v>-30.5836703986411</v>
      </c>
      <c r="H2068">
        <v>-2.57649104653294</v>
      </c>
      <c r="I2068">
        <v>-3.4607257206637398</v>
      </c>
      <c r="J2068">
        <v>6.0889340960443397</v>
      </c>
      <c r="K2068">
        <v>262.82352038075601</v>
      </c>
      <c r="L2068">
        <v>252.7323668045</v>
      </c>
      <c r="M2068">
        <v>49.668222337406</v>
      </c>
      <c r="N2068">
        <v>1.1342143901328401</v>
      </c>
      <c r="O2068">
        <v>30.9722491752377</v>
      </c>
      <c r="P2068">
        <v>22.109004739336399</v>
      </c>
      <c r="Q2068">
        <v>-2.8625184741996001E-2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420</v>
      </c>
      <c r="E2069">
        <v>324.24229500000001</v>
      </c>
      <c r="F2069">
        <v>130</v>
      </c>
      <c r="G2069">
        <v>371.094659173509</v>
      </c>
      <c r="H2069">
        <v>-6.4548246312254998</v>
      </c>
      <c r="I2069">
        <v>62.978343682211801</v>
      </c>
      <c r="J2069">
        <v>-1.17973198501978</v>
      </c>
      <c r="K2069">
        <v>123.992958206837</v>
      </c>
      <c r="L2069">
        <v>90.846342869948998</v>
      </c>
      <c r="M2069">
        <v>41.625227465183698</v>
      </c>
      <c r="N2069">
        <v>0.93233919010632604</v>
      </c>
      <c r="O2069">
        <v>15.115384615384601</v>
      </c>
      <c r="P2069">
        <v>397.51243781094502</v>
      </c>
      <c r="Q2069">
        <v>0.173996821378681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915</v>
      </c>
      <c r="E2070">
        <v>323.961824559999</v>
      </c>
      <c r="F2070">
        <v>288.64999999999998</v>
      </c>
      <c r="G2070">
        <v>449.15550152208499</v>
      </c>
      <c r="H2070">
        <v>-13.2905238710826</v>
      </c>
      <c r="I2070">
        <v>118.998421763639</v>
      </c>
      <c r="J2070">
        <v>5.3809570833347298</v>
      </c>
      <c r="K2070">
        <v>261.46664553324001</v>
      </c>
      <c r="L2070">
        <v>186.864914487736</v>
      </c>
      <c r="M2070">
        <v>63.032236270218498</v>
      </c>
      <c r="N2070">
        <v>1.09368586680808</v>
      </c>
      <c r="O2070">
        <v>12.610427853802101</v>
      </c>
      <c r="P2070">
        <v>548.65168539325805</v>
      </c>
      <c r="Q2070">
        <v>0.25832023978350899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604</v>
      </c>
      <c r="E2071">
        <v>323.36448353999998</v>
      </c>
      <c r="F2071">
        <v>225.3</v>
      </c>
      <c r="G2071">
        <v>32.524020304362899</v>
      </c>
      <c r="H2071">
        <v>-6.5083351249594399</v>
      </c>
      <c r="I2071">
        <v>44.687695452913303</v>
      </c>
      <c r="J2071">
        <v>2.4395700092822099</v>
      </c>
      <c r="K2071">
        <v>219.30430435331499</v>
      </c>
      <c r="M2071">
        <v>52.456312233649797</v>
      </c>
      <c r="N2071">
        <v>0.44734704572251999</v>
      </c>
      <c r="O2071">
        <v>21.615623612960398</v>
      </c>
      <c r="P2071">
        <v>66.8888888888888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86</v>
      </c>
      <c r="E2072">
        <v>322.80657259999998</v>
      </c>
      <c r="F2072">
        <v>24.34</v>
      </c>
      <c r="G2072">
        <v>-65.719524273346195</v>
      </c>
      <c r="H2072">
        <v>3.5509461343218098</v>
      </c>
      <c r="I2072">
        <v>-78.747174240161996</v>
      </c>
      <c r="J2072">
        <v>-10.8166573504687</v>
      </c>
      <c r="K2072">
        <v>26.1048277155287</v>
      </c>
      <c r="L2072">
        <v>34.997055124343603</v>
      </c>
      <c r="M2072">
        <v>36.926314056070098</v>
      </c>
      <c r="N2072">
        <v>0.37858753435390102</v>
      </c>
      <c r="O2072">
        <v>221.076417419884</v>
      </c>
      <c r="P2072">
        <v>15.519696250593199</v>
      </c>
      <c r="Q2072">
        <v>5.9875700435487997E-2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E2073">
        <v>320.15060999999997</v>
      </c>
      <c r="F2073">
        <v>886.5</v>
      </c>
      <c r="G2073">
        <v>-14.2025887640183</v>
      </c>
      <c r="H2073">
        <v>24.767434421721799</v>
      </c>
      <c r="I2073">
        <v>-17.553803516155799</v>
      </c>
      <c r="J2073">
        <v>24.504490042952199</v>
      </c>
      <c r="K2073">
        <v>740.07597502790998</v>
      </c>
      <c r="L2073">
        <v>823.35878496902603</v>
      </c>
      <c r="M2073">
        <v>85.038479084742093</v>
      </c>
      <c r="N2073">
        <v>2.2328098471986402</v>
      </c>
      <c r="O2073">
        <v>23.496897913141499</v>
      </c>
      <c r="P2073">
        <v>66.635338345864596</v>
      </c>
      <c r="Q2073">
        <v>0.133543677406641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1646</v>
      </c>
      <c r="E2074">
        <v>319.171027199999</v>
      </c>
      <c r="F2074">
        <v>60.29</v>
      </c>
      <c r="G2074">
        <v>-7.7600340989593501</v>
      </c>
      <c r="H2074">
        <v>-4.1737195874012896</v>
      </c>
      <c r="I2074">
        <v>-0.82042521983576</v>
      </c>
      <c r="J2074">
        <v>-4.99849960483452</v>
      </c>
      <c r="K2074">
        <v>61.273196122480101</v>
      </c>
      <c r="L2074">
        <v>57.331390176351903</v>
      </c>
      <c r="M2074">
        <v>55.8285238094657</v>
      </c>
      <c r="N2074">
        <v>1.6801539273448201</v>
      </c>
      <c r="O2074">
        <v>7.6463758500580701</v>
      </c>
      <c r="P2074">
        <v>26.899600084192802</v>
      </c>
      <c r="Q2074">
        <v>-2.0749357399728999E-2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480</v>
      </c>
      <c r="E2075">
        <v>316.90700617499999</v>
      </c>
      <c r="F2075">
        <v>71.55</v>
      </c>
      <c r="G2075">
        <v>0.89538862235044503</v>
      </c>
      <c r="H2075">
        <v>-7.21115192592928</v>
      </c>
      <c r="I2075">
        <v>-19.923187206749802</v>
      </c>
      <c r="J2075">
        <v>2.82178384885361</v>
      </c>
      <c r="K2075">
        <v>70.702965892821695</v>
      </c>
      <c r="L2075">
        <v>68.678904872190998</v>
      </c>
      <c r="M2075">
        <v>50.444416987133302</v>
      </c>
      <c r="N2075">
        <v>1.3598710646435499</v>
      </c>
      <c r="O2075">
        <v>20.195667365478599</v>
      </c>
      <c r="P2075">
        <v>41.124260355029499</v>
      </c>
      <c r="Q2075">
        <v>5.4665380138297998E-2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1472</v>
      </c>
      <c r="E2076">
        <v>316.76414999999997</v>
      </c>
      <c r="F2076">
        <v>431.5</v>
      </c>
      <c r="G2076">
        <v>-59.935997572802997</v>
      </c>
      <c r="H2076">
        <v>-13.541024957649199</v>
      </c>
      <c r="I2076">
        <v>-36.8550003498721</v>
      </c>
      <c r="J2076">
        <v>0.973269169812218</v>
      </c>
      <c r="K2076">
        <v>448.05012453724203</v>
      </c>
      <c r="L2076">
        <v>498.158624377428</v>
      </c>
      <c r="M2076">
        <v>49.1443137602447</v>
      </c>
      <c r="N2076">
        <v>1.4553308823529401</v>
      </c>
      <c r="O2076">
        <v>69.177288528389298</v>
      </c>
      <c r="P2076">
        <v>24.710982658959502</v>
      </c>
      <c r="Q2076">
        <v>5.376255552189E-2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200</v>
      </c>
      <c r="E2077">
        <v>316.37917575</v>
      </c>
      <c r="F2077">
        <v>804.1</v>
      </c>
      <c r="G2077">
        <v>51.185755321702501</v>
      </c>
      <c r="H2077">
        <v>1.5397472232579399</v>
      </c>
      <c r="I2077">
        <v>11.5437688515399</v>
      </c>
      <c r="J2077">
        <v>11.82413416616</v>
      </c>
      <c r="K2077">
        <v>760.00930226532603</v>
      </c>
      <c r="L2077">
        <v>677.74050196828296</v>
      </c>
      <c r="M2077">
        <v>64.6548557720471</v>
      </c>
      <c r="N2077">
        <v>1.2022109785202799</v>
      </c>
      <c r="O2077">
        <v>16.807610993657502</v>
      </c>
      <c r="P2077">
        <v>82.542565266742301</v>
      </c>
      <c r="Q2077">
        <v>4.6205539428921E-2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398</v>
      </c>
      <c r="E2078">
        <v>314.87382000000002</v>
      </c>
      <c r="F2078">
        <v>3650</v>
      </c>
      <c r="G2078">
        <v>-31.612583832241199</v>
      </c>
      <c r="H2078">
        <v>-8.4594552290207297</v>
      </c>
      <c r="I2078">
        <v>-5.2972533866452798</v>
      </c>
      <c r="J2078">
        <v>-6.8601738835467803</v>
      </c>
      <c r="K2078">
        <v>3683.7161964003199</v>
      </c>
      <c r="L2078">
        <v>3634.6159933212298</v>
      </c>
      <c r="M2078">
        <v>52.3665619172288</v>
      </c>
      <c r="N2078">
        <v>0.76166015625000005</v>
      </c>
      <c r="O2078">
        <v>15.506849315068401</v>
      </c>
      <c r="P2078">
        <v>16.781314989601601</v>
      </c>
      <c r="Q2078">
        <v>5.9135971288935003E-2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21</v>
      </c>
      <c r="E2079">
        <v>314.830475358</v>
      </c>
      <c r="F2079">
        <v>140.02000000000001</v>
      </c>
      <c r="G2079">
        <v>-15.598625491412999</v>
      </c>
      <c r="H2079">
        <v>24.030469093192401</v>
      </c>
      <c r="I2079">
        <v>-17.119174595371899</v>
      </c>
      <c r="J2079">
        <v>1.60844047244402</v>
      </c>
      <c r="K2079">
        <v>125.922247663382</v>
      </c>
      <c r="L2079">
        <v>125.805158336429</v>
      </c>
      <c r="M2079">
        <v>57.696455257028298</v>
      </c>
      <c r="N2079">
        <v>4.1811787205440902</v>
      </c>
      <c r="O2079">
        <v>24.8035994857877</v>
      </c>
      <c r="P2079">
        <v>48.957446808510603</v>
      </c>
      <c r="Q2079">
        <v>0.13654733752798501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628</v>
      </c>
      <c r="E2080">
        <v>314.71575000000001</v>
      </c>
      <c r="F2080">
        <v>939.45</v>
      </c>
      <c r="G2080">
        <v>7618.4297069355198</v>
      </c>
      <c r="H2080">
        <v>27.020839254899801</v>
      </c>
      <c r="I2080">
        <v>462.27243839512698</v>
      </c>
      <c r="J2080">
        <v>1.89659908730067</v>
      </c>
      <c r="K2080">
        <v>772.92081550461103</v>
      </c>
      <c r="L2080">
        <v>451.81968705633199</v>
      </c>
      <c r="M2080">
        <v>70.870820945264697</v>
      </c>
      <c r="N2080">
        <v>0.620220470391462</v>
      </c>
      <c r="O2080">
        <v>5.7001437011017</v>
      </c>
      <c r="P2080">
        <v>9525.5122950819605</v>
      </c>
      <c r="Q2080">
        <v>0.43644162144709397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E2081">
        <v>313.83146205000003</v>
      </c>
      <c r="F2081">
        <v>139.5</v>
      </c>
      <c r="G2081">
        <v>55.578307468239103</v>
      </c>
      <c r="H2081">
        <v>33.159123705659802</v>
      </c>
      <c r="I2081">
        <v>67.7419826167895</v>
      </c>
      <c r="J2081">
        <v>16.0341852930374</v>
      </c>
      <c r="K2081">
        <v>114.028048306033</v>
      </c>
      <c r="M2081">
        <v>69.016048470402197</v>
      </c>
      <c r="N2081">
        <v>0.84982706002034503</v>
      </c>
      <c r="O2081">
        <v>5.3763440860214997</v>
      </c>
      <c r="P2081">
        <v>112.23185759926901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628</v>
      </c>
      <c r="E2082">
        <v>313.63259199999999</v>
      </c>
      <c r="F2082">
        <v>560</v>
      </c>
      <c r="G2082">
        <v>-13.2864655061228</v>
      </c>
      <c r="H2082">
        <v>1.7799135403725601</v>
      </c>
      <c r="I2082">
        <v>-4.4501819202581601</v>
      </c>
      <c r="J2082">
        <v>-1.1958876670465799</v>
      </c>
      <c r="K2082">
        <v>526.92906880080795</v>
      </c>
      <c r="L2082">
        <v>514.77615678897598</v>
      </c>
      <c r="M2082">
        <v>75.406594447828695</v>
      </c>
      <c r="N2082">
        <v>2.7989285493053102</v>
      </c>
      <c r="O2082">
        <v>2.2857142857142598</v>
      </c>
      <c r="P2082">
        <v>21.475054229934901</v>
      </c>
      <c r="Q2082">
        <v>-7.6802116235292997E-2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265</v>
      </c>
      <c r="E2083">
        <v>313.42494049999999</v>
      </c>
      <c r="F2083">
        <v>1311.25</v>
      </c>
      <c r="G2083">
        <v>15.162958824098199</v>
      </c>
      <c r="H2083">
        <v>-19.267511470093101</v>
      </c>
      <c r="I2083">
        <v>-41.2608948493844</v>
      </c>
      <c r="J2083">
        <v>-2.4845773986734701</v>
      </c>
      <c r="K2083">
        <v>1609.6875608769501</v>
      </c>
      <c r="L2083">
        <v>1523.89559552129</v>
      </c>
      <c r="M2083">
        <v>29.462605747613999</v>
      </c>
      <c r="N2083">
        <v>3.13534029416412</v>
      </c>
      <c r="O2083">
        <v>75.405147759771197</v>
      </c>
      <c r="P2083">
        <v>44.809497515184901</v>
      </c>
      <c r="Q2083">
        <v>0.16077952562105399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231</v>
      </c>
      <c r="E2084">
        <v>313.33234235999998</v>
      </c>
      <c r="F2084">
        <v>163.92</v>
      </c>
      <c r="G2084">
        <v>28.956628945502299</v>
      </c>
      <c r="H2084">
        <v>24.565117325103898</v>
      </c>
      <c r="I2084">
        <v>19.722194018265899</v>
      </c>
      <c r="J2084">
        <v>17.5258441851349</v>
      </c>
      <c r="K2084">
        <v>136.57684278156799</v>
      </c>
      <c r="L2084">
        <v>127.60447759509699</v>
      </c>
      <c r="M2084">
        <v>80.190166196455294</v>
      </c>
      <c r="N2084">
        <v>2.1627104912254</v>
      </c>
      <c r="O2084">
        <v>4.8072230356271497</v>
      </c>
      <c r="P2084">
        <v>56.1142857142856</v>
      </c>
      <c r="Q2084">
        <v>6.6465391154709999E-3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604</v>
      </c>
      <c r="E2085">
        <v>312.77392659999998</v>
      </c>
      <c r="F2085">
        <v>322.75</v>
      </c>
      <c r="G2085">
        <v>53.237105860198199</v>
      </c>
      <c r="H2085">
        <v>26.266576495521701</v>
      </c>
      <c r="I2085">
        <v>24.265209815835401</v>
      </c>
      <c r="J2085">
        <v>12.5182737129859</v>
      </c>
      <c r="K2085">
        <v>251.628329980155</v>
      </c>
      <c r="L2085">
        <v>222.02077902079199</v>
      </c>
      <c r="M2085">
        <v>80.297983779973293</v>
      </c>
      <c r="N2085">
        <v>0.52998454404945905</v>
      </c>
      <c r="O2085">
        <v>2.7575522850503398</v>
      </c>
      <c r="P2085">
        <v>110.9477124183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265</v>
      </c>
      <c r="E2086">
        <v>312.39175439000002</v>
      </c>
      <c r="F2086">
        <v>56.41</v>
      </c>
      <c r="G2086">
        <v>146.486704793363</v>
      </c>
      <c r="H2086">
        <v>0.58470554379278905</v>
      </c>
      <c r="I2086">
        <v>-1.3211705559527001</v>
      </c>
      <c r="J2086">
        <v>0.166144134787099</v>
      </c>
      <c r="K2086">
        <v>54.143612773803099</v>
      </c>
      <c r="L2086">
        <v>47.061535424339397</v>
      </c>
      <c r="M2086">
        <v>64.6874858421357</v>
      </c>
      <c r="N2086">
        <v>1.2394441459610099</v>
      </c>
      <c r="O2086">
        <v>23.6482893104059</v>
      </c>
      <c r="P2086">
        <v>183.18273092369401</v>
      </c>
      <c r="Q2086">
        <v>4.8244926433702998E-2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57</v>
      </c>
      <c r="E2087">
        <v>312.25826999999998</v>
      </c>
      <c r="F2087">
        <v>334</v>
      </c>
      <c r="G2087">
        <v>-36.741311997618503</v>
      </c>
      <c r="H2087">
        <v>2.4056851453108101</v>
      </c>
      <c r="I2087">
        <v>-21.822942564573999</v>
      </c>
      <c r="J2087">
        <v>10.0992233087405</v>
      </c>
      <c r="K2087">
        <v>316.86514912036</v>
      </c>
      <c r="L2087">
        <v>338.11002438312801</v>
      </c>
      <c r="M2087">
        <v>64.631031715505202</v>
      </c>
      <c r="N2087">
        <v>1.0020134262692599</v>
      </c>
      <c r="O2087">
        <v>26.047904191616698</v>
      </c>
      <c r="P2087">
        <v>30.980392156862699</v>
      </c>
      <c r="Q2087">
        <v>7.5678188257489995E-2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531</v>
      </c>
      <c r="E2088">
        <v>312.005</v>
      </c>
      <c r="F2088">
        <v>3120.05</v>
      </c>
      <c r="G2088">
        <v>58.298934405012602</v>
      </c>
      <c r="H2088">
        <v>-18.7350542769837</v>
      </c>
      <c r="I2088">
        <v>4.0371461319818396</v>
      </c>
      <c r="J2088">
        <v>0.22904889572000101</v>
      </c>
      <c r="K2088">
        <v>2893.1168805528901</v>
      </c>
      <c r="L2088">
        <v>2451.4104265994702</v>
      </c>
      <c r="M2088">
        <v>53.567912164345401</v>
      </c>
      <c r="N2088">
        <v>0.27897969415893697</v>
      </c>
      <c r="O2088">
        <v>20.510889248569701</v>
      </c>
      <c r="P2088">
        <v>107.86475682878</v>
      </c>
      <c r="Q2088">
        <v>6.6600003180306996E-2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1591</v>
      </c>
      <c r="E2089">
        <v>311.94628877999997</v>
      </c>
      <c r="F2089">
        <v>284.10000000000002</v>
      </c>
      <c r="G2089">
        <v>-8.1167168010837294</v>
      </c>
      <c r="H2089">
        <v>9.8149471935035901</v>
      </c>
      <c r="I2089">
        <v>-2.2272896087594201</v>
      </c>
      <c r="J2089">
        <v>12.3760992804889</v>
      </c>
      <c r="K2089">
        <v>267.656081373566</v>
      </c>
      <c r="L2089">
        <v>258.62150456378799</v>
      </c>
      <c r="M2089">
        <v>57.969573180131199</v>
      </c>
      <c r="N2089">
        <v>2.3693737879756198</v>
      </c>
      <c r="O2089">
        <v>29.2150651179162</v>
      </c>
      <c r="P2089">
        <v>40.643564356435597</v>
      </c>
      <c r="Q2089">
        <v>9.4940929694020001E-2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57</v>
      </c>
      <c r="E2090">
        <v>311.35596800000002</v>
      </c>
      <c r="F2090">
        <v>37.520000000000003</v>
      </c>
      <c r="G2090">
        <v>-79.370756693862305</v>
      </c>
      <c r="H2090">
        <v>-11.5149879316122</v>
      </c>
      <c r="I2090">
        <v>-71.028297037272694</v>
      </c>
      <c r="J2090">
        <v>3.6060486448881899</v>
      </c>
      <c r="K2090">
        <v>41.074156446831097</v>
      </c>
      <c r="L2090">
        <v>56.811225499341703</v>
      </c>
      <c r="M2090">
        <v>39.055290583554402</v>
      </c>
      <c r="N2090">
        <v>0.81334670481271398</v>
      </c>
      <c r="O2090">
        <v>147.73454157782501</v>
      </c>
      <c r="P2090">
        <v>7.8160919540229896</v>
      </c>
      <c r="Q2090">
        <v>3.9662375394014002E-2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133</v>
      </c>
      <c r="E2091">
        <v>310.34440475999997</v>
      </c>
      <c r="F2091">
        <v>59.28</v>
      </c>
      <c r="G2091">
        <v>34.712963412033901</v>
      </c>
      <c r="H2091">
        <v>-10.976526393150699</v>
      </c>
      <c r="I2091">
        <v>-29.701257960430301</v>
      </c>
      <c r="J2091">
        <v>-4.4762050526451302</v>
      </c>
      <c r="K2091">
        <v>65.691811779386796</v>
      </c>
      <c r="L2091">
        <v>64.020311464035302</v>
      </c>
      <c r="M2091">
        <v>26.097801896326001</v>
      </c>
      <c r="N2091">
        <v>1.00634454070718</v>
      </c>
      <c r="O2091">
        <v>60.087719298245602</v>
      </c>
      <c r="P2091">
        <v>75.644444444444403</v>
      </c>
      <c r="Q2091">
        <v>-1.3293898506027999E-2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1758</v>
      </c>
      <c r="E2092">
        <v>310.30720000000002</v>
      </c>
      <c r="F2092">
        <v>490</v>
      </c>
      <c r="G2092">
        <v>46.421727535403399</v>
      </c>
      <c r="H2092">
        <v>15.2967283326587</v>
      </c>
      <c r="I2092">
        <v>-11.7436432378395</v>
      </c>
      <c r="J2092">
        <v>-7.4874242927120802</v>
      </c>
      <c r="K2092">
        <v>476.03500397444498</v>
      </c>
      <c r="L2092">
        <v>433.27188184079603</v>
      </c>
      <c r="M2092">
        <v>44.266131389424302</v>
      </c>
      <c r="N2092">
        <v>0.53634668129456897</v>
      </c>
      <c r="O2092">
        <v>35.918367346938702</v>
      </c>
      <c r="P2092">
        <v>91.481047284095297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46</v>
      </c>
      <c r="E2093">
        <v>309.71741551999997</v>
      </c>
      <c r="F2093">
        <v>42.92</v>
      </c>
      <c r="G2093">
        <v>-51.903889748547101</v>
      </c>
      <c r="H2093">
        <v>5.2476783714440103</v>
      </c>
      <c r="I2093">
        <v>-68.374894509730098</v>
      </c>
      <c r="J2093">
        <v>-5.5300067102944901</v>
      </c>
      <c r="K2093">
        <v>43.442777954374598</v>
      </c>
      <c r="L2093">
        <v>55.647615921927098</v>
      </c>
      <c r="M2093">
        <v>39.125632054143303</v>
      </c>
      <c r="N2093">
        <v>0.52959998949743403</v>
      </c>
      <c r="O2093">
        <v>178.42497670083799</v>
      </c>
      <c r="P2093">
        <v>29.667673716012001</v>
      </c>
      <c r="Q2093">
        <v>-1.3865168991333001E-2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961</v>
      </c>
      <c r="E2094">
        <v>309.46143999999998</v>
      </c>
      <c r="F2094">
        <v>16.48</v>
      </c>
      <c r="G2094">
        <v>-24.689383575707598</v>
      </c>
      <c r="H2094">
        <v>-6.4593918689071703</v>
      </c>
      <c r="I2094">
        <v>-15.571468758346599</v>
      </c>
      <c r="J2094">
        <v>1.75206417851442</v>
      </c>
      <c r="K2094">
        <v>16.5198654011527</v>
      </c>
      <c r="L2094">
        <v>16.728191386648501</v>
      </c>
      <c r="M2094">
        <v>48.815796453142703</v>
      </c>
      <c r="N2094">
        <v>0.99283629778604598</v>
      </c>
      <c r="O2094">
        <v>21.662621359223301</v>
      </c>
      <c r="P2094">
        <v>16.879432624113399</v>
      </c>
      <c r="Q2094">
        <v>-8.1811065987495005E-2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681</v>
      </c>
      <c r="E2095">
        <v>309.206179072</v>
      </c>
      <c r="F2095">
        <v>20.96</v>
      </c>
      <c r="G2095">
        <v>43.298820552847303</v>
      </c>
      <c r="H2095">
        <v>4.8697842788480203</v>
      </c>
      <c r="I2095">
        <v>-1.26218974225489</v>
      </c>
      <c r="J2095">
        <v>4.6514592676178497</v>
      </c>
      <c r="K2095">
        <v>20.357926981548299</v>
      </c>
      <c r="L2095">
        <v>18.748877912852301</v>
      </c>
      <c r="M2095">
        <v>53.721419066424502</v>
      </c>
      <c r="N2095">
        <v>1.51550233843718</v>
      </c>
      <c r="O2095">
        <v>16.173664122137399</v>
      </c>
      <c r="P2095">
        <v>73.223140495867696</v>
      </c>
      <c r="Q2095">
        <v>-1.6318396537553001E-2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D2096" t="s">
        <v>531</v>
      </c>
      <c r="E2096">
        <v>309.07126871999998</v>
      </c>
      <c r="F2096">
        <v>343.95</v>
      </c>
      <c r="G2096">
        <v>217.11997605693</v>
      </c>
      <c r="H2096">
        <v>-5.2575594395267196</v>
      </c>
      <c r="I2096">
        <v>-28.811301352505001</v>
      </c>
      <c r="J2096">
        <v>-6.3887380327354997</v>
      </c>
      <c r="K2096">
        <v>362.08012287211102</v>
      </c>
      <c r="L2096">
        <v>327.74831563342002</v>
      </c>
      <c r="M2096">
        <v>38.615141279915001</v>
      </c>
      <c r="N2096">
        <v>0.95450896719961298</v>
      </c>
      <c r="O2096">
        <v>53.307166739351601</v>
      </c>
      <c r="P2096">
        <v>243.53775469436599</v>
      </c>
      <c r="Q2096">
        <v>0.26346990697873002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D2097" t="s">
        <v>531</v>
      </c>
      <c r="E2097">
        <v>308.7</v>
      </c>
      <c r="F2097">
        <v>2.94</v>
      </c>
      <c r="G2097">
        <v>34.369598930306601</v>
      </c>
      <c r="H2097">
        <v>-2.5641921669134899</v>
      </c>
      <c r="I2097">
        <v>-10.696131496102099</v>
      </c>
      <c r="J2097">
        <v>-6.7133249743089598</v>
      </c>
      <c r="K2097">
        <v>2.7011772373341301</v>
      </c>
      <c r="L2097">
        <v>2.4933033481226001</v>
      </c>
      <c r="M2097">
        <v>52.704756248018299</v>
      </c>
      <c r="N2097">
        <v>2.3547944050256402</v>
      </c>
      <c r="O2097">
        <v>27.6612387115124</v>
      </c>
      <c r="P2097">
        <v>69.720009654839501</v>
      </c>
      <c r="Q2097">
        <v>5.3792898538609999E-3</v>
      </c>
    </row>
    <row r="2098" spans="1:17" hidden="1" x14ac:dyDescent="0.3">
      <c r="A2098" t="s">
        <v>4353</v>
      </c>
      <c r="B2098" t="s">
        <v>4354</v>
      </c>
      <c r="C2098" t="str">
        <f>IFERROR(VLOOKUP(Table1[[#This Row],[Ticker]],[1]!Table1[[Symbol]:[Industry]],2,FALSE),"-")</f>
        <v>-</v>
      </c>
      <c r="D2098" t="s">
        <v>165</v>
      </c>
      <c r="E2098">
        <v>308.48925474499998</v>
      </c>
      <c r="F2098">
        <v>294.55</v>
      </c>
      <c r="G2098">
        <v>-1.34346865866744</v>
      </c>
      <c r="H2098">
        <v>-2.9395985970204599</v>
      </c>
      <c r="I2098">
        <v>-7.8223058375757599</v>
      </c>
      <c r="J2098">
        <v>-0.117127086539215</v>
      </c>
      <c r="K2098">
        <v>265.351882377153</v>
      </c>
      <c r="L2098">
        <v>260.359207939123</v>
      </c>
      <c r="M2098">
        <v>86.668813197478698</v>
      </c>
      <c r="N2098">
        <v>3.5599528547278299</v>
      </c>
      <c r="O2098">
        <v>10.813104736037999</v>
      </c>
      <c r="P2098">
        <v>28.065217391304301</v>
      </c>
      <c r="Q2098">
        <v>7.1100683241318005E-2</v>
      </c>
    </row>
    <row r="2099" spans="1:17" hidden="1" x14ac:dyDescent="0.3">
      <c r="A2099" t="s">
        <v>4355</v>
      </c>
      <c r="B2099" t="s">
        <v>4356</v>
      </c>
      <c r="C2099" t="str">
        <f>IFERROR(VLOOKUP(Table1[[#This Row],[Ticker]],[1]!Table1[[Symbol]:[Industry]],2,FALSE),"-")</f>
        <v>-</v>
      </c>
      <c r="D2099" t="s">
        <v>184</v>
      </c>
      <c r="E2099">
        <v>307.94534099999998</v>
      </c>
      <c r="F2099">
        <v>297</v>
      </c>
      <c r="G2099">
        <v>143.82789925155299</v>
      </c>
      <c r="H2099">
        <v>10.007313296571301</v>
      </c>
      <c r="I2099">
        <v>34.618076962242199</v>
      </c>
      <c r="J2099">
        <v>1.45237098728046</v>
      </c>
      <c r="K2099">
        <v>272.94100543172601</v>
      </c>
      <c r="L2099">
        <v>218.513242071344</v>
      </c>
      <c r="M2099">
        <v>66.252065341442105</v>
      </c>
      <c r="N2099">
        <v>0.30883866452595599</v>
      </c>
      <c r="O2099">
        <v>10.4377104377104</v>
      </c>
      <c r="P2099">
        <v>180.188679245283</v>
      </c>
    </row>
    <row r="2100" spans="1:17" hidden="1" x14ac:dyDescent="0.3">
      <c r="A2100" t="s">
        <v>4357</v>
      </c>
      <c r="B2100" t="s">
        <v>4358</v>
      </c>
      <c r="C2100" t="str">
        <f>IFERROR(VLOOKUP(Table1[[#This Row],[Ticker]],[1]!Table1[[Symbol]:[Industry]],2,FALSE),"-")</f>
        <v>-</v>
      </c>
      <c r="D2100" t="s">
        <v>1447</v>
      </c>
      <c r="E2100">
        <v>307.35178000000002</v>
      </c>
      <c r="F2100">
        <v>173.5</v>
      </c>
      <c r="G2100">
        <v>29.048171183352501</v>
      </c>
      <c r="H2100">
        <v>15.134900365819901</v>
      </c>
      <c r="I2100">
        <v>-7.1883830322364402</v>
      </c>
      <c r="J2100">
        <v>9.6768280377033893</v>
      </c>
      <c r="K2100">
        <v>144.32656555814</v>
      </c>
      <c r="L2100">
        <v>135.71691672758899</v>
      </c>
      <c r="M2100">
        <v>91.3610290714021</v>
      </c>
      <c r="N2100">
        <v>2.7869117062048798</v>
      </c>
      <c r="O2100">
        <v>6.6282420749279503</v>
      </c>
      <c r="P2100">
        <v>78.773827923750602</v>
      </c>
      <c r="Q2100">
        <v>5.3963311783567003E-2</v>
      </c>
    </row>
    <row r="2101" spans="1:17" hidden="1" x14ac:dyDescent="0.3">
      <c r="A2101" t="s">
        <v>4359</v>
      </c>
      <c r="B2101" t="s">
        <v>4360</v>
      </c>
      <c r="C2101" t="str">
        <f>IFERROR(VLOOKUP(Table1[[#This Row],[Ticker]],[1]!Table1[[Symbol]:[Industry]],2,FALSE),"-")</f>
        <v>-</v>
      </c>
      <c r="D2101" t="s">
        <v>1118</v>
      </c>
      <c r="E2101">
        <v>307.14499999999998</v>
      </c>
      <c r="F2101">
        <v>13.07</v>
      </c>
      <c r="G2101">
        <v>10.4408601060194</v>
      </c>
      <c r="H2101">
        <v>5.7117327161610296</v>
      </c>
      <c r="I2101">
        <v>-21.5590680278927</v>
      </c>
      <c r="J2101">
        <v>6.5927629339923497</v>
      </c>
      <c r="K2101">
        <v>12.487975436158001</v>
      </c>
      <c r="L2101">
        <v>12.009154050685</v>
      </c>
      <c r="M2101">
        <v>53.754226872331202</v>
      </c>
      <c r="N2101">
        <v>3.97430054093144</v>
      </c>
      <c r="O2101">
        <v>35.042081101759699</v>
      </c>
      <c r="P2101">
        <v>54.674556213017702</v>
      </c>
      <c r="Q2101">
        <v>5.0449394922916002E-2</v>
      </c>
    </row>
    <row r="2102" spans="1:17" hidden="1" x14ac:dyDescent="0.3">
      <c r="A2102" t="s">
        <v>4361</v>
      </c>
      <c r="B2102" t="s">
        <v>4362</v>
      </c>
      <c r="C2102" t="str">
        <f>IFERROR(VLOOKUP(Table1[[#This Row],[Ticker]],[1]!Table1[[Symbol]:[Industry]],2,FALSE),"-")</f>
        <v>-</v>
      </c>
      <c r="D2102" t="s">
        <v>146</v>
      </c>
      <c r="E2102">
        <v>306.947576325</v>
      </c>
      <c r="F2102">
        <v>271.75</v>
      </c>
      <c r="G2102">
        <v>235.43308687521301</v>
      </c>
      <c r="H2102">
        <v>-9.6518329706311992</v>
      </c>
      <c r="I2102">
        <v>-19.781654331923999</v>
      </c>
      <c r="J2102">
        <v>4.5355425155307998</v>
      </c>
      <c r="K2102">
        <v>262.825279592573</v>
      </c>
      <c r="L2102">
        <v>231.53890159400399</v>
      </c>
      <c r="M2102">
        <v>66.218098372441304</v>
      </c>
      <c r="N2102">
        <v>0.96563984515464796</v>
      </c>
      <c r="O2102">
        <v>32.548298068077202</v>
      </c>
      <c r="P2102">
        <v>321.31782945736398</v>
      </c>
      <c r="Q2102">
        <v>0.206509434326799</v>
      </c>
    </row>
    <row r="2103" spans="1:17" hidden="1" x14ac:dyDescent="0.3">
      <c r="A2103" t="s">
        <v>4363</v>
      </c>
      <c r="B2103" t="s">
        <v>4364</v>
      </c>
      <c r="C2103" t="str">
        <f>IFERROR(VLOOKUP(Table1[[#This Row],[Ticker]],[1]!Table1[[Symbol]:[Industry]],2,FALSE),"-")</f>
        <v>-</v>
      </c>
      <c r="D2103" t="s">
        <v>136</v>
      </c>
      <c r="E2103">
        <v>305.55436800000001</v>
      </c>
      <c r="F2103">
        <v>195.2</v>
      </c>
      <c r="G2103">
        <v>19.199528337573199</v>
      </c>
      <c r="H2103">
        <v>-4.8916248448345296</v>
      </c>
      <c r="I2103">
        <v>-13.713284534468899</v>
      </c>
      <c r="J2103">
        <v>0.73327565036602005</v>
      </c>
      <c r="K2103">
        <v>202.79810816932201</v>
      </c>
      <c r="L2103">
        <v>190.31275755689799</v>
      </c>
      <c r="M2103">
        <v>43.8490568802764</v>
      </c>
      <c r="N2103">
        <v>0.40088822220377002</v>
      </c>
      <c r="O2103">
        <v>44.953893442622899</v>
      </c>
      <c r="P2103">
        <v>55.661881977671399</v>
      </c>
      <c r="Q2103">
        <v>0.225625223078845</v>
      </c>
    </row>
    <row r="2104" spans="1:17" hidden="1" x14ac:dyDescent="0.3">
      <c r="A2104" t="s">
        <v>4365</v>
      </c>
      <c r="B2104" t="s">
        <v>4366</v>
      </c>
      <c r="C2104" t="str">
        <f>IFERROR(VLOOKUP(Table1[[#This Row],[Ticker]],[1]!Table1[[Symbol]:[Industry]],2,FALSE),"-")</f>
        <v>-</v>
      </c>
      <c r="E2104">
        <v>305.41960740000002</v>
      </c>
      <c r="F2104">
        <v>39.729999999999997</v>
      </c>
      <c r="G2104">
        <v>404.73195398288402</v>
      </c>
      <c r="H2104">
        <v>79.816873997615602</v>
      </c>
      <c r="I2104">
        <v>148.16333376342601</v>
      </c>
      <c r="J2104">
        <v>6.8585907031224096</v>
      </c>
      <c r="K2104">
        <v>24.407100530373501</v>
      </c>
      <c r="L2104">
        <v>14.140927119908</v>
      </c>
      <c r="M2104">
        <v>99.999999970976006</v>
      </c>
      <c r="N2104">
        <v>1.6403781939866799</v>
      </c>
      <c r="O2104">
        <v>0</v>
      </c>
      <c r="P2104">
        <v>467.57142857142799</v>
      </c>
      <c r="Q2104">
        <v>0.138762807158581</v>
      </c>
    </row>
    <row r="2105" spans="1:17" hidden="1" x14ac:dyDescent="0.3">
      <c r="A2105" t="s">
        <v>4367</v>
      </c>
      <c r="B2105" t="s">
        <v>4368</v>
      </c>
      <c r="C2105" t="str">
        <f>IFERROR(VLOOKUP(Table1[[#This Row],[Ticker]],[1]!Table1[[Symbol]:[Industry]],2,FALSE),"-")</f>
        <v>-</v>
      </c>
      <c r="D2105" t="s">
        <v>231</v>
      </c>
      <c r="E2105">
        <v>304.54784640000003</v>
      </c>
      <c r="F2105">
        <v>240.55</v>
      </c>
      <c r="G2105">
        <v>130.825886496745</v>
      </c>
      <c r="H2105">
        <v>-5.3816786949283797</v>
      </c>
      <c r="I2105">
        <v>36.845142742270099</v>
      </c>
      <c r="J2105">
        <v>6.8426706830002404</v>
      </c>
      <c r="K2105">
        <v>209.05240772475099</v>
      </c>
      <c r="L2105">
        <v>155.689480581808</v>
      </c>
      <c r="M2105">
        <v>71.309856850929094</v>
      </c>
      <c r="N2105">
        <v>0.45411029388921598</v>
      </c>
      <c r="O2105">
        <v>9.9563500311785393</v>
      </c>
      <c r="P2105">
        <v>209.58815958815899</v>
      </c>
      <c r="Q2105">
        <v>0.175475662262429</v>
      </c>
    </row>
    <row r="2106" spans="1:17" hidden="1" x14ac:dyDescent="0.3">
      <c r="A2106" t="s">
        <v>4369</v>
      </c>
      <c r="B2106" t="s">
        <v>4370</v>
      </c>
      <c r="C2106" t="str">
        <f>IFERROR(VLOOKUP(Table1[[#This Row],[Ticker]],[1]!Table1[[Symbol]:[Industry]],2,FALSE),"-")</f>
        <v>-</v>
      </c>
      <c r="D2106" t="s">
        <v>46</v>
      </c>
      <c r="E2106">
        <v>304.43712335999999</v>
      </c>
      <c r="F2106">
        <v>61.2</v>
      </c>
      <c r="G2106">
        <v>54.105246809424898</v>
      </c>
      <c r="H2106">
        <v>14.318944491105199</v>
      </c>
      <c r="I2106">
        <v>22.668807898353201</v>
      </c>
      <c r="J2106">
        <v>15.333088527800699</v>
      </c>
      <c r="K2106">
        <v>54.668457353283102</v>
      </c>
      <c r="L2106">
        <v>44.958054126615203</v>
      </c>
      <c r="M2106">
        <v>70.583629412764793</v>
      </c>
      <c r="N2106">
        <v>0.37141249296567203</v>
      </c>
      <c r="O2106">
        <v>9.47712418300652</v>
      </c>
      <c r="P2106">
        <v>141.789460580369</v>
      </c>
      <c r="Q2106">
        <v>0.204737713782398</v>
      </c>
    </row>
    <row r="2107" spans="1:17" hidden="1" x14ac:dyDescent="0.3">
      <c r="A2107" t="s">
        <v>4371</v>
      </c>
      <c r="B2107" t="s">
        <v>4372</v>
      </c>
      <c r="C2107" t="str">
        <f>IFERROR(VLOOKUP(Table1[[#This Row],[Ticker]],[1]!Table1[[Symbol]:[Industry]],2,FALSE),"-")</f>
        <v>-</v>
      </c>
      <c r="D2107" t="s">
        <v>46</v>
      </c>
      <c r="E2107">
        <v>303.93691139999999</v>
      </c>
      <c r="F2107">
        <v>126.69</v>
      </c>
      <c r="G2107">
        <v>84.908326450136897</v>
      </c>
      <c r="H2107">
        <v>-4.4228245264359503</v>
      </c>
      <c r="I2107">
        <v>36.477603828187497</v>
      </c>
      <c r="J2107">
        <v>-10.294486445850699</v>
      </c>
      <c r="K2107">
        <v>115.148463360536</v>
      </c>
      <c r="L2107">
        <v>93.612030625162006</v>
      </c>
      <c r="M2107">
        <v>42.271153590796303</v>
      </c>
      <c r="N2107">
        <v>0.539598247031154</v>
      </c>
      <c r="O2107">
        <v>17.215249822401098</v>
      </c>
      <c r="P2107">
        <v>116.564102564102</v>
      </c>
      <c r="Q2107">
        <v>3.261724656079E-2</v>
      </c>
    </row>
    <row r="2108" spans="1:17" hidden="1" x14ac:dyDescent="0.3">
      <c r="A2108" t="s">
        <v>4373</v>
      </c>
      <c r="B2108" t="s">
        <v>4374</v>
      </c>
      <c r="C2108" t="str">
        <f>IFERROR(VLOOKUP(Table1[[#This Row],[Ticker]],[1]!Table1[[Symbol]:[Industry]],2,FALSE),"-")</f>
        <v>-</v>
      </c>
      <c r="D2108" t="s">
        <v>223</v>
      </c>
      <c r="E2108">
        <v>303.23499870500001</v>
      </c>
      <c r="F2108">
        <v>29.03</v>
      </c>
      <c r="G2108">
        <v>32.6507145132489</v>
      </c>
      <c r="H2108">
        <v>8.0367282228126999</v>
      </c>
      <c r="I2108">
        <v>-2.1691614039435199</v>
      </c>
      <c r="J2108">
        <v>4.4878504325626301</v>
      </c>
      <c r="K2108">
        <v>27.8638754910206</v>
      </c>
      <c r="L2108">
        <v>26.198890751192501</v>
      </c>
      <c r="M2108">
        <v>48.526488911379097</v>
      </c>
      <c r="N2108">
        <v>0.97025583394039405</v>
      </c>
      <c r="O2108">
        <v>30.3823630726834</v>
      </c>
      <c r="P2108">
        <v>67.3198847262247</v>
      </c>
      <c r="Q2108">
        <v>-2.7126061899159998E-3</v>
      </c>
    </row>
    <row r="2109" spans="1:17" hidden="1" x14ac:dyDescent="0.3">
      <c r="A2109" t="s">
        <v>4375</v>
      </c>
      <c r="B2109" t="s">
        <v>4376</v>
      </c>
      <c r="C2109" t="str">
        <f>IFERROR(VLOOKUP(Table1[[#This Row],[Ticker]],[1]!Table1[[Symbol]:[Industry]],2,FALSE),"-")</f>
        <v>-</v>
      </c>
      <c r="E2109">
        <v>303.096277232999</v>
      </c>
      <c r="F2109">
        <v>2.91</v>
      </c>
      <c r="G2109">
        <v>26.740116099406102</v>
      </c>
      <c r="H2109">
        <v>22.519381953821402</v>
      </c>
      <c r="I2109">
        <v>19.2321350432244</v>
      </c>
      <c r="J2109">
        <v>3.63096086822627</v>
      </c>
      <c r="K2109">
        <v>2.5709508377162602</v>
      </c>
      <c r="L2109">
        <v>2.3636812006985601</v>
      </c>
      <c r="M2109">
        <v>71.863331192055099</v>
      </c>
      <c r="N2109">
        <v>1.81160745273401</v>
      </c>
      <c r="O2109">
        <v>17.525773195876202</v>
      </c>
      <c r="P2109">
        <v>87.741935483870904</v>
      </c>
      <c r="Q2109">
        <v>-5.2953083301851001E-2</v>
      </c>
    </row>
    <row r="2110" spans="1:17" hidden="1" x14ac:dyDescent="0.3">
      <c r="A2110" t="s">
        <v>4377</v>
      </c>
      <c r="B2110" t="s">
        <v>4378</v>
      </c>
      <c r="C2110" t="str">
        <f>IFERROR(VLOOKUP(Table1[[#This Row],[Ticker]],[1]!Table1[[Symbol]:[Industry]],2,FALSE),"-")</f>
        <v>-</v>
      </c>
      <c r="D2110" t="s">
        <v>200</v>
      </c>
      <c r="E2110">
        <v>302.59035</v>
      </c>
      <c r="F2110">
        <v>783</v>
      </c>
      <c r="G2110">
        <v>-28.395745587861601</v>
      </c>
      <c r="H2110">
        <v>8.3622164392629994</v>
      </c>
      <c r="I2110">
        <v>-13.805097715954201</v>
      </c>
      <c r="J2110">
        <v>0.83865836499010504</v>
      </c>
      <c r="K2110">
        <v>748.07566474390001</v>
      </c>
      <c r="L2110">
        <v>734.05523408132399</v>
      </c>
      <c r="M2110">
        <v>59.085555871374403</v>
      </c>
      <c r="N2110">
        <v>1.88758582149129</v>
      </c>
      <c r="O2110">
        <v>14.814814814814801</v>
      </c>
      <c r="P2110">
        <v>20.4615384615384</v>
      </c>
      <c r="Q2110">
        <v>2.8372537747916E-2</v>
      </c>
    </row>
    <row r="2111" spans="1:17" hidden="1" x14ac:dyDescent="0.3">
      <c r="A2111" t="s">
        <v>4379</v>
      </c>
      <c r="B2111" t="s">
        <v>4380</v>
      </c>
      <c r="C2111" t="str">
        <f>IFERROR(VLOOKUP(Table1[[#This Row],[Ticker]],[1]!Table1[[Symbol]:[Industry]],2,FALSE),"-")</f>
        <v>-</v>
      </c>
      <c r="E2111">
        <v>301.79505701199997</v>
      </c>
      <c r="F2111">
        <v>89.78</v>
      </c>
      <c r="G2111">
        <v>-53.838958912294501</v>
      </c>
      <c r="H2111">
        <v>-23.645798297716698</v>
      </c>
      <c r="I2111">
        <v>-41.675283763744098</v>
      </c>
      <c r="J2111">
        <v>-8.4114224502431707</v>
      </c>
      <c r="M2111">
        <v>58.410537179920397</v>
      </c>
      <c r="O2111">
        <v>46.513700155936696</v>
      </c>
      <c r="P2111">
        <v>44.689766317485898</v>
      </c>
    </row>
    <row r="2112" spans="1:17" hidden="1" x14ac:dyDescent="0.3">
      <c r="A2112" t="s">
        <v>4381</v>
      </c>
      <c r="B2112" t="s">
        <v>4382</v>
      </c>
      <c r="C2112" t="str">
        <f>IFERROR(VLOOKUP(Table1[[#This Row],[Ticker]],[1]!Table1[[Symbol]:[Industry]],2,FALSE),"-")</f>
        <v>-</v>
      </c>
      <c r="E2112">
        <v>301.37799999999999</v>
      </c>
      <c r="F2112">
        <v>665</v>
      </c>
      <c r="G2112">
        <v>32.692162743111801</v>
      </c>
      <c r="H2112">
        <v>-17.5062743552981</v>
      </c>
      <c r="I2112">
        <v>44.855837891662297</v>
      </c>
      <c r="J2112">
        <v>-3.3474670277548202</v>
      </c>
      <c r="K2112">
        <v>723.06256308213801</v>
      </c>
      <c r="M2112">
        <v>26.645632540690201</v>
      </c>
      <c r="N2112">
        <v>1.5906757694387199</v>
      </c>
      <c r="O2112">
        <v>36.766917293233</v>
      </c>
      <c r="P2112">
        <v>67.064439140811402</v>
      </c>
    </row>
    <row r="2113" spans="1:17" hidden="1" x14ac:dyDescent="0.3">
      <c r="A2113" t="s">
        <v>4383</v>
      </c>
      <c r="B2113" t="s">
        <v>4384</v>
      </c>
      <c r="C2113" t="str">
        <f>IFERROR(VLOOKUP(Table1[[#This Row],[Ticker]],[1]!Table1[[Symbol]:[Industry]],2,FALSE),"-")</f>
        <v>-</v>
      </c>
      <c r="D2113" t="s">
        <v>391</v>
      </c>
      <c r="E2113">
        <v>300.98543125499998</v>
      </c>
      <c r="F2113">
        <v>131.65</v>
      </c>
      <c r="G2113">
        <v>17.698258582049402</v>
      </c>
      <c r="H2113">
        <v>-18.631521916658301</v>
      </c>
      <c r="I2113">
        <v>29.861933730599802</v>
      </c>
      <c r="J2113">
        <v>-1.4817262870140699</v>
      </c>
      <c r="K2113">
        <v>121.71499999999899</v>
      </c>
      <c r="M2113">
        <v>45.049199413161404</v>
      </c>
      <c r="O2113">
        <v>32.852259779718899</v>
      </c>
      <c r="P2113">
        <v>91.769847050254896</v>
      </c>
    </row>
    <row r="2114" spans="1:17" hidden="1" x14ac:dyDescent="0.3">
      <c r="A2114" t="s">
        <v>4385</v>
      </c>
      <c r="B2114" t="s">
        <v>4386</v>
      </c>
      <c r="C2114" t="str">
        <f>IFERROR(VLOOKUP(Table1[[#This Row],[Ticker]],[1]!Table1[[Symbol]:[Industry]],2,FALSE),"-")</f>
        <v>-</v>
      </c>
      <c r="D2114" t="s">
        <v>420</v>
      </c>
      <c r="E2114">
        <v>300.98264336</v>
      </c>
      <c r="F2114">
        <v>823.6</v>
      </c>
      <c r="G2114">
        <v>91.321811580673597</v>
      </c>
      <c r="H2114">
        <v>-6.4911756285890201</v>
      </c>
      <c r="I2114">
        <v>0.72565359613463398</v>
      </c>
      <c r="J2114">
        <v>0.90030779853405996</v>
      </c>
      <c r="K2114">
        <v>781.69706926521496</v>
      </c>
      <c r="L2114">
        <v>692.82165676552097</v>
      </c>
      <c r="M2114">
        <v>59.444117545018699</v>
      </c>
      <c r="N2114">
        <v>0.72022928490351801</v>
      </c>
      <c r="O2114">
        <v>12.9371053909664</v>
      </c>
      <c r="P2114">
        <v>124.41416893732899</v>
      </c>
      <c r="Q2114">
        <v>6.9003203978527994E-2</v>
      </c>
    </row>
    <row r="2115" spans="1:17" hidden="1" x14ac:dyDescent="0.3">
      <c r="A2115" t="s">
        <v>4387</v>
      </c>
      <c r="B2115" t="s">
        <v>4388</v>
      </c>
      <c r="C2115" t="str">
        <f>IFERROR(VLOOKUP(Table1[[#This Row],[Ticker]],[1]!Table1[[Symbol]:[Industry]],2,FALSE),"-")</f>
        <v>-</v>
      </c>
      <c r="D2115" t="s">
        <v>21</v>
      </c>
      <c r="E2115">
        <v>300.58397200000002</v>
      </c>
      <c r="F2115">
        <v>53.5</v>
      </c>
      <c r="G2115">
        <v>3.1221729364138602</v>
      </c>
      <c r="H2115">
        <v>3.5227194590363</v>
      </c>
      <c r="I2115">
        <v>14.5064259936655</v>
      </c>
      <c r="J2115">
        <v>6.7932801366543698</v>
      </c>
      <c r="K2115">
        <v>52.812569826943701</v>
      </c>
      <c r="M2115">
        <v>40.953385252092403</v>
      </c>
      <c r="N2115">
        <v>0.382342990061323</v>
      </c>
      <c r="O2115">
        <v>28.411214953270999</v>
      </c>
      <c r="P2115">
        <v>98.148148148148096</v>
      </c>
    </row>
    <row r="2116" spans="1:17" hidden="1" x14ac:dyDescent="0.3">
      <c r="A2116" t="s">
        <v>4389</v>
      </c>
      <c r="B2116" t="s">
        <v>4390</v>
      </c>
      <c r="C2116" t="str">
        <f>IFERROR(VLOOKUP(Table1[[#This Row],[Ticker]],[1]!Table1[[Symbol]:[Industry]],2,FALSE),"-")</f>
        <v>-</v>
      </c>
      <c r="E2116">
        <v>300.50326999999999</v>
      </c>
      <c r="F2116">
        <v>185</v>
      </c>
      <c r="G2116">
        <v>90.591019016522907</v>
      </c>
      <c r="H2116">
        <v>12.1869351453108</v>
      </c>
      <c r="I2116">
        <v>8.6694845509814904</v>
      </c>
      <c r="J2116">
        <v>1.4441996389118399</v>
      </c>
      <c r="K2116">
        <v>167.442937812823</v>
      </c>
      <c r="L2116">
        <v>146.215720554131</v>
      </c>
      <c r="M2116">
        <v>90.411402502119202</v>
      </c>
      <c r="N2116">
        <v>1.5663157894736801</v>
      </c>
      <c r="O2116">
        <v>0</v>
      </c>
      <c r="P2116">
        <v>131.25</v>
      </c>
      <c r="Q2116">
        <v>0.15154759863992201</v>
      </c>
    </row>
    <row r="2117" spans="1:17" hidden="1" x14ac:dyDescent="0.3">
      <c r="A2117" t="s">
        <v>4391</v>
      </c>
      <c r="B2117" t="s">
        <v>4392</v>
      </c>
      <c r="C2117" t="str">
        <f>IFERROR(VLOOKUP(Table1[[#This Row],[Ticker]],[1]!Table1[[Symbol]:[Industry]],2,FALSE),"-")</f>
        <v>-</v>
      </c>
      <c r="D2117" t="s">
        <v>21</v>
      </c>
      <c r="E2117">
        <v>300.41218425</v>
      </c>
      <c r="F2117">
        <v>131.55000000000001</v>
      </c>
      <c r="G2117">
        <v>-33.613545833203197</v>
      </c>
      <c r="H2117">
        <v>-2.27265132085458</v>
      </c>
      <c r="I2117">
        <v>-26.2313534052455</v>
      </c>
      <c r="J2117">
        <v>2.16642186113407</v>
      </c>
      <c r="K2117">
        <v>131.65267770436699</v>
      </c>
      <c r="M2117">
        <v>48.179361436451998</v>
      </c>
      <c r="N2117">
        <v>0.47045045045044998</v>
      </c>
      <c r="O2117">
        <v>58.114785252755503</v>
      </c>
      <c r="P2117">
        <v>31.352970544183702</v>
      </c>
    </row>
    <row r="2118" spans="1:17" hidden="1" x14ac:dyDescent="0.3">
      <c r="A2118" t="s">
        <v>4393</v>
      </c>
      <c r="B2118" t="s">
        <v>4394</v>
      </c>
      <c r="C2118" t="str">
        <f>IFERROR(VLOOKUP(Table1[[#This Row],[Ticker]],[1]!Table1[[Symbol]:[Industry]],2,FALSE),"-")</f>
        <v>-</v>
      </c>
      <c r="D2118" t="s">
        <v>1118</v>
      </c>
      <c r="E2118">
        <v>300.18599999999998</v>
      </c>
      <c r="F2118">
        <v>270</v>
      </c>
      <c r="G2118">
        <v>245.73935437428</v>
      </c>
      <c r="H2118">
        <v>6.7660167779638796</v>
      </c>
      <c r="I2118">
        <v>109.812286552608</v>
      </c>
      <c r="J2118">
        <v>33.835383062635898</v>
      </c>
      <c r="K2118">
        <v>206.745649337228</v>
      </c>
      <c r="L2118">
        <v>147.66044908995499</v>
      </c>
      <c r="M2118">
        <v>94.032488318803601</v>
      </c>
      <c r="N2118">
        <v>2.30180780209324</v>
      </c>
      <c r="O2118">
        <v>0.18518518518517699</v>
      </c>
      <c r="P2118">
        <v>317.95665634674901</v>
      </c>
    </row>
    <row r="2119" spans="1:17" hidden="1" x14ac:dyDescent="0.3">
      <c r="A2119" t="s">
        <v>4395</v>
      </c>
      <c r="B2119" t="s">
        <v>4396</v>
      </c>
      <c r="C2119" t="str">
        <f>IFERROR(VLOOKUP(Table1[[#This Row],[Ticker]],[1]!Table1[[Symbol]:[Industry]],2,FALSE),"-")</f>
        <v>-</v>
      </c>
      <c r="D2119" t="s">
        <v>771</v>
      </c>
      <c r="E2119">
        <v>299.12847978999997</v>
      </c>
      <c r="F2119">
        <v>228.55</v>
      </c>
      <c r="G2119">
        <v>62.857583681404499</v>
      </c>
      <c r="H2119">
        <v>-8.8108718722330295</v>
      </c>
      <c r="I2119">
        <v>38.112563177780999</v>
      </c>
      <c r="J2119">
        <v>1.8960869329043999</v>
      </c>
      <c r="K2119">
        <v>202.125713419856</v>
      </c>
      <c r="L2119">
        <v>164.95424999999901</v>
      </c>
      <c r="M2119">
        <v>61.101700817670498</v>
      </c>
      <c r="N2119">
        <v>0.42421052631578898</v>
      </c>
      <c r="O2119">
        <v>13.760665062349499</v>
      </c>
      <c r="P2119">
        <v>104.06249999999901</v>
      </c>
    </row>
    <row r="2120" spans="1:17" hidden="1" x14ac:dyDescent="0.3">
      <c r="A2120" t="s">
        <v>4397</v>
      </c>
      <c r="B2120" t="s">
        <v>4398</v>
      </c>
      <c r="C2120" t="str">
        <f>IFERROR(VLOOKUP(Table1[[#This Row],[Ticker]],[1]!Table1[[Symbol]:[Industry]],2,FALSE),"-")</f>
        <v>-</v>
      </c>
      <c r="D2120" t="s">
        <v>279</v>
      </c>
      <c r="E2120">
        <v>298.9182576</v>
      </c>
      <c r="F2120">
        <v>214.8</v>
      </c>
      <c r="G2120">
        <v>1.6299113774671099</v>
      </c>
      <c r="H2120">
        <v>-6.1936204102447299</v>
      </c>
      <c r="I2120">
        <v>-24.0020026485494</v>
      </c>
      <c r="J2120">
        <v>-3.2169862106148002</v>
      </c>
      <c r="K2120">
        <v>224.78712483532399</v>
      </c>
      <c r="L2120">
        <v>218.527743895844</v>
      </c>
      <c r="M2120">
        <v>20.2407080863772</v>
      </c>
      <c r="N2120">
        <v>0.80618892508143303</v>
      </c>
      <c r="O2120">
        <v>46.973929236499004</v>
      </c>
      <c r="P2120">
        <v>32.184615384615299</v>
      </c>
    </row>
    <row r="2121" spans="1:17" hidden="1" x14ac:dyDescent="0.3">
      <c r="A2121" t="s">
        <v>4399</v>
      </c>
      <c r="B2121" t="s">
        <v>4400</v>
      </c>
      <c r="C2121" t="str">
        <f>IFERROR(VLOOKUP(Table1[[#This Row],[Ticker]],[1]!Table1[[Symbol]:[Industry]],2,FALSE),"-")</f>
        <v>-</v>
      </c>
      <c r="D2121" t="s">
        <v>57</v>
      </c>
      <c r="E2121">
        <v>298.83038989599999</v>
      </c>
      <c r="F2121">
        <v>242.86</v>
      </c>
      <c r="G2121">
        <v>-0.22396206170204899</v>
      </c>
      <c r="H2121">
        <v>-1.97435517726982</v>
      </c>
      <c r="I2121">
        <v>3.5247519912307799</v>
      </c>
      <c r="J2121">
        <v>2.3885982832280499</v>
      </c>
      <c r="K2121">
        <v>238.615103884121</v>
      </c>
      <c r="L2121">
        <v>224.989163984508</v>
      </c>
      <c r="M2121">
        <v>50.5497264865744</v>
      </c>
      <c r="N2121">
        <v>1.25630807673286</v>
      </c>
      <c r="O2121">
        <v>33.821955035823102</v>
      </c>
      <c r="P2121">
        <v>36.438202247191001</v>
      </c>
      <c r="Q2121">
        <v>6.2195519566986997E-2</v>
      </c>
    </row>
    <row r="2122" spans="1:17" hidden="1" x14ac:dyDescent="0.3">
      <c r="A2122" t="s">
        <v>4401</v>
      </c>
      <c r="B2122" t="s">
        <v>4402</v>
      </c>
      <c r="C2122" t="str">
        <f>IFERROR(VLOOKUP(Table1[[#This Row],[Ticker]],[1]!Table1[[Symbol]:[Industry]],2,FALSE),"-")</f>
        <v>-</v>
      </c>
      <c r="D2122" t="s">
        <v>720</v>
      </c>
      <c r="E2122">
        <v>298.53358683599998</v>
      </c>
      <c r="F2122">
        <v>11.92</v>
      </c>
      <c r="G2122">
        <v>-18.836551200612899</v>
      </c>
      <c r="H2122">
        <v>-2.4245513411756501</v>
      </c>
      <c r="I2122">
        <v>-10.2401418833009</v>
      </c>
      <c r="J2122">
        <v>-0.82937645819365902</v>
      </c>
      <c r="K2122">
        <v>11.806419577963499</v>
      </c>
      <c r="L2122">
        <v>11.5541450869393</v>
      </c>
      <c r="M2122">
        <v>70.589314799391403</v>
      </c>
      <c r="N2122">
        <v>3.2692165622440799</v>
      </c>
      <c r="O2122">
        <v>11.577181208053601</v>
      </c>
      <c r="P2122">
        <v>25.473684210526301</v>
      </c>
    </row>
    <row r="2123" spans="1:17" hidden="1" x14ac:dyDescent="0.3">
      <c r="A2123" t="s">
        <v>4403</v>
      </c>
      <c r="B2123" t="s">
        <v>4404</v>
      </c>
      <c r="C2123" t="str">
        <f>IFERROR(VLOOKUP(Table1[[#This Row],[Ticker]],[1]!Table1[[Symbol]:[Industry]],2,FALSE),"-")</f>
        <v>-</v>
      </c>
      <c r="E2123">
        <v>298.38973471999998</v>
      </c>
      <c r="F2123">
        <v>134.9</v>
      </c>
      <c r="G2123">
        <v>74.925504944653497</v>
      </c>
      <c r="H2123">
        <v>-1.15212917084571</v>
      </c>
      <c r="I2123">
        <v>26.560092753285499</v>
      </c>
      <c r="J2123">
        <v>3.4283266230388199</v>
      </c>
      <c r="K2123">
        <v>125.153268117525</v>
      </c>
      <c r="L2123">
        <v>105.91487277859</v>
      </c>
      <c r="M2123">
        <v>54.170532123262603</v>
      </c>
      <c r="N2123">
        <v>0.67777777777777704</v>
      </c>
      <c r="O2123">
        <v>9.7108969607116293</v>
      </c>
      <c r="P2123">
        <v>124.833333333333</v>
      </c>
      <c r="Q2123">
        <v>0.14398563106770401</v>
      </c>
    </row>
    <row r="2124" spans="1:17" hidden="1" x14ac:dyDescent="0.3">
      <c r="A2124" t="s">
        <v>4405</v>
      </c>
      <c r="B2124" t="s">
        <v>4406</v>
      </c>
      <c r="C2124" t="str">
        <f>IFERROR(VLOOKUP(Table1[[#This Row],[Ticker]],[1]!Table1[[Symbol]:[Industry]],2,FALSE),"-")</f>
        <v>-</v>
      </c>
      <c r="D2124" t="s">
        <v>279</v>
      </c>
      <c r="E2124">
        <v>298.19902215500002</v>
      </c>
      <c r="F2124">
        <v>132.38999999999999</v>
      </c>
      <c r="G2124">
        <v>-37.684534669607601</v>
      </c>
      <c r="H2124">
        <v>-0.94287810074231004</v>
      </c>
      <c r="I2124">
        <v>-17.265092499874601</v>
      </c>
      <c r="J2124">
        <v>7.62262325286554</v>
      </c>
      <c r="K2124">
        <v>127.319620466773</v>
      </c>
      <c r="L2124">
        <v>137.91550396264901</v>
      </c>
      <c r="M2124">
        <v>42.541483263054602</v>
      </c>
      <c r="N2124">
        <v>1.4018694710296999</v>
      </c>
      <c r="O2124">
        <v>47.292091547699997</v>
      </c>
      <c r="P2124">
        <v>45.483516483516397</v>
      </c>
      <c r="Q2124">
        <v>9.9416413082425006E-2</v>
      </c>
    </row>
    <row r="2125" spans="1:17" hidden="1" x14ac:dyDescent="0.3">
      <c r="A2125" t="s">
        <v>4407</v>
      </c>
      <c r="B2125" t="s">
        <v>4408</v>
      </c>
      <c r="C2125" t="str">
        <f>IFERROR(VLOOKUP(Table1[[#This Row],[Ticker]],[1]!Table1[[Symbol]:[Industry]],2,FALSE),"-")</f>
        <v>-</v>
      </c>
      <c r="D2125" t="s">
        <v>46</v>
      </c>
      <c r="E2125">
        <v>298.01051456099998</v>
      </c>
      <c r="F2125">
        <v>56.19</v>
      </c>
      <c r="G2125">
        <v>-11.5098031773133</v>
      </c>
      <c r="H2125">
        <v>14.262702939458901</v>
      </c>
      <c r="I2125">
        <v>1.9609947530998899</v>
      </c>
      <c r="J2125">
        <v>7.3254256925516801</v>
      </c>
      <c r="K2125">
        <v>50.598101117590197</v>
      </c>
      <c r="L2125">
        <v>46.961343608986802</v>
      </c>
      <c r="M2125">
        <v>51.859727160886301</v>
      </c>
      <c r="N2125">
        <v>0.439811133185536</v>
      </c>
      <c r="O2125">
        <v>26.303612742480802</v>
      </c>
      <c r="P2125">
        <v>62.6338639652677</v>
      </c>
      <c r="Q2125">
        <v>1.827888582366E-2</v>
      </c>
    </row>
    <row r="2126" spans="1:17" hidden="1" x14ac:dyDescent="0.3">
      <c r="A2126" t="s">
        <v>4409</v>
      </c>
      <c r="B2126" t="s">
        <v>4410</v>
      </c>
      <c r="C2126" t="str">
        <f>IFERROR(VLOOKUP(Table1[[#This Row],[Ticker]],[1]!Table1[[Symbol]:[Industry]],2,FALSE),"-")</f>
        <v>-</v>
      </c>
      <c r="D2126" t="s">
        <v>200</v>
      </c>
      <c r="E2126">
        <v>296.92960752699997</v>
      </c>
      <c r="F2126">
        <v>210.79</v>
      </c>
      <c r="G2126">
        <v>-25.125130871938602</v>
      </c>
      <c r="H2126">
        <v>-7.0508211189260797</v>
      </c>
      <c r="I2126">
        <v>-24.4989406189686</v>
      </c>
      <c r="J2126">
        <v>4.4514218611340599</v>
      </c>
      <c r="K2126">
        <v>208.79925527591101</v>
      </c>
      <c r="L2126">
        <v>212.211581167904</v>
      </c>
      <c r="M2126">
        <v>49.407143723008403</v>
      </c>
      <c r="N2126">
        <v>0.97041922071419795</v>
      </c>
      <c r="O2126">
        <v>39.475307177759802</v>
      </c>
      <c r="P2126">
        <v>22.552325581395301</v>
      </c>
      <c r="Q2126">
        <v>-4.8989519601665997E-2</v>
      </c>
    </row>
    <row r="2127" spans="1:17" hidden="1" x14ac:dyDescent="0.3">
      <c r="A2127" t="s">
        <v>4411</v>
      </c>
      <c r="B2127" t="s">
        <v>4412</v>
      </c>
      <c r="C2127" t="str">
        <f>IFERROR(VLOOKUP(Table1[[#This Row],[Ticker]],[1]!Table1[[Symbol]:[Industry]],2,FALSE),"-")</f>
        <v>-</v>
      </c>
      <c r="D2127" t="s">
        <v>925</v>
      </c>
      <c r="E2127">
        <v>293.84123253000001</v>
      </c>
      <c r="F2127">
        <v>86.91</v>
      </c>
      <c r="G2127">
        <v>30.459477680253499</v>
      </c>
      <c r="H2127">
        <v>-9.6783318179817197</v>
      </c>
      <c r="I2127">
        <v>28.572519354171</v>
      </c>
      <c r="J2127">
        <v>-0.27854876588905902</v>
      </c>
      <c r="K2127">
        <v>87.374730709912896</v>
      </c>
      <c r="L2127">
        <v>78.044297874483405</v>
      </c>
      <c r="M2127">
        <v>56.558965997719298</v>
      </c>
      <c r="N2127">
        <v>2.4076101201419902</v>
      </c>
      <c r="O2127">
        <v>36.578069267057799</v>
      </c>
      <c r="P2127">
        <v>91.010989010988993</v>
      </c>
      <c r="Q2127">
        <v>-3.6368302321220002E-3</v>
      </c>
    </row>
    <row r="2128" spans="1:17" hidden="1" x14ac:dyDescent="0.3">
      <c r="A2128" t="s">
        <v>4413</v>
      </c>
      <c r="B2128" t="s">
        <v>4414</v>
      </c>
      <c r="C2128" t="str">
        <f>IFERROR(VLOOKUP(Table1[[#This Row],[Ticker]],[1]!Table1[[Symbol]:[Industry]],2,FALSE),"-")</f>
        <v>-</v>
      </c>
      <c r="D2128" t="s">
        <v>4415</v>
      </c>
      <c r="E2128">
        <v>293.727824</v>
      </c>
      <c r="F2128">
        <v>520</v>
      </c>
      <c r="G2128">
        <v>129.23610533503199</v>
      </c>
      <c r="H2128">
        <v>11.848199005912701</v>
      </c>
      <c r="I2128">
        <v>27.919512368940701</v>
      </c>
      <c r="J2128">
        <v>5.2793757169465501</v>
      </c>
      <c r="K2128">
        <v>428.73861965844998</v>
      </c>
      <c r="M2128">
        <v>65.433123939493996</v>
      </c>
      <c r="N2128">
        <v>0.27636489288182398</v>
      </c>
      <c r="O2128">
        <v>3.8365384615384599</v>
      </c>
      <c r="P2128">
        <v>213.536328007235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127</v>
      </c>
      <c r="E2129">
        <v>293.38362000000001</v>
      </c>
      <c r="F2129">
        <v>286.2</v>
      </c>
      <c r="G2129">
        <v>138.21467628628099</v>
      </c>
      <c r="H2129">
        <v>7.7291520806380696</v>
      </c>
      <c r="I2129">
        <v>99.807227849932602</v>
      </c>
      <c r="J2129">
        <v>0.69850742263138899</v>
      </c>
      <c r="K2129">
        <v>254.701731381831</v>
      </c>
      <c r="L2129">
        <v>188.70532356054801</v>
      </c>
      <c r="M2129">
        <v>60.997594016629598</v>
      </c>
      <c r="N2129">
        <v>0.63569547977795404</v>
      </c>
      <c r="O2129">
        <v>5.8700209643605996</v>
      </c>
      <c r="P2129">
        <v>207.24637681159399</v>
      </c>
      <c r="Q2129">
        <v>0.14949941748543399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46</v>
      </c>
      <c r="E2130">
        <v>293.37288749999999</v>
      </c>
      <c r="F2130">
        <v>166.95</v>
      </c>
      <c r="G2130">
        <v>54.264039544382101</v>
      </c>
      <c r="H2130">
        <v>79.743753327128999</v>
      </c>
      <c r="I2130">
        <v>66.427714692932497</v>
      </c>
      <c r="J2130">
        <v>-0.58357813886593901</v>
      </c>
      <c r="M2130">
        <v>70.839193735508999</v>
      </c>
      <c r="O2130">
        <v>7.7867625037436303</v>
      </c>
      <c r="P2130">
        <v>99.700956937799006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1839</v>
      </c>
      <c r="E2131">
        <v>292.97022500999998</v>
      </c>
      <c r="F2131">
        <v>460.3</v>
      </c>
      <c r="G2131">
        <v>29.748463941020201</v>
      </c>
      <c r="H2131">
        <v>20.234971238728999</v>
      </c>
      <c r="I2131">
        <v>35.827409390149199</v>
      </c>
      <c r="J2131">
        <v>-3.9865967308859802</v>
      </c>
      <c r="K2131">
        <v>418.42168593332701</v>
      </c>
      <c r="L2131">
        <v>358.33989503427802</v>
      </c>
      <c r="M2131">
        <v>50.685485376678997</v>
      </c>
      <c r="N2131">
        <v>1.30295124161834</v>
      </c>
      <c r="O2131">
        <v>13.360851618509599</v>
      </c>
      <c r="P2131">
        <v>71.946208442286107</v>
      </c>
      <c r="Q2131">
        <v>2.6607458875855E-2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21</v>
      </c>
      <c r="E2132">
        <v>292.613452</v>
      </c>
      <c r="F2132">
        <v>19.78</v>
      </c>
      <c r="G2132">
        <v>-12.082518521829</v>
      </c>
      <c r="H2132">
        <v>-8.1977031221808492</v>
      </c>
      <c r="I2132">
        <v>-45.334242861707899</v>
      </c>
      <c r="J2132">
        <v>-1.28357813886592</v>
      </c>
      <c r="K2132">
        <v>21.098999342871501</v>
      </c>
      <c r="L2132">
        <v>22.370837056522301</v>
      </c>
      <c r="M2132">
        <v>29.657387987469001</v>
      </c>
      <c r="N2132">
        <v>0.75203034604318797</v>
      </c>
      <c r="O2132">
        <v>80.990899898887704</v>
      </c>
      <c r="P2132">
        <v>16.0117302052785</v>
      </c>
      <c r="Q2132">
        <v>-0.105178822919039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D2133" t="s">
        <v>108</v>
      </c>
      <c r="E2133">
        <v>292.58456640000003</v>
      </c>
      <c r="F2133">
        <v>104.86</v>
      </c>
      <c r="G2133">
        <v>-50.459792400565298</v>
      </c>
      <c r="H2133">
        <v>-16.910704906725901</v>
      </c>
      <c r="I2133">
        <v>-50.5481496614251</v>
      </c>
      <c r="J2133">
        <v>0.99334493805714597</v>
      </c>
      <c r="K2133">
        <v>114.325511996291</v>
      </c>
      <c r="L2133">
        <v>128.51706447508201</v>
      </c>
      <c r="M2133">
        <v>32.577287760834601</v>
      </c>
      <c r="N2133">
        <v>1.6475041813845299</v>
      </c>
      <c r="O2133">
        <v>79.477398436009906</v>
      </c>
      <c r="P2133">
        <v>6.8909276248725702</v>
      </c>
      <c r="Q2133">
        <v>9.275819384579E-3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E2134">
        <v>292.29123750000002</v>
      </c>
      <c r="F2134">
        <v>12.99</v>
      </c>
      <c r="G2134">
        <v>411.60409014983998</v>
      </c>
      <c r="H2134">
        <v>-5.6217997944482097</v>
      </c>
      <c r="I2134">
        <v>-18.372792594288601</v>
      </c>
      <c r="J2134">
        <v>-1.33357813886593</v>
      </c>
      <c r="K2134">
        <v>12.6668498367734</v>
      </c>
      <c r="L2134">
        <v>11.0016342496825</v>
      </c>
      <c r="M2134">
        <v>63.662296922794098</v>
      </c>
      <c r="N2134">
        <v>0</v>
      </c>
      <c r="O2134">
        <v>47.036181678214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D2135" t="s">
        <v>200</v>
      </c>
      <c r="E2135">
        <v>291.8379147</v>
      </c>
      <c r="F2135">
        <v>403.4</v>
      </c>
      <c r="G2135">
        <v>3.6902684517431199</v>
      </c>
      <c r="H2135">
        <v>-10.788411791064499</v>
      </c>
      <c r="I2135">
        <v>-19.736765157114299</v>
      </c>
      <c r="J2135">
        <v>-1.24464407712029</v>
      </c>
      <c r="K2135">
        <v>401.47401632264399</v>
      </c>
      <c r="L2135">
        <v>364.522367545669</v>
      </c>
      <c r="M2135">
        <v>46.249707454708002</v>
      </c>
      <c r="N2135">
        <v>0.91143609330241404</v>
      </c>
      <c r="O2135">
        <v>25.421417947446699</v>
      </c>
      <c r="P2135">
        <v>46.132946929903902</v>
      </c>
      <c r="Q2135">
        <v>2.6746953678029998E-3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681</v>
      </c>
      <c r="E2136">
        <v>291.70053185</v>
      </c>
      <c r="F2136">
        <v>295.75</v>
      </c>
      <c r="G2136">
        <v>21.309494089836701</v>
      </c>
      <c r="H2136">
        <v>-1.4513098878017601</v>
      </c>
      <c r="I2136">
        <v>66.411748679715501</v>
      </c>
      <c r="J2136">
        <v>11.693944796913801</v>
      </c>
      <c r="K2136">
        <v>289.25577110087301</v>
      </c>
      <c r="L2136">
        <v>254.985646053652</v>
      </c>
      <c r="M2136">
        <v>54.744929950945902</v>
      </c>
      <c r="N2136">
        <v>1.06301267361923</v>
      </c>
      <c r="O2136">
        <v>25.038038884192702</v>
      </c>
      <c r="P2136">
        <v>95.796094008606403</v>
      </c>
      <c r="Q2136">
        <v>8.5113218804435994E-2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D2137" t="s">
        <v>922</v>
      </c>
      <c r="E2137">
        <v>291.619125</v>
      </c>
      <c r="F2137">
        <v>292.35000000000002</v>
      </c>
      <c r="G2137">
        <v>43.060482232129203</v>
      </c>
      <c r="H2137">
        <v>-1.20854532478942</v>
      </c>
      <c r="I2137">
        <v>47.086956113763399</v>
      </c>
      <c r="J2137">
        <v>-1.3673790514905799</v>
      </c>
      <c r="K2137">
        <v>285.23916745838699</v>
      </c>
      <c r="L2137">
        <v>225.470315757051</v>
      </c>
      <c r="M2137">
        <v>37.848184939297099</v>
      </c>
      <c r="N2137">
        <v>2.8010415209568099E-2</v>
      </c>
      <c r="O2137">
        <v>18.453907987001799</v>
      </c>
      <c r="P2137">
        <v>85.031645569620196</v>
      </c>
      <c r="Q2137">
        <v>7.3832592467150002E-2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1506</v>
      </c>
      <c r="E2138">
        <v>291.200803425</v>
      </c>
      <c r="F2138">
        <v>8.93</v>
      </c>
      <c r="G2138">
        <v>140.14938554166801</v>
      </c>
      <c r="H2138">
        <v>7.0814156647913302</v>
      </c>
      <c r="I2138">
        <v>12.412563177780999</v>
      </c>
      <c r="J2138">
        <v>2.4469096660121199</v>
      </c>
      <c r="K2138">
        <v>7.7149995778116098</v>
      </c>
      <c r="L2138">
        <v>6.9397118153914699</v>
      </c>
      <c r="M2138">
        <v>74.148406771107204</v>
      </c>
      <c r="N2138">
        <v>1.1309797291494299</v>
      </c>
      <c r="O2138">
        <v>8.6226203807390807</v>
      </c>
      <c r="P2138">
        <v>170.60606060606</v>
      </c>
      <c r="Q2138">
        <v>-2.4839879406988001E-2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136</v>
      </c>
      <c r="E2139">
        <v>290.98730699999999</v>
      </c>
      <c r="F2139">
        <v>26</v>
      </c>
      <c r="G2139">
        <v>7.8797420237209996</v>
      </c>
      <c r="H2139">
        <v>-15.1950435082195</v>
      </c>
      <c r="I2139">
        <v>-23.185802262966099</v>
      </c>
      <c r="J2139">
        <v>-3.5533743542953302</v>
      </c>
      <c r="K2139">
        <v>25.238390398404501</v>
      </c>
      <c r="L2139">
        <v>23.497615526899899</v>
      </c>
      <c r="M2139">
        <v>43.767148823474997</v>
      </c>
      <c r="N2139">
        <v>0.26870810542018903</v>
      </c>
      <c r="O2139">
        <v>42.846153846153797</v>
      </c>
      <c r="P2139">
        <v>44.4444444444444</v>
      </c>
      <c r="Q2139">
        <v>4.1412251185057002E-2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1447</v>
      </c>
      <c r="E2140">
        <v>290.49244620000002</v>
      </c>
      <c r="F2140">
        <v>71.77</v>
      </c>
      <c r="G2140">
        <v>-6.7811725364191897</v>
      </c>
      <c r="H2140">
        <v>-10.2917671349863</v>
      </c>
      <c r="I2140">
        <v>-31.090719943115001</v>
      </c>
      <c r="J2140">
        <v>-2.9039043876814299</v>
      </c>
      <c r="K2140">
        <v>73.526369539796704</v>
      </c>
      <c r="L2140">
        <v>73.525407332988195</v>
      </c>
      <c r="M2140">
        <v>34.579020436582702</v>
      </c>
      <c r="N2140">
        <v>1.36882610518523</v>
      </c>
      <c r="O2140">
        <v>55.7753936185035</v>
      </c>
      <c r="P2140">
        <v>41.9782393669634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Row],[Ticker]],[1]!Table1[[Symbol]:[Industry]],2,FALSE),"-")</f>
        <v>-</v>
      </c>
      <c r="E2141">
        <v>290.1613428</v>
      </c>
      <c r="F2141">
        <v>34.020000000000003</v>
      </c>
      <c r="G2141">
        <v>37.218584998927597</v>
      </c>
      <c r="H2141">
        <v>4.3326357822535098</v>
      </c>
      <c r="I2141">
        <v>-12.610840865640901</v>
      </c>
      <c r="J2141">
        <v>-5.3335781388659198</v>
      </c>
      <c r="K2141">
        <v>32.213301526468499</v>
      </c>
      <c r="L2141">
        <v>29.7640121615472</v>
      </c>
      <c r="M2141">
        <v>50.095729414413597</v>
      </c>
      <c r="N2141">
        <v>1.7640895225767399</v>
      </c>
      <c r="O2141">
        <v>22.281011169900001</v>
      </c>
      <c r="P2141">
        <v>70.526315789473699</v>
      </c>
      <c r="Q2141">
        <v>6.4210531715791996E-2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Row],[Ticker]],[1]!Table1[[Symbol]:[Industry]],2,FALSE),"-")</f>
        <v>-</v>
      </c>
      <c r="D2142" t="s">
        <v>925</v>
      </c>
      <c r="E2142">
        <v>289.48588262999999</v>
      </c>
      <c r="F2142">
        <v>4653.6499999999996</v>
      </c>
      <c r="G2142">
        <v>10.305493096265501</v>
      </c>
      <c r="H2142">
        <v>2.1213505882623398</v>
      </c>
      <c r="I2142">
        <v>4.0089206534269497</v>
      </c>
      <c r="J2142">
        <v>7.1106512344706196</v>
      </c>
      <c r="K2142">
        <v>4074.2043144035501</v>
      </c>
      <c r="L2142">
        <v>3818.1799190225802</v>
      </c>
      <c r="M2142">
        <v>78.351467645001406</v>
      </c>
      <c r="N2142">
        <v>1.60093989824954</v>
      </c>
      <c r="O2142">
        <v>0.99599239306782295</v>
      </c>
      <c r="P2142">
        <v>47.734920634920599</v>
      </c>
      <c r="Q2142">
        <v>3.5087987870207997E-2</v>
      </c>
    </row>
    <row r="2143" spans="1:17" hidden="1" x14ac:dyDescent="0.3">
      <c r="A2143" t="s">
        <v>4444</v>
      </c>
      <c r="B2143" t="s">
        <v>4445</v>
      </c>
      <c r="C2143" t="str">
        <f>IFERROR(VLOOKUP(Table1[[#This Row],[Ticker]],[1]!Table1[[Symbol]:[Industry]],2,FALSE),"-")</f>
        <v>-</v>
      </c>
      <c r="D2143" t="s">
        <v>124</v>
      </c>
      <c r="E2143">
        <v>289.39965021</v>
      </c>
      <c r="F2143">
        <v>361.35</v>
      </c>
      <c r="G2143">
        <v>-9.8532625084037502</v>
      </c>
      <c r="H2143">
        <v>-2.4239803476469102</v>
      </c>
      <c r="I2143">
        <v>-26.6541034888856</v>
      </c>
      <c r="J2143">
        <v>-2.8170946223823998</v>
      </c>
      <c r="K2143">
        <v>358.856577904277</v>
      </c>
      <c r="L2143">
        <v>354.73684647152498</v>
      </c>
      <c r="M2143">
        <v>50.833356484239602</v>
      </c>
      <c r="N2143">
        <v>0.89065338815234396</v>
      </c>
      <c r="O2143">
        <v>30.067801300677999</v>
      </c>
      <c r="P2143">
        <v>24.603448275862</v>
      </c>
      <c r="Q2143">
        <v>-1.9667755343474001E-2</v>
      </c>
    </row>
    <row r="2144" spans="1:17" hidden="1" x14ac:dyDescent="0.3">
      <c r="A2144" t="s">
        <v>4446</v>
      </c>
      <c r="B2144" t="s">
        <v>4447</v>
      </c>
      <c r="C2144" t="str">
        <f>IFERROR(VLOOKUP(Table1[[#This Row],[Ticker]],[1]!Table1[[Symbol]:[Industry]],2,FALSE),"-")</f>
        <v>-</v>
      </c>
      <c r="D2144" t="s">
        <v>265</v>
      </c>
      <c r="E2144">
        <v>287.26600000000002</v>
      </c>
      <c r="F2144">
        <v>844.9</v>
      </c>
      <c r="G2144">
        <v>132.476047009875</v>
      </c>
      <c r="H2144">
        <v>5.7867413468612003</v>
      </c>
      <c r="I2144">
        <v>29.889886957245899</v>
      </c>
      <c r="J2144">
        <v>-4.5726762274546999</v>
      </c>
      <c r="K2144">
        <v>816.22277387248005</v>
      </c>
      <c r="L2144">
        <v>660.349098928172</v>
      </c>
      <c r="M2144">
        <v>45.087477924458398</v>
      </c>
      <c r="N2144">
        <v>0.44784235379585902</v>
      </c>
      <c r="O2144">
        <v>9.7171262871345601</v>
      </c>
      <c r="P2144">
        <v>159.96923076922999</v>
      </c>
      <c r="Q2144">
        <v>0.164113271097139</v>
      </c>
    </row>
    <row r="2145" spans="1:17" hidden="1" x14ac:dyDescent="0.3">
      <c r="A2145" t="s">
        <v>4448</v>
      </c>
      <c r="B2145" t="s">
        <v>4449</v>
      </c>
      <c r="C2145" t="str">
        <f>IFERROR(VLOOKUP(Table1[[#This Row],[Ticker]],[1]!Table1[[Symbol]:[Industry]],2,FALSE),"-")</f>
        <v>-</v>
      </c>
      <c r="E2145">
        <v>287.12880000000001</v>
      </c>
      <c r="F2145">
        <v>68.040000000000006</v>
      </c>
      <c r="G2145">
        <v>178.28441571993</v>
      </c>
      <c r="H2145">
        <v>-10.2919974389588</v>
      </c>
      <c r="I2145">
        <v>94.521594578006003</v>
      </c>
      <c r="J2145">
        <v>4.1875038022637199</v>
      </c>
      <c r="K2145">
        <v>64.391628785130095</v>
      </c>
      <c r="L2145">
        <v>50.764188239718997</v>
      </c>
      <c r="M2145">
        <v>62.499571881986803</v>
      </c>
      <c r="N2145">
        <v>0.776213433828986</v>
      </c>
      <c r="O2145">
        <v>9.21516754850086</v>
      </c>
      <c r="P2145">
        <v>218.092566619915</v>
      </c>
      <c r="Q2145">
        <v>0.15605980611703199</v>
      </c>
    </row>
    <row r="2146" spans="1:17" hidden="1" x14ac:dyDescent="0.3">
      <c r="A2146" t="s">
        <v>4450</v>
      </c>
      <c r="B2146" t="s">
        <v>4451</v>
      </c>
      <c r="C2146" t="str">
        <f>IFERROR(VLOOKUP(Table1[[#This Row],[Ticker]],[1]!Table1[[Symbol]:[Industry]],2,FALSE),"-")</f>
        <v>-</v>
      </c>
      <c r="D2146" t="s">
        <v>46</v>
      </c>
      <c r="E2146">
        <v>287.0625</v>
      </c>
      <c r="F2146">
        <v>229.65</v>
      </c>
      <c r="G2146">
        <v>84.270294757059304</v>
      </c>
      <c r="H2146">
        <v>3.0258991092747798</v>
      </c>
      <c r="I2146">
        <v>20.398491058167998</v>
      </c>
      <c r="J2146">
        <v>6.6627663893497404</v>
      </c>
      <c r="K2146">
        <v>207.818862581037</v>
      </c>
      <c r="L2146">
        <v>172.43513836510601</v>
      </c>
      <c r="M2146">
        <v>57.560715591047398</v>
      </c>
      <c r="N2146">
        <v>1.3748904580391099</v>
      </c>
      <c r="O2146">
        <v>10.907903331156099</v>
      </c>
      <c r="P2146">
        <v>129.53523238380799</v>
      </c>
      <c r="Q2146">
        <v>0.13474047173797299</v>
      </c>
    </row>
    <row r="2147" spans="1:17" hidden="1" x14ac:dyDescent="0.3">
      <c r="A2147" t="s">
        <v>4452</v>
      </c>
      <c r="B2147" t="s">
        <v>4453</v>
      </c>
      <c r="C2147" t="str">
        <f>IFERROR(VLOOKUP(Table1[[#This Row],[Ticker]],[1]!Table1[[Symbol]:[Industry]],2,FALSE),"-")</f>
        <v>-</v>
      </c>
      <c r="D2147" t="s">
        <v>136</v>
      </c>
      <c r="E2147">
        <v>286.84277595999998</v>
      </c>
      <c r="F2147">
        <v>273.64999999999998</v>
      </c>
      <c r="G2147">
        <v>42.710775132650397</v>
      </c>
      <c r="H2147">
        <v>-6.2158426324669502</v>
      </c>
      <c r="I2147">
        <v>-10.9899525454894</v>
      </c>
      <c r="J2147">
        <v>-2.3936488102440201</v>
      </c>
      <c r="K2147">
        <v>286.72900614067402</v>
      </c>
      <c r="L2147">
        <v>263.42988519383402</v>
      </c>
      <c r="M2147">
        <v>36.864974726722501</v>
      </c>
      <c r="N2147">
        <v>1.89183673469387</v>
      </c>
      <c r="O2147">
        <v>18.3994153115293</v>
      </c>
      <c r="P2147">
        <v>88.724137931034406</v>
      </c>
      <c r="Q2147">
        <v>5.6779143377319999E-2</v>
      </c>
    </row>
    <row r="2148" spans="1:17" hidden="1" x14ac:dyDescent="0.3">
      <c r="A2148" t="s">
        <v>4454</v>
      </c>
      <c r="B2148" t="s">
        <v>4455</v>
      </c>
      <c r="C2148" t="str">
        <f>IFERROR(VLOOKUP(Table1[[#This Row],[Ticker]],[1]!Table1[[Symbol]:[Industry]],2,FALSE),"-")</f>
        <v>-</v>
      </c>
      <c r="D2148" t="s">
        <v>720</v>
      </c>
      <c r="E2148">
        <v>286.83496256799998</v>
      </c>
      <c r="F2148">
        <v>264.02</v>
      </c>
      <c r="G2148">
        <v>0.89440190070650805</v>
      </c>
      <c r="H2148">
        <v>-3.1088596501116501</v>
      </c>
      <c r="I2148">
        <v>0.65710821027872302</v>
      </c>
      <c r="J2148">
        <v>-2.7051299958546799</v>
      </c>
      <c r="K2148">
        <v>252.71133160355001</v>
      </c>
      <c r="L2148">
        <v>234.023589938062</v>
      </c>
      <c r="M2148">
        <v>58.2466499100683</v>
      </c>
      <c r="N2148">
        <v>1.0124422567239999</v>
      </c>
      <c r="O2148">
        <v>1.3029315960912</v>
      </c>
      <c r="P2148">
        <v>32.713380918869902</v>
      </c>
      <c r="Q2148">
        <v>4.1697795445031001E-2</v>
      </c>
    </row>
    <row r="2149" spans="1:17" hidden="1" x14ac:dyDescent="0.3">
      <c r="A2149" t="s">
        <v>4456</v>
      </c>
      <c r="B2149" t="s">
        <v>4457</v>
      </c>
      <c r="C2149" t="str">
        <f>IFERROR(VLOOKUP(Table1[[#This Row],[Ticker]],[1]!Table1[[Symbol]:[Industry]],2,FALSE),"-")</f>
        <v>-</v>
      </c>
      <c r="D2149" t="s">
        <v>124</v>
      </c>
      <c r="E2149">
        <v>286.7677056</v>
      </c>
      <c r="F2149">
        <v>130.33000000000001</v>
      </c>
      <c r="G2149">
        <v>68.541084488966405</v>
      </c>
      <c r="H2149">
        <v>15.5530065738822</v>
      </c>
      <c r="I2149">
        <v>38.000569408310596</v>
      </c>
      <c r="J2149">
        <v>-4.1767654247155903</v>
      </c>
      <c r="K2149">
        <v>111.695196297979</v>
      </c>
      <c r="L2149">
        <v>90.269933004580494</v>
      </c>
      <c r="M2149">
        <v>51.352203475783298</v>
      </c>
      <c r="N2149">
        <v>2.8023943061229</v>
      </c>
      <c r="O2149">
        <v>26.908616588659498</v>
      </c>
      <c r="P2149">
        <v>109.197431781701</v>
      </c>
      <c r="Q2149">
        <v>2.8213602620092999E-2</v>
      </c>
    </row>
    <row r="2150" spans="1:17" hidden="1" x14ac:dyDescent="0.3">
      <c r="A2150" t="s">
        <v>4458</v>
      </c>
      <c r="B2150" t="s">
        <v>4459</v>
      </c>
      <c r="C2150" t="str">
        <f>IFERROR(VLOOKUP(Table1[[#This Row],[Ticker]],[1]!Table1[[Symbol]:[Industry]],2,FALSE),"-")</f>
        <v>-</v>
      </c>
      <c r="D2150" t="s">
        <v>628</v>
      </c>
      <c r="E2150">
        <v>286.46073960000001</v>
      </c>
      <c r="F2150">
        <v>71.209999999999994</v>
      </c>
      <c r="G2150">
        <v>-1.6630484342124801</v>
      </c>
      <c r="H2150">
        <v>-1.78338859569636</v>
      </c>
      <c r="I2150">
        <v>-6.2292248481089301</v>
      </c>
      <c r="J2150">
        <v>2.94060792115464E-2</v>
      </c>
      <c r="K2150">
        <v>69.0939697624042</v>
      </c>
      <c r="L2150">
        <v>66.275700895498204</v>
      </c>
      <c r="M2150">
        <v>70.511319739113006</v>
      </c>
      <c r="N2150">
        <v>0.85248198868135805</v>
      </c>
      <c r="O2150">
        <v>10.9394747928661</v>
      </c>
      <c r="P2150">
        <v>31.870370370370299</v>
      </c>
      <c r="Q2150">
        <v>4.7645213656510997E-2</v>
      </c>
    </row>
    <row r="2151" spans="1:17" hidden="1" x14ac:dyDescent="0.3">
      <c r="A2151" t="s">
        <v>4460</v>
      </c>
      <c r="B2151" t="s">
        <v>4461</v>
      </c>
      <c r="C2151" t="str">
        <f>IFERROR(VLOOKUP(Table1[[#This Row],[Ticker]],[1]!Table1[[Symbol]:[Industry]],2,FALSE),"-")</f>
        <v>-</v>
      </c>
      <c r="D2151" t="s">
        <v>628</v>
      </c>
      <c r="E2151">
        <v>286.45812584999999</v>
      </c>
      <c r="F2151">
        <v>594.75</v>
      </c>
      <c r="G2151">
        <v>-37.162882561799996</v>
      </c>
      <c r="H2151">
        <v>-1.0793719993842601</v>
      </c>
      <c r="I2151">
        <v>-22.754103488885601</v>
      </c>
      <c r="J2151">
        <v>4.43616395100379</v>
      </c>
      <c r="K2151">
        <v>581.85731762965395</v>
      </c>
      <c r="L2151">
        <v>609.38550833358295</v>
      </c>
      <c r="M2151">
        <v>59.279726330552002</v>
      </c>
      <c r="N2151">
        <v>0.56848120960663795</v>
      </c>
      <c r="O2151">
        <v>30.290037831021401</v>
      </c>
      <c r="P2151">
        <v>22.8314745972738</v>
      </c>
    </row>
    <row r="2152" spans="1:17" hidden="1" x14ac:dyDescent="0.3">
      <c r="A2152" t="s">
        <v>4462</v>
      </c>
      <c r="B2152" t="s">
        <v>4463</v>
      </c>
      <c r="C2152" t="str">
        <f>IFERROR(VLOOKUP(Table1[[#This Row],[Ticker]],[1]!Table1[[Symbol]:[Industry]],2,FALSE),"-")</f>
        <v>-</v>
      </c>
      <c r="D2152" t="s">
        <v>469</v>
      </c>
      <c r="E2152">
        <v>286.43894999999998</v>
      </c>
      <c r="F2152">
        <v>11.9</v>
      </c>
      <c r="G2152">
        <v>135.12068290102499</v>
      </c>
      <c r="H2152">
        <v>-18.174906959952299</v>
      </c>
      <c r="I2152">
        <v>-38.457925144936503</v>
      </c>
      <c r="J2152">
        <v>-7.1475316272380196</v>
      </c>
      <c r="K2152">
        <v>13.670813923071499</v>
      </c>
      <c r="L2152">
        <v>13.2707671098643</v>
      </c>
      <c r="M2152">
        <v>24.221991020048101</v>
      </c>
      <c r="N2152">
        <v>0.84425531914893603</v>
      </c>
      <c r="O2152">
        <v>96.218487394958004</v>
      </c>
      <c r="P2152">
        <v>164.444444444444</v>
      </c>
      <c r="Q2152">
        <v>0.226641009723547</v>
      </c>
    </row>
    <row r="2153" spans="1:17" hidden="1" x14ac:dyDescent="0.3">
      <c r="A2153" t="s">
        <v>4464</v>
      </c>
      <c r="B2153" t="s">
        <v>4465</v>
      </c>
      <c r="C2153" t="str">
        <f>IFERROR(VLOOKUP(Table1[[#This Row],[Ticker]],[1]!Table1[[Symbol]:[Industry]],2,FALSE),"-")</f>
        <v>-</v>
      </c>
      <c r="D2153" t="s">
        <v>133</v>
      </c>
      <c r="E2153">
        <v>286.05229600000001</v>
      </c>
      <c r="F2153">
        <v>563.45000000000005</v>
      </c>
      <c r="G2153">
        <v>586.810069463829</v>
      </c>
      <c r="H2153">
        <v>-26.8175622847291</v>
      </c>
      <c r="I2153">
        <v>59.035147625984401</v>
      </c>
      <c r="J2153">
        <v>17.9219774166896</v>
      </c>
      <c r="K2153">
        <v>470.684339378478</v>
      </c>
      <c r="L2153">
        <v>330.33406621837702</v>
      </c>
      <c r="M2153">
        <v>66.460221779761397</v>
      </c>
      <c r="N2153">
        <v>0.43599409770008901</v>
      </c>
      <c r="O2153">
        <v>33.498979501286698</v>
      </c>
      <c r="P2153">
        <v>644.31968295904801</v>
      </c>
      <c r="Q2153">
        <v>0.14856764556017599</v>
      </c>
    </row>
    <row r="2154" spans="1:17" hidden="1" x14ac:dyDescent="0.3">
      <c r="A2154" t="s">
        <v>4466</v>
      </c>
      <c r="B2154" t="s">
        <v>4467</v>
      </c>
      <c r="C2154" t="str">
        <f>IFERROR(VLOOKUP(Table1[[#This Row],[Ticker]],[1]!Table1[[Symbol]:[Industry]],2,FALSE),"-")</f>
        <v>-</v>
      </c>
      <c r="D2154" t="s">
        <v>200</v>
      </c>
      <c r="E2154">
        <v>285.5</v>
      </c>
      <c r="F2154">
        <v>571</v>
      </c>
      <c r="G2154">
        <v>3.2665275174583601</v>
      </c>
      <c r="H2154">
        <v>-1.3250213764283101</v>
      </c>
      <c r="I2154">
        <v>-20.563070590370501</v>
      </c>
      <c r="J2154">
        <v>1.6390630396679</v>
      </c>
      <c r="K2154">
        <v>590.33250033753495</v>
      </c>
      <c r="L2154">
        <v>573.28526489311002</v>
      </c>
      <c r="M2154">
        <v>38.748657097766703</v>
      </c>
      <c r="N2154">
        <v>0.88780925647888198</v>
      </c>
      <c r="O2154">
        <v>33.975481611208401</v>
      </c>
      <c r="P2154">
        <v>41.406636948984598</v>
      </c>
      <c r="Q2154">
        <v>4.8197349005036E-2</v>
      </c>
    </row>
    <row r="2155" spans="1:17" hidden="1" x14ac:dyDescent="0.3">
      <c r="A2155" t="s">
        <v>4468</v>
      </c>
      <c r="B2155" t="s">
        <v>4469</v>
      </c>
      <c r="C2155" t="str">
        <f>IFERROR(VLOOKUP(Table1[[#This Row],[Ticker]],[1]!Table1[[Symbol]:[Industry]],2,FALSE),"-")</f>
        <v>-</v>
      </c>
      <c r="E2155">
        <v>284.77871040000002</v>
      </c>
      <c r="F2155">
        <v>19.28</v>
      </c>
      <c r="G2155">
        <v>-52.8861234124169</v>
      </c>
      <c r="H2155">
        <v>-5.7252988972423697</v>
      </c>
      <c r="I2155">
        <v>-13.941928670987499</v>
      </c>
      <c r="J2155">
        <v>3.4582073716873998</v>
      </c>
      <c r="K2155">
        <v>18.460096134360899</v>
      </c>
      <c r="L2155">
        <v>19.212832581119802</v>
      </c>
      <c r="M2155">
        <v>78.778112606505204</v>
      </c>
      <c r="N2155">
        <v>1.0318233319535499</v>
      </c>
      <c r="O2155">
        <v>42.2717842323651</v>
      </c>
      <c r="P2155">
        <v>36.737588652482202</v>
      </c>
      <c r="Q2155">
        <v>0.19607154979806499</v>
      </c>
    </row>
    <row r="2156" spans="1:17" hidden="1" x14ac:dyDescent="0.3">
      <c r="A2156" t="s">
        <v>4470</v>
      </c>
      <c r="B2156" t="s">
        <v>4471</v>
      </c>
      <c r="C2156" t="str">
        <f>IFERROR(VLOOKUP(Table1[[#This Row],[Ticker]],[1]!Table1[[Symbol]:[Industry]],2,FALSE),"-")</f>
        <v>-</v>
      </c>
      <c r="D2156" t="s">
        <v>95</v>
      </c>
      <c r="E2156">
        <v>284.52294799999999</v>
      </c>
      <c r="F2156">
        <v>129.19999999999999</v>
      </c>
      <c r="G2156">
        <v>-10.4393226230733</v>
      </c>
      <c r="H2156">
        <v>-7.5684996372978599</v>
      </c>
      <c r="I2156">
        <v>-46.909824103949397</v>
      </c>
      <c r="J2156">
        <v>-6.6645262605117201</v>
      </c>
      <c r="K2156">
        <v>145.02537110344099</v>
      </c>
      <c r="L2156">
        <v>154.19259733461999</v>
      </c>
      <c r="M2156">
        <v>20.341045499243599</v>
      </c>
      <c r="N2156">
        <v>1.6062021915751901</v>
      </c>
      <c r="O2156">
        <v>96.362229102167106</v>
      </c>
      <c r="P2156">
        <v>23.047619047619001</v>
      </c>
      <c r="Q2156">
        <v>-6.5383345006999997E-4</v>
      </c>
    </row>
    <row r="2157" spans="1:17" hidden="1" x14ac:dyDescent="0.3">
      <c r="A2157" t="s">
        <v>4472</v>
      </c>
      <c r="B2157" t="s">
        <v>4473</v>
      </c>
      <c r="C2157" t="str">
        <f>IFERROR(VLOOKUP(Table1[[#This Row],[Ticker]],[1]!Table1[[Symbol]:[Industry]],2,FALSE),"-")</f>
        <v>-</v>
      </c>
      <c r="D2157" t="s">
        <v>265</v>
      </c>
      <c r="E2157">
        <v>283.93733589599998</v>
      </c>
      <c r="F2157">
        <v>11.92</v>
      </c>
      <c r="G2157">
        <v>2.4470862274288399</v>
      </c>
      <c r="H2157">
        <v>-9.6540710706953803</v>
      </c>
      <c r="I2157">
        <v>-16.147107604111898</v>
      </c>
      <c r="J2157">
        <v>6.4342790039912199</v>
      </c>
      <c r="K2157">
        <v>11.4188644258743</v>
      </c>
      <c r="L2157">
        <v>10.8868990475136</v>
      </c>
      <c r="M2157">
        <v>52.970680255191702</v>
      </c>
      <c r="N2157">
        <v>0.26328299157894902</v>
      </c>
      <c r="O2157">
        <v>24.412751677852299</v>
      </c>
      <c r="P2157">
        <v>41.065088757396403</v>
      </c>
      <c r="Q2157">
        <v>3.6960546372040999E-2</v>
      </c>
    </row>
    <row r="2158" spans="1:17" hidden="1" x14ac:dyDescent="0.3">
      <c r="A2158" t="s">
        <v>4474</v>
      </c>
      <c r="B2158" t="s">
        <v>4475</v>
      </c>
      <c r="C2158" t="str">
        <f>IFERROR(VLOOKUP(Table1[[#This Row],[Ticker]],[1]!Table1[[Symbol]:[Industry]],2,FALSE),"-")</f>
        <v>-</v>
      </c>
      <c r="D2158" t="s">
        <v>628</v>
      </c>
      <c r="E2158">
        <v>283.55211200000002</v>
      </c>
      <c r="F2158">
        <v>160.47999999999999</v>
      </c>
      <c r="G2158">
        <v>118.58985495035</v>
      </c>
      <c r="H2158">
        <v>0.544818621281843</v>
      </c>
      <c r="I2158">
        <v>63.958000897566301</v>
      </c>
      <c r="J2158">
        <v>-5.6063054115932101</v>
      </c>
      <c r="K2158">
        <v>146.19424404575801</v>
      </c>
      <c r="L2158">
        <v>118.76583377596999</v>
      </c>
      <c r="M2158">
        <v>64.477802366747795</v>
      </c>
      <c r="N2158">
        <v>2.1738891356732299</v>
      </c>
      <c r="O2158">
        <v>9.52143569292123</v>
      </c>
      <c r="P2158">
        <v>157.79919678714799</v>
      </c>
      <c r="Q2158">
        <v>0.11594016896702899</v>
      </c>
    </row>
    <row r="2159" spans="1:17" hidden="1" x14ac:dyDescent="0.3">
      <c r="A2159" t="s">
        <v>4476</v>
      </c>
      <c r="B2159" t="s">
        <v>4477</v>
      </c>
      <c r="C2159" t="str">
        <f>IFERROR(VLOOKUP(Table1[[#This Row],[Ticker]],[1]!Table1[[Symbol]:[Industry]],2,FALSE),"-")</f>
        <v>-</v>
      </c>
      <c r="D2159" t="s">
        <v>279</v>
      </c>
      <c r="E2159">
        <v>282.41538600000001</v>
      </c>
      <c r="F2159">
        <v>398.2</v>
      </c>
      <c r="G2159">
        <v>-11.314440004685601</v>
      </c>
      <c r="H2159">
        <v>-2.5393306774739801</v>
      </c>
      <c r="I2159">
        <v>-12.347513597650799</v>
      </c>
      <c r="J2159">
        <v>3.3964179194706801</v>
      </c>
      <c r="K2159">
        <v>394.34507735899098</v>
      </c>
      <c r="L2159">
        <v>384.23700904801302</v>
      </c>
      <c r="M2159">
        <v>63.543928070727901</v>
      </c>
      <c r="N2159">
        <v>0.76402158569206002</v>
      </c>
      <c r="O2159">
        <v>29.0683073832245</v>
      </c>
      <c r="P2159">
        <v>22.3348694316436</v>
      </c>
      <c r="Q2159">
        <v>7.9856125414660001E-2</v>
      </c>
    </row>
    <row r="2160" spans="1:17" hidden="1" x14ac:dyDescent="0.3">
      <c r="A2160" t="s">
        <v>4478</v>
      </c>
      <c r="B2160" t="s">
        <v>4479</v>
      </c>
      <c r="C2160" t="str">
        <f>IFERROR(VLOOKUP(Table1[[#This Row],[Ticker]],[1]!Table1[[Symbol]:[Industry]],2,FALSE),"-")</f>
        <v>-</v>
      </c>
      <c r="D2160" t="s">
        <v>77</v>
      </c>
      <c r="E2160">
        <v>281.64584500000001</v>
      </c>
      <c r="F2160">
        <v>12.55</v>
      </c>
      <c r="G2160">
        <v>67.428375208717796</v>
      </c>
      <c r="H2160">
        <v>-16.918119875321899</v>
      </c>
      <c r="I2160">
        <v>189.61998852079901</v>
      </c>
      <c r="J2160">
        <v>-8.8335781388659296</v>
      </c>
      <c r="K2160">
        <v>13.2033932462727</v>
      </c>
      <c r="L2160">
        <v>9.8097943292765795</v>
      </c>
      <c r="M2160">
        <v>37.780443294120502</v>
      </c>
      <c r="N2160">
        <v>1.41034001792393</v>
      </c>
      <c r="O2160">
        <v>33.864541832669303</v>
      </c>
      <c r="P2160">
        <v>239.18918918918899</v>
      </c>
      <c r="Q2160">
        <v>5.3014085531597997E-2</v>
      </c>
    </row>
    <row r="2161" spans="1:17" hidden="1" x14ac:dyDescent="0.3">
      <c r="A2161" t="s">
        <v>4480</v>
      </c>
      <c r="B2161" t="s">
        <v>4481</v>
      </c>
      <c r="C2161" t="str">
        <f>IFERROR(VLOOKUP(Table1[[#This Row],[Ticker]],[1]!Table1[[Symbol]:[Industry]],2,FALSE),"-")</f>
        <v>-</v>
      </c>
      <c r="E2161">
        <v>281.52274612600002</v>
      </c>
      <c r="F2161">
        <v>116.98</v>
      </c>
      <c r="G2161">
        <v>54.894962675305301</v>
      </c>
      <c r="H2161">
        <v>41.5311848378077</v>
      </c>
      <c r="I2161">
        <v>43.9124730389672</v>
      </c>
      <c r="J2161">
        <v>-4.7270207618167497</v>
      </c>
      <c r="K2161">
        <v>89.455361271395304</v>
      </c>
      <c r="L2161">
        <v>78.359378399906007</v>
      </c>
      <c r="M2161">
        <v>76.202121682634896</v>
      </c>
      <c r="N2161">
        <v>1.53895083165783</v>
      </c>
      <c r="O2161">
        <v>8.5655667635493096</v>
      </c>
      <c r="P2161">
        <v>100.99656357388299</v>
      </c>
    </row>
    <row r="2162" spans="1:17" hidden="1" x14ac:dyDescent="0.3">
      <c r="A2162" t="s">
        <v>4482</v>
      </c>
      <c r="B2162" t="s">
        <v>4483</v>
      </c>
      <c r="C2162" t="str">
        <f>IFERROR(VLOOKUP(Table1[[#This Row],[Ticker]],[1]!Table1[[Symbol]:[Industry]],2,FALSE),"-")</f>
        <v>-</v>
      </c>
      <c r="D2162" t="s">
        <v>551</v>
      </c>
      <c r="E2162">
        <v>279.89163000000002</v>
      </c>
      <c r="F2162">
        <v>143.05000000000001</v>
      </c>
      <c r="G2162">
        <v>-59.493802029248798</v>
      </c>
      <c r="H2162">
        <v>9.6471692389482797</v>
      </c>
      <c r="I2162">
        <v>-23.5438942308006</v>
      </c>
      <c r="J2162">
        <v>5.3079312950963402</v>
      </c>
      <c r="K2162">
        <v>133.834983278431</v>
      </c>
      <c r="M2162">
        <v>59.7975174236025</v>
      </c>
      <c r="N2162">
        <v>0.80776157804459603</v>
      </c>
      <c r="O2162">
        <v>64.977280671093993</v>
      </c>
      <c r="P2162">
        <v>43.05</v>
      </c>
    </row>
    <row r="2163" spans="1:17" hidden="1" x14ac:dyDescent="0.3">
      <c r="A2163" t="s">
        <v>4484</v>
      </c>
      <c r="B2163" t="s">
        <v>4485</v>
      </c>
      <c r="C2163" t="str">
        <f>IFERROR(VLOOKUP(Table1[[#This Row],[Ticker]],[1]!Table1[[Symbol]:[Industry]],2,FALSE),"-")</f>
        <v>-</v>
      </c>
      <c r="D2163" t="s">
        <v>108</v>
      </c>
      <c r="E2163">
        <v>279.77267045999997</v>
      </c>
      <c r="F2163">
        <v>31.06</v>
      </c>
      <c r="G2163">
        <v>84.301352977217903</v>
      </c>
      <c r="H2163">
        <v>3.8959636472225299</v>
      </c>
      <c r="I2163">
        <v>-9.2862089299129895</v>
      </c>
      <c r="J2163">
        <v>8.5596602952977499</v>
      </c>
      <c r="K2163">
        <v>28.557038420843401</v>
      </c>
      <c r="L2163">
        <v>25.465729417854</v>
      </c>
      <c r="M2163">
        <v>60.038384980666997</v>
      </c>
      <c r="N2163">
        <v>0.77239004926910604</v>
      </c>
      <c r="O2163">
        <v>31.358660656793202</v>
      </c>
      <c r="P2163">
        <v>114.059269469331</v>
      </c>
      <c r="Q2163">
        <v>4.4649633439196E-2</v>
      </c>
    </row>
    <row r="2164" spans="1:17" hidden="1" x14ac:dyDescent="0.3">
      <c r="A2164" t="s">
        <v>4486</v>
      </c>
      <c r="B2164" t="s">
        <v>4487</v>
      </c>
      <c r="C2164" t="str">
        <f>IFERROR(VLOOKUP(Table1[[#This Row],[Ticker]],[1]!Table1[[Symbol]:[Industry]],2,FALSE),"-")</f>
        <v>-</v>
      </c>
      <c r="D2164" t="s">
        <v>265</v>
      </c>
      <c r="E2164">
        <v>279.75537000000003</v>
      </c>
      <c r="F2164">
        <v>274</v>
      </c>
      <c r="G2164">
        <v>147.58222136256299</v>
      </c>
      <c r="H2164">
        <v>25.1333637167393</v>
      </c>
      <c r="I2164">
        <v>123.69639585979</v>
      </c>
      <c r="J2164">
        <v>-0.17078744119151301</v>
      </c>
      <c r="K2164">
        <v>228.32282470437201</v>
      </c>
      <c r="L2164">
        <v>176.77346298088801</v>
      </c>
      <c r="M2164">
        <v>73.686146648370695</v>
      </c>
      <c r="N2164">
        <v>1.86849315068493</v>
      </c>
      <c r="O2164">
        <v>0</v>
      </c>
      <c r="P2164">
        <v>184.82328482328401</v>
      </c>
    </row>
    <row r="2165" spans="1:17" hidden="1" x14ac:dyDescent="0.3">
      <c r="A2165" t="s">
        <v>4488</v>
      </c>
      <c r="B2165" t="s">
        <v>4489</v>
      </c>
      <c r="C2165" t="str">
        <f>IFERROR(VLOOKUP(Table1[[#This Row],[Ticker]],[1]!Table1[[Symbol]:[Industry]],2,FALSE),"-")</f>
        <v>-</v>
      </c>
      <c r="D2165" t="s">
        <v>551</v>
      </c>
      <c r="E2165">
        <v>279.592010695</v>
      </c>
      <c r="F2165">
        <v>348.05</v>
      </c>
      <c r="G2165">
        <v>15.469706075160699</v>
      </c>
      <c r="H2165">
        <v>-3.19217581211965</v>
      </c>
      <c r="I2165">
        <v>11.486503447530501</v>
      </c>
      <c r="J2165">
        <v>3.8930713207243199</v>
      </c>
      <c r="K2165">
        <v>301.06039856299498</v>
      </c>
      <c r="L2165">
        <v>282.41335318272701</v>
      </c>
      <c r="M2165">
        <v>73.206857591864804</v>
      </c>
      <c r="N2165">
        <v>1.4148231843558201</v>
      </c>
      <c r="O2165">
        <v>5.0136474644447704</v>
      </c>
      <c r="P2165">
        <v>50.508108108108097</v>
      </c>
      <c r="Q2165">
        <v>-4.6656999153964998E-2</v>
      </c>
    </row>
    <row r="2166" spans="1:17" hidden="1" x14ac:dyDescent="0.3">
      <c r="A2166" t="s">
        <v>4490</v>
      </c>
      <c r="B2166" t="s">
        <v>4491</v>
      </c>
      <c r="C2166" t="str">
        <f>IFERROR(VLOOKUP(Table1[[#This Row],[Ticker]],[1]!Table1[[Symbol]:[Industry]],2,FALSE),"-")</f>
        <v>-</v>
      </c>
      <c r="D2166" t="s">
        <v>1553</v>
      </c>
      <c r="E2166">
        <v>278.83865600000001</v>
      </c>
      <c r="F2166">
        <v>22.28</v>
      </c>
      <c r="G2166">
        <v>12.919307041113001</v>
      </c>
      <c r="H2166">
        <v>7.4399839257986198</v>
      </c>
      <c r="I2166">
        <v>-11.581292428977701</v>
      </c>
      <c r="J2166">
        <v>-9.0477478505995794</v>
      </c>
      <c r="K2166">
        <v>21.8924497336243</v>
      </c>
      <c r="L2166">
        <v>22.076200874046702</v>
      </c>
      <c r="M2166">
        <v>44.507070280359102</v>
      </c>
      <c r="N2166">
        <v>2.12113810269727</v>
      </c>
      <c r="O2166">
        <v>74.596050269299795</v>
      </c>
      <c r="P2166">
        <v>46.0983606557377</v>
      </c>
      <c r="Q2166">
        <v>8.5143829214225003E-2</v>
      </c>
    </row>
    <row r="2167" spans="1:17" hidden="1" x14ac:dyDescent="0.3">
      <c r="A2167" t="s">
        <v>4492</v>
      </c>
      <c r="B2167" t="s">
        <v>4493</v>
      </c>
      <c r="C2167" t="str">
        <f>IFERROR(VLOOKUP(Table1[[#This Row],[Ticker]],[1]!Table1[[Symbol]:[Industry]],2,FALSE),"-")</f>
        <v>-</v>
      </c>
      <c r="D2167" t="s">
        <v>46</v>
      </c>
      <c r="E2167">
        <v>278.76406292600001</v>
      </c>
      <c r="F2167">
        <v>39.86</v>
      </c>
      <c r="G2167">
        <v>200.30353283797299</v>
      </c>
      <c r="H2167">
        <v>33.497102139416903</v>
      </c>
      <c r="I2167">
        <v>61.340610167502</v>
      </c>
      <c r="J2167">
        <v>25.894897674946002</v>
      </c>
      <c r="K2167">
        <v>32.3780471539079</v>
      </c>
      <c r="L2167">
        <v>25.703176821273701</v>
      </c>
      <c r="M2167">
        <v>70.708481493240996</v>
      </c>
      <c r="N2167">
        <v>1.2907553528982301</v>
      </c>
      <c r="O2167">
        <v>10.160561966884</v>
      </c>
      <c r="P2167">
        <v>234.95798319327699</v>
      </c>
      <c r="Q2167">
        <v>3.8193878574427999E-2</v>
      </c>
    </row>
    <row r="2168" spans="1:17" hidden="1" x14ac:dyDescent="0.3">
      <c r="A2168" t="s">
        <v>4494</v>
      </c>
      <c r="B2168" t="s">
        <v>4495</v>
      </c>
      <c r="C2168" t="str">
        <f>IFERROR(VLOOKUP(Table1[[#This Row],[Ticker]],[1]!Table1[[Symbol]:[Industry]],2,FALSE),"-")</f>
        <v>-</v>
      </c>
      <c r="D2168" t="s">
        <v>46</v>
      </c>
      <c r="E2168">
        <v>278.59652499999999</v>
      </c>
      <c r="F2168">
        <v>497.05</v>
      </c>
      <c r="G2168">
        <v>50.468342359005199</v>
      </c>
      <c r="H2168">
        <v>-16.42052099504</v>
      </c>
      <c r="I2168">
        <v>86.331045825077197</v>
      </c>
      <c r="J2168">
        <v>2.8024705699310402</v>
      </c>
      <c r="K2168">
        <v>483.52865408211301</v>
      </c>
      <c r="L2168">
        <v>374.69447029331798</v>
      </c>
      <c r="M2168">
        <v>39.477347225752801</v>
      </c>
      <c r="N2168">
        <v>0.20494921514312001</v>
      </c>
      <c r="O2168">
        <v>22.120511014988399</v>
      </c>
      <c r="P2168">
        <v>138.96634615384599</v>
      </c>
    </row>
    <row r="2169" spans="1:17" hidden="1" x14ac:dyDescent="0.3">
      <c r="A2169" t="s">
        <v>4496</v>
      </c>
      <c r="B2169" t="s">
        <v>4497</v>
      </c>
      <c r="C2169" t="str">
        <f>IFERROR(VLOOKUP(Table1[[#This Row],[Ticker]],[1]!Table1[[Symbol]:[Industry]],2,FALSE),"-")</f>
        <v>-</v>
      </c>
      <c r="D2169" t="s">
        <v>411</v>
      </c>
      <c r="E2169">
        <v>278.426368623999</v>
      </c>
      <c r="F2169">
        <v>70.36</v>
      </c>
      <c r="G2169">
        <v>49.614245380577401</v>
      </c>
      <c r="H2169">
        <v>-0.15235056897490401</v>
      </c>
      <c r="I2169">
        <v>-15.917276095454399</v>
      </c>
      <c r="J2169">
        <v>0.33829686113405599</v>
      </c>
      <c r="K2169">
        <v>64.259582619841794</v>
      </c>
      <c r="L2169">
        <v>59.344814198940199</v>
      </c>
      <c r="M2169">
        <v>74.989837109425196</v>
      </c>
      <c r="N2169">
        <v>1.56515486302558</v>
      </c>
      <c r="O2169">
        <v>12.976122797043701</v>
      </c>
      <c r="P2169">
        <v>80.410256410256395</v>
      </c>
      <c r="Q2169">
        <v>8.3945947410397001E-2</v>
      </c>
    </row>
    <row r="2170" spans="1:17" hidden="1" x14ac:dyDescent="0.3">
      <c r="A2170" t="s">
        <v>4498</v>
      </c>
      <c r="B2170" t="s">
        <v>4499</v>
      </c>
      <c r="C2170" t="str">
        <f>IFERROR(VLOOKUP(Table1[[#This Row],[Ticker]],[1]!Table1[[Symbol]:[Industry]],2,FALSE),"-")</f>
        <v>-</v>
      </c>
      <c r="E2170">
        <v>278.15503649999999</v>
      </c>
      <c r="F2170">
        <v>913</v>
      </c>
      <c r="G2170">
        <v>871.94198079394698</v>
      </c>
      <c r="H2170">
        <v>2.5608313925514401</v>
      </c>
      <c r="I2170">
        <v>884.10565594249704</v>
      </c>
      <c r="J2170">
        <v>2.25846112546717</v>
      </c>
      <c r="K2170">
        <v>806.05325914845105</v>
      </c>
      <c r="M2170">
        <v>55.159268575994403</v>
      </c>
      <c r="N2170">
        <v>0.83737512917671297</v>
      </c>
      <c r="O2170">
        <v>7.2289156626505999</v>
      </c>
      <c r="P2170">
        <v>948.22043628013705</v>
      </c>
    </row>
    <row r="2171" spans="1:17" hidden="1" x14ac:dyDescent="0.3">
      <c r="A2171" t="s">
        <v>4500</v>
      </c>
      <c r="B2171" t="s">
        <v>4501</v>
      </c>
      <c r="C2171" t="str">
        <f>IFERROR(VLOOKUP(Table1[[#This Row],[Ticker]],[1]!Table1[[Symbol]:[Industry]],2,FALSE),"-")</f>
        <v>-</v>
      </c>
      <c r="D2171" t="s">
        <v>628</v>
      </c>
      <c r="E2171">
        <v>278.04961800000001</v>
      </c>
      <c r="F2171">
        <v>68.88</v>
      </c>
      <c r="G2171">
        <v>-15.5237140243631</v>
      </c>
      <c r="H2171">
        <v>-6.0814214980458203</v>
      </c>
      <c r="I2171">
        <v>-41.288001793970302</v>
      </c>
      <c r="J2171">
        <v>3.6588803830043499</v>
      </c>
      <c r="K2171">
        <v>72.438901929952493</v>
      </c>
      <c r="L2171">
        <v>75.2083496159878</v>
      </c>
      <c r="M2171">
        <v>48.563229849166298</v>
      </c>
      <c r="N2171">
        <v>0.98207393960746803</v>
      </c>
      <c r="O2171">
        <v>81.402439024390205</v>
      </c>
      <c r="P2171">
        <v>19.5833333333333</v>
      </c>
      <c r="Q2171">
        <v>0.109660586826908</v>
      </c>
    </row>
    <row r="2172" spans="1:17" hidden="1" x14ac:dyDescent="0.3">
      <c r="A2172" t="s">
        <v>4502</v>
      </c>
      <c r="B2172" t="s">
        <v>4503</v>
      </c>
      <c r="C2172" t="str">
        <f>IFERROR(VLOOKUP(Table1[[#This Row],[Ticker]],[1]!Table1[[Symbol]:[Industry]],2,FALSE),"-")</f>
        <v>-</v>
      </c>
      <c r="D2172" t="s">
        <v>365</v>
      </c>
      <c r="E2172">
        <v>277.62772274999998</v>
      </c>
      <c r="F2172">
        <v>456.75</v>
      </c>
      <c r="G2172">
        <v>116.534349022138</v>
      </c>
      <c r="H2172">
        <v>6.9720297825347899</v>
      </c>
      <c r="I2172">
        <v>-1.25311387978121</v>
      </c>
      <c r="J2172">
        <v>2.0755127702249698</v>
      </c>
      <c r="K2172">
        <v>415.76467010280498</v>
      </c>
      <c r="L2172">
        <v>365.86227376422198</v>
      </c>
      <c r="M2172">
        <v>76.162390082323299</v>
      </c>
      <c r="N2172">
        <v>2.5018725678990599</v>
      </c>
      <c r="O2172">
        <v>15.665024630541801</v>
      </c>
      <c r="P2172">
        <v>166.01630751310401</v>
      </c>
      <c r="Q2172">
        <v>0.158644175565784</v>
      </c>
    </row>
    <row r="2173" spans="1:17" hidden="1" x14ac:dyDescent="0.3">
      <c r="A2173" t="s">
        <v>4504</v>
      </c>
      <c r="B2173" t="s">
        <v>4505</v>
      </c>
      <c r="C2173" t="str">
        <f>IFERROR(VLOOKUP(Table1[[#This Row],[Ticker]],[1]!Table1[[Symbol]:[Industry]],2,FALSE),"-")</f>
        <v>-</v>
      </c>
      <c r="E2173">
        <v>277.09529400000002</v>
      </c>
      <c r="F2173">
        <v>271.95</v>
      </c>
      <c r="G2173">
        <v>294.427161009732</v>
      </c>
      <c r="H2173">
        <v>-12.688064854689101</v>
      </c>
      <c r="I2173">
        <v>12.234268604137601</v>
      </c>
      <c r="J2173">
        <v>-4.0840692980014799</v>
      </c>
      <c r="K2173">
        <v>279.32063777918398</v>
      </c>
      <c r="L2173">
        <v>214.15654255516301</v>
      </c>
      <c r="M2173">
        <v>35.362408121318801</v>
      </c>
      <c r="N2173">
        <v>0.40027183146449202</v>
      </c>
      <c r="O2173">
        <v>26.861555432984002</v>
      </c>
      <c r="P2173">
        <v>360.93220338983002</v>
      </c>
    </row>
    <row r="2174" spans="1:17" hidden="1" x14ac:dyDescent="0.3">
      <c r="A2174" t="s">
        <v>4506</v>
      </c>
      <c r="B2174" t="s">
        <v>4507</v>
      </c>
      <c r="C2174" t="str">
        <f>IFERROR(VLOOKUP(Table1[[#This Row],[Ticker]],[1]!Table1[[Symbol]:[Industry]],2,FALSE),"-")</f>
        <v>-</v>
      </c>
      <c r="D2174" t="s">
        <v>46</v>
      </c>
      <c r="E2174">
        <v>276.70749999999998</v>
      </c>
      <c r="F2174">
        <v>183.25</v>
      </c>
      <c r="G2174">
        <v>-43.311202673717197</v>
      </c>
      <c r="H2174">
        <v>-2.3909444358410101</v>
      </c>
      <c r="I2174">
        <v>-31.147527525166701</v>
      </c>
      <c r="J2174">
        <v>10.745399793770501</v>
      </c>
      <c r="K2174">
        <v>191.59006113637599</v>
      </c>
      <c r="M2174">
        <v>45.907798900100303</v>
      </c>
      <c r="N2174">
        <v>0.30759134817303602</v>
      </c>
      <c r="O2174">
        <v>76.152796725784398</v>
      </c>
      <c r="P2174">
        <v>26.335746294381199</v>
      </c>
    </row>
    <row r="2175" spans="1:17" hidden="1" x14ac:dyDescent="0.3">
      <c r="A2175" t="s">
        <v>4508</v>
      </c>
      <c r="B2175" t="s">
        <v>4509</v>
      </c>
      <c r="C2175" t="str">
        <f>IFERROR(VLOOKUP(Table1[[#This Row],[Ticker]],[1]!Table1[[Symbol]:[Industry]],2,FALSE),"-")</f>
        <v>-</v>
      </c>
      <c r="D2175" t="s">
        <v>65</v>
      </c>
      <c r="E2175">
        <v>276.36310464000002</v>
      </c>
      <c r="F2175">
        <v>27.93</v>
      </c>
      <c r="G2175">
        <v>99.919336435497499</v>
      </c>
      <c r="H2175">
        <v>-18.9184919009525</v>
      </c>
      <c r="I2175">
        <v>53.998908559307097</v>
      </c>
      <c r="J2175">
        <v>-9.0408320248762895</v>
      </c>
      <c r="K2175">
        <v>26.760318543940102</v>
      </c>
      <c r="L2175">
        <v>20.735202304815498</v>
      </c>
      <c r="M2175">
        <v>22.446463470048698</v>
      </c>
      <c r="N2175">
        <v>8.4777097311037095E-2</v>
      </c>
      <c r="O2175">
        <v>53.992123165055403</v>
      </c>
      <c r="P2175">
        <v>127.25793327908799</v>
      </c>
      <c r="Q2175">
        <v>5.2424915997947998E-2</v>
      </c>
    </row>
    <row r="2176" spans="1:17" hidden="1" x14ac:dyDescent="0.3">
      <c r="A2176" t="s">
        <v>4510</v>
      </c>
      <c r="B2176" t="s">
        <v>4511</v>
      </c>
      <c r="C2176" t="str">
        <f>IFERROR(VLOOKUP(Table1[[#This Row],[Ticker]],[1]!Table1[[Symbol]:[Industry]],2,FALSE),"-")</f>
        <v>-</v>
      </c>
      <c r="D2176" t="s">
        <v>121</v>
      </c>
      <c r="E2176">
        <v>275.98686530999998</v>
      </c>
      <c r="F2176">
        <v>181.45</v>
      </c>
      <c r="G2176">
        <v>48.930114675281303</v>
      </c>
      <c r="H2176">
        <v>-0.97904846124656297</v>
      </c>
      <c r="I2176">
        <v>-10.5683892031713</v>
      </c>
      <c r="J2176">
        <v>-7.2475566334895802</v>
      </c>
      <c r="K2176">
        <v>178.93847273733101</v>
      </c>
      <c r="L2176">
        <v>167.188362605419</v>
      </c>
      <c r="M2176">
        <v>55.281386926540399</v>
      </c>
      <c r="N2176">
        <v>1.2227800234711099</v>
      </c>
      <c r="O2176">
        <v>97.960870763295603</v>
      </c>
      <c r="P2176">
        <v>103.07778399552301</v>
      </c>
      <c r="Q2176">
        <v>9.8568595356716998E-2</v>
      </c>
    </row>
    <row r="2177" spans="1:17" hidden="1" x14ac:dyDescent="0.3">
      <c r="A2177" t="s">
        <v>4512</v>
      </c>
      <c r="B2177" t="s">
        <v>4513</v>
      </c>
      <c r="C2177" t="str">
        <f>IFERROR(VLOOKUP(Table1[[#This Row],[Ticker]],[1]!Table1[[Symbol]:[Industry]],2,FALSE),"-")</f>
        <v>-</v>
      </c>
      <c r="D2177" t="s">
        <v>111</v>
      </c>
      <c r="E2177">
        <v>274.29335680000003</v>
      </c>
      <c r="F2177">
        <v>49.6</v>
      </c>
      <c r="G2177">
        <v>-44.838831269014896</v>
      </c>
      <c r="H2177">
        <v>-21.875564854689099</v>
      </c>
      <c r="I2177">
        <v>-32.6751561204645</v>
      </c>
      <c r="J2177">
        <v>-19.771078138865899</v>
      </c>
      <c r="O2177">
        <v>29.0322580645161</v>
      </c>
      <c r="P2177">
        <v>0</v>
      </c>
    </row>
    <row r="2178" spans="1:17" hidden="1" x14ac:dyDescent="0.3">
      <c r="A2178" t="s">
        <v>4514</v>
      </c>
      <c r="B2178" t="s">
        <v>4515</v>
      </c>
      <c r="C2178" t="str">
        <f>IFERROR(VLOOKUP(Table1[[#This Row],[Ticker]],[1]!Table1[[Symbol]:[Industry]],2,FALSE),"-")</f>
        <v>-</v>
      </c>
      <c r="E2178">
        <v>274.24799999999999</v>
      </c>
      <c r="F2178">
        <v>117.2</v>
      </c>
      <c r="G2178">
        <v>57.166181262313302</v>
      </c>
      <c r="H2178">
        <v>0.41498174029291002</v>
      </c>
      <c r="I2178">
        <v>42.934737712831101</v>
      </c>
      <c r="J2178">
        <v>-5.9426316368083096</v>
      </c>
      <c r="K2178">
        <v>102.228565741485</v>
      </c>
      <c r="L2178">
        <v>79.651968974380097</v>
      </c>
      <c r="M2178">
        <v>53.669733994800502</v>
      </c>
      <c r="N2178">
        <v>1.0630550621669601</v>
      </c>
      <c r="O2178">
        <v>7.9778156996586898</v>
      </c>
      <c r="P2178">
        <v>155.28207362230401</v>
      </c>
      <c r="Q2178">
        <v>2.4661122772676999E-2</v>
      </c>
    </row>
    <row r="2179" spans="1:17" hidden="1" x14ac:dyDescent="0.3">
      <c r="A2179" t="s">
        <v>4516</v>
      </c>
      <c r="B2179" t="s">
        <v>4517</v>
      </c>
      <c r="C2179" t="str">
        <f>IFERROR(VLOOKUP(Table1[[#This Row],[Ticker]],[1]!Table1[[Symbol]:[Industry]],2,FALSE),"-")</f>
        <v>-</v>
      </c>
      <c r="D2179" t="s">
        <v>51</v>
      </c>
      <c r="E2179">
        <v>273.34047399999997</v>
      </c>
      <c r="F2179">
        <v>1.58</v>
      </c>
      <c r="G2179">
        <v>-30.505192639864099</v>
      </c>
      <c r="H2179">
        <v>-0.906419285068924</v>
      </c>
      <c r="I2179">
        <v>-59.009348244130301</v>
      </c>
      <c r="J2179">
        <v>3.8612270559392599</v>
      </c>
      <c r="K2179">
        <v>1.6313277514248801</v>
      </c>
      <c r="L2179">
        <v>1.87750406560739</v>
      </c>
      <c r="M2179">
        <v>52.158939064849498</v>
      </c>
      <c r="N2179">
        <v>1.4741826339598501</v>
      </c>
      <c r="O2179">
        <v>122.784810126582</v>
      </c>
      <c r="P2179">
        <v>36.089577950043001</v>
      </c>
    </row>
    <row r="2180" spans="1:17" hidden="1" x14ac:dyDescent="0.3">
      <c r="A2180" t="s">
        <v>4518</v>
      </c>
      <c r="B2180" t="s">
        <v>4519</v>
      </c>
      <c r="C2180" t="str">
        <f>IFERROR(VLOOKUP(Table1[[#This Row],[Ticker]],[1]!Table1[[Symbol]:[Industry]],2,FALSE),"-")</f>
        <v>-</v>
      </c>
      <c r="D2180" t="s">
        <v>57</v>
      </c>
      <c r="E2180">
        <v>273.15398045000001</v>
      </c>
      <c r="F2180">
        <v>903.5</v>
      </c>
      <c r="G2180">
        <v>44.182674534769397</v>
      </c>
      <c r="H2180">
        <v>-1.79038737879084</v>
      </c>
      <c r="I2180">
        <v>44.561154025615998</v>
      </c>
      <c r="J2180">
        <v>2.13377049917379</v>
      </c>
      <c r="K2180">
        <v>805.40818098823001</v>
      </c>
      <c r="L2180">
        <v>678.51425139908099</v>
      </c>
      <c r="M2180">
        <v>71.498952170647399</v>
      </c>
      <c r="N2180">
        <v>0.60434290471802699</v>
      </c>
      <c r="O2180">
        <v>4.92529053680133</v>
      </c>
      <c r="P2180">
        <v>91.3992161847262</v>
      </c>
      <c r="Q2180">
        <v>-1.4217352454273E-2</v>
      </c>
    </row>
    <row r="2181" spans="1:17" hidden="1" x14ac:dyDescent="0.3">
      <c r="A2181" t="s">
        <v>4520</v>
      </c>
      <c r="B2181" t="s">
        <v>4521</v>
      </c>
      <c r="C2181" t="str">
        <f>IFERROR(VLOOKUP(Table1[[#This Row],[Ticker]],[1]!Table1[[Symbol]:[Industry]],2,FALSE),"-")</f>
        <v>-</v>
      </c>
      <c r="D2181" t="s">
        <v>628</v>
      </c>
      <c r="E2181">
        <v>273.00373695000002</v>
      </c>
      <c r="F2181">
        <v>126.99</v>
      </c>
      <c r="G2181">
        <v>35.147106858747101</v>
      </c>
      <c r="H2181">
        <v>-5.3436442538308002</v>
      </c>
      <c r="I2181">
        <v>-4.4486560180685002</v>
      </c>
      <c r="J2181">
        <v>-2.4326694413323899</v>
      </c>
      <c r="K2181">
        <v>114.017427717833</v>
      </c>
      <c r="L2181">
        <v>106.158847917508</v>
      </c>
      <c r="M2181">
        <v>71.828991082199394</v>
      </c>
      <c r="N2181">
        <v>2.6825650061595501</v>
      </c>
      <c r="O2181">
        <v>4.3389243247499802</v>
      </c>
      <c r="P2181">
        <v>65.999999999999901</v>
      </c>
      <c r="Q2181">
        <v>3.2796443079504002E-2</v>
      </c>
    </row>
    <row r="2182" spans="1:17" hidden="1" x14ac:dyDescent="0.3">
      <c r="A2182" t="s">
        <v>4522</v>
      </c>
      <c r="B2182" t="s">
        <v>4523</v>
      </c>
      <c r="C2182" t="str">
        <f>IFERROR(VLOOKUP(Table1[[#This Row],[Ticker]],[1]!Table1[[Symbol]:[Industry]],2,FALSE),"-")</f>
        <v>-</v>
      </c>
      <c r="D2182" t="s">
        <v>628</v>
      </c>
      <c r="E2182">
        <v>272.70980695999998</v>
      </c>
      <c r="F2182">
        <v>31.84</v>
      </c>
      <c r="G2182">
        <v>-10.2133990753922</v>
      </c>
      <c r="H2182">
        <v>-3.9688172742957999</v>
      </c>
      <c r="I2182">
        <v>-33.029613692967203</v>
      </c>
      <c r="J2182">
        <v>3.9191473318971899</v>
      </c>
      <c r="K2182">
        <v>32.185850767616003</v>
      </c>
      <c r="L2182">
        <v>32.506304601596</v>
      </c>
      <c r="M2182">
        <v>58.284611764019701</v>
      </c>
      <c r="N2182">
        <v>0.753601409006183</v>
      </c>
      <c r="O2182">
        <v>41.959798994974797</v>
      </c>
      <c r="P2182">
        <v>30.491803278688501</v>
      </c>
      <c r="Q2182">
        <v>-9.0701697308730005E-3</v>
      </c>
    </row>
    <row r="2183" spans="1:17" hidden="1" x14ac:dyDescent="0.3">
      <c r="A2183" t="s">
        <v>4524</v>
      </c>
      <c r="B2183" t="s">
        <v>4525</v>
      </c>
      <c r="C2183" t="str">
        <f>IFERROR(VLOOKUP(Table1[[#This Row],[Ticker]],[1]!Table1[[Symbol]:[Industry]],2,FALSE),"-")</f>
        <v>-</v>
      </c>
      <c r="D2183" t="s">
        <v>420</v>
      </c>
      <c r="E2183">
        <v>272.53407499999997</v>
      </c>
      <c r="F2183">
        <v>275</v>
      </c>
      <c r="G2183">
        <v>40.349959385608202</v>
      </c>
      <c r="H2183">
        <v>-8.7084747754607896</v>
      </c>
      <c r="I2183">
        <v>-29.690757855429201</v>
      </c>
      <c r="J2183">
        <v>-4.1947579339913297</v>
      </c>
      <c r="K2183">
        <v>274.81180548331002</v>
      </c>
      <c r="L2183">
        <v>254.00173301846499</v>
      </c>
      <c r="M2183">
        <v>46.9693003929724</v>
      </c>
      <c r="N2183">
        <v>0.311916306897143</v>
      </c>
      <c r="O2183">
        <v>49.927272727272701</v>
      </c>
      <c r="P2183">
        <v>86.693822131703996</v>
      </c>
      <c r="Q2183">
        <v>4.6064771177139002E-2</v>
      </c>
    </row>
    <row r="2184" spans="1:17" hidden="1" x14ac:dyDescent="0.3">
      <c r="A2184" t="s">
        <v>4526</v>
      </c>
      <c r="B2184" t="s">
        <v>4527</v>
      </c>
      <c r="C2184" t="str">
        <f>IFERROR(VLOOKUP(Table1[[#This Row],[Ticker]],[1]!Table1[[Symbol]:[Industry]],2,FALSE),"-")</f>
        <v>-</v>
      </c>
      <c r="D2184" t="s">
        <v>21</v>
      </c>
      <c r="E2184">
        <v>269.37894198599997</v>
      </c>
      <c r="F2184">
        <v>185.57</v>
      </c>
      <c r="G2184">
        <v>142.914587110024</v>
      </c>
      <c r="H2184">
        <v>-1.5692123956727899</v>
      </c>
      <c r="I2184">
        <v>-13.9459953807775</v>
      </c>
      <c r="J2184">
        <v>-1.5957363968510601</v>
      </c>
      <c r="K2184">
        <v>181.472372752501</v>
      </c>
      <c r="L2184">
        <v>162.54204271462299</v>
      </c>
      <c r="M2184">
        <v>45.466022060390998</v>
      </c>
      <c r="N2184">
        <v>0.86157334919531303</v>
      </c>
      <c r="O2184">
        <v>19.9816780729643</v>
      </c>
      <c r="P2184">
        <v>170.70751276440501</v>
      </c>
      <c r="Q2184">
        <v>8.7671497574484003E-2</v>
      </c>
    </row>
    <row r="2185" spans="1:17" hidden="1" x14ac:dyDescent="0.3">
      <c r="A2185" t="s">
        <v>4528</v>
      </c>
      <c r="B2185" t="s">
        <v>4529</v>
      </c>
      <c r="C2185" t="str">
        <f>IFERROR(VLOOKUP(Table1[[#This Row],[Ticker]],[1]!Table1[[Symbol]:[Industry]],2,FALSE),"-")</f>
        <v>-</v>
      </c>
      <c r="D2185" t="s">
        <v>165</v>
      </c>
      <c r="E2185">
        <v>269.042935</v>
      </c>
      <c r="F2185">
        <v>896.75</v>
      </c>
      <c r="G2185">
        <v>149.50529828564001</v>
      </c>
      <c r="H2185">
        <v>6.8710260544017201</v>
      </c>
      <c r="I2185">
        <v>-20.102179503374501</v>
      </c>
      <c r="J2185">
        <v>1.8466939699775999</v>
      </c>
      <c r="K2185">
        <v>906.86134262471398</v>
      </c>
      <c r="L2185">
        <v>761.25551443248298</v>
      </c>
      <c r="M2185">
        <v>47.729616213076099</v>
      </c>
      <c r="N2185">
        <v>0.68922165338225605</v>
      </c>
      <c r="O2185">
        <v>53.331474770002799</v>
      </c>
      <c r="P2185">
        <v>211.75039110029499</v>
      </c>
      <c r="Q2185">
        <v>0.16801795011133699</v>
      </c>
    </row>
    <row r="2186" spans="1:17" hidden="1" x14ac:dyDescent="0.3">
      <c r="A2186" t="s">
        <v>4530</v>
      </c>
      <c r="B2186" t="s">
        <v>4531</v>
      </c>
      <c r="C2186" t="str">
        <f>IFERROR(VLOOKUP(Table1[[#This Row],[Ticker]],[1]!Table1[[Symbol]:[Industry]],2,FALSE),"-")</f>
        <v>-</v>
      </c>
      <c r="D2186" t="s">
        <v>531</v>
      </c>
      <c r="E2186">
        <v>268.39999999999998</v>
      </c>
      <c r="F2186">
        <v>268.39999999999998</v>
      </c>
      <c r="G2186">
        <v>-13.6683562471818</v>
      </c>
      <c r="H2186">
        <v>-5.2905764328865299</v>
      </c>
      <c r="I2186">
        <v>-21.075835827021301</v>
      </c>
      <c r="J2186">
        <v>-2.9934032325657198</v>
      </c>
      <c r="K2186">
        <v>289.38424508747698</v>
      </c>
      <c r="L2186">
        <v>286.406463673394</v>
      </c>
      <c r="M2186">
        <v>35.781146678681097</v>
      </c>
      <c r="N2186">
        <v>2.2716377833851902</v>
      </c>
      <c r="O2186">
        <v>39.083457526080402</v>
      </c>
      <c r="P2186">
        <v>30.7992202729044</v>
      </c>
      <c r="Q2186">
        <v>0.108701970666197</v>
      </c>
    </row>
    <row r="2187" spans="1:17" hidden="1" x14ac:dyDescent="0.3">
      <c r="A2187" t="s">
        <v>4532</v>
      </c>
      <c r="B2187" t="s">
        <v>4533</v>
      </c>
      <c r="C2187" t="str">
        <f>IFERROR(VLOOKUP(Table1[[#This Row],[Ticker]],[1]!Table1[[Symbol]:[Industry]],2,FALSE),"-")</f>
        <v>-</v>
      </c>
      <c r="D2187" t="s">
        <v>57</v>
      </c>
      <c r="E2187">
        <v>266.98625500000003</v>
      </c>
      <c r="F2187">
        <v>228.5</v>
      </c>
      <c r="G2187">
        <v>200.22507850542101</v>
      </c>
      <c r="H2187">
        <v>2.85768917166514</v>
      </c>
      <c r="I2187">
        <v>28.558396511114299</v>
      </c>
      <c r="J2187">
        <v>5.9570622552227404</v>
      </c>
      <c r="K2187">
        <v>197.830827932658</v>
      </c>
      <c r="L2187">
        <v>162.674371596405</v>
      </c>
      <c r="M2187">
        <v>74.262092063337505</v>
      </c>
      <c r="N2187">
        <v>0.95335903989819704</v>
      </c>
      <c r="O2187">
        <v>1.9037199124726401</v>
      </c>
      <c r="P2187">
        <v>235.98000294074399</v>
      </c>
      <c r="Q2187">
        <v>0.15397221588787999</v>
      </c>
    </row>
    <row r="2188" spans="1:17" hidden="1" x14ac:dyDescent="0.3">
      <c r="A2188" t="s">
        <v>4534</v>
      </c>
      <c r="B2188" t="s">
        <v>4535</v>
      </c>
      <c r="C2188" t="str">
        <f>IFERROR(VLOOKUP(Table1[[#This Row],[Ticker]],[1]!Table1[[Symbol]:[Industry]],2,FALSE),"-")</f>
        <v>-</v>
      </c>
      <c r="D2188" t="s">
        <v>200</v>
      </c>
      <c r="E2188">
        <v>266.952</v>
      </c>
      <c r="F2188">
        <v>27.24</v>
      </c>
      <c r="G2188">
        <v>184.89650707684899</v>
      </c>
      <c r="H2188">
        <v>19.541619118222702</v>
      </c>
      <c r="I2188">
        <v>61.487831994985299</v>
      </c>
      <c r="J2188">
        <v>-11.015275751598001</v>
      </c>
      <c r="K2188">
        <v>24.624787043072899</v>
      </c>
      <c r="L2188">
        <v>18.557623863475101</v>
      </c>
      <c r="M2188">
        <v>36.271658502516402</v>
      </c>
      <c r="N2188">
        <v>0.19293745080986499</v>
      </c>
      <c r="O2188">
        <v>20.117474302496301</v>
      </c>
      <c r="P2188">
        <v>242.641509433962</v>
      </c>
      <c r="Q2188">
        <v>8.4194371521008005E-2</v>
      </c>
    </row>
    <row r="2189" spans="1:17" hidden="1" x14ac:dyDescent="0.3">
      <c r="A2189" t="s">
        <v>4536</v>
      </c>
      <c r="B2189" t="s">
        <v>4537</v>
      </c>
      <c r="C2189" t="str">
        <f>IFERROR(VLOOKUP(Table1[[#This Row],[Ticker]],[1]!Table1[[Symbol]:[Industry]],2,FALSE),"-")</f>
        <v>-</v>
      </c>
      <c r="D2189" t="s">
        <v>681</v>
      </c>
      <c r="E2189">
        <v>266.87970839000002</v>
      </c>
      <c r="F2189">
        <v>229.35</v>
      </c>
      <c r="G2189">
        <v>-10.543300885099701</v>
      </c>
      <c r="H2189">
        <v>-0.186214664063478</v>
      </c>
      <c r="I2189">
        <v>-16.4085403489538</v>
      </c>
      <c r="J2189">
        <v>2.01097853902407</v>
      </c>
      <c r="K2189">
        <v>224.990020823414</v>
      </c>
      <c r="L2189">
        <v>213.540253168882</v>
      </c>
      <c r="M2189">
        <v>54.801237345336503</v>
      </c>
      <c r="N2189">
        <v>0.94335043901670701</v>
      </c>
      <c r="O2189">
        <v>29.605240165951901</v>
      </c>
      <c r="P2189">
        <v>31.7346352670878</v>
      </c>
      <c r="Q2189">
        <v>-4.2675461799760998E-2</v>
      </c>
    </row>
    <row r="2190" spans="1:17" hidden="1" x14ac:dyDescent="0.3">
      <c r="A2190" t="s">
        <v>4538</v>
      </c>
      <c r="B2190" t="s">
        <v>4539</v>
      </c>
      <c r="C2190" t="str">
        <f>IFERROR(VLOOKUP(Table1[[#This Row],[Ticker]],[1]!Table1[[Symbol]:[Industry]],2,FALSE),"-")</f>
        <v>-</v>
      </c>
      <c r="D2190" t="s">
        <v>57</v>
      </c>
      <c r="E2190">
        <v>266.70466725</v>
      </c>
      <c r="F2190">
        <v>266.7</v>
      </c>
      <c r="G2190">
        <v>-47.5474548166464</v>
      </c>
      <c r="H2190">
        <v>-4.55227098282288</v>
      </c>
      <c r="I2190">
        <v>-41.869790827737503</v>
      </c>
      <c r="J2190">
        <v>-2.6493676125501402</v>
      </c>
      <c r="K2190">
        <v>275.10961514597301</v>
      </c>
      <c r="L2190">
        <v>321.40577666019499</v>
      </c>
      <c r="M2190">
        <v>37.5726465462294</v>
      </c>
      <c r="N2190">
        <v>0.60791979311375499</v>
      </c>
      <c r="O2190">
        <v>75.778027746531606</v>
      </c>
      <c r="P2190">
        <v>11.124999999999901</v>
      </c>
      <c r="Q2190">
        <v>-0.171501542917047</v>
      </c>
    </row>
    <row r="2191" spans="1:17" hidden="1" x14ac:dyDescent="0.3">
      <c r="A2191" t="s">
        <v>4540</v>
      </c>
      <c r="B2191" t="s">
        <v>4541</v>
      </c>
      <c r="C2191" t="str">
        <f>IFERROR(VLOOKUP(Table1[[#This Row],[Ticker]],[1]!Table1[[Symbol]:[Industry]],2,FALSE),"-")</f>
        <v>-</v>
      </c>
      <c r="E2191">
        <v>266.18658083999998</v>
      </c>
      <c r="F2191">
        <v>21.96</v>
      </c>
      <c r="G2191">
        <v>-11.9235137782076</v>
      </c>
      <c r="H2191">
        <v>-9.5906143700705506</v>
      </c>
      <c r="I2191">
        <v>-44.161540450264397</v>
      </c>
      <c r="J2191">
        <v>-1.8695316895582099</v>
      </c>
      <c r="K2191">
        <v>22.754212105546301</v>
      </c>
      <c r="L2191">
        <v>23.821621696846101</v>
      </c>
      <c r="M2191">
        <v>40.083676524321497</v>
      </c>
      <c r="N2191">
        <v>0.74273187565092902</v>
      </c>
      <c r="O2191">
        <v>67.577413479052794</v>
      </c>
      <c r="P2191">
        <v>23.7183098591549</v>
      </c>
      <c r="Q2191">
        <v>5.1205450474029003E-2</v>
      </c>
    </row>
    <row r="2192" spans="1:17" hidden="1" x14ac:dyDescent="0.3">
      <c r="A2192" t="s">
        <v>4542</v>
      </c>
      <c r="B2192" t="s">
        <v>4543</v>
      </c>
      <c r="C2192" t="str">
        <f>IFERROR(VLOOKUP(Table1[[#This Row],[Ticker]],[1]!Table1[[Symbol]:[Industry]],2,FALSE),"-")</f>
        <v>-</v>
      </c>
      <c r="D2192" t="s">
        <v>925</v>
      </c>
      <c r="E2192">
        <v>265.97111999999998</v>
      </c>
      <c r="F2192">
        <v>193.8</v>
      </c>
      <c r="G2192">
        <v>21.2393642197068</v>
      </c>
      <c r="H2192">
        <v>-3.3885599041941301</v>
      </c>
      <c r="I2192">
        <v>33.403039368257197</v>
      </c>
      <c r="J2192">
        <v>7.3223358396286802</v>
      </c>
      <c r="K2192">
        <v>186.82088542256699</v>
      </c>
      <c r="M2192">
        <v>43.659315586053602</v>
      </c>
      <c r="N2192">
        <v>0.25657677490368702</v>
      </c>
      <c r="O2192">
        <v>28.947368421052602</v>
      </c>
      <c r="P2192">
        <v>68.375325803649005</v>
      </c>
    </row>
    <row r="2193" spans="1:17" hidden="1" x14ac:dyDescent="0.3">
      <c r="A2193" t="s">
        <v>4544</v>
      </c>
      <c r="B2193" t="s">
        <v>4545</v>
      </c>
      <c r="C2193" t="str">
        <f>IFERROR(VLOOKUP(Table1[[#This Row],[Ticker]],[1]!Table1[[Symbol]:[Industry]],2,FALSE),"-")</f>
        <v>-</v>
      </c>
      <c r="D2193" t="s">
        <v>279</v>
      </c>
      <c r="E2193">
        <v>265.832915625</v>
      </c>
      <c r="F2193">
        <v>51.93</v>
      </c>
      <c r="G2193">
        <v>118.07374678629201</v>
      </c>
      <c r="H2193">
        <v>-0.38628300786893</v>
      </c>
      <c r="I2193">
        <v>-16.457493319394001</v>
      </c>
      <c r="J2193">
        <v>-0.67973198501977194</v>
      </c>
      <c r="K2193">
        <v>51.534006684546</v>
      </c>
      <c r="L2193">
        <v>46.261143934791498</v>
      </c>
      <c r="M2193">
        <v>52.461162975721301</v>
      </c>
      <c r="N2193">
        <v>1.5682421860672999</v>
      </c>
      <c r="O2193">
        <v>34.219141151550097</v>
      </c>
      <c r="P2193">
        <v>191.741573033707</v>
      </c>
      <c r="Q2193">
        <v>9.6643939778515001E-2</v>
      </c>
    </row>
    <row r="2194" spans="1:17" hidden="1" x14ac:dyDescent="0.3">
      <c r="A2194" t="s">
        <v>4546</v>
      </c>
      <c r="B2194" t="s">
        <v>4547</v>
      </c>
      <c r="C2194" t="str">
        <f>IFERROR(VLOOKUP(Table1[[#This Row],[Ticker]],[1]!Table1[[Symbol]:[Industry]],2,FALSE),"-")</f>
        <v>-</v>
      </c>
      <c r="D2194" t="s">
        <v>72</v>
      </c>
      <c r="E2194">
        <v>265.54016444499899</v>
      </c>
      <c r="F2194">
        <v>45.49</v>
      </c>
      <c r="G2194">
        <v>156.936492719347</v>
      </c>
      <c r="H2194">
        <v>-10.8477402986573</v>
      </c>
      <c r="I2194">
        <v>-19.225902110151502</v>
      </c>
      <c r="J2194">
        <v>4.15479395415732</v>
      </c>
      <c r="K2194">
        <v>45.4652497916275</v>
      </c>
      <c r="L2194">
        <v>39.121958076398101</v>
      </c>
      <c r="M2194">
        <v>49.717377349027501</v>
      </c>
      <c r="N2194">
        <v>0.73406806493716104</v>
      </c>
      <c r="O2194">
        <v>29.259177841283702</v>
      </c>
      <c r="P2194">
        <v>201.857996018579</v>
      </c>
      <c r="Q2194">
        <v>8.2063188798649003E-2</v>
      </c>
    </row>
    <row r="2195" spans="1:17" hidden="1" x14ac:dyDescent="0.3">
      <c r="A2195" t="s">
        <v>4548</v>
      </c>
      <c r="B2195" t="s">
        <v>4549</v>
      </c>
      <c r="C2195" t="str">
        <f>IFERROR(VLOOKUP(Table1[[#This Row],[Ticker]],[1]!Table1[[Symbol]:[Industry]],2,FALSE),"-")</f>
        <v>-</v>
      </c>
      <c r="D2195" t="s">
        <v>133</v>
      </c>
      <c r="E2195">
        <v>264.926376</v>
      </c>
      <c r="F2195">
        <v>22.88</v>
      </c>
      <c r="G2195">
        <v>33.582221362563899</v>
      </c>
      <c r="H2195">
        <v>-13.482874414061801</v>
      </c>
      <c r="I2195">
        <v>22.751884535066399</v>
      </c>
      <c r="J2195">
        <v>-1.33357813886593</v>
      </c>
      <c r="K2195">
        <v>21.630996599505899</v>
      </c>
      <c r="L2195">
        <v>17.182223900693899</v>
      </c>
      <c r="M2195">
        <v>16.0607894988574</v>
      </c>
      <c r="N2195">
        <v>1.00212791377267</v>
      </c>
      <c r="O2195">
        <v>22.858391608391599</v>
      </c>
      <c r="P2195">
        <v>86.016260162601597</v>
      </c>
      <c r="Q2195">
        <v>6.8414770714466999E-2</v>
      </c>
    </row>
    <row r="2196" spans="1:17" hidden="1" x14ac:dyDescent="0.3">
      <c r="A2196" t="s">
        <v>4550</v>
      </c>
      <c r="B2196" t="s">
        <v>4551</v>
      </c>
      <c r="C2196" t="str">
        <f>IFERROR(VLOOKUP(Table1[[#This Row],[Ticker]],[1]!Table1[[Symbol]:[Industry]],2,FALSE),"-")</f>
        <v>-</v>
      </c>
      <c r="D2196" t="s">
        <v>136</v>
      </c>
      <c r="E2196">
        <v>264.37606195199999</v>
      </c>
      <c r="F2196">
        <v>130.56</v>
      </c>
      <c r="G2196">
        <v>166.64619442653699</v>
      </c>
      <c r="H2196">
        <v>-10.1047315213558</v>
      </c>
      <c r="I2196">
        <v>77.042599807817595</v>
      </c>
      <c r="J2196">
        <v>-10.0292303127789</v>
      </c>
      <c r="K2196">
        <v>122.481273683957</v>
      </c>
      <c r="L2196">
        <v>85.573652010208207</v>
      </c>
      <c r="M2196">
        <v>31.515598073124199</v>
      </c>
      <c r="N2196">
        <v>7.2338597074527403E-2</v>
      </c>
      <c r="O2196">
        <v>32.123161764705799</v>
      </c>
      <c r="P2196">
        <v>218.051157125456</v>
      </c>
      <c r="Q2196">
        <v>0.12337889294231701</v>
      </c>
    </row>
    <row r="2197" spans="1:17" hidden="1" x14ac:dyDescent="0.3">
      <c r="A2197" t="s">
        <v>4552</v>
      </c>
      <c r="B2197" t="s">
        <v>4553</v>
      </c>
      <c r="C2197" t="str">
        <f>IFERROR(VLOOKUP(Table1[[#This Row],[Ticker]],[1]!Table1[[Symbol]:[Industry]],2,FALSE),"-")</f>
        <v>-</v>
      </c>
      <c r="D2197" t="s">
        <v>143</v>
      </c>
      <c r="E2197">
        <v>264.18227311999999</v>
      </c>
      <c r="F2197">
        <v>2.27</v>
      </c>
      <c r="G2197">
        <v>278.93936421970602</v>
      </c>
      <c r="H2197">
        <v>-19.363990780615101</v>
      </c>
      <c r="I2197">
        <v>-13.365214599996699</v>
      </c>
      <c r="J2197">
        <v>2.3193898976637501</v>
      </c>
      <c r="K2197">
        <v>2.3666213808105598</v>
      </c>
      <c r="L2197">
        <v>2.0309838320940998</v>
      </c>
      <c r="M2197">
        <v>47.014824315771101</v>
      </c>
      <c r="N2197">
        <v>0.55674863124120799</v>
      </c>
      <c r="O2197">
        <v>70.044052863436093</v>
      </c>
      <c r="P2197">
        <v>305.35714285714198</v>
      </c>
    </row>
    <row r="2198" spans="1:17" hidden="1" x14ac:dyDescent="0.3">
      <c r="A2198" t="s">
        <v>4554</v>
      </c>
      <c r="B2198" t="s">
        <v>4555</v>
      </c>
      <c r="C2198" t="str">
        <f>IFERROR(VLOOKUP(Table1[[#This Row],[Ticker]],[1]!Table1[[Symbol]:[Industry]],2,FALSE),"-")</f>
        <v>-</v>
      </c>
      <c r="D2198" t="s">
        <v>546</v>
      </c>
      <c r="E2198">
        <v>263.8503</v>
      </c>
      <c r="F2198">
        <v>239.32</v>
      </c>
      <c r="G2198">
        <v>-12.8344848548066</v>
      </c>
      <c r="H2198">
        <v>4.7174121771129398</v>
      </c>
      <c r="I2198">
        <v>-18.5069540589996</v>
      </c>
      <c r="J2198">
        <v>5.4881994320973</v>
      </c>
      <c r="K2198">
        <v>221.22495236813899</v>
      </c>
      <c r="L2198">
        <v>222.18597168368399</v>
      </c>
      <c r="M2198">
        <v>62.909178555452698</v>
      </c>
      <c r="N2198">
        <v>2.7138516891354998</v>
      </c>
      <c r="O2198">
        <v>14.9089085742938</v>
      </c>
      <c r="P2198">
        <v>25.957894736842</v>
      </c>
      <c r="Q2198">
        <v>2.2268420035417E-2</v>
      </c>
    </row>
    <row r="2199" spans="1:17" hidden="1" x14ac:dyDescent="0.3">
      <c r="A2199" t="s">
        <v>4556</v>
      </c>
      <c r="B2199" t="s">
        <v>4557</v>
      </c>
      <c r="C2199" t="str">
        <f>IFERROR(VLOOKUP(Table1[[#This Row],[Ticker]],[1]!Table1[[Symbol]:[Industry]],2,FALSE),"-")</f>
        <v>-</v>
      </c>
      <c r="E2199">
        <v>263.10334560000001</v>
      </c>
      <c r="F2199">
        <v>107.7</v>
      </c>
      <c r="G2199">
        <v>-26.4456260337044</v>
      </c>
      <c r="H2199">
        <v>-3.4027010495437402</v>
      </c>
      <c r="I2199">
        <v>-14.281950885154</v>
      </c>
      <c r="J2199">
        <v>3.6293161097426099</v>
      </c>
      <c r="M2199">
        <v>40.132601778873202</v>
      </c>
      <c r="O2199">
        <v>33.890436397400101</v>
      </c>
      <c r="P2199">
        <v>10.2354145342886</v>
      </c>
    </row>
    <row r="2200" spans="1:17" hidden="1" x14ac:dyDescent="0.3">
      <c r="A2200" t="s">
        <v>4558</v>
      </c>
      <c r="B2200" t="s">
        <v>4559</v>
      </c>
      <c r="C2200" t="str">
        <f>IFERROR(VLOOKUP(Table1[[#This Row],[Ticker]],[1]!Table1[[Symbol]:[Industry]],2,FALSE),"-")</f>
        <v>-</v>
      </c>
      <c r="D2200" t="s">
        <v>136</v>
      </c>
      <c r="E2200">
        <v>263.08745033999998</v>
      </c>
      <c r="F2200">
        <v>42.9</v>
      </c>
      <c r="G2200">
        <v>61.328392040900901</v>
      </c>
      <c r="H2200">
        <v>-12.653667083579</v>
      </c>
      <c r="I2200">
        <v>-42.514973054103002</v>
      </c>
      <c r="J2200">
        <v>-5.0608508661386598</v>
      </c>
      <c r="K2200">
        <v>45.662729432276002</v>
      </c>
      <c r="L2200">
        <v>43.5991359809085</v>
      </c>
      <c r="M2200">
        <v>45.342008866810097</v>
      </c>
      <c r="N2200">
        <v>1.49415368012353</v>
      </c>
      <c r="O2200">
        <v>48.951048951048897</v>
      </c>
      <c r="P2200">
        <v>89.403973509933707</v>
      </c>
      <c r="Q2200">
        <v>6.2028654587009999E-2</v>
      </c>
    </row>
    <row r="2201" spans="1:17" hidden="1" x14ac:dyDescent="0.3">
      <c r="A2201" t="s">
        <v>4560</v>
      </c>
      <c r="B2201" t="s">
        <v>4561</v>
      </c>
      <c r="C2201" t="str">
        <f>IFERROR(VLOOKUP(Table1[[#This Row],[Ticker]],[1]!Table1[[Symbol]:[Industry]],2,FALSE),"-")</f>
        <v>-</v>
      </c>
      <c r="D2201" t="s">
        <v>398</v>
      </c>
      <c r="E2201">
        <v>262.83749999999998</v>
      </c>
      <c r="F2201">
        <v>203.75</v>
      </c>
      <c r="G2201">
        <v>52.310291538002502</v>
      </c>
      <c r="H2201">
        <v>17.703910453952702</v>
      </c>
      <c r="I2201">
        <v>55.679174242557202</v>
      </c>
      <c r="J2201">
        <v>16.889313427399099</v>
      </c>
      <c r="K2201">
        <v>158.302530647889</v>
      </c>
      <c r="L2201">
        <v>130.82062422173601</v>
      </c>
      <c r="M2201">
        <v>77.847390485191298</v>
      </c>
      <c r="N2201">
        <v>0.85637216575449504</v>
      </c>
      <c r="O2201">
        <v>2.5766871165644201</v>
      </c>
      <c r="P2201">
        <v>112.239583333333</v>
      </c>
    </row>
    <row r="2202" spans="1:17" hidden="1" x14ac:dyDescent="0.3">
      <c r="A2202" t="s">
        <v>4562</v>
      </c>
      <c r="B2202" t="s">
        <v>4563</v>
      </c>
      <c r="C2202" t="str">
        <f>IFERROR(VLOOKUP(Table1[[#This Row],[Ticker]],[1]!Table1[[Symbol]:[Industry]],2,FALSE),"-")</f>
        <v>-</v>
      </c>
      <c r="D2202" t="s">
        <v>391</v>
      </c>
      <c r="E2202">
        <v>262.3351725</v>
      </c>
      <c r="F2202">
        <v>197.1</v>
      </c>
      <c r="G2202">
        <v>1.2790143654794299</v>
      </c>
      <c r="H2202">
        <v>-0.13857246890237701</v>
      </c>
      <c r="I2202">
        <v>-7.1345382714943097</v>
      </c>
      <c r="J2202">
        <v>5.7998780338110896</v>
      </c>
      <c r="K2202">
        <v>199.76869996806099</v>
      </c>
      <c r="L2202">
        <v>204.960082061181</v>
      </c>
      <c r="M2202">
        <v>51.029068301070602</v>
      </c>
      <c r="N2202">
        <v>0.82931701030927796</v>
      </c>
      <c r="O2202">
        <v>49.3658041603247</v>
      </c>
      <c r="P2202">
        <v>38.315789473684198</v>
      </c>
    </row>
    <row r="2203" spans="1:17" hidden="1" x14ac:dyDescent="0.3">
      <c r="A2203" t="s">
        <v>4564</v>
      </c>
      <c r="B2203" t="s">
        <v>4565</v>
      </c>
      <c r="C2203" t="str">
        <f>IFERROR(VLOOKUP(Table1[[#This Row],[Ticker]],[1]!Table1[[Symbol]:[Industry]],2,FALSE),"-")</f>
        <v>-</v>
      </c>
      <c r="D2203" t="s">
        <v>286</v>
      </c>
      <c r="E2203">
        <v>262.24329830400001</v>
      </c>
      <c r="F2203">
        <v>57.59</v>
      </c>
      <c r="G2203">
        <v>-25.382690918137701</v>
      </c>
      <c r="H2203">
        <v>-14.236568676448799</v>
      </c>
      <c r="I2203">
        <v>-40.816204993603797</v>
      </c>
      <c r="J2203">
        <v>1.8260983704438201</v>
      </c>
      <c r="K2203">
        <v>54.928823407175202</v>
      </c>
      <c r="L2203">
        <v>58.528794673493699</v>
      </c>
      <c r="M2203">
        <v>69.394080941175702</v>
      </c>
      <c r="N2203">
        <v>0.395066376053965</v>
      </c>
      <c r="O2203">
        <v>73.120333391213705</v>
      </c>
      <c r="P2203">
        <v>29.707207207207201</v>
      </c>
      <c r="Q2203">
        <v>0.101897641175953</v>
      </c>
    </row>
    <row r="2204" spans="1:17" hidden="1" x14ac:dyDescent="0.3">
      <c r="A2204" t="s">
        <v>4566</v>
      </c>
      <c r="B2204" t="s">
        <v>4567</v>
      </c>
      <c r="C2204" t="str">
        <f>IFERROR(VLOOKUP(Table1[[#This Row],[Ticker]],[1]!Table1[[Symbol]:[Industry]],2,FALSE),"-")</f>
        <v>-</v>
      </c>
      <c r="D2204" t="s">
        <v>57</v>
      </c>
      <c r="E2204">
        <v>262.085936</v>
      </c>
      <c r="F2204">
        <v>733.6</v>
      </c>
      <c r="G2204">
        <v>159.86514819183199</v>
      </c>
      <c r="H2204">
        <v>7.4611599515123599</v>
      </c>
      <c r="I2204">
        <v>52.095102860320701</v>
      </c>
      <c r="J2204">
        <v>3.0974022246642301</v>
      </c>
      <c r="K2204">
        <v>617.88166247562401</v>
      </c>
      <c r="L2204">
        <v>464.510026618589</v>
      </c>
      <c r="M2204">
        <v>67.148289751270397</v>
      </c>
      <c r="N2204">
        <v>0.403034108805294</v>
      </c>
      <c r="O2204">
        <v>1.9629225736095901</v>
      </c>
      <c r="P2204">
        <v>199.42857142857099</v>
      </c>
      <c r="Q2204">
        <v>3.9807006412327997E-2</v>
      </c>
    </row>
    <row r="2205" spans="1:17" hidden="1" x14ac:dyDescent="0.3">
      <c r="A2205" t="s">
        <v>4568</v>
      </c>
      <c r="B2205" t="s">
        <v>4569</v>
      </c>
      <c r="C2205" t="str">
        <f>IFERROR(VLOOKUP(Table1[[#This Row],[Ticker]],[1]!Table1[[Symbol]:[Industry]],2,FALSE),"-")</f>
        <v>-</v>
      </c>
      <c r="D2205" t="s">
        <v>46</v>
      </c>
      <c r="E2205">
        <v>261.745968</v>
      </c>
      <c r="F2205">
        <v>90.2</v>
      </c>
      <c r="G2205">
        <v>99.534125170179195</v>
      </c>
      <c r="H2205">
        <v>-18.1453471012384</v>
      </c>
      <c r="I2205">
        <v>18.5687502881722</v>
      </c>
      <c r="J2205">
        <v>2.38879244824707E-2</v>
      </c>
      <c r="K2205">
        <v>90.256753581397703</v>
      </c>
      <c r="L2205">
        <v>74.115331567192996</v>
      </c>
      <c r="M2205">
        <v>42.289622537168398</v>
      </c>
      <c r="N2205">
        <v>0.60801324765670095</v>
      </c>
      <c r="O2205">
        <v>26.829268292682901</v>
      </c>
      <c r="P2205">
        <v>130.631552032728</v>
      </c>
      <c r="Q2205">
        <v>0.13336393459863199</v>
      </c>
    </row>
    <row r="2206" spans="1:17" hidden="1" x14ac:dyDescent="0.3">
      <c r="A2206" t="s">
        <v>4570</v>
      </c>
      <c r="B2206" t="s">
        <v>4571</v>
      </c>
      <c r="C2206" t="str">
        <f>IFERROR(VLOOKUP(Table1[[#This Row],[Ticker]],[1]!Table1[[Symbol]:[Industry]],2,FALSE),"-")</f>
        <v>-</v>
      </c>
      <c r="D2206" t="s">
        <v>531</v>
      </c>
      <c r="E2206">
        <v>260.40020225000001</v>
      </c>
      <c r="F2206">
        <v>315.64999999999998</v>
      </c>
      <c r="G2206">
        <v>367.94400679717597</v>
      </c>
      <c r="H2206">
        <v>-9.0482266571993701</v>
      </c>
      <c r="I2206">
        <v>73.912811563275298</v>
      </c>
      <c r="J2206">
        <v>-4.3930594247798798</v>
      </c>
      <c r="K2206">
        <v>295.88415309954598</v>
      </c>
      <c r="L2206">
        <v>217.296502288266</v>
      </c>
      <c r="M2206">
        <v>49.788064259800002</v>
      </c>
      <c r="N2206">
        <v>0.57908265190105102</v>
      </c>
      <c r="O2206">
        <v>15.159195311262399</v>
      </c>
      <c r="P2206">
        <v>425.64529558701003</v>
      </c>
      <c r="Q2206">
        <v>0.19178130854612499</v>
      </c>
    </row>
    <row r="2207" spans="1:17" hidden="1" x14ac:dyDescent="0.3">
      <c r="A2207" t="s">
        <v>4572</v>
      </c>
      <c r="B2207" t="s">
        <v>4573</v>
      </c>
      <c r="C2207" t="str">
        <f>IFERROR(VLOOKUP(Table1[[#This Row],[Ticker]],[1]!Table1[[Symbol]:[Industry]],2,FALSE),"-")</f>
        <v>-</v>
      </c>
      <c r="D2207" t="s">
        <v>57</v>
      </c>
      <c r="E2207">
        <v>259.077391559999</v>
      </c>
      <c r="F2207">
        <v>186.7</v>
      </c>
      <c r="G2207">
        <v>64.760207552402093</v>
      </c>
      <c r="H2207">
        <v>-11.0047919860703</v>
      </c>
      <c r="I2207">
        <v>35.705735868543997</v>
      </c>
      <c r="J2207">
        <v>0.63897760727471198</v>
      </c>
      <c r="K2207">
        <v>181.36737335270001</v>
      </c>
      <c r="L2207">
        <v>153.26801097586599</v>
      </c>
      <c r="M2207">
        <v>62.0820056272972</v>
      </c>
      <c r="N2207">
        <v>0.467200012198147</v>
      </c>
      <c r="O2207">
        <v>24.745581146223799</v>
      </c>
      <c r="P2207">
        <v>101.946998377501</v>
      </c>
      <c r="Q2207">
        <v>9.6178625771161999E-2</v>
      </c>
    </row>
    <row r="2208" spans="1:17" hidden="1" x14ac:dyDescent="0.3">
      <c r="A2208" t="s">
        <v>4574</v>
      </c>
      <c r="B2208" t="s">
        <v>4575</v>
      </c>
      <c r="C2208" t="str">
        <f>IFERROR(VLOOKUP(Table1[[#This Row],[Ticker]],[1]!Table1[[Symbol]:[Industry]],2,FALSE),"-")</f>
        <v>-</v>
      </c>
      <c r="D2208" t="s">
        <v>391</v>
      </c>
      <c r="E2208">
        <v>258.99400800000001</v>
      </c>
      <c r="F2208">
        <v>225.88</v>
      </c>
      <c r="G2208">
        <v>4.2998139551565497</v>
      </c>
      <c r="H2208">
        <v>-12.0376455674774</v>
      </c>
      <c r="I2208">
        <v>-23.974327309828801</v>
      </c>
      <c r="J2208">
        <v>-3.7552433134406802</v>
      </c>
      <c r="K2208">
        <v>223.17436400598501</v>
      </c>
      <c r="L2208">
        <v>208.565286834641</v>
      </c>
      <c r="M2208">
        <v>54.171632720062398</v>
      </c>
      <c r="N2208">
        <v>0.79953893834368595</v>
      </c>
      <c r="O2208">
        <v>17.318930405524998</v>
      </c>
      <c r="P2208">
        <v>45.7290322580645</v>
      </c>
      <c r="Q2208">
        <v>9.1026775320091E-2</v>
      </c>
    </row>
    <row r="2209" spans="1:17" hidden="1" x14ac:dyDescent="0.3">
      <c r="A2209" t="s">
        <v>4576</v>
      </c>
      <c r="B2209" t="s">
        <v>4577</v>
      </c>
      <c r="C2209" t="str">
        <f>IFERROR(VLOOKUP(Table1[[#This Row],[Ticker]],[1]!Table1[[Symbol]:[Industry]],2,FALSE),"-")</f>
        <v>-</v>
      </c>
      <c r="D2209" t="s">
        <v>231</v>
      </c>
      <c r="E2209">
        <v>258.80472374999999</v>
      </c>
      <c r="F2209">
        <v>189.05</v>
      </c>
      <c r="G2209">
        <v>-49.0967152427529</v>
      </c>
      <c r="H2209">
        <v>-5.60955140973737</v>
      </c>
      <c r="I2209">
        <v>-51.237436822218903</v>
      </c>
      <c r="J2209">
        <v>0.28434017470455097</v>
      </c>
      <c r="K2209">
        <v>203.80777001510501</v>
      </c>
      <c r="L2209">
        <v>224.21012592997201</v>
      </c>
      <c r="M2209">
        <v>40.126955144468099</v>
      </c>
      <c r="N2209">
        <v>0.83596752491956905</v>
      </c>
      <c r="O2209">
        <v>136.974345411266</v>
      </c>
      <c r="P2209">
        <v>4.0737682356179503</v>
      </c>
      <c r="Q2209">
        <v>4.8016042907703997E-2</v>
      </c>
    </row>
    <row r="2210" spans="1:17" hidden="1" x14ac:dyDescent="0.3">
      <c r="A2210" t="s">
        <v>4578</v>
      </c>
      <c r="B2210" t="s">
        <v>4579</v>
      </c>
      <c r="C2210" t="str">
        <f>IFERROR(VLOOKUP(Table1[[#This Row],[Ticker]],[1]!Table1[[Symbol]:[Industry]],2,FALSE),"-")</f>
        <v>-</v>
      </c>
      <c r="D2210" t="s">
        <v>136</v>
      </c>
      <c r="E2210">
        <v>257.35774679999997</v>
      </c>
      <c r="F2210">
        <v>147.51</v>
      </c>
      <c r="G2210">
        <v>42.454573967028701</v>
      </c>
      <c r="H2210">
        <v>26.645268478644098</v>
      </c>
      <c r="I2210">
        <v>31.723135501712999</v>
      </c>
      <c r="J2210">
        <v>32.466421861134002</v>
      </c>
      <c r="K2210">
        <v>104.29269663549501</v>
      </c>
      <c r="L2210">
        <v>96.168477291356993</v>
      </c>
      <c r="M2210">
        <v>95.119508953892904</v>
      </c>
      <c r="N2210">
        <v>1.5289451043051701</v>
      </c>
      <c r="O2210">
        <v>3.0438614331231801</v>
      </c>
      <c r="P2210">
        <v>110.128205128205</v>
      </c>
      <c r="Q2210">
        <v>7.6995642750880999E-2</v>
      </c>
    </row>
    <row r="2211" spans="1:17" hidden="1" x14ac:dyDescent="0.3">
      <c r="A2211" t="s">
        <v>4580</v>
      </c>
      <c r="B2211" t="s">
        <v>4581</v>
      </c>
      <c r="C2211" t="str">
        <f>IFERROR(VLOOKUP(Table1[[#This Row],[Ticker]],[1]!Table1[[Symbol]:[Industry]],2,FALSE),"-")</f>
        <v>-</v>
      </c>
      <c r="D2211" t="s">
        <v>136</v>
      </c>
      <c r="E2211">
        <v>257.34400454000001</v>
      </c>
      <c r="F2211">
        <v>1.96</v>
      </c>
      <c r="G2211">
        <v>-49.555033539396803</v>
      </c>
      <c r="H2211">
        <v>10.4508240341996</v>
      </c>
      <c r="I2211">
        <v>-27.142992377774501</v>
      </c>
      <c r="J2211">
        <v>8.2920903103319095</v>
      </c>
      <c r="K2211">
        <v>1.8921196419114299</v>
      </c>
      <c r="L2211">
        <v>2.11433924371135</v>
      </c>
      <c r="M2211">
        <v>51.706413726191997</v>
      </c>
      <c r="N2211">
        <v>0.40826656644169101</v>
      </c>
      <c r="O2211">
        <v>55.612244897959101</v>
      </c>
      <c r="P2211">
        <v>24.840764331210099</v>
      </c>
      <c r="Q2211">
        <v>-0.15304309817054201</v>
      </c>
    </row>
    <row r="2212" spans="1:17" hidden="1" x14ac:dyDescent="0.3">
      <c r="A2212" t="s">
        <v>4582</v>
      </c>
      <c r="B2212" t="s">
        <v>4583</v>
      </c>
      <c r="C2212" t="str">
        <f>IFERROR(VLOOKUP(Table1[[#This Row],[Ticker]],[1]!Table1[[Symbol]:[Industry]],2,FALSE),"-")</f>
        <v>-</v>
      </c>
      <c r="E2212">
        <v>256.88156377500002</v>
      </c>
      <c r="F2212">
        <v>188.25</v>
      </c>
      <c r="G2212">
        <v>-42.0007382786916</v>
      </c>
      <c r="H2212">
        <v>-14.066084178360599</v>
      </c>
      <c r="I2212">
        <v>-47.213505198287301</v>
      </c>
      <c r="J2212">
        <v>-4.2207172464774798</v>
      </c>
      <c r="K2212">
        <v>206.17056143898</v>
      </c>
      <c r="L2212">
        <v>237.458970475982</v>
      </c>
      <c r="M2212">
        <v>46.561799474697999</v>
      </c>
      <c r="N2212">
        <v>0.84136807817589498</v>
      </c>
      <c r="O2212">
        <v>83.2669322709163</v>
      </c>
      <c r="P2212">
        <v>12.7245508982035</v>
      </c>
      <c r="Q2212">
        <v>9.9092067824591998E-2</v>
      </c>
    </row>
    <row r="2213" spans="1:17" hidden="1" x14ac:dyDescent="0.3">
      <c r="A2213" t="s">
        <v>4584</v>
      </c>
      <c r="B2213" t="s">
        <v>4585</v>
      </c>
      <c r="C2213" t="str">
        <f>IFERROR(VLOOKUP(Table1[[#This Row],[Ticker]],[1]!Table1[[Symbol]:[Industry]],2,FALSE),"-")</f>
        <v>-</v>
      </c>
      <c r="D2213" t="s">
        <v>72</v>
      </c>
      <c r="E2213">
        <v>256.73882082</v>
      </c>
      <c r="F2213">
        <v>175.4</v>
      </c>
      <c r="G2213">
        <v>337.726174789396</v>
      </c>
      <c r="H2213">
        <v>-17.771398188022498</v>
      </c>
      <c r="I2213">
        <v>110.21479848193501</v>
      </c>
      <c r="J2213">
        <v>-9.4468894699990393</v>
      </c>
      <c r="K2213">
        <v>174.15075996152501</v>
      </c>
      <c r="L2213">
        <v>122.205660513495</v>
      </c>
      <c r="M2213">
        <v>40.299446104385503</v>
      </c>
      <c r="N2213">
        <v>0.592715757504782</v>
      </c>
      <c r="O2213">
        <v>18.5575826681869</v>
      </c>
      <c r="P2213">
        <v>465.806451612903</v>
      </c>
      <c r="Q2213">
        <v>0.19004122108108801</v>
      </c>
    </row>
    <row r="2214" spans="1:17" hidden="1" x14ac:dyDescent="0.3">
      <c r="A2214" t="s">
        <v>4586</v>
      </c>
      <c r="B2214" t="s">
        <v>4587</v>
      </c>
      <c r="C2214" t="str">
        <f>IFERROR(VLOOKUP(Table1[[#This Row],[Ticker]],[1]!Table1[[Symbol]:[Industry]],2,FALSE),"-")</f>
        <v>-</v>
      </c>
      <c r="D2214" t="s">
        <v>95</v>
      </c>
      <c r="E2214">
        <v>256.31897815399998</v>
      </c>
      <c r="F2214">
        <v>7.69</v>
      </c>
      <c r="G2214">
        <v>-39.317447163590103</v>
      </c>
      <c r="H2214">
        <v>-1.8591174862681199</v>
      </c>
      <c r="I2214">
        <v>-46.834953606693702</v>
      </c>
      <c r="J2214">
        <v>2.2905829349595601</v>
      </c>
      <c r="K2214">
        <v>8.9739944239941192</v>
      </c>
      <c r="L2214">
        <v>9.8483897449811195</v>
      </c>
      <c r="M2214">
        <v>42.529093791689398</v>
      </c>
      <c r="N2214">
        <v>0.74896967374142798</v>
      </c>
      <c r="O2214">
        <v>111.580792940172</v>
      </c>
      <c r="P2214">
        <v>9.8571428571428505</v>
      </c>
      <c r="Q2214">
        <v>7.1103168994574001E-2</v>
      </c>
    </row>
    <row r="2215" spans="1:17" hidden="1" x14ac:dyDescent="0.3">
      <c r="A2215" t="s">
        <v>4588</v>
      </c>
      <c r="B2215" t="s">
        <v>4589</v>
      </c>
      <c r="C2215" t="str">
        <f>IFERROR(VLOOKUP(Table1[[#This Row],[Ticker]],[1]!Table1[[Symbol]:[Industry]],2,FALSE),"-")</f>
        <v>-</v>
      </c>
      <c r="D2215" t="s">
        <v>177</v>
      </c>
      <c r="E2215">
        <v>256.24742774999999</v>
      </c>
      <c r="F2215">
        <v>170.75</v>
      </c>
      <c r="G2215">
        <v>55.018838087672897</v>
      </c>
      <c r="H2215">
        <v>16.393158774002799</v>
      </c>
      <c r="I2215">
        <v>10.7916672910484</v>
      </c>
      <c r="J2215">
        <v>6.51452312695685</v>
      </c>
      <c r="K2215">
        <v>154.34505279677401</v>
      </c>
      <c r="L2215">
        <v>139.105721491048</v>
      </c>
      <c r="M2215">
        <v>80.217258484181897</v>
      </c>
      <c r="N2215">
        <v>1.43819599109131</v>
      </c>
      <c r="O2215">
        <v>5.4172767203513903</v>
      </c>
      <c r="P2215">
        <v>83.582410493495303</v>
      </c>
      <c r="Q2215">
        <v>0.120036333949191</v>
      </c>
    </row>
    <row r="2216" spans="1:17" hidden="1" x14ac:dyDescent="0.3">
      <c r="A2216" t="s">
        <v>4590</v>
      </c>
      <c r="B2216" t="s">
        <v>4591</v>
      </c>
      <c r="C2216" t="str">
        <f>IFERROR(VLOOKUP(Table1[[#This Row],[Ticker]],[1]!Table1[[Symbol]:[Industry]],2,FALSE),"-")</f>
        <v>-</v>
      </c>
      <c r="D2216" t="s">
        <v>628</v>
      </c>
      <c r="E2216">
        <v>255.63005684999999</v>
      </c>
      <c r="F2216">
        <v>208.95</v>
      </c>
      <c r="G2216">
        <v>756.48265426299599</v>
      </c>
      <c r="H2216">
        <v>-10.0268499014181</v>
      </c>
      <c r="I2216">
        <v>230.54787670913399</v>
      </c>
      <c r="J2216">
        <v>-1.88084182045796</v>
      </c>
      <c r="K2216">
        <v>182.63909370002401</v>
      </c>
      <c r="L2216">
        <v>105.29096356725699</v>
      </c>
      <c r="M2216">
        <v>56.232668047030799</v>
      </c>
      <c r="N2216">
        <v>0.45780590717299502</v>
      </c>
      <c r="O2216">
        <v>4.0918880114860103</v>
      </c>
      <c r="P2216">
        <v>876.40186915887796</v>
      </c>
    </row>
    <row r="2217" spans="1:17" hidden="1" x14ac:dyDescent="0.3">
      <c r="A2217" t="s">
        <v>4592</v>
      </c>
      <c r="B2217" t="s">
        <v>4593</v>
      </c>
      <c r="C2217" t="str">
        <f>IFERROR(VLOOKUP(Table1[[#This Row],[Ticker]],[1]!Table1[[Symbol]:[Industry]],2,FALSE),"-")</f>
        <v>-</v>
      </c>
      <c r="D2217" t="s">
        <v>961</v>
      </c>
      <c r="E2217">
        <v>254.68026771599901</v>
      </c>
      <c r="F2217">
        <v>76.86</v>
      </c>
      <c r="G2217">
        <v>44.0035073936061</v>
      </c>
      <c r="H2217">
        <v>-2.2809960955456701</v>
      </c>
      <c r="I2217">
        <v>-17.208648943431001</v>
      </c>
      <c r="J2217">
        <v>2.8439317912806099</v>
      </c>
      <c r="K2217">
        <v>73.3283596484642</v>
      </c>
      <c r="L2217">
        <v>65.5699350103977</v>
      </c>
      <c r="M2217">
        <v>53.844770193633799</v>
      </c>
      <c r="N2217">
        <v>0.68950384030108403</v>
      </c>
      <c r="O2217">
        <v>32.578714545927603</v>
      </c>
      <c r="P2217">
        <v>76.486796785304193</v>
      </c>
      <c r="Q2217">
        <v>8.6517168983290996E-2</v>
      </c>
    </row>
    <row r="2218" spans="1:17" hidden="1" x14ac:dyDescent="0.3">
      <c r="A2218" t="s">
        <v>4594</v>
      </c>
      <c r="B2218" t="s">
        <v>4595</v>
      </c>
      <c r="C2218" t="str">
        <f>IFERROR(VLOOKUP(Table1[[#This Row],[Ticker]],[1]!Table1[[Symbol]:[Industry]],2,FALSE),"-")</f>
        <v>-</v>
      </c>
      <c r="D2218" t="s">
        <v>925</v>
      </c>
      <c r="E2218">
        <v>254.14175374999999</v>
      </c>
      <c r="F2218">
        <v>213.25</v>
      </c>
      <c r="G2218">
        <v>-22.342620023477998</v>
      </c>
      <c r="H2218">
        <v>-0.79383408545841005</v>
      </c>
      <c r="I2218">
        <v>-70.102964772529504</v>
      </c>
      <c r="J2218">
        <v>-1.79977860506639</v>
      </c>
      <c r="K2218">
        <v>213.88281178731799</v>
      </c>
      <c r="L2218">
        <v>267.21840639415302</v>
      </c>
      <c r="M2218">
        <v>55.537730920665801</v>
      </c>
      <c r="N2218">
        <v>1.87909238249594</v>
      </c>
      <c r="O2218">
        <v>128.27667057444299</v>
      </c>
      <c r="P2218">
        <v>14.6505376344086</v>
      </c>
      <c r="Q2218">
        <v>4.2041891079824999E-2</v>
      </c>
    </row>
    <row r="2219" spans="1:17" hidden="1" x14ac:dyDescent="0.3">
      <c r="A2219" t="s">
        <v>4596</v>
      </c>
      <c r="B2219" t="s">
        <v>4597</v>
      </c>
      <c r="C2219" t="str">
        <f>IFERROR(VLOOKUP(Table1[[#This Row],[Ticker]],[1]!Table1[[Symbol]:[Industry]],2,FALSE),"-")</f>
        <v>-</v>
      </c>
      <c r="E2219">
        <v>254.0212875</v>
      </c>
      <c r="F2219">
        <v>125.75</v>
      </c>
      <c r="G2219">
        <v>181.03943407649999</v>
      </c>
      <c r="H2219">
        <v>9.6812012003566892</v>
      </c>
      <c r="I2219">
        <v>-10.2425236708541</v>
      </c>
      <c r="J2219">
        <v>13.470891134877</v>
      </c>
      <c r="K2219">
        <v>120.50144250818499</v>
      </c>
      <c r="L2219">
        <v>111.937995146088</v>
      </c>
      <c r="M2219">
        <v>77.028705367613</v>
      </c>
      <c r="N2219">
        <v>0.84476689469174404</v>
      </c>
      <c r="O2219">
        <v>60.397614314115302</v>
      </c>
      <c r="P2219">
        <v>290.52795031055899</v>
      </c>
    </row>
    <row r="2220" spans="1:17" hidden="1" x14ac:dyDescent="0.3">
      <c r="A2220" t="s">
        <v>4598</v>
      </c>
      <c r="B2220" t="s">
        <v>4599</v>
      </c>
      <c r="C2220" t="str">
        <f>IFERROR(VLOOKUP(Table1[[#This Row],[Ticker]],[1]!Table1[[Symbol]:[Industry]],2,FALSE),"-")</f>
        <v>-</v>
      </c>
      <c r="D2220" t="s">
        <v>1447</v>
      </c>
      <c r="E2220">
        <v>253.672679286</v>
      </c>
      <c r="F2220">
        <v>118.17</v>
      </c>
      <c r="G2220">
        <v>-26.6541652984744</v>
      </c>
      <c r="H2220">
        <v>6.52311306406851</v>
      </c>
      <c r="I2220">
        <v>-17.591526801769</v>
      </c>
      <c r="J2220">
        <v>6.7949134812457901</v>
      </c>
      <c r="K2220">
        <v>108.159493792634</v>
      </c>
      <c r="L2220">
        <v>109.290115337971</v>
      </c>
      <c r="M2220">
        <v>80.748476997355198</v>
      </c>
      <c r="N2220">
        <v>1.8629548326131</v>
      </c>
      <c r="O2220">
        <v>26.5126512651265</v>
      </c>
      <c r="P2220">
        <v>34.4368600682593</v>
      </c>
      <c r="Q2220">
        <v>-7.0945181908651997E-2</v>
      </c>
    </row>
    <row r="2221" spans="1:17" hidden="1" x14ac:dyDescent="0.3">
      <c r="A2221" t="s">
        <v>4600</v>
      </c>
      <c r="B2221" t="s">
        <v>4601</v>
      </c>
      <c r="C2221" t="str">
        <f>IFERROR(VLOOKUP(Table1[[#This Row],[Ticker]],[1]!Table1[[Symbol]:[Industry]],2,FALSE),"-")</f>
        <v>-</v>
      </c>
      <c r="D2221" t="s">
        <v>446</v>
      </c>
      <c r="E2221">
        <v>253.32683229</v>
      </c>
      <c r="F2221">
        <v>107.1</v>
      </c>
      <c r="G2221">
        <v>-4.2272481183259298</v>
      </c>
      <c r="H2221">
        <v>-2.10997828312007</v>
      </c>
      <c r="I2221">
        <v>-0.31793327611966499</v>
      </c>
      <c r="J2221">
        <v>-3.2383400436278298</v>
      </c>
      <c r="K2221">
        <v>109.12533681172999</v>
      </c>
      <c r="L2221">
        <v>96.863954766000504</v>
      </c>
      <c r="M2221">
        <v>45.812750407857997</v>
      </c>
      <c r="N2221">
        <v>0.42360248447204901</v>
      </c>
      <c r="O2221">
        <v>43.884220354808498</v>
      </c>
      <c r="P2221">
        <v>58.549222797927399</v>
      </c>
    </row>
    <row r="2222" spans="1:17" hidden="1" x14ac:dyDescent="0.3">
      <c r="A2222" t="s">
        <v>4602</v>
      </c>
      <c r="B2222" t="s">
        <v>4603</v>
      </c>
      <c r="C2222" t="str">
        <f>IFERROR(VLOOKUP(Table1[[#This Row],[Ticker]],[1]!Table1[[Symbol]:[Industry]],2,FALSE),"-")</f>
        <v>-</v>
      </c>
      <c r="D2222" t="s">
        <v>72</v>
      </c>
      <c r="E2222">
        <v>253.02696</v>
      </c>
      <c r="F2222">
        <v>18.600000000000001</v>
      </c>
      <c r="G2222">
        <v>-7.5642754527226401</v>
      </c>
      <c r="H2222">
        <v>-4.5515325111048703</v>
      </c>
      <c r="I2222">
        <v>-35.440544166851701</v>
      </c>
      <c r="J2222">
        <v>-1.27993007019641</v>
      </c>
      <c r="K2222">
        <v>19.111145171558999</v>
      </c>
      <c r="L2222">
        <v>19.4563057667004</v>
      </c>
      <c r="M2222">
        <v>43.8437497152105</v>
      </c>
      <c r="N2222">
        <v>0.61044276525404295</v>
      </c>
      <c r="O2222">
        <v>63.709677419354797</v>
      </c>
      <c r="P2222">
        <v>38.805970149253703</v>
      </c>
      <c r="Q2222">
        <v>5.3567569973708998E-2</v>
      </c>
    </row>
    <row r="2223" spans="1:17" hidden="1" x14ac:dyDescent="0.3">
      <c r="A2223" t="s">
        <v>4604</v>
      </c>
      <c r="B2223" t="s">
        <v>4605</v>
      </c>
      <c r="C2223" t="str">
        <f>IFERROR(VLOOKUP(Table1[[#This Row],[Ticker]],[1]!Table1[[Symbol]:[Industry]],2,FALSE),"-")</f>
        <v>-</v>
      </c>
      <c r="D2223" t="s">
        <v>170</v>
      </c>
      <c r="E2223">
        <v>251.89109999999999</v>
      </c>
      <c r="F2223">
        <v>321.7</v>
      </c>
      <c r="G2223">
        <v>-31.966809758986201</v>
      </c>
      <c r="H2223">
        <v>12.664555232647</v>
      </c>
      <c r="I2223">
        <v>2.87679037603337</v>
      </c>
      <c r="J2223">
        <v>10.5549016086353</v>
      </c>
      <c r="K2223">
        <v>291.53795793581202</v>
      </c>
      <c r="L2223">
        <v>284.43007331646601</v>
      </c>
      <c r="M2223">
        <v>74.371858815061003</v>
      </c>
      <c r="N2223">
        <v>2.3102583653187598</v>
      </c>
      <c r="O2223">
        <v>8.7348461299347306</v>
      </c>
      <c r="P2223">
        <v>49.6279069767441</v>
      </c>
      <c r="Q2223">
        <v>6.7143192223073994E-2</v>
      </c>
    </row>
    <row r="2224" spans="1:17" hidden="1" x14ac:dyDescent="0.3">
      <c r="A2224" t="s">
        <v>4606</v>
      </c>
      <c r="B2224" t="s">
        <v>4607</v>
      </c>
      <c r="C2224" t="str">
        <f>IFERROR(VLOOKUP(Table1[[#This Row],[Ticker]],[1]!Table1[[Symbol]:[Industry]],2,FALSE),"-")</f>
        <v>-</v>
      </c>
      <c r="D2224" t="s">
        <v>51</v>
      </c>
      <c r="E2224">
        <v>251.79076703000001</v>
      </c>
      <c r="F2224">
        <v>226.27</v>
      </c>
      <c r="G2224">
        <v>-69.213885324327606</v>
      </c>
      <c r="H2224">
        <v>-1.71994911788186</v>
      </c>
      <c r="I2224">
        <v>-35.263005566036902</v>
      </c>
      <c r="J2224">
        <v>3.7883730806462599</v>
      </c>
      <c r="K2224">
        <v>213.39964929184401</v>
      </c>
      <c r="L2224">
        <v>260.55888652120399</v>
      </c>
      <c r="M2224">
        <v>75.255725050303298</v>
      </c>
      <c r="N2224">
        <v>0.36500519109091201</v>
      </c>
      <c r="O2224">
        <v>109.10858708622401</v>
      </c>
      <c r="P2224">
        <v>30.6408775981524</v>
      </c>
      <c r="Q2224">
        <v>-0.120767975881254</v>
      </c>
    </row>
    <row r="2225" spans="1:17" hidden="1" x14ac:dyDescent="0.3">
      <c r="A2225" t="s">
        <v>4608</v>
      </c>
      <c r="B2225" t="s">
        <v>4609</v>
      </c>
      <c r="C2225" t="str">
        <f>IFERROR(VLOOKUP(Table1[[#This Row],[Ticker]],[1]!Table1[[Symbol]:[Industry]],2,FALSE),"-")</f>
        <v>-</v>
      </c>
      <c r="E2225">
        <v>251.62722199999999</v>
      </c>
      <c r="F2225">
        <v>186.95</v>
      </c>
      <c r="G2225">
        <v>37.573449432739402</v>
      </c>
      <c r="H2225">
        <v>1.87266960858766</v>
      </c>
      <c r="I2225">
        <v>3.76988641010426</v>
      </c>
      <c r="J2225">
        <v>-6.2315373225393902</v>
      </c>
      <c r="K2225">
        <v>188.88839591904201</v>
      </c>
      <c r="L2225">
        <v>174.94790416809201</v>
      </c>
      <c r="M2225">
        <v>38.237212746624699</v>
      </c>
      <c r="N2225">
        <v>0.59992579767499299</v>
      </c>
      <c r="O2225">
        <v>15.271462958010099</v>
      </c>
      <c r="P2225">
        <v>63.991228070175403</v>
      </c>
      <c r="Q2225">
        <v>0.18916018045104099</v>
      </c>
    </row>
    <row r="2226" spans="1:17" hidden="1" x14ac:dyDescent="0.3">
      <c r="A2226" t="s">
        <v>4610</v>
      </c>
      <c r="B2226" t="s">
        <v>4611</v>
      </c>
      <c r="C2226" t="str">
        <f>IFERROR(VLOOKUP(Table1[[#This Row],[Ticker]],[1]!Table1[[Symbol]:[Industry]],2,FALSE),"-")</f>
        <v>-</v>
      </c>
      <c r="D2226" t="s">
        <v>531</v>
      </c>
      <c r="E2226">
        <v>251.624394</v>
      </c>
      <c r="F2226">
        <v>56.7</v>
      </c>
      <c r="G2226">
        <v>78.645512501804504</v>
      </c>
      <c r="H2226">
        <v>5.7020317636683</v>
      </c>
      <c r="I2226">
        <v>-5.1106963666527001</v>
      </c>
      <c r="J2226">
        <v>12.583323837737501</v>
      </c>
      <c r="K2226">
        <v>50.079749630296803</v>
      </c>
      <c r="L2226">
        <v>44.4936504901193</v>
      </c>
      <c r="M2226">
        <v>76.409615417878001</v>
      </c>
      <c r="N2226">
        <v>2.12056233593146</v>
      </c>
      <c r="O2226">
        <v>6.9664902998236302</v>
      </c>
      <c r="P2226">
        <v>113.962264150943</v>
      </c>
      <c r="Q2226">
        <v>5.5388742968497003E-2</v>
      </c>
    </row>
    <row r="2227" spans="1:17" hidden="1" x14ac:dyDescent="0.3">
      <c r="A2227" t="s">
        <v>4612</v>
      </c>
      <c r="B2227" t="s">
        <v>4613</v>
      </c>
      <c r="C2227" t="str">
        <f>IFERROR(VLOOKUP(Table1[[#This Row],[Ticker]],[1]!Table1[[Symbol]:[Industry]],2,FALSE),"-")</f>
        <v>-</v>
      </c>
      <c r="D2227" t="s">
        <v>4614</v>
      </c>
      <c r="E2227">
        <v>251.34615855000001</v>
      </c>
      <c r="F2227">
        <v>24.38</v>
      </c>
      <c r="G2227">
        <v>-58.506915127686703</v>
      </c>
      <c r="H2227">
        <v>-8.6145354429244705</v>
      </c>
      <c r="I2227">
        <v>-38.066603488885598</v>
      </c>
      <c r="J2227">
        <v>0.90743666028840597</v>
      </c>
      <c r="K2227">
        <v>26.3699957520951</v>
      </c>
      <c r="L2227">
        <v>29.2322509828291</v>
      </c>
      <c r="M2227">
        <v>35.732614077852901</v>
      </c>
      <c r="N2227">
        <v>0.78813241593823502</v>
      </c>
      <c r="O2227">
        <v>48.892534864643103</v>
      </c>
      <c r="P2227">
        <v>3.9658848614072499</v>
      </c>
      <c r="Q2227">
        <v>5.9764266096362997E-2</v>
      </c>
    </row>
    <row r="2228" spans="1:17" hidden="1" x14ac:dyDescent="0.3">
      <c r="A2228" t="s">
        <v>4615</v>
      </c>
      <c r="B2228" t="s">
        <v>4616</v>
      </c>
      <c r="C2228" t="str">
        <f>IFERROR(VLOOKUP(Table1[[#This Row],[Ticker]],[1]!Table1[[Symbol]:[Industry]],2,FALSE),"-")</f>
        <v>-</v>
      </c>
      <c r="D2228" t="s">
        <v>1591</v>
      </c>
      <c r="E2228">
        <v>250.71926999999999</v>
      </c>
      <c r="F2228">
        <v>27.41</v>
      </c>
      <c r="G2228">
        <v>-76.978427968564802</v>
      </c>
      <c r="H2228">
        <v>0.71923851609733502</v>
      </c>
      <c r="I2228">
        <v>-50.878380945533003</v>
      </c>
      <c r="J2228">
        <v>11.0300582247704</v>
      </c>
      <c r="K2228">
        <v>27.306095909207599</v>
      </c>
      <c r="L2228">
        <v>36.349856976932799</v>
      </c>
      <c r="M2228">
        <v>63.925756942360898</v>
      </c>
      <c r="N2228">
        <v>3.2882707046738</v>
      </c>
      <c r="O2228">
        <v>130.451173537638</v>
      </c>
      <c r="P2228">
        <v>17.892473118279501</v>
      </c>
      <c r="Q2228">
        <v>0.105340977822291</v>
      </c>
    </row>
    <row r="2229" spans="1:17" hidden="1" x14ac:dyDescent="0.3">
      <c r="A2229" t="s">
        <v>4617</v>
      </c>
      <c r="B2229" t="s">
        <v>4618</v>
      </c>
      <c r="C2229" t="str">
        <f>IFERROR(VLOOKUP(Table1[[#This Row],[Ticker]],[1]!Table1[[Symbol]:[Industry]],2,FALSE),"-")</f>
        <v>-</v>
      </c>
      <c r="D2229" t="s">
        <v>72</v>
      </c>
      <c r="E2229">
        <v>250.64350999999999</v>
      </c>
      <c r="F2229">
        <v>793</v>
      </c>
      <c r="G2229">
        <v>184.440708230458</v>
      </c>
      <c r="H2229">
        <v>5.60573782597959</v>
      </c>
      <c r="I2229">
        <v>159.808450511459</v>
      </c>
      <c r="J2229">
        <v>1.59455542054451</v>
      </c>
      <c r="K2229">
        <v>669.43438484309502</v>
      </c>
      <c r="L2229">
        <v>470.71797272549298</v>
      </c>
      <c r="M2229">
        <v>86.499243746558193</v>
      </c>
      <c r="N2229">
        <v>1.17672465370173</v>
      </c>
      <c r="O2229">
        <v>0.50441361916770899</v>
      </c>
      <c r="P2229">
        <v>270.04199720018602</v>
      </c>
      <c r="Q2229">
        <v>6.5384092111976003E-2</v>
      </c>
    </row>
    <row r="2230" spans="1:17" hidden="1" x14ac:dyDescent="0.3">
      <c r="A2230" t="s">
        <v>4619</v>
      </c>
      <c r="B2230" t="s">
        <v>4620</v>
      </c>
      <c r="C2230" t="str">
        <f>IFERROR(VLOOKUP(Table1[[#This Row],[Ticker]],[1]!Table1[[Symbol]:[Industry]],2,FALSE),"-")</f>
        <v>-</v>
      </c>
      <c r="D2230" t="s">
        <v>1152</v>
      </c>
      <c r="E2230">
        <v>250.32916064</v>
      </c>
      <c r="F2230">
        <v>108.4</v>
      </c>
      <c r="G2230">
        <v>-43.320806617504999</v>
      </c>
      <c r="H2230">
        <v>2.96925779977306</v>
      </c>
      <c r="I2230">
        <v>-15.1681802713353</v>
      </c>
      <c r="J2230">
        <v>17.288870840725899</v>
      </c>
      <c r="K2230">
        <v>102.502273965163</v>
      </c>
      <c r="L2230">
        <v>107.85304783327901</v>
      </c>
      <c r="M2230">
        <v>48.536418488616697</v>
      </c>
      <c r="N2230">
        <v>0.663561643835616</v>
      </c>
      <c r="O2230">
        <v>51.291512915129097</v>
      </c>
      <c r="P2230">
        <v>47.382732834806198</v>
      </c>
    </row>
    <row r="2231" spans="1:17" hidden="1" x14ac:dyDescent="0.3">
      <c r="A2231" t="s">
        <v>4621</v>
      </c>
      <c r="B2231" t="s">
        <v>4622</v>
      </c>
      <c r="C2231" t="str">
        <f>IFERROR(VLOOKUP(Table1[[#This Row],[Ticker]],[1]!Table1[[Symbol]:[Industry]],2,FALSE),"-")</f>
        <v>-</v>
      </c>
      <c r="D2231" t="s">
        <v>51</v>
      </c>
      <c r="E2231">
        <v>249.68064000000001</v>
      </c>
      <c r="F2231">
        <v>809.6</v>
      </c>
      <c r="G2231">
        <v>-4.4655794006414604</v>
      </c>
      <c r="H2231">
        <v>-8.3607006154873194</v>
      </c>
      <c r="I2231">
        <v>-48.075168596990402</v>
      </c>
      <c r="J2231">
        <v>-3.6895508979309102</v>
      </c>
      <c r="K2231">
        <v>856.06193465700596</v>
      </c>
      <c r="L2231">
        <v>891.49395398885997</v>
      </c>
      <c r="M2231">
        <v>44.736515548420698</v>
      </c>
      <c r="N2231">
        <v>0.98877327285467698</v>
      </c>
      <c r="O2231">
        <v>82.793972332015798</v>
      </c>
      <c r="P2231">
        <v>37.835537143181398</v>
      </c>
      <c r="Q2231">
        <v>2.6608031645467E-2</v>
      </c>
    </row>
    <row r="2232" spans="1:17" hidden="1" x14ac:dyDescent="0.3">
      <c r="A2232" t="s">
        <v>4623</v>
      </c>
      <c r="B2232" t="s">
        <v>4624</v>
      </c>
      <c r="C2232" t="str">
        <f>IFERROR(VLOOKUP(Table1[[#This Row],[Ticker]],[1]!Table1[[Symbol]:[Industry]],2,FALSE),"-")</f>
        <v>-</v>
      </c>
      <c r="D2232" t="s">
        <v>265</v>
      </c>
      <c r="E2232">
        <v>249.523875</v>
      </c>
      <c r="F2232">
        <v>652.35</v>
      </c>
      <c r="G2232">
        <v>-4.83544707467391</v>
      </c>
      <c r="H2232">
        <v>-0.47394628994658899</v>
      </c>
      <c r="I2232">
        <v>-5.4384237557746804</v>
      </c>
      <c r="J2232">
        <v>0.204883399595606</v>
      </c>
      <c r="K2232">
        <v>649.09581307008102</v>
      </c>
      <c r="L2232">
        <v>609.00193621686697</v>
      </c>
      <c r="M2232">
        <v>41.932436788475698</v>
      </c>
      <c r="N2232">
        <v>0.78813486982501002</v>
      </c>
      <c r="O2232">
        <v>11.903119491070701</v>
      </c>
      <c r="P2232">
        <v>29.4345238095238</v>
      </c>
      <c r="Q2232">
        <v>1.7162486374593999E-2</v>
      </c>
    </row>
    <row r="2233" spans="1:17" hidden="1" x14ac:dyDescent="0.3">
      <c r="A2233" t="s">
        <v>4625</v>
      </c>
      <c r="B2233" t="s">
        <v>4626</v>
      </c>
      <c r="C2233" t="str">
        <f>IFERROR(VLOOKUP(Table1[[#This Row],[Ticker]],[1]!Table1[[Symbol]:[Industry]],2,FALSE),"-")</f>
        <v>-</v>
      </c>
      <c r="E2233">
        <v>249.5102</v>
      </c>
      <c r="F2233">
        <v>145</v>
      </c>
      <c r="G2233">
        <v>35.593394546921502</v>
      </c>
      <c r="H2233">
        <v>-3.7226610837891401</v>
      </c>
      <c r="I2233">
        <v>24.104675137068501</v>
      </c>
      <c r="J2233">
        <v>-1.1906699573725199</v>
      </c>
      <c r="K2233">
        <v>134.66983574134699</v>
      </c>
      <c r="L2233">
        <v>111.639251577358</v>
      </c>
      <c r="M2233">
        <v>59.277725443019101</v>
      </c>
      <c r="N2233">
        <v>0.71793716725811196</v>
      </c>
      <c r="O2233">
        <v>23.724137931034399</v>
      </c>
      <c r="P2233">
        <v>70.528048923909196</v>
      </c>
      <c r="Q2233">
        <v>0.24641210634250599</v>
      </c>
    </row>
    <row r="2234" spans="1:17" hidden="1" x14ac:dyDescent="0.3">
      <c r="A2234" t="s">
        <v>4627</v>
      </c>
      <c r="B2234" t="s">
        <v>4628</v>
      </c>
      <c r="C2234" t="str">
        <f>IFERROR(VLOOKUP(Table1[[#This Row],[Ticker]],[1]!Table1[[Symbol]:[Industry]],2,FALSE),"-")</f>
        <v>-</v>
      </c>
      <c r="D2234" t="s">
        <v>628</v>
      </c>
      <c r="E2234">
        <v>249.40259811999999</v>
      </c>
      <c r="F2234">
        <v>192.4</v>
      </c>
      <c r="G2234">
        <v>2.0201385855279201</v>
      </c>
      <c r="H2234">
        <v>3.3310799189273501</v>
      </c>
      <c r="I2234">
        <v>-3.6234685086260002E-2</v>
      </c>
      <c r="J2234">
        <v>4.6947316030158204</v>
      </c>
      <c r="K2234">
        <v>178.05973331033499</v>
      </c>
      <c r="L2234">
        <v>161.78552630821201</v>
      </c>
      <c r="M2234">
        <v>63.857386147011198</v>
      </c>
      <c r="N2234">
        <v>1.22270724926937</v>
      </c>
      <c r="O2234">
        <v>6.5488565488565502</v>
      </c>
      <c r="P2234">
        <v>57.769577695776903</v>
      </c>
      <c r="Q2234">
        <v>-1.7106866738794999E-2</v>
      </c>
    </row>
    <row r="2235" spans="1:17" hidden="1" x14ac:dyDescent="0.3">
      <c r="A2235" t="s">
        <v>4629</v>
      </c>
      <c r="B2235" t="s">
        <v>4630</v>
      </c>
      <c r="C2235" t="str">
        <f>IFERROR(VLOOKUP(Table1[[#This Row],[Ticker]],[1]!Table1[[Symbol]:[Industry]],2,FALSE),"-")</f>
        <v>-</v>
      </c>
      <c r="D2235" t="s">
        <v>1506</v>
      </c>
      <c r="E2235">
        <v>249.14228085599899</v>
      </c>
      <c r="F2235">
        <v>140.97999999999999</v>
      </c>
      <c r="G2235">
        <v>86.602014621553806</v>
      </c>
      <c r="H2235">
        <v>0.26727910751927197</v>
      </c>
      <c r="I2235">
        <v>3.4613226603371201</v>
      </c>
      <c r="J2235">
        <v>5.1058158005280001</v>
      </c>
      <c r="K2235">
        <v>127.579037850936</v>
      </c>
      <c r="L2235">
        <v>106.456286549971</v>
      </c>
      <c r="M2235">
        <v>70.469091365467804</v>
      </c>
      <c r="N2235">
        <v>0.48404619681368999</v>
      </c>
      <c r="O2235">
        <v>14.420485175202099</v>
      </c>
      <c r="P2235">
        <v>124.23902997646</v>
      </c>
      <c r="Q2235">
        <v>8.9697565500477999E-2</v>
      </c>
    </row>
    <row r="2236" spans="1:17" hidden="1" x14ac:dyDescent="0.3">
      <c r="A2236" t="s">
        <v>4631</v>
      </c>
      <c r="B2236" t="s">
        <v>4632</v>
      </c>
      <c r="C2236" t="str">
        <f>IFERROR(VLOOKUP(Table1[[#This Row],[Ticker]],[1]!Table1[[Symbol]:[Industry]],2,FALSE),"-")</f>
        <v>-</v>
      </c>
      <c r="D2236" t="s">
        <v>628</v>
      </c>
      <c r="E2236">
        <v>248.89352783999999</v>
      </c>
      <c r="F2236">
        <v>9.1199999999999992</v>
      </c>
      <c r="G2236">
        <v>36.004305066927202</v>
      </c>
      <c r="H2236">
        <v>-16.5380648546891</v>
      </c>
      <c r="I2236">
        <v>19.2744470235594</v>
      </c>
      <c r="J2236">
        <v>0.42286214216451601</v>
      </c>
      <c r="K2236">
        <v>9.1890931353119907</v>
      </c>
      <c r="L2236">
        <v>7.7941948789450999</v>
      </c>
      <c r="M2236">
        <v>62.4564364214283</v>
      </c>
      <c r="N2236">
        <v>0.60688473539116705</v>
      </c>
      <c r="O2236">
        <v>34.868421052631497</v>
      </c>
      <c r="P2236">
        <v>86.503067484662495</v>
      </c>
      <c r="Q2236">
        <v>0.10659265292329401</v>
      </c>
    </row>
    <row r="2237" spans="1:17" hidden="1" x14ac:dyDescent="0.3">
      <c r="A2237" t="s">
        <v>4633</v>
      </c>
      <c r="B2237" t="s">
        <v>4634</v>
      </c>
      <c r="C2237" t="str">
        <f>IFERROR(VLOOKUP(Table1[[#This Row],[Ticker]],[1]!Table1[[Symbol]:[Industry]],2,FALSE),"-")</f>
        <v>-</v>
      </c>
      <c r="D2237" t="s">
        <v>365</v>
      </c>
      <c r="E2237">
        <v>248.46619799999999</v>
      </c>
      <c r="F2237">
        <v>72.34</v>
      </c>
      <c r="G2237">
        <v>11.460239151636401</v>
      </c>
      <c r="H2237">
        <v>-5.6116825696735404</v>
      </c>
      <c r="I2237">
        <v>-32.096238639368202</v>
      </c>
      <c r="J2237">
        <v>-0.63437523018183195</v>
      </c>
      <c r="K2237">
        <v>74.265035538579298</v>
      </c>
      <c r="L2237">
        <v>74.775827934478002</v>
      </c>
      <c r="M2237">
        <v>51.903033154062001</v>
      </c>
      <c r="N2237">
        <v>0.92086488022463198</v>
      </c>
      <c r="O2237">
        <v>79.015758916228904</v>
      </c>
      <c r="P2237">
        <v>45.602146930560203</v>
      </c>
      <c r="Q2237">
        <v>1.1042274800427E-2</v>
      </c>
    </row>
    <row r="2238" spans="1:17" hidden="1" x14ac:dyDescent="0.3">
      <c r="A2238" t="s">
        <v>4635</v>
      </c>
      <c r="B2238" t="s">
        <v>4636</v>
      </c>
      <c r="C2238" t="str">
        <f>IFERROR(VLOOKUP(Table1[[#This Row],[Ticker]],[1]!Table1[[Symbol]:[Industry]],2,FALSE),"-")</f>
        <v>-</v>
      </c>
      <c r="D2238" t="s">
        <v>133</v>
      </c>
      <c r="E2238">
        <v>248.41300551199899</v>
      </c>
      <c r="F2238">
        <v>223.72</v>
      </c>
      <c r="G2238">
        <v>-26.565067189098599</v>
      </c>
      <c r="H2238">
        <v>-7.5010192640639097</v>
      </c>
      <c r="I2238">
        <v>-35.907053935392298</v>
      </c>
      <c r="J2238">
        <v>-1.8127263198774699</v>
      </c>
      <c r="K2238">
        <v>232.74759177147101</v>
      </c>
      <c r="L2238">
        <v>241.943829078454</v>
      </c>
      <c r="M2238">
        <v>38.817477959082197</v>
      </c>
      <c r="N2238">
        <v>0.81408225292805203</v>
      </c>
      <c r="O2238">
        <v>48.690327194707599</v>
      </c>
      <c r="P2238">
        <v>16.916644891559901</v>
      </c>
      <c r="Q2238">
        <v>6.5109069116970003E-3</v>
      </c>
    </row>
    <row r="2239" spans="1:17" hidden="1" x14ac:dyDescent="0.3">
      <c r="A2239" t="s">
        <v>4637</v>
      </c>
      <c r="B2239" t="s">
        <v>4638</v>
      </c>
      <c r="C2239" t="str">
        <f>IFERROR(VLOOKUP(Table1[[#This Row],[Ticker]],[1]!Table1[[Symbol]:[Industry]],2,FALSE),"-")</f>
        <v>-</v>
      </c>
      <c r="D2239" t="s">
        <v>136</v>
      </c>
      <c r="E2239">
        <v>248.13618885</v>
      </c>
      <c r="F2239">
        <v>143.25</v>
      </c>
      <c r="G2239">
        <v>-28.569417981698301</v>
      </c>
      <c r="H2239">
        <v>12.8940878410998</v>
      </c>
      <c r="I2239">
        <v>-31.162456157099001</v>
      </c>
      <c r="J2239">
        <v>13.151317291033299</v>
      </c>
      <c r="K2239">
        <v>141.58295303072299</v>
      </c>
      <c r="L2239">
        <v>145.60556324089001</v>
      </c>
      <c r="M2239">
        <v>53.570252910280502</v>
      </c>
      <c r="N2239">
        <v>3.71515091909315</v>
      </c>
      <c r="O2239">
        <v>40.174520069807997</v>
      </c>
      <c r="P2239">
        <v>27.560106856634</v>
      </c>
      <c r="Q2239">
        <v>0.16073083431246701</v>
      </c>
    </row>
    <row r="2240" spans="1:17" hidden="1" x14ac:dyDescent="0.3">
      <c r="A2240" t="s">
        <v>4639</v>
      </c>
      <c r="B2240" t="s">
        <v>4640</v>
      </c>
      <c r="C2240" t="str">
        <f>IFERROR(VLOOKUP(Table1[[#This Row],[Ticker]],[1]!Table1[[Symbol]:[Industry]],2,FALSE),"-")</f>
        <v>-</v>
      </c>
      <c r="D2240" t="s">
        <v>200</v>
      </c>
      <c r="E2240">
        <v>247.93374560000001</v>
      </c>
      <c r="F2240">
        <v>2.12</v>
      </c>
      <c r="G2240">
        <v>51.733481866765601</v>
      </c>
      <c r="H2240">
        <v>-0.55344947007379197</v>
      </c>
      <c r="I2240">
        <v>-35.7355849703671</v>
      </c>
      <c r="J2240">
        <v>8.8222809001377897E-2</v>
      </c>
      <c r="K2240">
        <v>2.16340669743514</v>
      </c>
      <c r="L2240">
        <v>2.0048896775948402</v>
      </c>
      <c r="M2240">
        <v>40.335463741626697</v>
      </c>
      <c r="N2240">
        <v>0.84649183245533399</v>
      </c>
      <c r="O2240">
        <v>40.094339622641499</v>
      </c>
      <c r="P2240">
        <v>100</v>
      </c>
      <c r="Q2240">
        <v>-4.2477323104435999E-2</v>
      </c>
    </row>
    <row r="2241" spans="1:17" hidden="1" x14ac:dyDescent="0.3">
      <c r="A2241" t="s">
        <v>4641</v>
      </c>
      <c r="B2241" t="s">
        <v>4642</v>
      </c>
      <c r="C2241" t="str">
        <f>IFERROR(VLOOKUP(Table1[[#This Row],[Ticker]],[1]!Table1[[Symbol]:[Industry]],2,FALSE),"-")</f>
        <v>-</v>
      </c>
      <c r="D2241" t="s">
        <v>116</v>
      </c>
      <c r="E2241">
        <v>247.89889149999999</v>
      </c>
      <c r="F2241">
        <v>242.95</v>
      </c>
      <c r="G2241">
        <v>36.800226065284797</v>
      </c>
      <c r="H2241">
        <v>-14.7154371174629</v>
      </c>
      <c r="I2241">
        <v>-11.635307290363899</v>
      </c>
      <c r="J2241">
        <v>-2.10908834294756</v>
      </c>
      <c r="K2241">
        <v>264.00552918269199</v>
      </c>
      <c r="L2241">
        <v>227.113189731772</v>
      </c>
      <c r="M2241">
        <v>40.651620618643697</v>
      </c>
      <c r="N2241">
        <v>1.2296231946256599</v>
      </c>
      <c r="O2241">
        <v>40.522741304795197</v>
      </c>
      <c r="P2241">
        <v>144.04821697639301</v>
      </c>
      <c r="Q2241">
        <v>8.9809514684779004E-2</v>
      </c>
    </row>
    <row r="2242" spans="1:17" hidden="1" x14ac:dyDescent="0.3">
      <c r="A2242" t="s">
        <v>4643</v>
      </c>
      <c r="B2242" t="s">
        <v>4644</v>
      </c>
      <c r="C2242" t="str">
        <f>IFERROR(VLOOKUP(Table1[[#This Row],[Ticker]],[1]!Table1[[Symbol]:[Industry]],2,FALSE),"-")</f>
        <v>-</v>
      </c>
      <c r="D2242" t="s">
        <v>551</v>
      </c>
      <c r="E2242">
        <v>247.550921875</v>
      </c>
      <c r="F2242">
        <v>190.25</v>
      </c>
      <c r="G2242">
        <v>55.660391047978599</v>
      </c>
      <c r="H2242">
        <v>-2.9827432838297501</v>
      </c>
      <c r="I2242">
        <v>-12.706198498226399</v>
      </c>
      <c r="J2242">
        <v>-8.4388412967606694</v>
      </c>
      <c r="K2242">
        <v>176.84610035115799</v>
      </c>
      <c r="L2242">
        <v>167.57118751916701</v>
      </c>
      <c r="M2242">
        <v>59.745921231929003</v>
      </c>
      <c r="N2242">
        <v>2.0449040526200699</v>
      </c>
      <c r="O2242">
        <v>24.572930354796299</v>
      </c>
      <c r="P2242">
        <v>84.4401357246728</v>
      </c>
      <c r="Q2242">
        <v>7.6725060622600001E-3</v>
      </c>
    </row>
    <row r="2243" spans="1:17" hidden="1" x14ac:dyDescent="0.3">
      <c r="A2243" t="s">
        <v>4645</v>
      </c>
      <c r="B2243" t="s">
        <v>4646</v>
      </c>
      <c r="C2243" t="str">
        <f>IFERROR(VLOOKUP(Table1[[#This Row],[Ticker]],[1]!Table1[[Symbol]:[Industry]],2,FALSE),"-")</f>
        <v>-</v>
      </c>
      <c r="D2243" t="s">
        <v>231</v>
      </c>
      <c r="E2243">
        <v>247.39695</v>
      </c>
      <c r="F2243">
        <v>205.65</v>
      </c>
      <c r="G2243">
        <v>-30.364841558262501</v>
      </c>
      <c r="H2243">
        <v>8.5564706644364996</v>
      </c>
      <c r="I2243">
        <v>-26.8550384655112</v>
      </c>
      <c r="J2243">
        <v>13.0039392948858</v>
      </c>
      <c r="K2243">
        <v>185.028019340295</v>
      </c>
      <c r="L2243">
        <v>204.264238761672</v>
      </c>
      <c r="M2243">
        <v>74.857302779952704</v>
      </c>
      <c r="N2243">
        <v>0.85094645652244805</v>
      </c>
      <c r="O2243">
        <v>52.637977145635702</v>
      </c>
      <c r="P2243">
        <v>46.266002844950201</v>
      </c>
      <c r="Q2243">
        <v>0.100905939927335</v>
      </c>
    </row>
    <row r="2244" spans="1:17" hidden="1" x14ac:dyDescent="0.3">
      <c r="A2244" t="s">
        <v>4647</v>
      </c>
      <c r="B2244" t="s">
        <v>4648</v>
      </c>
      <c r="C2244" t="str">
        <f>IFERROR(VLOOKUP(Table1[[#This Row],[Ticker]],[1]!Table1[[Symbol]:[Industry]],2,FALSE),"-")</f>
        <v>-</v>
      </c>
      <c r="D2244" t="s">
        <v>231</v>
      </c>
      <c r="E2244">
        <v>247.28829999999999</v>
      </c>
      <c r="F2244">
        <v>136.25</v>
      </c>
      <c r="G2244">
        <v>32.938946508762797</v>
      </c>
      <c r="H2244">
        <v>-3.7258346388618402</v>
      </c>
      <c r="I2244">
        <v>45.1026216573132</v>
      </c>
      <c r="J2244">
        <v>-3.6247307648793199</v>
      </c>
      <c r="K2244">
        <v>122.10333495850701</v>
      </c>
      <c r="M2244">
        <v>45.134799930581501</v>
      </c>
      <c r="N2244">
        <v>0.42353415092650598</v>
      </c>
      <c r="O2244">
        <v>33.944954128440301</v>
      </c>
      <c r="P2244">
        <v>76.948051948051898</v>
      </c>
    </row>
    <row r="2245" spans="1:17" hidden="1" x14ac:dyDescent="0.3">
      <c r="A2245" t="s">
        <v>4649</v>
      </c>
      <c r="B2245" t="s">
        <v>4650</v>
      </c>
      <c r="C2245" t="str">
        <f>IFERROR(VLOOKUP(Table1[[#This Row],[Ticker]],[1]!Table1[[Symbol]:[Industry]],2,FALSE),"-")</f>
        <v>-</v>
      </c>
      <c r="D2245" t="s">
        <v>4651</v>
      </c>
      <c r="E2245">
        <v>247.12964940000001</v>
      </c>
      <c r="F2245">
        <v>133.44999999999999</v>
      </c>
      <c r="G2245">
        <v>78.574540871012502</v>
      </c>
      <c r="H2245">
        <v>-7.1417685583928803</v>
      </c>
      <c r="I2245">
        <v>-5.4041850549541302</v>
      </c>
      <c r="J2245">
        <v>-2.7366877331018</v>
      </c>
      <c r="K2245">
        <v>126.716056777445</v>
      </c>
      <c r="M2245">
        <v>39.737248807207898</v>
      </c>
      <c r="N2245">
        <v>0.48385579937304002</v>
      </c>
      <c r="O2245">
        <v>43.799175721243898</v>
      </c>
      <c r="P2245">
        <v>115.24193548386999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272</v>
      </c>
      <c r="E2246">
        <v>246.82</v>
      </c>
      <c r="F2246">
        <v>301</v>
      </c>
      <c r="G2246">
        <v>20.8785267210176</v>
      </c>
      <c r="H2246">
        <v>14.624665772617</v>
      </c>
      <c r="I2246">
        <v>-23.646036059626098</v>
      </c>
      <c r="J2246">
        <v>-4.0695562510410301</v>
      </c>
      <c r="K2246">
        <v>307.17553841642001</v>
      </c>
      <c r="L2246">
        <v>274.22051590643099</v>
      </c>
      <c r="M2246">
        <v>36.134638098083897</v>
      </c>
      <c r="N2246">
        <v>0.60740425531914899</v>
      </c>
      <c r="O2246">
        <v>29.501661129568099</v>
      </c>
      <c r="P2246">
        <v>60.106382978723303</v>
      </c>
      <c r="Q2246">
        <v>0.18163045710313899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386</v>
      </c>
      <c r="E2247">
        <v>246.47395647600001</v>
      </c>
      <c r="F2247">
        <v>98.43</v>
      </c>
      <c r="G2247">
        <v>14.1965070768497</v>
      </c>
      <c r="H2247">
        <v>-6.5005029121718296</v>
      </c>
      <c r="I2247">
        <v>-2.9708926352960101</v>
      </c>
      <c r="J2247">
        <v>-5.3943922634368002</v>
      </c>
      <c r="K2247">
        <v>98.079364825268996</v>
      </c>
      <c r="L2247">
        <v>91.905750055387102</v>
      </c>
      <c r="M2247">
        <v>46.584472180072602</v>
      </c>
      <c r="N2247">
        <v>1.12508327935597</v>
      </c>
      <c r="O2247">
        <v>21.9648481154119</v>
      </c>
      <c r="P2247">
        <v>48.0150375939849</v>
      </c>
      <c r="Q2247">
        <v>2.1355222599930002E-2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1506</v>
      </c>
      <c r="E2248">
        <v>245.76283392799999</v>
      </c>
      <c r="F2248">
        <v>31.06</v>
      </c>
      <c r="G2248">
        <v>28.4949395670527</v>
      </c>
      <c r="H2248">
        <v>5.1625696183457004</v>
      </c>
      <c r="I2248">
        <v>-14.2218973697229</v>
      </c>
      <c r="J2248">
        <v>-1.7537462060928299</v>
      </c>
      <c r="K2248">
        <v>29.922377612021101</v>
      </c>
      <c r="L2248">
        <v>28.483122108411202</v>
      </c>
      <c r="M2248">
        <v>54.839310311956297</v>
      </c>
      <c r="N2248">
        <v>2.34616172770769</v>
      </c>
      <c r="O2248">
        <v>40.373470701867298</v>
      </c>
      <c r="P2248">
        <v>60.516795865633</v>
      </c>
      <c r="Q2248">
        <v>6.8361527339730999E-2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E2249">
        <v>245.28375</v>
      </c>
      <c r="F2249">
        <v>1090.1500000000001</v>
      </c>
      <c r="G2249">
        <v>191.31757548672601</v>
      </c>
      <c r="H2249">
        <v>-17.4682381309307</v>
      </c>
      <c r="I2249">
        <v>7.87102954197755</v>
      </c>
      <c r="J2249">
        <v>-0.77656634332202201</v>
      </c>
      <c r="K2249">
        <v>1152.56202564829</v>
      </c>
      <c r="L2249">
        <v>891.87332164289398</v>
      </c>
      <c r="M2249">
        <v>30.548228879912699</v>
      </c>
      <c r="N2249">
        <v>1.1563000096404099</v>
      </c>
      <c r="O2249">
        <v>32.068981332843997</v>
      </c>
      <c r="P2249">
        <v>224.20817843866101</v>
      </c>
      <c r="Q2249">
        <v>0.15024048562871001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57</v>
      </c>
      <c r="E2250">
        <v>245.17944</v>
      </c>
      <c r="F2250">
        <v>99</v>
      </c>
      <c r="G2250">
        <v>-19.621662132581601</v>
      </c>
      <c r="H2250">
        <v>1.0356193558371301</v>
      </c>
      <c r="I2250">
        <v>-7.4579869840312503</v>
      </c>
      <c r="J2250">
        <v>-1.4342323915080999</v>
      </c>
      <c r="K2250">
        <v>99.244145525883496</v>
      </c>
      <c r="M2250">
        <v>42.331264899533501</v>
      </c>
      <c r="N2250">
        <v>0.54350104821802903</v>
      </c>
      <c r="O2250">
        <v>23.080808080808001</v>
      </c>
      <c r="P2250">
        <v>20.805369127516698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223</v>
      </c>
      <c r="E2251">
        <v>244.949138223999</v>
      </c>
      <c r="F2251">
        <v>233.12</v>
      </c>
      <c r="G2251">
        <v>-16.3776559090904</v>
      </c>
      <c r="H2251">
        <v>4.9656455149633203</v>
      </c>
      <c r="I2251">
        <v>-21.414597316046098</v>
      </c>
      <c r="J2251">
        <v>10.5288915025455</v>
      </c>
      <c r="K2251">
        <v>214.30073154929099</v>
      </c>
      <c r="L2251">
        <v>212.642861635412</v>
      </c>
      <c r="M2251">
        <v>63.286060463707599</v>
      </c>
      <c r="N2251">
        <v>1.17798626931839</v>
      </c>
      <c r="O2251">
        <v>17.964996568290999</v>
      </c>
      <c r="P2251">
        <v>33.287592910234402</v>
      </c>
      <c r="Q2251">
        <v>-9.5623317934341007E-2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200</v>
      </c>
      <c r="E2252">
        <v>244.92327</v>
      </c>
      <c r="F2252">
        <v>249.4</v>
      </c>
      <c r="G2252">
        <v>32.6383438115435</v>
      </c>
      <c r="H2252">
        <v>18.217322964155102</v>
      </c>
      <c r="I2252">
        <v>35.355974495517501</v>
      </c>
      <c r="J2252">
        <v>3.91298794985281</v>
      </c>
      <c r="K2252">
        <v>203.00469317471899</v>
      </c>
      <c r="L2252">
        <v>171.864416689199</v>
      </c>
      <c r="M2252">
        <v>77.433018457485204</v>
      </c>
      <c r="N2252">
        <v>1.08451800168721</v>
      </c>
      <c r="O2252">
        <v>0.62149157979149905</v>
      </c>
      <c r="P2252">
        <v>87.518796992481199</v>
      </c>
      <c r="Q2252">
        <v>4.9699224263860002E-3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21</v>
      </c>
      <c r="E2253">
        <v>244.788318</v>
      </c>
      <c r="F2253">
        <v>101.25</v>
      </c>
      <c r="G2253">
        <v>-21.430221607158099</v>
      </c>
      <c r="H2253">
        <v>-11.7003010468759</v>
      </c>
      <c r="I2253">
        <v>-2.25189109950509</v>
      </c>
      <c r="J2253">
        <v>-0.19496427747978801</v>
      </c>
      <c r="K2253">
        <v>105.90765185407599</v>
      </c>
      <c r="L2253">
        <v>103.066874992409</v>
      </c>
      <c r="M2253">
        <v>46.831281232329701</v>
      </c>
      <c r="N2253">
        <v>0.83202227624199598</v>
      </c>
      <c r="O2253">
        <v>29.234567901234499</v>
      </c>
      <c r="P2253">
        <v>23.175182481751801</v>
      </c>
      <c r="Q2253">
        <v>9.1796025782094004E-2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51</v>
      </c>
      <c r="E2254">
        <v>244.64764493000001</v>
      </c>
      <c r="F2254">
        <v>125.05</v>
      </c>
      <c r="G2254">
        <v>-0.23210759808182799</v>
      </c>
      <c r="H2254">
        <v>14.2363537499619</v>
      </c>
      <c r="I2254">
        <v>-4.0293348683479397</v>
      </c>
      <c r="J2254">
        <v>0.68255089339213204</v>
      </c>
      <c r="K2254">
        <v>112.785885778254</v>
      </c>
      <c r="L2254">
        <v>108.96231825396001</v>
      </c>
      <c r="M2254">
        <v>71.578294597691297</v>
      </c>
      <c r="N2254">
        <v>0.93928930002705502</v>
      </c>
      <c r="O2254">
        <v>3.1587365053978398</v>
      </c>
      <c r="P2254">
        <v>38.9444444444444</v>
      </c>
      <c r="Q2254">
        <v>6.1091207251849002E-2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420</v>
      </c>
      <c r="E2255">
        <v>244.16045149999999</v>
      </c>
      <c r="F2255">
        <v>824.95</v>
      </c>
      <c r="G2255">
        <v>359.13254508239902</v>
      </c>
      <c r="H2255">
        <v>3.6324504004064</v>
      </c>
      <c r="I2255">
        <v>49.523938996720901</v>
      </c>
      <c r="J2255">
        <v>-0.37261359308582498</v>
      </c>
      <c r="K2255">
        <v>782.63329840161202</v>
      </c>
      <c r="L2255">
        <v>610.46963890039694</v>
      </c>
      <c r="M2255">
        <v>48.032347386022501</v>
      </c>
      <c r="N2255">
        <v>2.6537335133451001</v>
      </c>
      <c r="O2255">
        <v>12.1280077580459</v>
      </c>
      <c r="P2255">
        <v>397.85757392878702</v>
      </c>
      <c r="Q2255">
        <v>0.17135659757027899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469</v>
      </c>
      <c r="E2256">
        <v>243.98400000000001</v>
      </c>
      <c r="F2256">
        <v>508.3</v>
      </c>
      <c r="G2256">
        <v>2.3146513992867699</v>
      </c>
      <c r="H2256">
        <v>-7.5500008912397103</v>
      </c>
      <c r="I2256">
        <v>-13.8987234296556</v>
      </c>
      <c r="J2256">
        <v>-0.83477526576138295</v>
      </c>
      <c r="K2256">
        <v>514.04343404413703</v>
      </c>
      <c r="L2256">
        <v>487.96492128194598</v>
      </c>
      <c r="M2256">
        <v>51.904481310433397</v>
      </c>
      <c r="N2256">
        <v>0.73551923257488006</v>
      </c>
      <c r="O2256">
        <v>18.0995475113121</v>
      </c>
      <c r="P2256">
        <v>32.993197278911502</v>
      </c>
      <c r="Q2256">
        <v>-7.1244254326350995E-2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57</v>
      </c>
      <c r="E2257">
        <v>243.37673970399999</v>
      </c>
      <c r="F2257">
        <v>51.44</v>
      </c>
      <c r="G2257">
        <v>18.4428240097056</v>
      </c>
      <c r="H2257">
        <v>-2.6946412938809399</v>
      </c>
      <c r="I2257">
        <v>24.923385688603499</v>
      </c>
      <c r="J2257">
        <v>11.7629337378727</v>
      </c>
      <c r="K2257">
        <v>51.406520598592401</v>
      </c>
      <c r="L2257">
        <v>45.944276553827201</v>
      </c>
      <c r="M2257">
        <v>45.402147035445097</v>
      </c>
      <c r="N2257">
        <v>1.1505932986431899</v>
      </c>
      <c r="O2257">
        <v>13.5303265940902</v>
      </c>
      <c r="P2257">
        <v>60.800250078149404</v>
      </c>
      <c r="Q2257">
        <v>-8.1833702745299998E-4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720</v>
      </c>
      <c r="E2258">
        <v>242.86609717499999</v>
      </c>
      <c r="F2258">
        <v>521.58000000000004</v>
      </c>
      <c r="G2258">
        <v>-13.1588539436116</v>
      </c>
      <c r="H2258">
        <v>-5.5196744823687398</v>
      </c>
      <c r="I2258">
        <v>-0.93366113982961696</v>
      </c>
      <c r="J2258">
        <v>-2.8335970546151699</v>
      </c>
      <c r="K2258">
        <v>517.56986408438399</v>
      </c>
      <c r="L2258">
        <v>486.06785712233102</v>
      </c>
      <c r="M2258">
        <v>76.378610990004603</v>
      </c>
      <c r="N2258">
        <v>1.6820162441536699</v>
      </c>
      <c r="O2258">
        <v>6.2732466735687398</v>
      </c>
      <c r="P2258">
        <v>22.3074217376011</v>
      </c>
      <c r="Q2258">
        <v>-1.6014498322345E-2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925</v>
      </c>
      <c r="E2259">
        <v>242.65621485</v>
      </c>
      <c r="F2259">
        <v>30.15</v>
      </c>
      <c r="G2259">
        <v>-17.8864611428356</v>
      </c>
      <c r="H2259">
        <v>0.68494967724728195</v>
      </c>
      <c r="I2259">
        <v>-15.627999465333099</v>
      </c>
      <c r="J2259">
        <v>-2.8676145722312198</v>
      </c>
      <c r="K2259">
        <v>29.856996707035101</v>
      </c>
      <c r="L2259">
        <v>30.5123152708281</v>
      </c>
      <c r="M2259">
        <v>45.375867035731297</v>
      </c>
      <c r="N2259">
        <v>0.86776179521125596</v>
      </c>
      <c r="O2259">
        <v>31.9402985074626</v>
      </c>
      <c r="P2259">
        <v>22.560975609755999</v>
      </c>
      <c r="Q2259">
        <v>2.9437209681953999E-2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136</v>
      </c>
      <c r="E2260">
        <v>242.06748999999999</v>
      </c>
      <c r="F2260">
        <v>15.32</v>
      </c>
      <c r="G2260">
        <v>-107.766695121487</v>
      </c>
      <c r="H2260">
        <v>4.9711853205035403</v>
      </c>
      <c r="I2260">
        <v>-57.722738175232401</v>
      </c>
      <c r="J2260">
        <v>1.7997551944674</v>
      </c>
      <c r="K2260">
        <v>15.957559214247601</v>
      </c>
      <c r="L2260">
        <v>31.161413561576801</v>
      </c>
      <c r="M2260">
        <v>50.436832173447698</v>
      </c>
      <c r="N2260">
        <v>1.0646724867669899</v>
      </c>
      <c r="O2260">
        <v>493.472584856396</v>
      </c>
      <c r="P2260">
        <v>48.882410106899897</v>
      </c>
      <c r="Q2260">
        <v>7.3498927946599995E-4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E2261">
        <v>242.04051896999999</v>
      </c>
      <c r="F2261">
        <v>154.65</v>
      </c>
      <c r="G2261">
        <v>-10.2967394423616</v>
      </c>
      <c r="H2261">
        <v>-6.6538001028939897</v>
      </c>
      <c r="I2261">
        <v>1.86693570618871</v>
      </c>
      <c r="J2261">
        <v>-4.4282952379593903</v>
      </c>
      <c r="K2261">
        <v>155.945232497977</v>
      </c>
      <c r="M2261">
        <v>39.9280830168302</v>
      </c>
      <c r="N2261">
        <v>0.29661016949152502</v>
      </c>
      <c r="O2261">
        <v>15.551244746201</v>
      </c>
      <c r="P2261">
        <v>35.4203152364273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356</v>
      </c>
      <c r="E2262">
        <v>241.95599999999999</v>
      </c>
      <c r="F2262">
        <v>143</v>
      </c>
      <c r="G2262">
        <v>210.64763090882201</v>
      </c>
      <c r="H2262">
        <v>-4.1073145905116402</v>
      </c>
      <c r="I2262">
        <v>-17.876681416434</v>
      </c>
      <c r="J2262">
        <v>3.1108663055785102</v>
      </c>
      <c r="K2262">
        <v>145.07733755151</v>
      </c>
      <c r="L2262">
        <v>119.937107077466</v>
      </c>
      <c r="M2262">
        <v>44.224647553193499</v>
      </c>
      <c r="N2262">
        <v>0.69806094182825396</v>
      </c>
      <c r="O2262">
        <v>31.468531468531399</v>
      </c>
      <c r="P2262">
        <v>257.5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200</v>
      </c>
      <c r="E2263">
        <v>241.90960291399901</v>
      </c>
      <c r="F2263">
        <v>105.91</v>
      </c>
      <c r="G2263">
        <v>19.9678467944921</v>
      </c>
      <c r="H2263">
        <v>-4.9575156556045004</v>
      </c>
      <c r="I2263">
        <v>-26.105955340737399</v>
      </c>
      <c r="J2263">
        <v>6.9058584808523698</v>
      </c>
      <c r="K2263">
        <v>103.974618137327</v>
      </c>
      <c r="L2263">
        <v>97.473647328856003</v>
      </c>
      <c r="M2263">
        <v>58.973468665261002</v>
      </c>
      <c r="N2263">
        <v>1.14670738937767</v>
      </c>
      <c r="O2263">
        <v>32.848645076007898</v>
      </c>
      <c r="P2263">
        <v>52.498200143988399</v>
      </c>
      <c r="Q2263">
        <v>2.5650389601216E-2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420</v>
      </c>
      <c r="E2264">
        <v>241.39566239999999</v>
      </c>
      <c r="F2264">
        <v>4.5199999999999996</v>
      </c>
      <c r="G2264">
        <v>174.91555469589699</v>
      </c>
      <c r="H2264">
        <v>-2.9855761669063599</v>
      </c>
      <c r="I2264">
        <v>38.448599213816998</v>
      </c>
      <c r="J2264">
        <v>-9.7871863862885995</v>
      </c>
      <c r="K2264">
        <v>4.1266487946479398</v>
      </c>
      <c r="L2264">
        <v>3.19657498433696</v>
      </c>
      <c r="M2264">
        <v>44.264389024577603</v>
      </c>
      <c r="N2264">
        <v>0.66341831077649205</v>
      </c>
      <c r="O2264">
        <v>9.2920353982301105</v>
      </c>
      <c r="P2264">
        <v>218.309859154929</v>
      </c>
      <c r="Q2264">
        <v>5.9854632586048E-2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116</v>
      </c>
      <c r="E2265">
        <v>240.78602799999999</v>
      </c>
      <c r="F2265">
        <v>27.02</v>
      </c>
      <c r="G2265">
        <v>254.09069593883501</v>
      </c>
      <c r="H2265">
        <v>1.71284057790638</v>
      </c>
      <c r="I2265">
        <v>-23.7045056336577</v>
      </c>
      <c r="J2265">
        <v>8.2721265591206397</v>
      </c>
      <c r="K2265">
        <v>25.302802502468101</v>
      </c>
      <c r="L2265">
        <v>22.268099225902599</v>
      </c>
      <c r="M2265">
        <v>80.112267132372494</v>
      </c>
      <c r="N2265">
        <v>1.5077780308497799</v>
      </c>
      <c r="O2265">
        <v>47.890451517394503</v>
      </c>
      <c r="P2265">
        <v>291.59420289855001</v>
      </c>
      <c r="Q2265">
        <v>9.6866381708114999E-2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286</v>
      </c>
      <c r="E2266">
        <v>240.08106042899999</v>
      </c>
      <c r="F2266">
        <v>93.03</v>
      </c>
      <c r="G2266">
        <v>-78.538210958588806</v>
      </c>
      <c r="H2266">
        <v>-4.2814129466141102</v>
      </c>
      <c r="I2266">
        <v>-55.9280846801081</v>
      </c>
      <c r="J2266">
        <v>0.133520027261359</v>
      </c>
      <c r="K2266">
        <v>100.476387968382</v>
      </c>
      <c r="L2266">
        <v>138.96662199717699</v>
      </c>
      <c r="M2266">
        <v>45.427816900003698</v>
      </c>
      <c r="N2266">
        <v>0.69670951806239101</v>
      </c>
      <c r="O2266">
        <v>143.953563366655</v>
      </c>
      <c r="P2266">
        <v>4.5280898876404398</v>
      </c>
      <c r="Q2266">
        <v>2.4088638931245999E-2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95</v>
      </c>
      <c r="E2267">
        <v>239.1912375</v>
      </c>
      <c r="F2267">
        <v>142.5</v>
      </c>
      <c r="G2267">
        <v>187.11357449787701</v>
      </c>
      <c r="H2267">
        <v>36.388357517538303</v>
      </c>
      <c r="I2267">
        <v>52.999417637874899</v>
      </c>
      <c r="J2267">
        <v>18.600251472383</v>
      </c>
      <c r="K2267">
        <v>81.031060005624894</v>
      </c>
      <c r="M2267">
        <v>92.335143709189296</v>
      </c>
      <c r="N2267">
        <v>0.90365448504983303</v>
      </c>
      <c r="O2267">
        <v>1.7543859649122799</v>
      </c>
      <c r="P2267">
        <v>213.531353135313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E2268">
        <v>239.06248875</v>
      </c>
      <c r="F2268">
        <v>310.5</v>
      </c>
      <c r="G2268">
        <v>11.3452335441808</v>
      </c>
      <c r="H2268">
        <v>-5.0962712844692</v>
      </c>
      <c r="I2268">
        <v>18.9505297157475</v>
      </c>
      <c r="J2268">
        <v>1.8807709998305699</v>
      </c>
      <c r="K2268">
        <v>271.37739587102698</v>
      </c>
      <c r="L2268">
        <v>247.58274999999901</v>
      </c>
      <c r="M2268">
        <v>73.382934509851694</v>
      </c>
      <c r="N2268">
        <v>0.85278810408921901</v>
      </c>
      <c r="O2268">
        <v>9.1787439613526498</v>
      </c>
      <c r="P2268">
        <v>48.849472674975999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205</v>
      </c>
      <c r="E2269">
        <v>238.81906906199899</v>
      </c>
      <c r="F2269">
        <v>90.99</v>
      </c>
      <c r="G2269">
        <v>-20.6154530560406</v>
      </c>
      <c r="H2269">
        <v>2.7398973398705202</v>
      </c>
      <c r="I2269">
        <v>-54.035705077237701</v>
      </c>
      <c r="J2269">
        <v>-0.102808908096696</v>
      </c>
      <c r="K2269">
        <v>88.877067415161207</v>
      </c>
      <c r="L2269">
        <v>101.46935610909</v>
      </c>
      <c r="M2269">
        <v>69.222454221944204</v>
      </c>
      <c r="N2269">
        <v>2.1239269116263499</v>
      </c>
      <c r="O2269">
        <v>104.088361358391</v>
      </c>
      <c r="P2269">
        <v>24.2184300341296</v>
      </c>
      <c r="Q2269">
        <v>-8.4664480570529992E-3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298</v>
      </c>
      <c r="E2270">
        <v>238.22769579199999</v>
      </c>
      <c r="F2270">
        <v>137.77000000000001</v>
      </c>
      <c r="G2270">
        <v>-15.5810931989806</v>
      </c>
      <c r="H2270">
        <v>-13.045112820008701</v>
      </c>
      <c r="I2270">
        <v>-31.0345323623377</v>
      </c>
      <c r="J2270">
        <v>-2.9769135010083501</v>
      </c>
      <c r="K2270">
        <v>139.748541812621</v>
      </c>
      <c r="L2270">
        <v>142.821553006567</v>
      </c>
      <c r="M2270">
        <v>60.6434028556586</v>
      </c>
      <c r="N2270">
        <v>1.8773242964490899</v>
      </c>
      <c r="O2270">
        <v>32.757494374682402</v>
      </c>
      <c r="P2270">
        <v>15.144170497283699</v>
      </c>
      <c r="Q2270">
        <v>9.4607670202959994E-3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136</v>
      </c>
      <c r="E2271">
        <v>238.09100000000001</v>
      </c>
      <c r="F2271">
        <v>276.85000000000002</v>
      </c>
      <c r="G2271">
        <v>348.29072616366102</v>
      </c>
      <c r="H2271">
        <v>30.810204185864698</v>
      </c>
      <c r="I2271">
        <v>258.35693285027901</v>
      </c>
      <c r="J2271">
        <v>6.1288129933589204</v>
      </c>
      <c r="K2271">
        <v>206.22892450969701</v>
      </c>
      <c r="L2271">
        <v>134.653183340612</v>
      </c>
      <c r="M2271">
        <v>87.111478904129498</v>
      </c>
      <c r="N2271">
        <v>2.5385228932359598</v>
      </c>
      <c r="O2271">
        <v>0</v>
      </c>
      <c r="P2271">
        <v>494.73684210526301</v>
      </c>
      <c r="Q2271">
        <v>0.14639858143156101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551</v>
      </c>
      <c r="E2272">
        <v>237.7487691</v>
      </c>
      <c r="F2272">
        <v>393</v>
      </c>
      <c r="G2272">
        <v>-34.659665165570502</v>
      </c>
      <c r="H2272">
        <v>1.6035083273089601</v>
      </c>
      <c r="I2272">
        <v>-20.993543450916899</v>
      </c>
      <c r="J2272">
        <v>1.4825954821132601</v>
      </c>
      <c r="K2272">
        <v>390.90737239696898</v>
      </c>
      <c r="L2272">
        <v>392.70130240636303</v>
      </c>
      <c r="M2272">
        <v>51.524558672709396</v>
      </c>
      <c r="N2272">
        <v>0.76852029520295195</v>
      </c>
      <c r="O2272">
        <v>31.793893129771</v>
      </c>
      <c r="P2272">
        <v>22.812499999999901</v>
      </c>
      <c r="Q2272">
        <v>6.2491415623826999E-2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21</v>
      </c>
      <c r="E2273">
        <v>236.99664999999999</v>
      </c>
      <c r="F2273">
        <v>260.14999999999998</v>
      </c>
      <c r="G2273">
        <v>-46.235932436172298</v>
      </c>
      <c r="H2273">
        <v>19.849606378187499</v>
      </c>
      <c r="I2273">
        <v>-34.072257287621902</v>
      </c>
      <c r="J2273">
        <v>0.41882434841500799</v>
      </c>
      <c r="K2273">
        <v>253.79122839406</v>
      </c>
      <c r="M2273">
        <v>38.378840985779398</v>
      </c>
      <c r="N2273">
        <v>0.398734177215189</v>
      </c>
      <c r="O2273">
        <v>29.156256006150301</v>
      </c>
      <c r="P2273">
        <v>41.347459929366899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574</v>
      </c>
      <c r="E2274">
        <v>236.8288125</v>
      </c>
      <c r="F2274">
        <v>135</v>
      </c>
      <c r="G2274">
        <v>-36.417778637436001</v>
      </c>
      <c r="H2274">
        <v>-0.384629740185362</v>
      </c>
      <c r="I2274">
        <v>-7.4080409641527201</v>
      </c>
      <c r="J2274">
        <v>2.9135261082383099</v>
      </c>
      <c r="K2274">
        <v>131.134139527549</v>
      </c>
      <c r="L2274">
        <v>131.19586433395099</v>
      </c>
      <c r="M2274">
        <v>60.285092268527798</v>
      </c>
      <c r="N2274">
        <v>1.2467391304347799</v>
      </c>
      <c r="O2274">
        <v>22.148148148148099</v>
      </c>
      <c r="P2274">
        <v>12.5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628</v>
      </c>
      <c r="E2275">
        <v>236.40885817500001</v>
      </c>
      <c r="F2275">
        <v>36.75</v>
      </c>
      <c r="G2275">
        <v>30.633503413846</v>
      </c>
      <c r="H2275">
        <v>39.110954753153898</v>
      </c>
      <c r="I2275">
        <v>34.531321612328902</v>
      </c>
      <c r="J2275">
        <v>35.888014915116699</v>
      </c>
      <c r="K2275">
        <v>27.100679082613802</v>
      </c>
      <c r="L2275">
        <v>24.837472497055501</v>
      </c>
      <c r="M2275">
        <v>88.192181209343104</v>
      </c>
      <c r="N2275">
        <v>3.1181922822004702</v>
      </c>
      <c r="O2275">
        <v>5.8503401360544096</v>
      </c>
      <c r="P2275">
        <v>81.930693069306898</v>
      </c>
      <c r="Q2275">
        <v>6.4393203519671996E-2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133</v>
      </c>
      <c r="E2276">
        <v>236.02500000000001</v>
      </c>
      <c r="F2276">
        <v>262.25</v>
      </c>
      <c r="G2276">
        <v>-24.671900848881201</v>
      </c>
      <c r="H2276">
        <v>-7.73621501791005</v>
      </c>
      <c r="I2276">
        <v>-25.611210130764899</v>
      </c>
      <c r="J2276">
        <v>2.0356676985483699</v>
      </c>
      <c r="K2276">
        <v>274.29184143213701</v>
      </c>
      <c r="L2276">
        <v>267.81791832627698</v>
      </c>
      <c r="M2276">
        <v>36.936236856623303</v>
      </c>
      <c r="N2276">
        <v>0.35888099681780899</v>
      </c>
      <c r="O2276">
        <v>34.604385128693899</v>
      </c>
      <c r="P2276">
        <v>26.142376142376101</v>
      </c>
      <c r="Q2276">
        <v>-1.7604198677840001E-3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845</v>
      </c>
      <c r="E2277">
        <v>235.90026</v>
      </c>
      <c r="F2277">
        <v>165.15</v>
      </c>
      <c r="G2277">
        <v>115.560243340585</v>
      </c>
      <c r="H2277">
        <v>-10.322442612853299</v>
      </c>
      <c r="I2277">
        <v>78.903791247956406</v>
      </c>
      <c r="J2277">
        <v>-1.80527625207347</v>
      </c>
      <c r="K2277">
        <v>156.97371025793601</v>
      </c>
      <c r="M2277">
        <v>51.217176924173998</v>
      </c>
      <c r="N2277">
        <v>0.49002896152254799</v>
      </c>
      <c r="O2277">
        <v>15.0469270360278</v>
      </c>
      <c r="P2277">
        <v>162.142857142857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480</v>
      </c>
      <c r="E2278">
        <v>235.51240000000001</v>
      </c>
      <c r="F2278">
        <v>159.13</v>
      </c>
      <c r="G2278">
        <v>-9.58224266093087</v>
      </c>
      <c r="H2278">
        <v>7.1261100395280197</v>
      </c>
      <c r="I2278">
        <v>-9.0789547777157598</v>
      </c>
      <c r="J2278">
        <v>11.053518635327601</v>
      </c>
      <c r="K2278">
        <v>136.019588700367</v>
      </c>
      <c r="L2278">
        <v>133.52872400095001</v>
      </c>
      <c r="M2278">
        <v>73.309171572195893</v>
      </c>
      <c r="N2278">
        <v>3.1083509583834399</v>
      </c>
      <c r="O2278">
        <v>7.8992019103877302</v>
      </c>
      <c r="P2278">
        <v>47.684454756380497</v>
      </c>
      <c r="Q2278">
        <v>1.3435722318718001E-2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720</v>
      </c>
      <c r="E2279">
        <v>235.24006722999999</v>
      </c>
      <c r="F2279">
        <v>21.9</v>
      </c>
      <c r="G2279">
        <v>7.6009472667313798</v>
      </c>
      <c r="H2279">
        <v>2.5010949714817499</v>
      </c>
      <c r="I2279">
        <v>2.11764846392802</v>
      </c>
      <c r="J2279">
        <v>1.57448940334795</v>
      </c>
      <c r="K2279">
        <v>20.7602322058775</v>
      </c>
      <c r="L2279">
        <v>19.100127896071999</v>
      </c>
      <c r="M2279">
        <v>52.769297021364501</v>
      </c>
      <c r="N2279">
        <v>1.0089694657982899</v>
      </c>
      <c r="O2279">
        <v>6.1643835616438301</v>
      </c>
      <c r="P2279">
        <v>40.754547207404002</v>
      </c>
      <c r="Q2279">
        <v>2.7288076423579999E-3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265</v>
      </c>
      <c r="E2280">
        <v>234.41515440000001</v>
      </c>
      <c r="F2280">
        <v>199</v>
      </c>
      <c r="G2280">
        <v>212.883159128974</v>
      </c>
      <c r="H2280">
        <v>-0.129644847371987</v>
      </c>
      <c r="I2280">
        <v>79.797578617404</v>
      </c>
      <c r="J2280">
        <v>-9.1715041891293705</v>
      </c>
      <c r="K2280">
        <v>175.77241245958299</v>
      </c>
      <c r="L2280">
        <v>128.331924692668</v>
      </c>
      <c r="M2280">
        <v>46.6286320530795</v>
      </c>
      <c r="N2280">
        <v>0.37569119588607802</v>
      </c>
      <c r="O2280">
        <v>18.381909547738701</v>
      </c>
      <c r="P2280">
        <v>281.95777351247602</v>
      </c>
      <c r="Q2280">
        <v>0.116546312884071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200</v>
      </c>
      <c r="E2281">
        <v>233.77199999999999</v>
      </c>
      <c r="F2281">
        <v>632.5</v>
      </c>
      <c r="G2281">
        <v>0.74345980245139698</v>
      </c>
      <c r="H2281">
        <v>7.0682298649920101</v>
      </c>
      <c r="I2281">
        <v>25.509458548458301</v>
      </c>
      <c r="J2281">
        <v>4.5778801944673901</v>
      </c>
      <c r="K2281">
        <v>528.94811611229204</v>
      </c>
      <c r="L2281">
        <v>468.73248487371501</v>
      </c>
      <c r="M2281">
        <v>75.7978563348085</v>
      </c>
      <c r="N2281">
        <v>1.84555468135326</v>
      </c>
      <c r="O2281">
        <v>2.6086956521739202</v>
      </c>
      <c r="P2281">
        <v>70.416273743769295</v>
      </c>
      <c r="Q2281">
        <v>8.5314934407858006E-2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604</v>
      </c>
      <c r="E2282">
        <v>233.65624156499999</v>
      </c>
      <c r="F2282">
        <v>218.55</v>
      </c>
      <c r="G2282">
        <v>-0.48865158471346598</v>
      </c>
      <c r="H2282">
        <v>22.484500178583598</v>
      </c>
      <c r="I2282">
        <v>11.6750235638369</v>
      </c>
      <c r="J2282">
        <v>24.588986894406801</v>
      </c>
      <c r="M2282">
        <v>100</v>
      </c>
      <c r="O2282">
        <v>0</v>
      </c>
      <c r="P2282">
        <v>32.214156079854803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365</v>
      </c>
      <c r="E2283">
        <v>233.49428399999999</v>
      </c>
      <c r="F2283">
        <v>79.319999999999993</v>
      </c>
      <c r="G2283">
        <v>50.635792791135302</v>
      </c>
      <c r="H2283">
        <v>-15.428815790606301</v>
      </c>
      <c r="I2283">
        <v>-21.698677584568198</v>
      </c>
      <c r="J2283">
        <v>0.68301407555654703</v>
      </c>
      <c r="K2283">
        <v>82.865303180601501</v>
      </c>
      <c r="L2283">
        <v>73.216415944710704</v>
      </c>
      <c r="M2283">
        <v>40.728642166601198</v>
      </c>
      <c r="N2283">
        <v>0.566501342701204</v>
      </c>
      <c r="O2283">
        <v>22.730711043872901</v>
      </c>
      <c r="P2283">
        <v>86.415981198589805</v>
      </c>
      <c r="Q2283">
        <v>2.8840055209495001E-2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E2284">
        <v>233.466812</v>
      </c>
      <c r="F2284">
        <v>194.9</v>
      </c>
      <c r="G2284">
        <v>1.30174954080775</v>
      </c>
      <c r="H2284">
        <v>23.719469391886101</v>
      </c>
      <c r="I2284">
        <v>19.239047196045799</v>
      </c>
      <c r="J2284">
        <v>8.8771668893323508</v>
      </c>
      <c r="K2284">
        <v>152.827327482529</v>
      </c>
      <c r="L2284">
        <v>148.02202447243999</v>
      </c>
      <c r="M2284">
        <v>94.1806794650483</v>
      </c>
      <c r="N2284">
        <v>6.7777777777777697</v>
      </c>
      <c r="O2284">
        <v>0</v>
      </c>
      <c r="P2284">
        <v>40.519105984138399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1447</v>
      </c>
      <c r="E2285">
        <v>232.47945000000001</v>
      </c>
      <c r="F2285">
        <v>197.1</v>
      </c>
      <c r="G2285">
        <v>-41.8617940814514</v>
      </c>
      <c r="H2285">
        <v>-2.4637058803301999</v>
      </c>
      <c r="I2285">
        <v>-1.78620049316522</v>
      </c>
      <c r="J2285">
        <v>2.18902964241693</v>
      </c>
      <c r="K2285">
        <v>195.52972629390001</v>
      </c>
      <c r="L2285">
        <v>195.11724526910299</v>
      </c>
      <c r="M2285">
        <v>44.567802862998001</v>
      </c>
      <c r="N2285">
        <v>1.6669597269624501</v>
      </c>
      <c r="O2285">
        <v>50.583460172501198</v>
      </c>
      <c r="P2285">
        <v>22.9569557080473</v>
      </c>
      <c r="Q2285">
        <v>7.0913798366039997E-3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628</v>
      </c>
      <c r="E2286">
        <v>232.08941784000001</v>
      </c>
      <c r="F2286">
        <v>66.739999999999995</v>
      </c>
      <c r="G2286">
        <v>191.39174517208701</v>
      </c>
      <c r="H2286">
        <v>-0.36114177776610201</v>
      </c>
      <c r="I2286">
        <v>203.55542032063801</v>
      </c>
      <c r="J2286">
        <v>6.7309379901663204</v>
      </c>
      <c r="K2286">
        <v>61.802419017221901</v>
      </c>
      <c r="M2286">
        <v>57.5285338254103</v>
      </c>
      <c r="N2286">
        <v>0.40554082101887801</v>
      </c>
      <c r="O2286">
        <v>13.1255618819298</v>
      </c>
      <c r="P2286">
        <v>217.809523809523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223</v>
      </c>
      <c r="E2287">
        <v>232.04678784000001</v>
      </c>
      <c r="F2287">
        <v>296.8</v>
      </c>
      <c r="G2287">
        <v>-8.2649123953977899</v>
      </c>
      <c r="H2287">
        <v>-1.4061345208720599</v>
      </c>
      <c r="I2287">
        <v>-17.999846962211301</v>
      </c>
      <c r="J2287">
        <v>2.5452545172108998</v>
      </c>
      <c r="K2287">
        <v>279.149215085386</v>
      </c>
      <c r="L2287">
        <v>265.91582140631903</v>
      </c>
      <c r="M2287">
        <v>62.523544927866403</v>
      </c>
      <c r="N2287">
        <v>2.0298250657477999</v>
      </c>
      <c r="O2287">
        <v>20.956873315363801</v>
      </c>
      <c r="P2287">
        <v>32.677693339293697</v>
      </c>
      <c r="Q2287">
        <v>1.9725397862131001E-2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200</v>
      </c>
      <c r="E2288">
        <v>231.33453625000001</v>
      </c>
      <c r="F2288">
        <v>182.5</v>
      </c>
      <c r="G2288">
        <v>12.471110251452799</v>
      </c>
      <c r="H2288">
        <v>-13.080287640784</v>
      </c>
      <c r="I2288">
        <v>-18.5540510505007</v>
      </c>
      <c r="J2288">
        <v>0.26413940749641301</v>
      </c>
      <c r="K2288">
        <v>185.90960689053699</v>
      </c>
      <c r="L2288">
        <v>169.87591534690301</v>
      </c>
      <c r="M2288">
        <v>48.200258616067401</v>
      </c>
      <c r="N2288">
        <v>0.53566070004083</v>
      </c>
      <c r="O2288">
        <v>21.945205479452</v>
      </c>
      <c r="P2288">
        <v>44.841269841269799</v>
      </c>
      <c r="Q2288">
        <v>-1.4402104748060999E-2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1447</v>
      </c>
      <c r="E2289">
        <v>230.84745599999999</v>
      </c>
      <c r="F2289">
        <v>451.2</v>
      </c>
      <c r="G2289">
        <v>103.610261128049</v>
      </c>
      <c r="H2289">
        <v>10.0095885749137</v>
      </c>
      <c r="I2289">
        <v>19.593419501324899</v>
      </c>
      <c r="J2289">
        <v>6.7622449569571597</v>
      </c>
      <c r="K2289">
        <v>399.86797925053003</v>
      </c>
      <c r="L2289">
        <v>361.29494874494497</v>
      </c>
      <c r="M2289">
        <v>77.556278893934902</v>
      </c>
      <c r="N2289">
        <v>1.5434158769694899</v>
      </c>
      <c r="O2289">
        <v>19.4148936170212</v>
      </c>
      <c r="P2289">
        <v>140.89695675387</v>
      </c>
      <c r="Q2289">
        <v>5.2550842972837998E-2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E2290">
        <v>230.44820425</v>
      </c>
      <c r="F2290">
        <v>76.45</v>
      </c>
      <c r="G2290">
        <v>211.85655764574901</v>
      </c>
      <c r="H2290">
        <v>136.226187943204</v>
      </c>
      <c r="I2290">
        <v>162.33779231429801</v>
      </c>
      <c r="J2290">
        <v>20.1784378824958</v>
      </c>
      <c r="K2290">
        <v>43.396315894150199</v>
      </c>
      <c r="L2290">
        <v>32.571921847579198</v>
      </c>
      <c r="M2290">
        <v>93.192927388380795</v>
      </c>
      <c r="N2290">
        <v>2.8134164561322801</v>
      </c>
      <c r="O2290">
        <v>0</v>
      </c>
      <c r="P2290">
        <v>323.54570637119099</v>
      </c>
      <c r="Q2290">
        <v>0.11118888735216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95</v>
      </c>
      <c r="E2291">
        <v>230.184</v>
      </c>
      <c r="F2291">
        <v>57.5</v>
      </c>
      <c r="G2291">
        <v>95.375856849545599</v>
      </c>
      <c r="H2291">
        <v>37.867391545106798</v>
      </c>
      <c r="I2291">
        <v>19.079229844447699</v>
      </c>
      <c r="J2291">
        <v>14.997236302779701</v>
      </c>
      <c r="K2291">
        <v>42.958118687742598</v>
      </c>
      <c r="L2291">
        <v>38.788105783413201</v>
      </c>
      <c r="M2291">
        <v>75.306837052746602</v>
      </c>
      <c r="N2291">
        <v>4.5242471210659199</v>
      </c>
      <c r="O2291">
        <v>3.3043478260869499</v>
      </c>
      <c r="P2291">
        <v>134.69387755101999</v>
      </c>
      <c r="Q2291">
        <v>0.121025964526275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98</v>
      </c>
      <c r="E2292">
        <v>229.913020119999</v>
      </c>
      <c r="F2292">
        <v>173.3</v>
      </c>
      <c r="G2292">
        <v>111.69708808419</v>
      </c>
      <c r="H2292">
        <v>-9.5191459357702595</v>
      </c>
      <c r="I2292">
        <v>-12.9860616493484</v>
      </c>
      <c r="J2292">
        <v>-0.46275085294430601</v>
      </c>
      <c r="K2292">
        <v>178.00017218994199</v>
      </c>
      <c r="L2292">
        <v>147.62868927461</v>
      </c>
      <c r="M2292">
        <v>46.298402008127802</v>
      </c>
      <c r="N2292">
        <v>0.21119191202554</v>
      </c>
      <c r="O2292">
        <v>51.067512983265999</v>
      </c>
      <c r="P2292">
        <v>149.17325664989201</v>
      </c>
      <c r="Q2292">
        <v>0.112857362612815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21</v>
      </c>
      <c r="E2293">
        <v>229.85420574</v>
      </c>
      <c r="F2293">
        <v>119.4</v>
      </c>
      <c r="G2293">
        <v>83.978697133489106</v>
      </c>
      <c r="H2293">
        <v>-10.982130659624501</v>
      </c>
      <c r="I2293">
        <v>38.3337559360345</v>
      </c>
      <c r="J2293">
        <v>-1.75544786549434</v>
      </c>
      <c r="K2293">
        <v>111.364147290307</v>
      </c>
      <c r="L2293">
        <v>91.825360389490598</v>
      </c>
      <c r="M2293">
        <v>45.539444457083199</v>
      </c>
      <c r="N2293">
        <v>1.21725051622477</v>
      </c>
      <c r="O2293">
        <v>23.6180904522612</v>
      </c>
      <c r="P2293">
        <v>124.43609022556301</v>
      </c>
      <c r="Q2293">
        <v>4.1037501048544998E-2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386</v>
      </c>
      <c r="E2294">
        <v>229.52</v>
      </c>
      <c r="F2294">
        <v>400</v>
      </c>
      <c r="G2294">
        <v>606.85444867695401</v>
      </c>
      <c r="H2294">
        <v>14.386708559208101</v>
      </c>
      <c r="I2294">
        <v>85.745896511114296</v>
      </c>
      <c r="J2294">
        <v>8.5255767907115292</v>
      </c>
      <c r="K2294">
        <v>337.56779412860101</v>
      </c>
      <c r="L2294">
        <v>196.81361950301999</v>
      </c>
      <c r="M2294">
        <v>81.062301548818894</v>
      </c>
      <c r="N2294">
        <v>0.456997084548104</v>
      </c>
      <c r="O2294">
        <v>2</v>
      </c>
      <c r="P2294">
        <v>749.25690021231401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51</v>
      </c>
      <c r="E2295">
        <v>228.99109999999999</v>
      </c>
      <c r="F2295">
        <v>141.19999999999999</v>
      </c>
      <c r="G2295">
        <v>17.811026265526099</v>
      </c>
      <c r="H2295">
        <v>26.120797520938101</v>
      </c>
      <c r="I2295">
        <v>15.644700558952399</v>
      </c>
      <c r="J2295">
        <v>17.327712183714699</v>
      </c>
      <c r="K2295">
        <v>121.62463637634001</v>
      </c>
      <c r="L2295">
        <v>112.391029649892</v>
      </c>
      <c r="M2295">
        <v>66.567077720329493</v>
      </c>
      <c r="N2295">
        <v>4.72527821868999</v>
      </c>
      <c r="O2295">
        <v>10.623229461756299</v>
      </c>
      <c r="P2295">
        <v>62.205628948879898</v>
      </c>
      <c r="Q2295">
        <v>2.9239569600512001E-2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136</v>
      </c>
      <c r="E2296">
        <v>228.86199999999999</v>
      </c>
      <c r="F2296">
        <v>55.82</v>
      </c>
      <c r="G2296">
        <v>57.806643804808097</v>
      </c>
      <c r="H2296">
        <v>22.1891332695781</v>
      </c>
      <c r="I2296">
        <v>19.286566367573698</v>
      </c>
      <c r="J2296">
        <v>-3.6133519853003602</v>
      </c>
      <c r="K2296">
        <v>47.006762592616198</v>
      </c>
      <c r="L2296">
        <v>39.734580127806296</v>
      </c>
      <c r="M2296">
        <v>60.263352708104897</v>
      </c>
      <c r="N2296">
        <v>1.3832044709639399</v>
      </c>
      <c r="O2296">
        <v>17.0010748835542</v>
      </c>
      <c r="P2296">
        <v>93.483535528596093</v>
      </c>
      <c r="Q2296">
        <v>2.9487908469127001E-2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1032</v>
      </c>
      <c r="E2297">
        <v>228.46126745399999</v>
      </c>
      <c r="F2297">
        <v>12.27</v>
      </c>
      <c r="G2297">
        <v>54.023397833152202</v>
      </c>
      <c r="H2297">
        <v>-8.7612587710389906</v>
      </c>
      <c r="I2297">
        <v>-6.6225245415172003</v>
      </c>
      <c r="J2297">
        <v>0.54858225393274695</v>
      </c>
      <c r="K2297">
        <v>11.8892038807567</v>
      </c>
      <c r="L2297">
        <v>10.3872455357345</v>
      </c>
      <c r="M2297">
        <v>43.086267290308001</v>
      </c>
      <c r="N2297">
        <v>0.62635645126929496</v>
      </c>
      <c r="O2297">
        <v>25.509372453137701</v>
      </c>
      <c r="Q2297">
        <v>6.1752560549352999E-2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51</v>
      </c>
      <c r="E2298">
        <v>228.42963415999901</v>
      </c>
      <c r="F2298">
        <v>162.1</v>
      </c>
      <c r="G2298">
        <v>-22.474206979853399</v>
      </c>
      <c r="H2298">
        <v>-5.8707062631231297</v>
      </c>
      <c r="I2298">
        <v>-1.52809514396212</v>
      </c>
      <c r="J2298">
        <v>-0.497581089443763</v>
      </c>
      <c r="K2298">
        <v>160.96437911412099</v>
      </c>
      <c r="L2298">
        <v>145.44938030807899</v>
      </c>
      <c r="M2298">
        <v>43.868073486897103</v>
      </c>
      <c r="N2298">
        <v>0.33011818477057903</v>
      </c>
      <c r="O2298">
        <v>13.942011104256601</v>
      </c>
      <c r="P2298">
        <v>53.795066413662198</v>
      </c>
      <c r="Q2298">
        <v>3.1696471554013998E-2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231</v>
      </c>
      <c r="E2299">
        <v>227.96303075</v>
      </c>
      <c r="F2299">
        <v>215.26</v>
      </c>
      <c r="G2299">
        <v>37.714893874954299</v>
      </c>
      <c r="H2299">
        <v>-0.671147561456091</v>
      </c>
      <c r="I2299">
        <v>34.611733302262301</v>
      </c>
      <c r="J2299">
        <v>9.3743434551726299</v>
      </c>
      <c r="K2299">
        <v>201.86226164300001</v>
      </c>
      <c r="L2299">
        <v>174.723228593458</v>
      </c>
      <c r="M2299">
        <v>75.328853607112194</v>
      </c>
      <c r="N2299">
        <v>1.0920860510652599</v>
      </c>
      <c r="O2299">
        <v>21.7132769673882</v>
      </c>
      <c r="P2299">
        <v>95.247165532879805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57</v>
      </c>
      <c r="E2300">
        <v>227.672065</v>
      </c>
      <c r="F2300">
        <v>180.85</v>
      </c>
      <c r="G2300">
        <v>113.77765249949699</v>
      </c>
      <c r="H2300">
        <v>-2.6822509012008</v>
      </c>
      <c r="I2300">
        <v>17.849621858082902</v>
      </c>
      <c r="J2300">
        <v>3.3794127976899602</v>
      </c>
      <c r="K2300">
        <v>169.75644080606199</v>
      </c>
      <c r="L2300">
        <v>135.200211013104</v>
      </c>
      <c r="M2300">
        <v>62.399060835468802</v>
      </c>
      <c r="N2300">
        <v>0.32583208818169801</v>
      </c>
      <c r="O2300">
        <v>10.588885816975299</v>
      </c>
      <c r="P2300">
        <v>219.918627277551</v>
      </c>
      <c r="Q2300">
        <v>0.111145436550174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231</v>
      </c>
      <c r="E2301">
        <v>227.66399999999999</v>
      </c>
      <c r="F2301">
        <v>367.2</v>
      </c>
      <c r="G2301">
        <v>412.393666703723</v>
      </c>
      <c r="H2301">
        <v>33.718797890408801</v>
      </c>
      <c r="I2301">
        <v>95.6944385351281</v>
      </c>
      <c r="J2301">
        <v>20.191786697826199</v>
      </c>
      <c r="K2301">
        <v>278.90278419778502</v>
      </c>
      <c r="L2301">
        <v>220.98079746971601</v>
      </c>
      <c r="M2301">
        <v>92.285717255087206</v>
      </c>
      <c r="N2301">
        <v>0.81519089545926404</v>
      </c>
      <c r="O2301">
        <v>0</v>
      </c>
      <c r="Q2301">
        <v>0.28757156347829799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286</v>
      </c>
      <c r="E2302">
        <v>227.54284462499999</v>
      </c>
      <c r="F2302">
        <v>143.94999999999999</v>
      </c>
      <c r="G2302">
        <v>66.389614879842298</v>
      </c>
      <c r="H2302">
        <v>1.7337504872059799</v>
      </c>
      <c r="I2302">
        <v>46.386450020767299</v>
      </c>
      <c r="J2302">
        <v>-6.0505592709413998</v>
      </c>
      <c r="K2302">
        <v>141.032315199685</v>
      </c>
      <c r="L2302">
        <v>104.38904906355999</v>
      </c>
      <c r="M2302">
        <v>38.796201917535903</v>
      </c>
      <c r="N2302">
        <v>0.20191511026848799</v>
      </c>
      <c r="O2302">
        <v>25.1128864188954</v>
      </c>
      <c r="P2302">
        <v>141.12227805695099</v>
      </c>
      <c r="Q2302">
        <v>7.5340778850966003E-2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21</v>
      </c>
      <c r="E2303">
        <v>227.51764123000001</v>
      </c>
      <c r="F2303">
        <v>13.97</v>
      </c>
      <c r="G2303">
        <v>-20.584445304102601</v>
      </c>
      <c r="H2303">
        <v>-7.0871876617067198</v>
      </c>
      <c r="I2303">
        <v>-1.1366945820030101</v>
      </c>
      <c r="J2303">
        <v>-1.4063583426505</v>
      </c>
      <c r="K2303">
        <v>13.3989479542839</v>
      </c>
      <c r="L2303">
        <v>13.527154202758799</v>
      </c>
      <c r="M2303">
        <v>56.313181695399003</v>
      </c>
      <c r="N2303">
        <v>0.64403772515730096</v>
      </c>
      <c r="O2303">
        <v>29.563350035790901</v>
      </c>
      <c r="P2303">
        <v>41.827411167512601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433</v>
      </c>
      <c r="E2304">
        <v>227.43180000000001</v>
      </c>
      <c r="F2304">
        <v>90.9</v>
      </c>
      <c r="G2304">
        <v>-64.727924548532002</v>
      </c>
      <c r="H2304">
        <v>-10.2668768284964</v>
      </c>
      <c r="I2304">
        <v>-26.766134287730601</v>
      </c>
      <c r="J2304">
        <v>-4.6345490126523403</v>
      </c>
      <c r="K2304">
        <v>105.09579638249799</v>
      </c>
      <c r="L2304">
        <v>113.179046478895</v>
      </c>
      <c r="M2304">
        <v>19.013757758458802</v>
      </c>
      <c r="N2304">
        <v>2.7757103180163298</v>
      </c>
      <c r="O2304">
        <v>75.412541254125401</v>
      </c>
      <c r="P2304">
        <v>1</v>
      </c>
      <c r="Q2304">
        <v>7.2507379991314E-2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46</v>
      </c>
      <c r="E2305">
        <v>227.00111175000001</v>
      </c>
      <c r="F2305">
        <v>22.05</v>
      </c>
      <c r="G2305">
        <v>-52.917778637436001</v>
      </c>
      <c r="H2305">
        <v>25.8874483417917</v>
      </c>
      <c r="I2305">
        <v>-30.731376216158299</v>
      </c>
      <c r="J2305">
        <v>8.9164218611340704</v>
      </c>
      <c r="K2305">
        <v>20.104862494074698</v>
      </c>
      <c r="L2305">
        <v>22.6945541001922</v>
      </c>
      <c r="M2305">
        <v>65.380722986570504</v>
      </c>
      <c r="N2305">
        <v>1.1873614190687301</v>
      </c>
      <c r="O2305">
        <v>66.6666666666666</v>
      </c>
      <c r="P2305">
        <v>44.590163934426201</v>
      </c>
      <c r="Q2305">
        <v>0.25731639424970199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551</v>
      </c>
      <c r="E2306">
        <v>226.37193239999999</v>
      </c>
      <c r="F2306">
        <v>16.78</v>
      </c>
      <c r="G2306">
        <v>200.041365331435</v>
      </c>
      <c r="H2306">
        <v>-1.5333029499272699</v>
      </c>
      <c r="I2306">
        <v>70.141500906718704</v>
      </c>
      <c r="J2306">
        <v>-8.5422502255867894</v>
      </c>
      <c r="K2306">
        <v>15.304843539318201</v>
      </c>
      <c r="L2306">
        <v>10.241991547502201</v>
      </c>
      <c r="M2306">
        <v>21.916761666458601</v>
      </c>
      <c r="N2306">
        <v>2.6567869111979201</v>
      </c>
      <c r="O2306">
        <v>28.963051251489802</v>
      </c>
      <c r="P2306">
        <v>245.26748971193399</v>
      </c>
      <c r="Q2306">
        <v>9.5735954769810006E-2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E2307">
        <v>226</v>
      </c>
      <c r="F2307">
        <v>226</v>
      </c>
      <c r="G2307">
        <v>584.94514235721294</v>
      </c>
      <c r="H2307">
        <v>-10.185759741529001</v>
      </c>
      <c r="I2307">
        <v>83.661650955461496</v>
      </c>
      <c r="J2307">
        <v>2.3718518308380898</v>
      </c>
      <c r="K2307">
        <v>210.33694428320101</v>
      </c>
      <c r="L2307">
        <v>129.18618087572099</v>
      </c>
      <c r="M2307">
        <v>50.547199609453102</v>
      </c>
      <c r="N2307">
        <v>0.171129524640209</v>
      </c>
      <c r="O2307">
        <v>16.106194690265401</v>
      </c>
      <c r="P2307">
        <v>611.36292099464902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133</v>
      </c>
      <c r="E2308">
        <v>225.21422000000001</v>
      </c>
      <c r="F2308">
        <v>48.16</v>
      </c>
      <c r="G2308">
        <v>53.619604540133999</v>
      </c>
      <c r="H2308">
        <v>1.9162658539722199</v>
      </c>
      <c r="I2308">
        <v>-11.0172331780603</v>
      </c>
      <c r="J2308">
        <v>17.978523771961999</v>
      </c>
      <c r="K2308">
        <v>43.296797611526202</v>
      </c>
      <c r="L2308">
        <v>39.330679332853897</v>
      </c>
      <c r="M2308">
        <v>69.732086852539894</v>
      </c>
      <c r="N2308">
        <v>2.04950096492365</v>
      </c>
      <c r="O2308">
        <v>7.2466777408637801</v>
      </c>
      <c r="Q2308">
        <v>3.4872466653252998E-2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136</v>
      </c>
      <c r="E2309">
        <v>224.443091025</v>
      </c>
      <c r="F2309">
        <v>55.69</v>
      </c>
      <c r="G2309">
        <v>33.610956994747802</v>
      </c>
      <c r="H2309">
        <v>5.9448930297378597</v>
      </c>
      <c r="I2309">
        <v>-22.507810243416099</v>
      </c>
      <c r="J2309">
        <v>-0.73909065913254102</v>
      </c>
      <c r="K2309">
        <v>51.5668539398565</v>
      </c>
      <c r="L2309">
        <v>48.024525677542002</v>
      </c>
      <c r="M2309">
        <v>53.267647526756498</v>
      </c>
      <c r="N2309">
        <v>0.82512059430458096</v>
      </c>
      <c r="O2309">
        <v>33.7762614472975</v>
      </c>
      <c r="P2309">
        <v>62.125181950509401</v>
      </c>
      <c r="Q2309">
        <v>5.0310021791309997E-3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1149</v>
      </c>
      <c r="E2310">
        <v>224.40101225999999</v>
      </c>
      <c r="F2310">
        <v>519.1</v>
      </c>
      <c r="G2310">
        <v>-35.982238567749597</v>
      </c>
      <c r="H2310">
        <v>-10.675586369319101</v>
      </c>
      <c r="I2310">
        <v>-43.9677315438581</v>
      </c>
      <c r="J2310">
        <v>-3.34266904795683</v>
      </c>
      <c r="K2310">
        <v>571.44883590858797</v>
      </c>
      <c r="L2310">
        <v>607.93833509598505</v>
      </c>
      <c r="M2310">
        <v>34.6800977082139</v>
      </c>
      <c r="N2310">
        <v>1.5360697460855901</v>
      </c>
      <c r="O2310">
        <v>91.658639953766098</v>
      </c>
      <c r="P2310">
        <v>5.8847526772055101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942</v>
      </c>
      <c r="E2311">
        <v>223.5855382</v>
      </c>
      <c r="F2311">
        <v>115.4</v>
      </c>
      <c r="G2311">
        <v>40.104587884930503</v>
      </c>
      <c r="H2311">
        <v>84.289207872583503</v>
      </c>
      <c r="I2311">
        <v>52.268263033480899</v>
      </c>
      <c r="J2311">
        <v>15.223336254360699</v>
      </c>
      <c r="M2311">
        <v>57.023341259635899</v>
      </c>
      <c r="O2311">
        <v>20.450606585788499</v>
      </c>
      <c r="P2311">
        <v>84.051036682615603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E2312">
        <v>223.416</v>
      </c>
      <c r="F2312">
        <v>174</v>
      </c>
      <c r="G2312">
        <v>-12.729441492712001</v>
      </c>
      <c r="H2312">
        <v>-16.493620410244699</v>
      </c>
      <c r="I2312">
        <v>-0.56576634416167804</v>
      </c>
      <c r="J2312">
        <v>-1.82490761863471</v>
      </c>
      <c r="K2312">
        <v>163.83317819927001</v>
      </c>
      <c r="M2312">
        <v>38.038014745496596</v>
      </c>
      <c r="O2312">
        <v>26.724137931034399</v>
      </c>
      <c r="P2312">
        <v>64.928909952606602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628</v>
      </c>
      <c r="E2313">
        <v>223.34074000000001</v>
      </c>
      <c r="F2313">
        <v>217</v>
      </c>
      <c r="G2313">
        <v>387.80023084123599</v>
      </c>
      <c r="H2313">
        <v>-16.010041822059598</v>
      </c>
      <c r="I2313">
        <v>15.958917813244501</v>
      </c>
      <c r="J2313">
        <v>2.7807075754197799</v>
      </c>
      <c r="K2313">
        <v>244.155835131841</v>
      </c>
      <c r="L2313">
        <v>187.54619681777299</v>
      </c>
      <c r="M2313">
        <v>36.815838996816098</v>
      </c>
      <c r="N2313">
        <v>0.91172985781990501</v>
      </c>
      <c r="O2313">
        <v>77.880184331797196</v>
      </c>
      <c r="P2313">
        <v>442.5</v>
      </c>
      <c r="Q2313">
        <v>0.13543711880932799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1591</v>
      </c>
      <c r="E2314">
        <v>223.20021400499999</v>
      </c>
      <c r="F2314">
        <v>481.35</v>
      </c>
      <c r="G2314">
        <v>-18.297832545791799</v>
      </c>
      <c r="H2314">
        <v>22.747502155620101</v>
      </c>
      <c r="I2314">
        <v>3.09109397576578</v>
      </c>
      <c r="J2314">
        <v>12.262709564150301</v>
      </c>
      <c r="K2314">
        <v>426.05141411154898</v>
      </c>
      <c r="L2314">
        <v>418.45911612641697</v>
      </c>
      <c r="M2314">
        <v>67.179950805790597</v>
      </c>
      <c r="N2314">
        <v>1.86642932241492</v>
      </c>
      <c r="O2314">
        <v>14.2619715383816</v>
      </c>
      <c r="P2314">
        <v>33.7083333333333</v>
      </c>
      <c r="Q2314">
        <v>-0.128378092947462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420</v>
      </c>
      <c r="E2315">
        <v>223.151295</v>
      </c>
      <c r="F2315">
        <v>3.93</v>
      </c>
      <c r="G2315">
        <v>-86.760866427547001</v>
      </c>
      <c r="H2315">
        <v>4.6310994104404903</v>
      </c>
      <c r="I2315">
        <v>-40.933207966497498</v>
      </c>
      <c r="J2315">
        <v>4.5986252509645702</v>
      </c>
      <c r="K2315">
        <v>3.6330576403891901</v>
      </c>
      <c r="L2315">
        <v>5.1640641230651596</v>
      </c>
      <c r="M2315">
        <v>71.508518062228305</v>
      </c>
      <c r="N2315">
        <v>2.8833429462414299</v>
      </c>
      <c r="O2315">
        <v>215.52162849872701</v>
      </c>
      <c r="P2315">
        <v>24.761904761904699</v>
      </c>
      <c r="Q2315">
        <v>3.0441061774172998E-2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200</v>
      </c>
      <c r="E2316">
        <v>222.76406750000001</v>
      </c>
      <c r="F2316">
        <v>179.15</v>
      </c>
      <c r="G2316">
        <v>4.20562639355194</v>
      </c>
      <c r="H2316">
        <v>3.4369351453108199</v>
      </c>
      <c r="I2316">
        <v>-19.840401249096399</v>
      </c>
      <c r="J2316">
        <v>-0.857920612285058</v>
      </c>
      <c r="K2316">
        <v>170.466993121423</v>
      </c>
      <c r="L2316">
        <v>178.63405228188</v>
      </c>
      <c r="M2316">
        <v>58.394261187959003</v>
      </c>
      <c r="N2316">
        <v>2.2382999812329198</v>
      </c>
      <c r="O2316">
        <v>72.732347195087897</v>
      </c>
      <c r="P2316">
        <v>38.875968992247998</v>
      </c>
      <c r="Q2316">
        <v>0.122164337710553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4415</v>
      </c>
      <c r="E2317">
        <v>222.37710617399901</v>
      </c>
      <c r="F2317">
        <v>136.33000000000001</v>
      </c>
      <c r="G2317">
        <v>-20.653620375217201</v>
      </c>
      <c r="H2317">
        <v>4.6920814399786499</v>
      </c>
      <c r="I2317">
        <v>-32.447922870823803</v>
      </c>
      <c r="J2317">
        <v>8.3930382317027306</v>
      </c>
      <c r="K2317">
        <v>128.77289685141099</v>
      </c>
      <c r="L2317">
        <v>131.70532290983701</v>
      </c>
      <c r="M2317">
        <v>63.7685776869912</v>
      </c>
      <c r="N2317">
        <v>0.73274456394744802</v>
      </c>
      <c r="O2317">
        <v>40.651360668964998</v>
      </c>
      <c r="P2317">
        <v>26.818604651162701</v>
      </c>
      <c r="Q2317">
        <v>9.0966179999909993E-3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420</v>
      </c>
      <c r="E2318">
        <v>221.09774596</v>
      </c>
      <c r="F2318">
        <v>184.6</v>
      </c>
      <c r="G2318">
        <v>242.78222136256301</v>
      </c>
      <c r="H2318">
        <v>34.994631058321602</v>
      </c>
      <c r="I2318">
        <v>143.35125514912701</v>
      </c>
      <c r="J2318">
        <v>3.6124139020663999</v>
      </c>
      <c r="K2318">
        <v>141.08889900217099</v>
      </c>
      <c r="L2318">
        <v>103.587066071187</v>
      </c>
      <c r="M2318">
        <v>93.084311212580303</v>
      </c>
      <c r="N2318">
        <v>0.40264026402640202</v>
      </c>
      <c r="O2318">
        <v>0</v>
      </c>
      <c r="P2318">
        <v>269.2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E2319">
        <v>221.08926</v>
      </c>
      <c r="F2319">
        <v>72.11</v>
      </c>
      <c r="G2319">
        <v>132.133673495945</v>
      </c>
      <c r="H2319">
        <v>-13.625564854689101</v>
      </c>
      <c r="I2319">
        <v>-15.554404611250799</v>
      </c>
      <c r="J2319">
        <v>-6.7941044546554101</v>
      </c>
      <c r="K2319">
        <v>78.480745753310501</v>
      </c>
      <c r="L2319">
        <v>66.664516902150595</v>
      </c>
      <c r="M2319">
        <v>34.827713518231398</v>
      </c>
      <c r="N2319">
        <v>4.1934518552099798</v>
      </c>
      <c r="O2319">
        <v>35.626126750797397</v>
      </c>
      <c r="P2319">
        <v>158.55145213338099</v>
      </c>
      <c r="Q2319">
        <v>0.237492895671749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1032</v>
      </c>
      <c r="E2320">
        <v>220.40321809</v>
      </c>
      <c r="F2320">
        <v>6.7</v>
      </c>
      <c r="G2320">
        <v>108.669940660809</v>
      </c>
      <c r="H2320">
        <v>-1.1653375819619001</v>
      </c>
      <c r="I2320">
        <v>19.745896511114299</v>
      </c>
      <c r="J2320">
        <v>-8.8678247142083908</v>
      </c>
      <c r="K2320">
        <v>6.3050041742926197</v>
      </c>
      <c r="L2320">
        <v>5.1615984740206899</v>
      </c>
      <c r="M2320">
        <v>27.201963088531802</v>
      </c>
      <c r="N2320">
        <v>0.53912456763302397</v>
      </c>
      <c r="O2320">
        <v>28.656716417910399</v>
      </c>
      <c r="Q2320">
        <v>4.7032144250883E-2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531</v>
      </c>
      <c r="E2321">
        <v>220.20227495999899</v>
      </c>
      <c r="F2321">
        <v>175.2</v>
      </c>
      <c r="G2321">
        <v>44.559092641962799</v>
      </c>
      <c r="H2321">
        <v>15.039834779740801</v>
      </c>
      <c r="I2321">
        <v>-44.174103488885599</v>
      </c>
      <c r="J2321">
        <v>6.5332902423746102</v>
      </c>
      <c r="K2321">
        <v>162.70120514491001</v>
      </c>
      <c r="L2321">
        <v>156.99872400246201</v>
      </c>
      <c r="M2321">
        <v>49.497893466304603</v>
      </c>
      <c r="N2321">
        <v>0.65611093487294903</v>
      </c>
      <c r="O2321">
        <v>53.538812785388103</v>
      </c>
      <c r="P2321">
        <v>98.122809001470003</v>
      </c>
      <c r="Q2321">
        <v>1.9208507808765998E-2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57</v>
      </c>
      <c r="E2322">
        <v>220.16203200000001</v>
      </c>
      <c r="F2322">
        <v>134.35</v>
      </c>
      <c r="G2322">
        <v>-35.240310025287997</v>
      </c>
      <c r="H2322">
        <v>-8.2656510615857304</v>
      </c>
      <c r="I2322">
        <v>-23.0766348767376</v>
      </c>
      <c r="J2322">
        <v>-6.1611643457624803</v>
      </c>
      <c r="M2322">
        <v>35.595397060426201</v>
      </c>
      <c r="O2322">
        <v>46.483066617044997</v>
      </c>
      <c r="P2322">
        <v>31.7156862745098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136</v>
      </c>
      <c r="E2323">
        <v>219.71520122999999</v>
      </c>
      <c r="F2323">
        <v>59.1</v>
      </c>
      <c r="G2323">
        <v>-50.987019224545101</v>
      </c>
      <c r="H2323">
        <v>-9.9859629637687295</v>
      </c>
      <c r="I2323">
        <v>-22.011244116324299</v>
      </c>
      <c r="J2323">
        <v>-0.82937645819366801</v>
      </c>
      <c r="K2323">
        <v>60.639013757392497</v>
      </c>
      <c r="L2323">
        <v>64.404202799596305</v>
      </c>
      <c r="M2323">
        <v>34.946118535573397</v>
      </c>
      <c r="N2323">
        <v>1.1808108952572101</v>
      </c>
      <c r="O2323">
        <v>63.451776649746101</v>
      </c>
      <c r="P2323">
        <v>41.421392677674</v>
      </c>
      <c r="Q2323">
        <v>8.7320278856612005E-2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165</v>
      </c>
      <c r="E2324">
        <v>219.30760000000001</v>
      </c>
      <c r="F2324">
        <v>515</v>
      </c>
      <c r="G2324">
        <v>-23.159633274027499</v>
      </c>
      <c r="H2324">
        <v>-12.334862007713999</v>
      </c>
      <c r="I2324">
        <v>-10.995958125476999</v>
      </c>
      <c r="J2324">
        <v>-1.4701102239059201</v>
      </c>
      <c r="M2324">
        <v>40.265931692498903</v>
      </c>
      <c r="O2324">
        <v>29.4368932038834</v>
      </c>
      <c r="P2324">
        <v>57.612853863810201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942</v>
      </c>
      <c r="E2325">
        <v>219.23451144000001</v>
      </c>
      <c r="F2325">
        <v>34.270000000000003</v>
      </c>
      <c r="G2325">
        <v>23.5603395244895</v>
      </c>
      <c r="H2325">
        <v>7.4374481412068603</v>
      </c>
      <c r="I2325">
        <v>-13.4896224538958</v>
      </c>
      <c r="J2325">
        <v>-4.3838173733156802</v>
      </c>
      <c r="K2325">
        <v>31.612878524043399</v>
      </c>
      <c r="L2325">
        <v>31.177883757385199</v>
      </c>
      <c r="M2325">
        <v>65.376539848593595</v>
      </c>
      <c r="N2325">
        <v>1.0833587587850699</v>
      </c>
      <c r="O2325">
        <v>18.179165450831601</v>
      </c>
      <c r="P2325">
        <v>51.302428256070598</v>
      </c>
      <c r="Q2325">
        <v>-4.0449164519960001E-2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628</v>
      </c>
      <c r="E2326">
        <v>219.11713065000001</v>
      </c>
      <c r="F2326">
        <v>24.37</v>
      </c>
      <c r="G2326">
        <v>-15.1392398246506</v>
      </c>
      <c r="H2326">
        <v>-10.9594989934265</v>
      </c>
      <c r="I2326">
        <v>-34.089629804674999</v>
      </c>
      <c r="J2326">
        <v>-1.16473052383849</v>
      </c>
      <c r="K2326">
        <v>23.711471867298599</v>
      </c>
      <c r="L2326">
        <v>22.656701251880101</v>
      </c>
      <c r="M2326">
        <v>43.1388307169968</v>
      </c>
      <c r="N2326">
        <v>0.83954819713663997</v>
      </c>
      <c r="O2326">
        <v>33.360689372178904</v>
      </c>
      <c r="P2326">
        <v>129.905660377358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E2327">
        <v>218.86103084999999</v>
      </c>
      <c r="F2327">
        <v>296.45</v>
      </c>
      <c r="G2327">
        <v>198.10329415949801</v>
      </c>
      <c r="H2327">
        <v>22.6843841249026</v>
      </c>
      <c r="I2327">
        <v>-3.41095523687589</v>
      </c>
      <c r="J2327">
        <v>-1.6561587840272201</v>
      </c>
      <c r="K2327">
        <v>275.18666164810901</v>
      </c>
      <c r="L2327">
        <v>245.884631716374</v>
      </c>
      <c r="M2327">
        <v>46.976270390463597</v>
      </c>
      <c r="N2327">
        <v>0.297408207343412</v>
      </c>
      <c r="O2327">
        <v>21.437004553887601</v>
      </c>
      <c r="P2327">
        <v>244.30894308942999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220</v>
      </c>
      <c r="E2328">
        <v>218.32793202799999</v>
      </c>
      <c r="F2328">
        <v>13.88</v>
      </c>
      <c r="G2328">
        <v>71.867935648278205</v>
      </c>
      <c r="H2328">
        <v>-1.70771157422775</v>
      </c>
      <c r="I2328">
        <v>-13.308648943431001</v>
      </c>
      <c r="J2328">
        <v>17.237850432562599</v>
      </c>
      <c r="K2328">
        <v>12.919929696207401</v>
      </c>
      <c r="L2328">
        <v>11.400793104500799</v>
      </c>
      <c r="M2328">
        <v>54.3530047307679</v>
      </c>
      <c r="N2328">
        <v>2.6097017823357</v>
      </c>
      <c r="O2328">
        <v>40.129682997118103</v>
      </c>
      <c r="P2328">
        <v>105.62962962962899</v>
      </c>
      <c r="Q2328">
        <v>9.7201341435650002E-3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E2329">
        <v>218.01599999999999</v>
      </c>
      <c r="F2329">
        <v>340.65</v>
      </c>
      <c r="G2329">
        <v>1427.64244034066</v>
      </c>
      <c r="H2329">
        <v>42.001265689243802</v>
      </c>
      <c r="I2329">
        <v>427.233736282216</v>
      </c>
      <c r="J2329">
        <v>6.8855999433258601</v>
      </c>
      <c r="K2329">
        <v>255.806989968339</v>
      </c>
      <c r="L2329">
        <v>146.740081408713</v>
      </c>
      <c r="M2329">
        <v>82.999700399412205</v>
      </c>
      <c r="N2329">
        <v>0.752706486442967</v>
      </c>
      <c r="O2329">
        <v>2.7447526787024801</v>
      </c>
      <c r="P2329">
        <v>1719.7115384615299</v>
      </c>
      <c r="Q2329">
        <v>0.22445735841186201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279</v>
      </c>
      <c r="E2330">
        <v>217.87301600000001</v>
      </c>
      <c r="F2330">
        <v>84.46</v>
      </c>
      <c r="G2330">
        <v>-40.975188854937201</v>
      </c>
      <c r="H2330">
        <v>-10.8434406089404</v>
      </c>
      <c r="I2330">
        <v>-38.505224565118802</v>
      </c>
      <c r="J2330">
        <v>11.064877048242799</v>
      </c>
      <c r="K2330">
        <v>89.653203598629503</v>
      </c>
      <c r="L2330">
        <v>97.130646449337405</v>
      </c>
      <c r="M2330">
        <v>50.543918275514798</v>
      </c>
      <c r="N2330">
        <v>1.6166357145438599</v>
      </c>
      <c r="O2330">
        <v>59.010182334832997</v>
      </c>
      <c r="P2330">
        <v>15.052445170957601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628</v>
      </c>
      <c r="E2331">
        <v>217.68377667499999</v>
      </c>
      <c r="F2331">
        <v>204.97</v>
      </c>
      <c r="G2331">
        <v>35.779903292549797</v>
      </c>
      <c r="H2331">
        <v>-3.9901663219858698</v>
      </c>
      <c r="I2331">
        <v>-13.459042656375701</v>
      </c>
      <c r="J2331">
        <v>1.0894534681214001</v>
      </c>
      <c r="K2331">
        <v>203.51423482714799</v>
      </c>
      <c r="L2331">
        <v>192.198850423994</v>
      </c>
      <c r="M2331">
        <v>66.680146872593497</v>
      </c>
      <c r="N2331">
        <v>0.60352206148286602</v>
      </c>
      <c r="O2331">
        <v>41.776845392008497</v>
      </c>
      <c r="P2331">
        <v>100.162333282232</v>
      </c>
      <c r="Q2331">
        <v>0.112232611096236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E2332">
        <v>217.45146575000001</v>
      </c>
      <c r="F2332">
        <v>24.35</v>
      </c>
      <c r="G2332">
        <v>62.195699286653799</v>
      </c>
      <c r="H2332">
        <v>15.602702531401899</v>
      </c>
      <c r="I2332">
        <v>11.003098157204899</v>
      </c>
      <c r="J2332">
        <v>16.074179666242799</v>
      </c>
      <c r="K2332">
        <v>21.943912838209801</v>
      </c>
      <c r="L2332">
        <v>21.162103992037999</v>
      </c>
      <c r="M2332">
        <v>74.960975763198803</v>
      </c>
      <c r="N2332">
        <v>2.4696735349461898</v>
      </c>
      <c r="O2332">
        <v>26.447638603695999</v>
      </c>
      <c r="P2332">
        <v>97.806661251015399</v>
      </c>
      <c r="Q2332">
        <v>3.6718183519682999E-2</v>
      </c>
    </row>
    <row r="2333" spans="1:17" hidden="1" x14ac:dyDescent="0.3">
      <c r="A2333" t="s">
        <v>4826</v>
      </c>
      <c r="B2333" t="s">
        <v>3668</v>
      </c>
      <c r="C2333" t="str">
        <f>IFERROR(VLOOKUP(Table1[[#This Row],[Ticker]],[1]!Table1[[Symbol]:[Industry]],2,FALSE),"-")</f>
        <v>-</v>
      </c>
      <c r="D2333" t="s">
        <v>1447</v>
      </c>
      <c r="E2333">
        <v>217.269294</v>
      </c>
      <c r="F2333">
        <v>137.94</v>
      </c>
      <c r="G2333">
        <v>15.715142537216201</v>
      </c>
      <c r="H2333">
        <v>5.6520990797370496</v>
      </c>
      <c r="I2333">
        <v>-3.2359948369741498</v>
      </c>
      <c r="J2333">
        <v>14.598477610262901</v>
      </c>
      <c r="K2333">
        <v>120.65648358795001</v>
      </c>
      <c r="L2333">
        <v>114.44827319883601</v>
      </c>
      <c r="M2333">
        <v>65.701493223725095</v>
      </c>
      <c r="N2333">
        <v>2.8353718017307701</v>
      </c>
      <c r="O2333">
        <v>5.8431201971871696</v>
      </c>
      <c r="P2333">
        <v>42.943005181347097</v>
      </c>
      <c r="Q2333">
        <v>8.0251826724559994E-3</v>
      </c>
    </row>
    <row r="2334" spans="1:17" hidden="1" x14ac:dyDescent="0.3">
      <c r="A2334" t="s">
        <v>4827</v>
      </c>
      <c r="B2334" t="s">
        <v>4828</v>
      </c>
      <c r="C2334" t="str">
        <f>IFERROR(VLOOKUP(Table1[[#This Row],[Ticker]],[1]!Table1[[Symbol]:[Industry]],2,FALSE),"-")</f>
        <v>-</v>
      </c>
      <c r="D2334" t="s">
        <v>628</v>
      </c>
      <c r="E2334">
        <v>217.161</v>
      </c>
      <c r="F2334">
        <v>6.3</v>
      </c>
      <c r="G2334">
        <v>1448.5822213625599</v>
      </c>
      <c r="H2334">
        <v>39.7437533271289</v>
      </c>
      <c r="I2334">
        <v>137.74589651111401</v>
      </c>
      <c r="J2334">
        <v>8.6140658401916408</v>
      </c>
      <c r="K2334">
        <v>4.53751094285606</v>
      </c>
      <c r="L2334">
        <v>2.8130797610025802</v>
      </c>
      <c r="M2334">
        <v>99.290239596069497</v>
      </c>
      <c r="N2334">
        <v>0.72203634082141799</v>
      </c>
      <c r="O2334">
        <v>0</v>
      </c>
      <c r="P2334">
        <v>1474.99999999999</v>
      </c>
      <c r="Q2334">
        <v>0.168276135305932</v>
      </c>
    </row>
    <row r="2335" spans="1:17" hidden="1" x14ac:dyDescent="0.3">
      <c r="A2335" t="s">
        <v>4829</v>
      </c>
      <c r="B2335" t="s">
        <v>4830</v>
      </c>
      <c r="C2335" t="str">
        <f>IFERROR(VLOOKUP(Table1[[#This Row],[Ticker]],[1]!Table1[[Symbol]:[Industry]],2,FALSE),"-")</f>
        <v>-</v>
      </c>
      <c r="D2335" t="s">
        <v>265</v>
      </c>
      <c r="E2335">
        <v>217.095</v>
      </c>
      <c r="F2335">
        <v>723.65</v>
      </c>
      <c r="G2335">
        <v>-39.173218989476503</v>
      </c>
      <c r="H2335">
        <v>-3.66935737169598</v>
      </c>
      <c r="I2335">
        <v>-24.113346139608002</v>
      </c>
      <c r="J2335">
        <v>-0.18177456620576099</v>
      </c>
      <c r="K2335">
        <v>715.77424099643099</v>
      </c>
      <c r="L2335">
        <v>759.49775998350401</v>
      </c>
      <c r="M2335">
        <v>54.466479020285597</v>
      </c>
      <c r="N2335">
        <v>0.69461322821537597</v>
      </c>
      <c r="O2335">
        <v>37.359220617701901</v>
      </c>
      <c r="P2335">
        <v>15.3227091633466</v>
      </c>
      <c r="Q2335">
        <v>-6.5295891187869999E-3</v>
      </c>
    </row>
    <row r="2336" spans="1:17" hidden="1" x14ac:dyDescent="0.3">
      <c r="A2336" t="s">
        <v>4831</v>
      </c>
      <c r="B2336" t="s">
        <v>4832</v>
      </c>
      <c r="C2336" t="str">
        <f>IFERROR(VLOOKUP(Table1[[#This Row],[Ticker]],[1]!Table1[[Symbol]:[Industry]],2,FALSE),"-")</f>
        <v>-</v>
      </c>
      <c r="D2336" t="s">
        <v>279</v>
      </c>
      <c r="E2336">
        <v>216.912197085</v>
      </c>
      <c r="F2336">
        <v>499.35</v>
      </c>
      <c r="G2336">
        <v>-14.355390845694499</v>
      </c>
      <c r="H2336">
        <v>4.4546803069499097</v>
      </c>
      <c r="I2336">
        <v>5.6954521200502404</v>
      </c>
      <c r="J2336">
        <v>-3.5002448055326001</v>
      </c>
      <c r="K2336">
        <v>466.86871254692801</v>
      </c>
      <c r="L2336">
        <v>439.07677551050398</v>
      </c>
      <c r="M2336">
        <v>61.719630884526197</v>
      </c>
      <c r="N2336">
        <v>1.85714144550264</v>
      </c>
      <c r="O2336">
        <v>7.0291378792430104</v>
      </c>
      <c r="P2336">
        <v>43.491379310344797</v>
      </c>
      <c r="Q2336">
        <v>-9.5641212089943001E-2</v>
      </c>
    </row>
    <row r="2337" spans="1:17" hidden="1" x14ac:dyDescent="0.3">
      <c r="A2337" t="s">
        <v>4833</v>
      </c>
      <c r="B2337" t="s">
        <v>4834</v>
      </c>
      <c r="C2337" t="str">
        <f>IFERROR(VLOOKUP(Table1[[#This Row],[Ticker]],[1]!Table1[[Symbol]:[Industry]],2,FALSE),"-")</f>
        <v>-</v>
      </c>
      <c r="D2337" t="s">
        <v>925</v>
      </c>
      <c r="E2337">
        <v>216.645276</v>
      </c>
      <c r="F2337">
        <v>363.45</v>
      </c>
      <c r="G2337">
        <v>85.823842491308497</v>
      </c>
      <c r="H2337">
        <v>83.523686408240806</v>
      </c>
      <c r="I2337">
        <v>27.0790987316403</v>
      </c>
      <c r="J2337">
        <v>-12.4090930130078</v>
      </c>
      <c r="K2337">
        <v>282.970587028772</v>
      </c>
      <c r="L2337">
        <v>216.731758409208</v>
      </c>
      <c r="M2337">
        <v>39.766711958420103</v>
      </c>
      <c r="N2337">
        <v>1.1170832780945701</v>
      </c>
      <c r="O2337">
        <v>14.224635919993901</v>
      </c>
      <c r="P2337">
        <v>203.12252581507499</v>
      </c>
    </row>
    <row r="2338" spans="1:17" hidden="1" x14ac:dyDescent="0.3">
      <c r="A2338" t="s">
        <v>4835</v>
      </c>
      <c r="B2338" t="s">
        <v>4836</v>
      </c>
      <c r="C2338" t="str">
        <f>IFERROR(VLOOKUP(Table1[[#This Row],[Ticker]],[1]!Table1[[Symbol]:[Industry]],2,FALSE),"-")</f>
        <v>-</v>
      </c>
      <c r="E2338">
        <v>216.157791</v>
      </c>
      <c r="F2338">
        <v>188.57</v>
      </c>
      <c r="G2338">
        <v>-36.128097047778297</v>
      </c>
      <c r="H2338">
        <v>-9.1838106004349296</v>
      </c>
      <c r="I2338">
        <v>-20.8795058161943</v>
      </c>
      <c r="J2338">
        <v>3.1029790927223502</v>
      </c>
      <c r="K2338">
        <v>194.83042885132801</v>
      </c>
      <c r="L2338">
        <v>192.47704831447501</v>
      </c>
      <c r="M2338">
        <v>54.473411371966101</v>
      </c>
      <c r="N2338">
        <v>2.3407384351052301</v>
      </c>
      <c r="O2338">
        <v>28.0161213342525</v>
      </c>
      <c r="P2338">
        <v>38.654411764705799</v>
      </c>
    </row>
    <row r="2339" spans="1:17" hidden="1" x14ac:dyDescent="0.3">
      <c r="A2339" t="s">
        <v>4837</v>
      </c>
      <c r="B2339" t="s">
        <v>4838</v>
      </c>
      <c r="C2339" t="str">
        <f>IFERROR(VLOOKUP(Table1[[#This Row],[Ticker]],[1]!Table1[[Symbol]:[Industry]],2,FALSE),"-")</f>
        <v>-</v>
      </c>
      <c r="D2339" t="s">
        <v>922</v>
      </c>
      <c r="E2339">
        <v>216.10602975999899</v>
      </c>
      <c r="F2339">
        <v>156.05000000000001</v>
      </c>
      <c r="G2339">
        <v>229.04919174980699</v>
      </c>
      <c r="H2339">
        <v>-8.8476475440245697</v>
      </c>
      <c r="I2339">
        <v>137.43944489821101</v>
      </c>
      <c r="J2339">
        <v>2.0448002395124401</v>
      </c>
      <c r="K2339">
        <v>151.99959383771599</v>
      </c>
      <c r="L2339">
        <v>116.223983568924</v>
      </c>
      <c r="M2339">
        <v>58.299571279059599</v>
      </c>
      <c r="N2339">
        <v>0.446001196841881</v>
      </c>
      <c r="O2339">
        <v>16.0845882729894</v>
      </c>
      <c r="P2339">
        <v>282.007343941248</v>
      </c>
      <c r="Q2339">
        <v>0.132562061826976</v>
      </c>
    </row>
    <row r="2340" spans="1:17" hidden="1" x14ac:dyDescent="0.3">
      <c r="A2340" t="s">
        <v>4839</v>
      </c>
      <c r="B2340" t="s">
        <v>4840</v>
      </c>
      <c r="C2340" t="str">
        <f>IFERROR(VLOOKUP(Table1[[#This Row],[Ticker]],[1]!Table1[[Symbol]:[Industry]],2,FALSE),"-")</f>
        <v>-</v>
      </c>
      <c r="D2340" t="s">
        <v>184</v>
      </c>
      <c r="E2340">
        <v>216.08</v>
      </c>
      <c r="F2340">
        <v>27.01</v>
      </c>
      <c r="G2340">
        <v>138.38614293119099</v>
      </c>
      <c r="H2340">
        <v>36.5225650665706</v>
      </c>
      <c r="I2340">
        <v>-26.559298294080399</v>
      </c>
      <c r="J2340">
        <v>8.6432200049855794</v>
      </c>
      <c r="K2340">
        <v>23.4212493145574</v>
      </c>
      <c r="L2340">
        <v>20.2812805546276</v>
      </c>
      <c r="M2340">
        <v>54.020107203550303</v>
      </c>
      <c r="N2340">
        <v>1.4769370008318301</v>
      </c>
      <c r="O2340">
        <v>15.883006293965099</v>
      </c>
      <c r="P2340">
        <v>184.31578947368399</v>
      </c>
      <c r="Q2340">
        <v>7.8275870925922003E-2</v>
      </c>
    </row>
    <row r="2341" spans="1:17" hidden="1" x14ac:dyDescent="0.3">
      <c r="A2341" t="s">
        <v>4841</v>
      </c>
      <c r="B2341" t="s">
        <v>4842</v>
      </c>
      <c r="C2341" t="str">
        <f>IFERROR(VLOOKUP(Table1[[#This Row],[Ticker]],[1]!Table1[[Symbol]:[Industry]],2,FALSE),"-")</f>
        <v>-</v>
      </c>
      <c r="D2341" t="s">
        <v>265</v>
      </c>
      <c r="E2341">
        <v>216.036</v>
      </c>
      <c r="F2341">
        <v>211.8</v>
      </c>
      <c r="G2341">
        <v>29.203088372115701</v>
      </c>
      <c r="H2341">
        <v>-2.4115250449746002</v>
      </c>
      <c r="I2341">
        <v>-7.9288022840663297</v>
      </c>
      <c r="J2341">
        <v>-5.2621495674373602</v>
      </c>
      <c r="K2341">
        <v>199.87699665838801</v>
      </c>
      <c r="L2341">
        <v>175.68016530877901</v>
      </c>
      <c r="M2341">
        <v>55.748640199297</v>
      </c>
      <c r="N2341">
        <v>1.1241212267308101</v>
      </c>
      <c r="O2341">
        <v>22.757318224740299</v>
      </c>
      <c r="P2341">
        <v>79.491525423728802</v>
      </c>
      <c r="Q2341">
        <v>0.14388836032249699</v>
      </c>
    </row>
    <row r="2342" spans="1:17" hidden="1" x14ac:dyDescent="0.3">
      <c r="A2342" t="s">
        <v>4843</v>
      </c>
      <c r="B2342" t="s">
        <v>4844</v>
      </c>
      <c r="C2342" t="str">
        <f>IFERROR(VLOOKUP(Table1[[#This Row],[Ticker]],[1]!Table1[[Symbol]:[Industry]],2,FALSE),"-")</f>
        <v>-</v>
      </c>
      <c r="D2342" t="s">
        <v>1447</v>
      </c>
      <c r="E2342">
        <v>215.74142383499901</v>
      </c>
      <c r="F2342">
        <v>207.45</v>
      </c>
      <c r="G2342">
        <v>45.454632298769397</v>
      </c>
      <c r="H2342">
        <v>23.977534679653001</v>
      </c>
      <c r="I2342">
        <v>-14.995730283143899</v>
      </c>
      <c r="J2342">
        <v>19.3722393411451</v>
      </c>
      <c r="K2342">
        <v>178.43242478098099</v>
      </c>
      <c r="L2342">
        <v>168.212322038325</v>
      </c>
      <c r="M2342">
        <v>62.075941242013499</v>
      </c>
      <c r="N2342">
        <v>3.7181626834494899</v>
      </c>
      <c r="O2342">
        <v>19.956616052060699</v>
      </c>
      <c r="P2342">
        <v>89.711934156378504</v>
      </c>
      <c r="Q2342">
        <v>4.9070160757934002E-2</v>
      </c>
    </row>
    <row r="2343" spans="1:17" hidden="1" x14ac:dyDescent="0.3">
      <c r="A2343" t="s">
        <v>4845</v>
      </c>
      <c r="B2343" t="s">
        <v>4846</v>
      </c>
      <c r="C2343" t="str">
        <f>IFERROR(VLOOKUP(Table1[[#This Row],[Ticker]],[1]!Table1[[Symbol]:[Industry]],2,FALSE),"-")</f>
        <v>-</v>
      </c>
      <c r="D2343" t="s">
        <v>365</v>
      </c>
      <c r="E2343">
        <v>215.45910000000001</v>
      </c>
      <c r="F2343">
        <v>73.8</v>
      </c>
      <c r="G2343">
        <v>4.5493908390502096</v>
      </c>
      <c r="H2343">
        <v>-4.65806753601374</v>
      </c>
      <c r="I2343">
        <v>-31.2394803167821</v>
      </c>
      <c r="J2343">
        <v>3.9085301313811698</v>
      </c>
      <c r="K2343">
        <v>76.229873894848097</v>
      </c>
      <c r="L2343">
        <v>77.382459711169602</v>
      </c>
      <c r="M2343">
        <v>53.317509420298798</v>
      </c>
      <c r="N2343">
        <v>0.97998770280701497</v>
      </c>
      <c r="O2343">
        <v>46.205962059620603</v>
      </c>
      <c r="P2343">
        <v>33.453887884267601</v>
      </c>
      <c r="Q2343">
        <v>2.553754437114E-2</v>
      </c>
    </row>
    <row r="2344" spans="1:17" hidden="1" x14ac:dyDescent="0.3">
      <c r="A2344" t="s">
        <v>4847</v>
      </c>
      <c r="B2344" t="s">
        <v>4848</v>
      </c>
      <c r="C2344" t="str">
        <f>IFERROR(VLOOKUP(Table1[[#This Row],[Ticker]],[1]!Table1[[Symbol]:[Industry]],2,FALSE),"-")</f>
        <v>-</v>
      </c>
      <c r="E2344">
        <v>215.350325</v>
      </c>
      <c r="F2344">
        <v>102.67</v>
      </c>
      <c r="G2344">
        <v>34.004096362563899</v>
      </c>
      <c r="H2344">
        <v>22.441908172957401</v>
      </c>
      <c r="I2344">
        <v>53.726917453522702</v>
      </c>
      <c r="J2344">
        <v>16.654034046698399</v>
      </c>
      <c r="K2344">
        <v>83.538485942968606</v>
      </c>
      <c r="L2344">
        <v>76.346119721869698</v>
      </c>
      <c r="M2344">
        <v>81.060377025541698</v>
      </c>
      <c r="N2344">
        <v>1.5882991556091599</v>
      </c>
      <c r="O2344">
        <v>10.012661926560799</v>
      </c>
      <c r="P2344">
        <v>82.9798609873462</v>
      </c>
    </row>
    <row r="2345" spans="1:17" hidden="1" x14ac:dyDescent="0.3">
      <c r="A2345" t="s">
        <v>4849</v>
      </c>
      <c r="B2345" t="s">
        <v>4850</v>
      </c>
      <c r="C2345" t="str">
        <f>IFERROR(VLOOKUP(Table1[[#This Row],[Ticker]],[1]!Table1[[Symbol]:[Industry]],2,FALSE),"-")</f>
        <v>-</v>
      </c>
      <c r="D2345" t="s">
        <v>46</v>
      </c>
      <c r="E2345">
        <v>215.01890839499899</v>
      </c>
      <c r="F2345">
        <v>90.29</v>
      </c>
      <c r="G2345">
        <v>14.660346362563899</v>
      </c>
      <c r="H2345">
        <v>28.9128318504407</v>
      </c>
      <c r="I2345">
        <v>-24.591740033076199</v>
      </c>
      <c r="J2345">
        <v>17.666421861134001</v>
      </c>
      <c r="K2345">
        <v>82.0517299504275</v>
      </c>
      <c r="L2345">
        <v>85.524663057435404</v>
      </c>
      <c r="M2345">
        <v>66.847793117727093</v>
      </c>
      <c r="N2345">
        <v>2.6968837136135</v>
      </c>
      <c r="O2345">
        <v>70.450769741942594</v>
      </c>
      <c r="P2345">
        <v>57.436791630339997</v>
      </c>
      <c r="Q2345">
        <v>1.6929810008133001E-2</v>
      </c>
    </row>
    <row r="2346" spans="1:17" hidden="1" x14ac:dyDescent="0.3">
      <c r="A2346" t="s">
        <v>4851</v>
      </c>
      <c r="B2346" t="s">
        <v>4852</v>
      </c>
      <c r="C2346" t="str">
        <f>IFERROR(VLOOKUP(Table1[[#This Row],[Ticker]],[1]!Table1[[Symbol]:[Industry]],2,FALSE),"-")</f>
        <v>-</v>
      </c>
      <c r="D2346" t="s">
        <v>21</v>
      </c>
      <c r="E2346">
        <v>214.45088692499999</v>
      </c>
      <c r="F2346">
        <v>8.25</v>
      </c>
      <c r="G2346">
        <v>-7.7127426662129999</v>
      </c>
      <c r="H2346">
        <v>0.137620485000915</v>
      </c>
      <c r="I2346">
        <v>-36.423914809640301</v>
      </c>
      <c r="J2346">
        <v>17.220309992102599</v>
      </c>
      <c r="K2346">
        <v>7.84326210736553</v>
      </c>
      <c r="L2346">
        <v>8.3860105448971503</v>
      </c>
      <c r="M2346">
        <v>55.908106429096101</v>
      </c>
      <c r="N2346">
        <v>2.21566858120784</v>
      </c>
      <c r="O2346">
        <v>54.545454545454497</v>
      </c>
      <c r="P2346">
        <v>47.321428571428498</v>
      </c>
      <c r="Q2346">
        <v>-1.2160302266409999E-3</v>
      </c>
    </row>
    <row r="2347" spans="1:17" hidden="1" x14ac:dyDescent="0.3">
      <c r="A2347" t="s">
        <v>4853</v>
      </c>
      <c r="B2347" t="s">
        <v>4854</v>
      </c>
      <c r="C2347" t="str">
        <f>IFERROR(VLOOKUP(Table1[[#This Row],[Ticker]],[1]!Table1[[Symbol]:[Industry]],2,FALSE),"-")</f>
        <v>-</v>
      </c>
      <c r="D2347" t="s">
        <v>628</v>
      </c>
      <c r="E2347">
        <v>214.035925728</v>
      </c>
      <c r="F2347">
        <v>207.96</v>
      </c>
      <c r="G2347">
        <v>-5.5108018932499601</v>
      </c>
      <c r="H2347">
        <v>0.76796529606459196</v>
      </c>
      <c r="I2347">
        <v>-13.620181398394401</v>
      </c>
      <c r="J2347">
        <v>2.4032902953511699</v>
      </c>
      <c r="K2347">
        <v>195.008438971983</v>
      </c>
      <c r="L2347">
        <v>187.82539449236299</v>
      </c>
      <c r="M2347">
        <v>61.249032485794601</v>
      </c>
      <c r="N2347">
        <v>1.2366606364138399</v>
      </c>
      <c r="O2347">
        <v>14.8778611271398</v>
      </c>
      <c r="P2347">
        <v>33.350432831035597</v>
      </c>
      <c r="Q2347">
        <v>9.6994878995372999E-2</v>
      </c>
    </row>
    <row r="2348" spans="1:17" hidden="1" x14ac:dyDescent="0.3">
      <c r="A2348" t="s">
        <v>4855</v>
      </c>
      <c r="B2348" t="s">
        <v>4856</v>
      </c>
      <c r="C2348" t="str">
        <f>IFERROR(VLOOKUP(Table1[[#This Row],[Ticker]],[1]!Table1[[Symbol]:[Industry]],2,FALSE),"-")</f>
        <v>-</v>
      </c>
      <c r="D2348" t="s">
        <v>681</v>
      </c>
      <c r="E2348">
        <v>213.97499999999999</v>
      </c>
      <c r="F2348">
        <v>114.12</v>
      </c>
      <c r="G2348">
        <v>-19.513797372799001</v>
      </c>
      <c r="H2348">
        <v>7.5019351453108101</v>
      </c>
      <c r="I2348">
        <v>5.1307694057686302</v>
      </c>
      <c r="J2348">
        <v>-4.7800533346883904</v>
      </c>
      <c r="K2348">
        <v>99.255515706361294</v>
      </c>
      <c r="L2348">
        <v>94.298144963388395</v>
      </c>
      <c r="M2348">
        <v>64.949304791879598</v>
      </c>
      <c r="N2348">
        <v>0.78401766457841204</v>
      </c>
      <c r="O2348">
        <v>9.4900105152471106</v>
      </c>
      <c r="P2348">
        <v>66.355685131195301</v>
      </c>
      <c r="Q2348">
        <v>-7.5041617181489995E-2</v>
      </c>
    </row>
    <row r="2349" spans="1:17" hidden="1" x14ac:dyDescent="0.3">
      <c r="A2349" t="s">
        <v>4857</v>
      </c>
      <c r="B2349" t="s">
        <v>4858</v>
      </c>
      <c r="C2349" t="str">
        <f>IFERROR(VLOOKUP(Table1[[#This Row],[Ticker]],[1]!Table1[[Symbol]:[Industry]],2,FALSE),"-")</f>
        <v>-</v>
      </c>
      <c r="D2349" t="s">
        <v>223</v>
      </c>
      <c r="E2349">
        <v>213.00360857999999</v>
      </c>
      <c r="F2349">
        <v>426.3</v>
      </c>
      <c r="G2349">
        <v>18.5329184043864</v>
      </c>
      <c r="H2349">
        <v>7.15434920087342</v>
      </c>
      <c r="I2349">
        <v>12.564281160824301</v>
      </c>
      <c r="J2349">
        <v>2.6502004870882598</v>
      </c>
      <c r="K2349">
        <v>391.36921992390501</v>
      </c>
      <c r="L2349">
        <v>349.31783671902002</v>
      </c>
      <c r="M2349">
        <v>56.363763170891801</v>
      </c>
      <c r="N2349">
        <v>0.80951096016924895</v>
      </c>
      <c r="O2349">
        <v>9.0077410274454497</v>
      </c>
      <c r="P2349">
        <v>46.974659541458301</v>
      </c>
      <c r="Q2349">
        <v>-3.4919556780538E-2</v>
      </c>
    </row>
    <row r="2350" spans="1:17" hidden="1" x14ac:dyDescent="0.3">
      <c r="A2350" t="s">
        <v>4859</v>
      </c>
      <c r="B2350" t="s">
        <v>4860</v>
      </c>
      <c r="C2350" t="str">
        <f>IFERROR(VLOOKUP(Table1[[#This Row],[Ticker]],[1]!Table1[[Symbol]:[Industry]],2,FALSE),"-")</f>
        <v>-</v>
      </c>
      <c r="D2350" t="s">
        <v>298</v>
      </c>
      <c r="E2350">
        <v>212.74978349</v>
      </c>
      <c r="F2350">
        <v>38.81</v>
      </c>
      <c r="G2350">
        <v>77.845379257300806</v>
      </c>
      <c r="H2350">
        <v>12.421356291205599</v>
      </c>
      <c r="I2350">
        <v>-13.892065733519701</v>
      </c>
      <c r="J2350">
        <v>-5.6273083169581604</v>
      </c>
      <c r="K2350">
        <v>35.899075278125203</v>
      </c>
      <c r="L2350">
        <v>34.077759145957003</v>
      </c>
      <c r="M2350">
        <v>61.180943867325098</v>
      </c>
      <c r="N2350">
        <v>3.08795154899442</v>
      </c>
      <c r="O2350">
        <v>23.035300180365802</v>
      </c>
      <c r="P2350">
        <v>115.013850415512</v>
      </c>
      <c r="Q2350">
        <v>0.106731863713935</v>
      </c>
    </row>
    <row r="2351" spans="1:17" hidden="1" x14ac:dyDescent="0.3">
      <c r="A2351" t="s">
        <v>4861</v>
      </c>
      <c r="B2351" t="s">
        <v>4862</v>
      </c>
      <c r="C2351" t="str">
        <f>IFERROR(VLOOKUP(Table1[[#This Row],[Ticker]],[1]!Table1[[Symbol]:[Industry]],2,FALSE),"-")</f>
        <v>-</v>
      </c>
      <c r="D2351" t="s">
        <v>293</v>
      </c>
      <c r="E2351">
        <v>212.32575</v>
      </c>
      <c r="F2351">
        <v>118.95</v>
      </c>
      <c r="G2351">
        <v>-43.2359604556178</v>
      </c>
      <c r="H2351">
        <v>-17.091201386054401</v>
      </c>
      <c r="I2351">
        <v>-31.563801090554001</v>
      </c>
      <c r="J2351">
        <v>-4.6393632628328696</v>
      </c>
      <c r="K2351">
        <v>119.413533338809</v>
      </c>
      <c r="L2351">
        <v>128.01820985992501</v>
      </c>
      <c r="M2351">
        <v>45.019753054168902</v>
      </c>
      <c r="N2351">
        <v>0.34636929460580901</v>
      </c>
      <c r="O2351">
        <v>58.890290037831001</v>
      </c>
      <c r="P2351">
        <v>31.800554016620399</v>
      </c>
    </row>
    <row r="2352" spans="1:17" hidden="1" x14ac:dyDescent="0.3">
      <c r="A2352" t="s">
        <v>4863</v>
      </c>
      <c r="B2352" t="s">
        <v>4864</v>
      </c>
      <c r="C2352" t="str">
        <f>IFERROR(VLOOKUP(Table1[[#This Row],[Ticker]],[1]!Table1[[Symbol]:[Industry]],2,FALSE),"-")</f>
        <v>-</v>
      </c>
      <c r="E2352">
        <v>211.8559315</v>
      </c>
      <c r="F2352">
        <v>471.85</v>
      </c>
      <c r="G2352">
        <v>-19.140488800547601</v>
      </c>
      <c r="H2352">
        <v>3.2211153811333801</v>
      </c>
      <c r="I2352">
        <v>-15.520058709642999</v>
      </c>
      <c r="J2352">
        <v>0.795454119198578</v>
      </c>
      <c r="K2352">
        <v>469.20329613553503</v>
      </c>
      <c r="L2352">
        <v>460.17466003092699</v>
      </c>
      <c r="M2352">
        <v>54.564344652224896</v>
      </c>
      <c r="N2352">
        <v>0.44864122488541303</v>
      </c>
      <c r="O2352">
        <v>36.695983893186302</v>
      </c>
      <c r="P2352">
        <v>34.430199430199401</v>
      </c>
      <c r="Q2352">
        <v>0.162449833207439</v>
      </c>
    </row>
    <row r="2353" spans="1:17" hidden="1" x14ac:dyDescent="0.3">
      <c r="A2353" t="s">
        <v>4865</v>
      </c>
      <c r="B2353" t="s">
        <v>4866</v>
      </c>
      <c r="C2353" t="str">
        <f>IFERROR(VLOOKUP(Table1[[#This Row],[Ticker]],[1]!Table1[[Symbol]:[Industry]],2,FALSE),"-")</f>
        <v>-</v>
      </c>
      <c r="D2353" t="s">
        <v>184</v>
      </c>
      <c r="E2353">
        <v>211.41284529999999</v>
      </c>
      <c r="F2353">
        <v>32.26</v>
      </c>
      <c r="G2353">
        <v>0.59009537831200998</v>
      </c>
      <c r="H2353">
        <v>11.753572775972801</v>
      </c>
      <c r="I2353">
        <v>-34.501322277513502</v>
      </c>
      <c r="J2353">
        <v>1.0827787384574901</v>
      </c>
      <c r="K2353">
        <v>29.916915831931501</v>
      </c>
      <c r="L2353">
        <v>28.0218499656687</v>
      </c>
      <c r="M2353">
        <v>49.822921229267102</v>
      </c>
      <c r="N2353">
        <v>1.40868418843955</v>
      </c>
      <c r="O2353">
        <v>42.591444513329201</v>
      </c>
      <c r="P2353">
        <v>42.428256070640103</v>
      </c>
      <c r="Q2353">
        <v>5.5243026200707E-2</v>
      </c>
    </row>
    <row r="2354" spans="1:17" hidden="1" x14ac:dyDescent="0.3">
      <c r="A2354" t="s">
        <v>4867</v>
      </c>
      <c r="B2354" t="s">
        <v>4868</v>
      </c>
      <c r="C2354" t="str">
        <f>IFERROR(VLOOKUP(Table1[[#This Row],[Ticker]],[1]!Table1[[Symbol]:[Industry]],2,FALSE),"-")</f>
        <v>-</v>
      </c>
      <c r="D2354" t="s">
        <v>279</v>
      </c>
      <c r="E2354">
        <v>211.28359975399999</v>
      </c>
      <c r="F2354">
        <v>155.69999999999999</v>
      </c>
      <c r="G2354">
        <v>-36.766087257847403</v>
      </c>
      <c r="H2354">
        <v>4.8486484320240999</v>
      </c>
      <c r="I2354">
        <v>-20.430735513056302</v>
      </c>
      <c r="J2354">
        <v>5.3491638521778002</v>
      </c>
      <c r="K2354">
        <v>150.07326999242301</v>
      </c>
      <c r="L2354">
        <v>162.58215793646099</v>
      </c>
      <c r="M2354">
        <v>58.354991026936098</v>
      </c>
      <c r="N2354">
        <v>1.19901075399438</v>
      </c>
      <c r="O2354">
        <v>36.621205458256803</v>
      </c>
      <c r="P2354">
        <v>22.5984251968503</v>
      </c>
      <c r="Q2354">
        <v>-6.6836612265952E-2</v>
      </c>
    </row>
    <row r="2355" spans="1:17" hidden="1" x14ac:dyDescent="0.3">
      <c r="A2355" t="s">
        <v>4869</v>
      </c>
      <c r="B2355" t="s">
        <v>4870</v>
      </c>
      <c r="C2355" t="str">
        <f>IFERROR(VLOOKUP(Table1[[#This Row],[Ticker]],[1]!Table1[[Symbol]:[Industry]],2,FALSE),"-")</f>
        <v>-</v>
      </c>
      <c r="D2355" t="s">
        <v>279</v>
      </c>
      <c r="E2355">
        <v>210.88943549999999</v>
      </c>
      <c r="F2355">
        <v>88.05</v>
      </c>
      <c r="G2355">
        <v>-40.724347980501697</v>
      </c>
      <c r="H2355">
        <v>14.323808925401901</v>
      </c>
      <c r="I2355">
        <v>-15.098698083480199</v>
      </c>
      <c r="J2355">
        <v>-1.49904973290896</v>
      </c>
      <c r="K2355">
        <v>88.343079005478998</v>
      </c>
      <c r="L2355">
        <v>88.765112937742401</v>
      </c>
      <c r="M2355">
        <v>37.477936285825002</v>
      </c>
      <c r="N2355">
        <v>0.77369149819994398</v>
      </c>
      <c r="O2355">
        <v>33.957978421351498</v>
      </c>
      <c r="P2355">
        <v>31.319910514541299</v>
      </c>
    </row>
    <row r="2356" spans="1:17" hidden="1" x14ac:dyDescent="0.3">
      <c r="A2356" t="s">
        <v>4871</v>
      </c>
      <c r="B2356" t="s">
        <v>4563</v>
      </c>
      <c r="C2356" t="str">
        <f>IFERROR(VLOOKUP(Table1[[#This Row],[Ticker]],[1]!Table1[[Symbol]:[Industry]],2,FALSE),"-")</f>
        <v>-</v>
      </c>
      <c r="D2356" t="s">
        <v>398</v>
      </c>
      <c r="E2356">
        <v>210.782352</v>
      </c>
      <c r="F2356">
        <v>16.72</v>
      </c>
      <c r="G2356">
        <v>123.507482947018</v>
      </c>
      <c r="H2356">
        <v>53.195951173805902</v>
      </c>
      <c r="I2356">
        <v>38.859449624667398</v>
      </c>
      <c r="J2356">
        <v>45.249755194467397</v>
      </c>
      <c r="K2356">
        <v>12.197367945796501</v>
      </c>
      <c r="L2356">
        <v>10.5487745698147</v>
      </c>
      <c r="M2356">
        <v>76.596410479984499</v>
      </c>
      <c r="N2356">
        <v>4.2866257134399399</v>
      </c>
      <c r="O2356">
        <v>10.406698564593301</v>
      </c>
      <c r="P2356">
        <v>152.950075642965</v>
      </c>
      <c r="Q2356">
        <v>1.4054632165070999E-2</v>
      </c>
    </row>
    <row r="2357" spans="1:17" hidden="1" x14ac:dyDescent="0.3">
      <c r="A2357" t="s">
        <v>4872</v>
      </c>
      <c r="B2357" t="s">
        <v>4873</v>
      </c>
      <c r="C2357" t="str">
        <f>IFERROR(VLOOKUP(Table1[[#This Row],[Ticker]],[1]!Table1[[Symbol]:[Industry]],2,FALSE),"-")</f>
        <v>-</v>
      </c>
      <c r="D2357" t="s">
        <v>279</v>
      </c>
      <c r="E2357">
        <v>210.68674398900001</v>
      </c>
      <c r="F2357">
        <v>204.03</v>
      </c>
      <c r="G2357">
        <v>-2.80069290583954</v>
      </c>
      <c r="H2357">
        <v>9.3427317776619806E-2</v>
      </c>
      <c r="I2357">
        <v>-27.543521253441501</v>
      </c>
      <c r="J2357">
        <v>2.7337577038776901</v>
      </c>
      <c r="K2357">
        <v>191.267730168226</v>
      </c>
      <c r="L2357">
        <v>186.293611510494</v>
      </c>
      <c r="M2357">
        <v>58.4658598237314</v>
      </c>
      <c r="N2357">
        <v>0.26192261069405798</v>
      </c>
      <c r="O2357">
        <v>42.135960397980597</v>
      </c>
      <c r="P2357">
        <v>51.864532936360199</v>
      </c>
      <c r="Q2357">
        <v>4.5560064380047997E-2</v>
      </c>
    </row>
    <row r="2358" spans="1:17" hidden="1" x14ac:dyDescent="0.3">
      <c r="A2358" t="s">
        <v>4874</v>
      </c>
      <c r="B2358" t="s">
        <v>4875</v>
      </c>
      <c r="C2358" t="str">
        <f>IFERROR(VLOOKUP(Table1[[#This Row],[Ticker]],[1]!Table1[[Symbol]:[Industry]],2,FALSE),"-")</f>
        <v>-</v>
      </c>
      <c r="D2358" t="s">
        <v>420</v>
      </c>
      <c r="E2358">
        <v>210.45010005999899</v>
      </c>
      <c r="F2358">
        <v>91.87</v>
      </c>
      <c r="G2358">
        <v>27.7933720149957</v>
      </c>
      <c r="H2358">
        <v>-7.6746239944741204</v>
      </c>
      <c r="I2358">
        <v>-6.2987568378867804</v>
      </c>
      <c r="J2358">
        <v>3.44289244936936</v>
      </c>
      <c r="K2358">
        <v>90.852876291429894</v>
      </c>
      <c r="L2358">
        <v>86.482613916265805</v>
      </c>
      <c r="M2358">
        <v>54.403397195306901</v>
      </c>
      <c r="N2358">
        <v>0.82271878277610899</v>
      </c>
      <c r="O2358">
        <v>46.315445738543502</v>
      </c>
      <c r="P2358">
        <v>76.333973128598799</v>
      </c>
      <c r="Q2358">
        <v>3.9225594298612998E-2</v>
      </c>
    </row>
    <row r="2359" spans="1:17" hidden="1" x14ac:dyDescent="0.3">
      <c r="A2359" t="s">
        <v>4876</v>
      </c>
      <c r="B2359" t="s">
        <v>4877</v>
      </c>
      <c r="C2359" t="str">
        <f>IFERROR(VLOOKUP(Table1[[#This Row],[Ticker]],[1]!Table1[[Symbol]:[Industry]],2,FALSE),"-")</f>
        <v>-</v>
      </c>
      <c r="D2359" t="s">
        <v>133</v>
      </c>
      <c r="E2359">
        <v>209.79933800000001</v>
      </c>
      <c r="F2359">
        <v>5</v>
      </c>
      <c r="G2359">
        <v>32.312380092722698</v>
      </c>
      <c r="H2359">
        <v>17.954969971181399</v>
      </c>
      <c r="I2359">
        <v>4.7935155587334197</v>
      </c>
      <c r="J2359">
        <v>4.7533783828732004</v>
      </c>
      <c r="K2359">
        <v>4.2725685605963202</v>
      </c>
      <c r="L2359">
        <v>3.7905855460292202</v>
      </c>
      <c r="M2359">
        <v>85.337012854265197</v>
      </c>
      <c r="N2359">
        <v>1.9083994984513799</v>
      </c>
      <c r="O2359">
        <v>10</v>
      </c>
      <c r="P2359">
        <v>96.078431372549005</v>
      </c>
      <c r="Q2359">
        <v>7.1636663822357005E-2</v>
      </c>
    </row>
    <row r="2360" spans="1:17" hidden="1" x14ac:dyDescent="0.3">
      <c r="A2360" t="s">
        <v>4878</v>
      </c>
      <c r="B2360" t="s">
        <v>4879</v>
      </c>
      <c r="C2360" t="str">
        <f>IFERROR(VLOOKUP(Table1[[#This Row],[Ticker]],[1]!Table1[[Symbol]:[Industry]],2,FALSE),"-")</f>
        <v>-</v>
      </c>
      <c r="D2360" t="s">
        <v>771</v>
      </c>
      <c r="E2360">
        <v>209.78526375000001</v>
      </c>
      <c r="F2360">
        <v>92.25</v>
      </c>
      <c r="G2360">
        <v>-59.448631631991297</v>
      </c>
      <c r="H2360">
        <v>-9.2112607309778305</v>
      </c>
      <c r="I2360">
        <v>-36.175389989097198</v>
      </c>
      <c r="J2360">
        <v>-2.7359513858993698</v>
      </c>
      <c r="K2360">
        <v>94.049487385382506</v>
      </c>
      <c r="M2360">
        <v>44.577654937783997</v>
      </c>
      <c r="N2360">
        <v>0.754796030871003</v>
      </c>
      <c r="O2360">
        <v>57.181571815718101</v>
      </c>
      <c r="P2360">
        <v>40.732265446224197</v>
      </c>
    </row>
    <row r="2361" spans="1:17" hidden="1" x14ac:dyDescent="0.3">
      <c r="A2361" t="s">
        <v>4880</v>
      </c>
      <c r="B2361" t="s">
        <v>4881</v>
      </c>
      <c r="C2361" t="str">
        <f>IFERROR(VLOOKUP(Table1[[#This Row],[Ticker]],[1]!Table1[[Symbol]:[Industry]],2,FALSE),"-")</f>
        <v>-</v>
      </c>
      <c r="E2361">
        <v>209.70564886</v>
      </c>
      <c r="F2361">
        <v>1786.45</v>
      </c>
      <c r="G2361">
        <v>244.98554776589</v>
      </c>
      <c r="H2361">
        <v>-20.191118856287499</v>
      </c>
      <c r="I2361">
        <v>51.672613642958503</v>
      </c>
      <c r="J2361">
        <v>-9.0932239326673194</v>
      </c>
      <c r="K2361">
        <v>1730.1307269879101</v>
      </c>
      <c r="L2361">
        <v>1191.36542170858</v>
      </c>
      <c r="M2361">
        <v>17.1841703127538</v>
      </c>
      <c r="N2361">
        <v>0.147810734463276</v>
      </c>
      <c r="O2361">
        <v>32.673738419770999</v>
      </c>
      <c r="P2361">
        <v>330.41802192506901</v>
      </c>
      <c r="Q2361">
        <v>0.14216585319535299</v>
      </c>
    </row>
    <row r="2362" spans="1:17" hidden="1" x14ac:dyDescent="0.3">
      <c r="A2362" t="s">
        <v>4882</v>
      </c>
      <c r="B2362" t="s">
        <v>4883</v>
      </c>
      <c r="C2362" t="str">
        <f>IFERROR(VLOOKUP(Table1[[#This Row],[Ticker]],[1]!Table1[[Symbol]:[Industry]],2,FALSE),"-")</f>
        <v>-</v>
      </c>
      <c r="D2362" t="s">
        <v>850</v>
      </c>
      <c r="E2362">
        <v>209.208384</v>
      </c>
      <c r="F2362">
        <v>141.51</v>
      </c>
      <c r="G2362">
        <v>-16.3360983573893</v>
      </c>
      <c r="H2362">
        <v>2.7350380540655101</v>
      </c>
      <c r="I2362">
        <v>-22.125197238885601</v>
      </c>
      <c r="J2362">
        <v>13.0736561319594</v>
      </c>
      <c r="K2362">
        <v>137.07326572577099</v>
      </c>
      <c r="L2362">
        <v>137.81245973319599</v>
      </c>
      <c r="M2362">
        <v>61.154051380466797</v>
      </c>
      <c r="N2362">
        <v>2.0405101304679198</v>
      </c>
      <c r="O2362">
        <v>30.2028125220832</v>
      </c>
      <c r="P2362">
        <v>25.285524568393001</v>
      </c>
      <c r="Q2362">
        <v>6.7054538516421E-2</v>
      </c>
    </row>
    <row r="2363" spans="1:17" hidden="1" x14ac:dyDescent="0.3">
      <c r="A2363" t="s">
        <v>4884</v>
      </c>
      <c r="B2363" t="s">
        <v>4885</v>
      </c>
      <c r="C2363" t="str">
        <f>IFERROR(VLOOKUP(Table1[[#This Row],[Ticker]],[1]!Table1[[Symbol]:[Industry]],2,FALSE),"-")</f>
        <v>-</v>
      </c>
      <c r="E2363">
        <v>209.19932299999999</v>
      </c>
      <c r="F2363">
        <v>22.07</v>
      </c>
      <c r="G2363">
        <v>863.268320017272</v>
      </c>
      <c r="H2363">
        <v>25.2948322303792</v>
      </c>
      <c r="I2363">
        <v>706.19199316538902</v>
      </c>
      <c r="J2363">
        <v>2.5550440406827999</v>
      </c>
      <c r="K2363">
        <v>16.0332798320335</v>
      </c>
      <c r="L2363">
        <v>8.1347731844471696</v>
      </c>
      <c r="M2363">
        <v>84.228609096831605</v>
      </c>
      <c r="N2363">
        <v>3.6067096448762901</v>
      </c>
      <c r="O2363">
        <v>0</v>
      </c>
      <c r="P2363">
        <v>889.68609865470796</v>
      </c>
      <c r="Q2363">
        <v>0.39726726877391599</v>
      </c>
    </row>
    <row r="2364" spans="1:17" hidden="1" x14ac:dyDescent="0.3">
      <c r="A2364" t="s">
        <v>4886</v>
      </c>
      <c r="B2364" t="s">
        <v>4887</v>
      </c>
      <c r="C2364" t="str">
        <f>IFERROR(VLOOKUP(Table1[[#This Row],[Ticker]],[1]!Table1[[Symbol]:[Industry]],2,FALSE),"-")</f>
        <v>-</v>
      </c>
      <c r="D2364" t="s">
        <v>525</v>
      </c>
      <c r="E2364">
        <v>209.08935919999999</v>
      </c>
      <c r="F2364">
        <v>97.4</v>
      </c>
      <c r="G2364">
        <v>-62.4650537523408</v>
      </c>
      <c r="H2364">
        <v>-36.115484209527899</v>
      </c>
      <c r="I2364">
        <v>-50.301378603790397</v>
      </c>
      <c r="J2364">
        <v>1.47430363453307</v>
      </c>
      <c r="M2364">
        <v>15.7779561434585</v>
      </c>
      <c r="O2364">
        <v>67.094455852156003</v>
      </c>
      <c r="P2364">
        <v>1.2474012474012499</v>
      </c>
    </row>
    <row r="2365" spans="1:17" hidden="1" x14ac:dyDescent="0.3">
      <c r="A2365" t="s">
        <v>4888</v>
      </c>
      <c r="B2365" t="s">
        <v>4889</v>
      </c>
      <c r="C2365" t="str">
        <f>IFERROR(VLOOKUP(Table1[[#This Row],[Ticker]],[1]!Table1[[Symbol]:[Industry]],2,FALSE),"-")</f>
        <v>-</v>
      </c>
      <c r="D2365" t="s">
        <v>398</v>
      </c>
      <c r="E2365">
        <v>208.95698999999999</v>
      </c>
      <c r="F2365">
        <v>52.96</v>
      </c>
      <c r="G2365">
        <v>3.5635320275425602</v>
      </c>
      <c r="H2365">
        <v>29.0428280993453</v>
      </c>
      <c r="I2365">
        <v>3.7686422973381402</v>
      </c>
      <c r="J2365">
        <v>29.963574453005499</v>
      </c>
      <c r="K2365">
        <v>45.322762160514998</v>
      </c>
      <c r="L2365">
        <v>42.215396908889097</v>
      </c>
      <c r="M2365">
        <v>61.969821566692403</v>
      </c>
      <c r="N2365">
        <v>1.1611764825002699</v>
      </c>
      <c r="O2365">
        <v>22.590376956879901</v>
      </c>
      <c r="P2365">
        <v>62.5622819936439</v>
      </c>
      <c r="Q2365">
        <v>8.1685051023592997E-2</v>
      </c>
    </row>
    <row r="2366" spans="1:17" hidden="1" x14ac:dyDescent="0.3">
      <c r="A2366" t="s">
        <v>4890</v>
      </c>
      <c r="B2366" t="s">
        <v>4891</v>
      </c>
      <c r="C2366" t="str">
        <f>IFERROR(VLOOKUP(Table1[[#This Row],[Ticker]],[1]!Table1[[Symbol]:[Industry]],2,FALSE),"-")</f>
        <v>-</v>
      </c>
      <c r="D2366" t="s">
        <v>46</v>
      </c>
      <c r="E2366">
        <v>208.696479012</v>
      </c>
      <c r="F2366">
        <v>81.209999999999994</v>
      </c>
      <c r="G2366">
        <v>211.95722136256299</v>
      </c>
      <c r="H2366">
        <v>-11.311008700406701</v>
      </c>
      <c r="I2366">
        <v>36.553695954011197</v>
      </c>
      <c r="J2366">
        <v>-10.969719231555301</v>
      </c>
      <c r="K2366">
        <v>92.849536630552393</v>
      </c>
      <c r="L2366">
        <v>72.114272074642898</v>
      </c>
      <c r="M2366">
        <v>16.008151823371801</v>
      </c>
      <c r="N2366">
        <v>0.429087038560162</v>
      </c>
      <c r="O2366">
        <v>44.095554734638597</v>
      </c>
      <c r="P2366">
        <v>318.60824742267999</v>
      </c>
      <c r="Q2366">
        <v>0.121096603325968</v>
      </c>
    </row>
    <row r="2367" spans="1:17" hidden="1" x14ac:dyDescent="0.3">
      <c r="A2367" t="s">
        <v>4892</v>
      </c>
      <c r="B2367" t="s">
        <v>4893</v>
      </c>
      <c r="C2367" t="str">
        <f>IFERROR(VLOOKUP(Table1[[#This Row],[Ticker]],[1]!Table1[[Symbol]:[Industry]],2,FALSE),"-")</f>
        <v>-</v>
      </c>
      <c r="D2367" t="s">
        <v>420</v>
      </c>
      <c r="E2367">
        <v>207.7464995</v>
      </c>
      <c r="F2367">
        <v>115</v>
      </c>
      <c r="G2367">
        <v>-4.7246569443143196</v>
      </c>
      <c r="H2367">
        <v>-10.496888384100901</v>
      </c>
      <c r="I2367">
        <v>7.4390182042360697</v>
      </c>
      <c r="J2367">
        <v>-8.2034968380529207</v>
      </c>
      <c r="M2367">
        <v>40.2471045551749</v>
      </c>
      <c r="O2367">
        <v>31.3043478260869</v>
      </c>
      <c r="P2367">
        <v>36.660724896018998</v>
      </c>
    </row>
    <row r="2368" spans="1:17" hidden="1" x14ac:dyDescent="0.3">
      <c r="A2368" t="s">
        <v>4894</v>
      </c>
      <c r="B2368" t="s">
        <v>4895</v>
      </c>
      <c r="C2368" t="str">
        <f>IFERROR(VLOOKUP(Table1[[#This Row],[Ticker]],[1]!Table1[[Symbol]:[Industry]],2,FALSE),"-")</f>
        <v>-</v>
      </c>
      <c r="E2368">
        <v>207.43327574400001</v>
      </c>
      <c r="F2368">
        <v>85.08</v>
      </c>
      <c r="G2368">
        <v>194.33622701760601</v>
      </c>
      <c r="H2368">
        <v>-0.191157147743408</v>
      </c>
      <c r="I2368">
        <v>19.309475788979299</v>
      </c>
      <c r="J2368">
        <v>-9.6941819602530295</v>
      </c>
      <c r="K2368">
        <v>76.844681647715703</v>
      </c>
      <c r="L2368">
        <v>60.1373027279786</v>
      </c>
      <c r="M2368">
        <v>42.290652031805998</v>
      </c>
      <c r="N2368">
        <v>0.36786601843747802</v>
      </c>
      <c r="O2368">
        <v>25.552421250587599</v>
      </c>
      <c r="P2368">
        <v>251.57024793388399</v>
      </c>
    </row>
    <row r="2369" spans="1:17" hidden="1" x14ac:dyDescent="0.3">
      <c r="A2369" t="s">
        <v>4896</v>
      </c>
      <c r="B2369" t="s">
        <v>4897</v>
      </c>
      <c r="C2369" t="str">
        <f>IFERROR(VLOOKUP(Table1[[#This Row],[Ticker]],[1]!Table1[[Symbol]:[Industry]],2,FALSE),"-")</f>
        <v>-</v>
      </c>
      <c r="D2369" t="s">
        <v>136</v>
      </c>
      <c r="E2369">
        <v>207.05000649999999</v>
      </c>
      <c r="F2369">
        <v>114.5</v>
      </c>
      <c r="G2369">
        <v>30.5390411021116</v>
      </c>
      <c r="H2369">
        <v>11.4987772505739</v>
      </c>
      <c r="I2369">
        <v>-8.0191804976070795</v>
      </c>
      <c r="J2369">
        <v>4.56303712638476</v>
      </c>
      <c r="K2369">
        <v>102.63484416703901</v>
      </c>
      <c r="L2369">
        <v>94.353405840225506</v>
      </c>
      <c r="M2369">
        <v>64.970280018696698</v>
      </c>
      <c r="N2369">
        <v>2.0526391864601301</v>
      </c>
      <c r="O2369">
        <v>9.1266375545851499</v>
      </c>
      <c r="P2369">
        <v>82.615629984050997</v>
      </c>
      <c r="Q2369">
        <v>2.1304705215564001E-2</v>
      </c>
    </row>
    <row r="2370" spans="1:17" hidden="1" x14ac:dyDescent="0.3">
      <c r="A2370" t="s">
        <v>4898</v>
      </c>
      <c r="B2370" t="s">
        <v>4899</v>
      </c>
      <c r="C2370" t="str">
        <f>IFERROR(VLOOKUP(Table1[[#This Row],[Ticker]],[1]!Table1[[Symbol]:[Industry]],2,FALSE),"-")</f>
        <v>-</v>
      </c>
      <c r="D2370" t="s">
        <v>411</v>
      </c>
      <c r="E2370">
        <v>207.03347775</v>
      </c>
      <c r="F2370">
        <v>103.9</v>
      </c>
      <c r="G2370">
        <v>99.255548903832405</v>
      </c>
      <c r="H2370">
        <v>-11.264151811210899</v>
      </c>
      <c r="I2370">
        <v>54.332623754339998</v>
      </c>
      <c r="J2370">
        <v>-8.9990833653467597</v>
      </c>
      <c r="K2370">
        <v>95.633375894441102</v>
      </c>
      <c r="L2370">
        <v>75.123514854638898</v>
      </c>
      <c r="M2370">
        <v>38.681082554082998</v>
      </c>
      <c r="N2370">
        <v>0.37896024802842798</v>
      </c>
      <c r="O2370">
        <v>28.922040423484098</v>
      </c>
      <c r="P2370">
        <v>130.070859167404</v>
      </c>
      <c r="Q2370">
        <v>0.159491274499656</v>
      </c>
    </row>
    <row r="2371" spans="1:17" hidden="1" x14ac:dyDescent="0.3">
      <c r="A2371" t="s">
        <v>4900</v>
      </c>
      <c r="B2371" t="s">
        <v>4901</v>
      </c>
      <c r="C2371" t="str">
        <f>IFERROR(VLOOKUP(Table1[[#This Row],[Ticker]],[1]!Table1[[Symbol]:[Industry]],2,FALSE),"-")</f>
        <v>-</v>
      </c>
      <c r="D2371" t="s">
        <v>57</v>
      </c>
      <c r="E2371">
        <v>206.75636789999999</v>
      </c>
      <c r="F2371">
        <v>87.4</v>
      </c>
      <c r="G2371">
        <v>-30.479249548522699</v>
      </c>
      <c r="H2371">
        <v>2.6952011725697802</v>
      </c>
      <c r="I2371">
        <v>-23.824719112268902</v>
      </c>
      <c r="J2371">
        <v>-5.7653963206841201</v>
      </c>
      <c r="K2371">
        <v>87.643878100196602</v>
      </c>
      <c r="L2371">
        <v>91.134799018052604</v>
      </c>
      <c r="M2371">
        <v>57.611235852325201</v>
      </c>
      <c r="N2371">
        <v>0.27375296039949298</v>
      </c>
      <c r="O2371">
        <v>36.155606407322601</v>
      </c>
      <c r="P2371">
        <v>19.317406143344702</v>
      </c>
      <c r="Q2371">
        <v>-6.8228216623881996E-2</v>
      </c>
    </row>
    <row r="2372" spans="1:17" hidden="1" x14ac:dyDescent="0.3">
      <c r="A2372" t="s">
        <v>4902</v>
      </c>
      <c r="B2372" t="s">
        <v>4903</v>
      </c>
      <c r="C2372" t="str">
        <f>IFERROR(VLOOKUP(Table1[[#This Row],[Ticker]],[1]!Table1[[Symbol]:[Industry]],2,FALSE),"-")</f>
        <v>-</v>
      </c>
      <c r="D2372" t="s">
        <v>1032</v>
      </c>
      <c r="E2372">
        <v>206.75620179200001</v>
      </c>
      <c r="F2372">
        <v>5.87</v>
      </c>
      <c r="G2372">
        <v>32.230870011212602</v>
      </c>
      <c r="H2372">
        <v>-2.5745069963126701</v>
      </c>
      <c r="I2372">
        <v>-6.5476814705369897</v>
      </c>
      <c r="J2372">
        <v>-6.2195716242079397</v>
      </c>
      <c r="K2372">
        <v>6.1454121860549202</v>
      </c>
      <c r="L2372">
        <v>5.9947984134598604</v>
      </c>
      <c r="M2372">
        <v>44.198910281959598</v>
      </c>
      <c r="N2372">
        <v>0.90409254940267703</v>
      </c>
      <c r="O2372">
        <v>57.580919931856897</v>
      </c>
      <c r="Q2372">
        <v>-0.109640760093093</v>
      </c>
    </row>
    <row r="2373" spans="1:17" hidden="1" x14ac:dyDescent="0.3">
      <c r="A2373" t="s">
        <v>4904</v>
      </c>
      <c r="B2373" t="s">
        <v>4905</v>
      </c>
      <c r="C2373" t="str">
        <f>IFERROR(VLOOKUP(Table1[[#This Row],[Ticker]],[1]!Table1[[Symbol]:[Industry]],2,FALSE),"-")</f>
        <v>-</v>
      </c>
      <c r="D2373" t="s">
        <v>46</v>
      </c>
      <c r="E2373">
        <v>206.55399700000001</v>
      </c>
      <c r="F2373">
        <v>130</v>
      </c>
      <c r="G2373">
        <v>135.94347262391599</v>
      </c>
      <c r="H2373">
        <v>3.24332212601084</v>
      </c>
      <c r="I2373">
        <v>88.395935482275704</v>
      </c>
      <c r="J2373">
        <v>3.1518043200847998</v>
      </c>
      <c r="K2373">
        <v>119.43113551785299</v>
      </c>
      <c r="L2373">
        <v>96.168846647543603</v>
      </c>
      <c r="M2373">
        <v>57.094472137266401</v>
      </c>
      <c r="N2373">
        <v>0.52181123438246502</v>
      </c>
      <c r="O2373">
        <v>13.4615384615384</v>
      </c>
      <c r="P2373">
        <v>165.035677879714</v>
      </c>
      <c r="Q2373">
        <v>5.0790730446909002E-2</v>
      </c>
    </row>
    <row r="2374" spans="1:17" hidden="1" x14ac:dyDescent="0.3">
      <c r="A2374" t="s">
        <v>4906</v>
      </c>
      <c r="B2374" t="s">
        <v>4907</v>
      </c>
      <c r="C2374" t="str">
        <f>IFERROR(VLOOKUP(Table1[[#This Row],[Ticker]],[1]!Table1[[Symbol]:[Industry]],2,FALSE),"-")</f>
        <v>-</v>
      </c>
      <c r="D2374" t="s">
        <v>40</v>
      </c>
      <c r="E2374">
        <v>205.76575500000001</v>
      </c>
      <c r="F2374">
        <v>93</v>
      </c>
      <c r="G2374">
        <v>-47.336145984374703</v>
      </c>
      <c r="H2374">
        <v>-10.452092910801399</v>
      </c>
      <c r="I2374">
        <v>-35.172470835824299</v>
      </c>
      <c r="J2374">
        <v>-1.0092538145416099</v>
      </c>
      <c r="K2374">
        <v>98.232583410407102</v>
      </c>
      <c r="M2374">
        <v>40.636940644046902</v>
      </c>
      <c r="N2374">
        <v>0.63229647630619601</v>
      </c>
      <c r="O2374">
        <v>32.741935483870897</v>
      </c>
      <c r="P2374">
        <v>16.104868913857601</v>
      </c>
    </row>
    <row r="2375" spans="1:17" hidden="1" x14ac:dyDescent="0.3">
      <c r="A2375" t="s">
        <v>4908</v>
      </c>
      <c r="B2375" t="s">
        <v>4909</v>
      </c>
      <c r="C2375" t="str">
        <f>IFERROR(VLOOKUP(Table1[[#This Row],[Ticker]],[1]!Table1[[Symbol]:[Industry]],2,FALSE),"-")</f>
        <v>-</v>
      </c>
      <c r="D2375" t="s">
        <v>1447</v>
      </c>
      <c r="E2375">
        <v>205.28749225199999</v>
      </c>
      <c r="F2375">
        <v>66.86</v>
      </c>
      <c r="G2375">
        <v>123.059833302862</v>
      </c>
      <c r="H2375">
        <v>115.01819586572201</v>
      </c>
      <c r="I2375">
        <v>21.5022416887793</v>
      </c>
      <c r="J2375">
        <v>20.193139418385901</v>
      </c>
      <c r="K2375">
        <v>40.7066079038052</v>
      </c>
      <c r="L2375">
        <v>38.904432404249597</v>
      </c>
      <c r="M2375">
        <v>99.043943305851997</v>
      </c>
      <c r="N2375">
        <v>1.40569154681917</v>
      </c>
      <c r="O2375">
        <v>0</v>
      </c>
      <c r="P2375">
        <v>176.85300207039299</v>
      </c>
      <c r="Q2375">
        <v>9.2602557424347004E-2</v>
      </c>
    </row>
    <row r="2376" spans="1:17" hidden="1" x14ac:dyDescent="0.3">
      <c r="A2376" t="s">
        <v>4910</v>
      </c>
      <c r="B2376" t="s">
        <v>4911</v>
      </c>
      <c r="C2376" t="str">
        <f>IFERROR(VLOOKUP(Table1[[#This Row],[Ticker]],[1]!Table1[[Symbol]:[Industry]],2,FALSE),"-")</f>
        <v>-</v>
      </c>
      <c r="D2376" t="s">
        <v>124</v>
      </c>
      <c r="E2376">
        <v>204.97540000000001</v>
      </c>
      <c r="F2376">
        <v>287</v>
      </c>
      <c r="G2376">
        <v>142.93933070090199</v>
      </c>
      <c r="H2376">
        <v>3.97638381451234</v>
      </c>
      <c r="I2376">
        <v>-14.946145011376901</v>
      </c>
      <c r="J2376">
        <v>2.1462753409875401</v>
      </c>
      <c r="K2376">
        <v>278.392548927517</v>
      </c>
      <c r="L2376">
        <v>237.353157372721</v>
      </c>
      <c r="M2376">
        <v>67.877882182054805</v>
      </c>
      <c r="N2376">
        <v>0.63489832535885105</v>
      </c>
      <c r="O2376">
        <v>45.627177700348398</v>
      </c>
      <c r="P2376">
        <v>182.758620689655</v>
      </c>
    </row>
    <row r="2377" spans="1:17" hidden="1" x14ac:dyDescent="0.3">
      <c r="A2377" t="s">
        <v>4912</v>
      </c>
      <c r="B2377" t="s">
        <v>4913</v>
      </c>
      <c r="C2377" t="str">
        <f>IFERROR(VLOOKUP(Table1[[#This Row],[Ticker]],[1]!Table1[[Symbol]:[Industry]],2,FALSE),"-")</f>
        <v>-</v>
      </c>
      <c r="D2377" t="s">
        <v>298</v>
      </c>
      <c r="E2377">
        <v>204.4664167</v>
      </c>
      <c r="F2377">
        <v>45.5</v>
      </c>
      <c r="G2377">
        <v>259.83009912147702</v>
      </c>
      <c r="H2377">
        <v>4.3205558349659796</v>
      </c>
      <c r="I2377">
        <v>179.673545089925</v>
      </c>
      <c r="J2377">
        <v>-10.647303629062</v>
      </c>
      <c r="K2377">
        <v>38.181085955392902</v>
      </c>
      <c r="L2377">
        <v>24.029325486582</v>
      </c>
      <c r="M2377">
        <v>48.870207716762899</v>
      </c>
      <c r="N2377">
        <v>0.59471901420110196</v>
      </c>
      <c r="O2377">
        <v>12.7472527472527</v>
      </c>
      <c r="P2377">
        <v>355</v>
      </c>
      <c r="Q2377">
        <v>8.2858889920148004E-2</v>
      </c>
    </row>
    <row r="2378" spans="1:17" hidden="1" x14ac:dyDescent="0.3">
      <c r="A2378" t="s">
        <v>4914</v>
      </c>
      <c r="B2378" t="s">
        <v>4915</v>
      </c>
      <c r="C2378" t="str">
        <f>IFERROR(VLOOKUP(Table1[[#This Row],[Ticker]],[1]!Table1[[Symbol]:[Industry]],2,FALSE),"-")</f>
        <v>-</v>
      </c>
      <c r="D2378" t="s">
        <v>1591</v>
      </c>
      <c r="E2378">
        <v>204.02822</v>
      </c>
      <c r="F2378">
        <v>289</v>
      </c>
      <c r="G2378">
        <v>-55.059753946077997</v>
      </c>
      <c r="H2378">
        <v>-0.223779140403464</v>
      </c>
      <c r="I2378">
        <v>-39.189168423950498</v>
      </c>
      <c r="J2378">
        <v>2.9985518250329801</v>
      </c>
      <c r="K2378">
        <v>293.89994208908001</v>
      </c>
      <c r="L2378">
        <v>334.86991054794402</v>
      </c>
      <c r="M2378">
        <v>48.1827865200937</v>
      </c>
      <c r="N2378">
        <v>0.39557082856051901</v>
      </c>
      <c r="O2378">
        <v>78.892733564013795</v>
      </c>
      <c r="P2378">
        <v>12.846544318625501</v>
      </c>
    </row>
    <row r="2379" spans="1:17" hidden="1" x14ac:dyDescent="0.3">
      <c r="A2379" t="s">
        <v>4916</v>
      </c>
      <c r="B2379" t="s">
        <v>4917</v>
      </c>
      <c r="C2379" t="str">
        <f>IFERROR(VLOOKUP(Table1[[#This Row],[Ticker]],[1]!Table1[[Symbol]:[Industry]],2,FALSE),"-")</f>
        <v>-</v>
      </c>
      <c r="D2379" t="s">
        <v>46</v>
      </c>
      <c r="E2379">
        <v>203.86955940000001</v>
      </c>
      <c r="F2379">
        <v>179.39</v>
      </c>
      <c r="G2379">
        <v>50.0603325283288</v>
      </c>
      <c r="H2379">
        <v>-13.1816545982789</v>
      </c>
      <c r="I2379">
        <v>35.800267067366903</v>
      </c>
      <c r="J2379">
        <v>-2.4460626876916298</v>
      </c>
      <c r="K2379">
        <v>182.85047500098401</v>
      </c>
      <c r="L2379">
        <v>152.92754319411799</v>
      </c>
      <c r="M2379">
        <v>51.741949118152199</v>
      </c>
      <c r="N2379">
        <v>0.14280198278494</v>
      </c>
      <c r="O2379">
        <v>24.310162216399998</v>
      </c>
      <c r="P2379">
        <v>99.322222222222194</v>
      </c>
      <c r="Q2379">
        <v>0.102508254621078</v>
      </c>
    </row>
    <row r="2380" spans="1:17" hidden="1" x14ac:dyDescent="0.3">
      <c r="A2380" t="s">
        <v>4918</v>
      </c>
      <c r="B2380" t="s">
        <v>4919</v>
      </c>
      <c r="C2380" t="str">
        <f>IFERROR(VLOOKUP(Table1[[#This Row],[Ticker]],[1]!Table1[[Symbol]:[Industry]],2,FALSE),"-")</f>
        <v>-</v>
      </c>
      <c r="D2380" t="s">
        <v>398</v>
      </c>
      <c r="E2380">
        <v>203.507136</v>
      </c>
      <c r="F2380">
        <v>214.2</v>
      </c>
      <c r="G2380">
        <v>-52.113303088792499</v>
      </c>
      <c r="H2380">
        <v>0.35375670664911302</v>
      </c>
      <c r="I2380">
        <v>-34.507268045847603</v>
      </c>
      <c r="J2380">
        <v>2.6902668685856201</v>
      </c>
      <c r="K2380">
        <v>208.834356266952</v>
      </c>
      <c r="L2380">
        <v>226.39304275583299</v>
      </c>
      <c r="M2380">
        <v>75.100122521295802</v>
      </c>
      <c r="N2380">
        <v>0.98394780758720901</v>
      </c>
      <c r="O2380">
        <v>70.401493930905701</v>
      </c>
      <c r="P2380">
        <v>14.852546916890001</v>
      </c>
      <c r="Q2380">
        <v>0.14637889112758801</v>
      </c>
    </row>
    <row r="2381" spans="1:17" hidden="1" x14ac:dyDescent="0.3">
      <c r="A2381" t="s">
        <v>4920</v>
      </c>
      <c r="B2381" t="s">
        <v>4921</v>
      </c>
      <c r="C2381" t="str">
        <f>IFERROR(VLOOKUP(Table1[[#This Row],[Ticker]],[1]!Table1[[Symbol]:[Industry]],2,FALSE),"-")</f>
        <v>-</v>
      </c>
      <c r="D2381" t="s">
        <v>1553</v>
      </c>
      <c r="E2381">
        <v>202.5324</v>
      </c>
      <c r="F2381">
        <v>197.4</v>
      </c>
      <c r="G2381">
        <v>-32.417778637436001</v>
      </c>
      <c r="H2381">
        <v>9.2691174657528101</v>
      </c>
      <c r="I2381">
        <v>-20.254103488885601</v>
      </c>
      <c r="J2381">
        <v>0.66642186113406698</v>
      </c>
      <c r="K2381">
        <v>180.295589559098</v>
      </c>
      <c r="M2381">
        <v>52.5571849076916</v>
      </c>
      <c r="N2381">
        <v>1.31582278481012</v>
      </c>
      <c r="O2381">
        <v>9.9290780141843893</v>
      </c>
      <c r="P2381">
        <v>70.172413793103402</v>
      </c>
    </row>
    <row r="2382" spans="1:17" hidden="1" x14ac:dyDescent="0.3">
      <c r="A2382" t="s">
        <v>4922</v>
      </c>
      <c r="B2382" t="s">
        <v>4923</v>
      </c>
      <c r="C2382" t="str">
        <f>IFERROR(VLOOKUP(Table1[[#This Row],[Ticker]],[1]!Table1[[Symbol]:[Industry]],2,FALSE),"-")</f>
        <v>-</v>
      </c>
      <c r="D2382" t="s">
        <v>298</v>
      </c>
      <c r="E2382">
        <v>202.29302225000001</v>
      </c>
      <c r="F2382">
        <v>113.65</v>
      </c>
      <c r="G2382">
        <v>-26.417778637436001</v>
      </c>
      <c r="I2382">
        <v>-14.254103488885599</v>
      </c>
      <c r="M2382">
        <v>0</v>
      </c>
      <c r="O2382">
        <v>0</v>
      </c>
      <c r="P2382">
        <v>0</v>
      </c>
    </row>
    <row r="2383" spans="1:17" hidden="1" x14ac:dyDescent="0.3">
      <c r="A2383" t="s">
        <v>4924</v>
      </c>
      <c r="B2383" t="s">
        <v>4925</v>
      </c>
      <c r="C2383" t="str">
        <f>IFERROR(VLOOKUP(Table1[[#This Row],[Ticker]],[1]!Table1[[Symbol]:[Industry]],2,FALSE),"-")</f>
        <v>-</v>
      </c>
      <c r="D2383" t="s">
        <v>628</v>
      </c>
      <c r="E2383">
        <v>202.220865</v>
      </c>
      <c r="F2383">
        <v>102.99</v>
      </c>
      <c r="G2383">
        <v>105.22864511425</v>
      </c>
      <c r="H2383">
        <v>49.070195884271399</v>
      </c>
      <c r="I2383">
        <v>44.411741527290602</v>
      </c>
      <c r="J2383">
        <v>-0.81882858432226702</v>
      </c>
      <c r="K2383">
        <v>76.270154639445295</v>
      </c>
      <c r="L2383">
        <v>61.743146203097801</v>
      </c>
      <c r="M2383">
        <v>79.283534957979498</v>
      </c>
      <c r="N2383">
        <v>0.99211109389889496</v>
      </c>
      <c r="O2383">
        <v>2.9226138460044702</v>
      </c>
      <c r="P2383">
        <v>164.07692307692301</v>
      </c>
      <c r="Q2383">
        <v>0.12149543162960599</v>
      </c>
    </row>
    <row r="2384" spans="1:17" hidden="1" x14ac:dyDescent="0.3">
      <c r="A2384" t="s">
        <v>4926</v>
      </c>
      <c r="B2384" t="s">
        <v>4927</v>
      </c>
      <c r="C2384" t="str">
        <f>IFERROR(VLOOKUP(Table1[[#This Row],[Ticker]],[1]!Table1[[Symbol]:[Industry]],2,FALSE),"-")</f>
        <v>-</v>
      </c>
      <c r="D2384" t="s">
        <v>57</v>
      </c>
      <c r="E2384">
        <v>201.91488788999999</v>
      </c>
      <c r="F2384">
        <v>93.65</v>
      </c>
      <c r="G2384">
        <v>2.5767117206907102</v>
      </c>
      <c r="H2384">
        <v>31.200875467202302</v>
      </c>
      <c r="I2384">
        <v>13.5957258626502</v>
      </c>
      <c r="J2384">
        <v>-11.2535323984428</v>
      </c>
      <c r="K2384">
        <v>80.748957180663098</v>
      </c>
      <c r="L2384">
        <v>75.661610276002605</v>
      </c>
      <c r="M2384">
        <v>52.936152934843399</v>
      </c>
      <c r="N2384">
        <v>4.7262779327685296</v>
      </c>
      <c r="O2384">
        <v>29.791777896422801</v>
      </c>
      <c r="P2384">
        <v>55.178127589063799</v>
      </c>
      <c r="Q2384">
        <v>-2.8239057701359E-2</v>
      </c>
    </row>
    <row r="2385" spans="1:17" hidden="1" x14ac:dyDescent="0.3">
      <c r="A2385" t="s">
        <v>4928</v>
      </c>
      <c r="B2385" t="s">
        <v>4929</v>
      </c>
      <c r="C2385" t="str">
        <f>IFERROR(VLOOKUP(Table1[[#This Row],[Ticker]],[1]!Table1[[Symbol]:[Industry]],2,FALSE),"-")</f>
        <v>-</v>
      </c>
      <c r="D2385" t="s">
        <v>133</v>
      </c>
      <c r="E2385">
        <v>201.80787924000001</v>
      </c>
      <c r="F2385">
        <v>476.85</v>
      </c>
      <c r="G2385">
        <v>-32.336689557826602</v>
      </c>
      <c r="H2385">
        <v>-1.7603941111022099</v>
      </c>
      <c r="I2385">
        <v>-17.036978106622598</v>
      </c>
      <c r="J2385">
        <v>-1.16296606806192</v>
      </c>
      <c r="K2385">
        <v>465.16098289196799</v>
      </c>
      <c r="L2385">
        <v>453.37164930234098</v>
      </c>
      <c r="M2385">
        <v>53.525111637418902</v>
      </c>
      <c r="N2385">
        <v>1.6078190117086699</v>
      </c>
      <c r="O2385">
        <v>23.518926287092299</v>
      </c>
      <c r="P2385">
        <v>22.899484536082401</v>
      </c>
      <c r="Q2385">
        <v>8.4285708628761002E-2</v>
      </c>
    </row>
    <row r="2386" spans="1:17" hidden="1" x14ac:dyDescent="0.3">
      <c r="A2386" t="s">
        <v>4930</v>
      </c>
      <c r="B2386" t="s">
        <v>4931</v>
      </c>
      <c r="C2386" t="str">
        <f>IFERROR(VLOOKUP(Table1[[#This Row],[Ticker]],[1]!Table1[[Symbol]:[Industry]],2,FALSE),"-")</f>
        <v>-</v>
      </c>
      <c r="E2386">
        <v>201.63451151999999</v>
      </c>
      <c r="F2386">
        <v>9.08</v>
      </c>
      <c r="G2386">
        <v>-13.341813506676299</v>
      </c>
      <c r="H2386">
        <v>-3.4380648546891699</v>
      </c>
      <c r="I2386">
        <v>-39.888829123611202</v>
      </c>
      <c r="J2386">
        <v>-0.55838434041631602</v>
      </c>
      <c r="K2386">
        <v>9.2993332027886701</v>
      </c>
      <c r="L2386">
        <v>9.6644860676110103</v>
      </c>
      <c r="M2386">
        <v>47.982938350869198</v>
      </c>
      <c r="N2386">
        <v>0.82235749997892205</v>
      </c>
      <c r="O2386">
        <v>53.083700440528602</v>
      </c>
      <c r="P2386">
        <v>14.936708860759399</v>
      </c>
      <c r="Q2386">
        <v>-7.0812421390450001E-3</v>
      </c>
    </row>
    <row r="2387" spans="1:17" hidden="1" x14ac:dyDescent="0.3">
      <c r="A2387" t="s">
        <v>4932</v>
      </c>
      <c r="B2387" t="s">
        <v>4933</v>
      </c>
      <c r="C2387" t="str">
        <f>IFERROR(VLOOKUP(Table1[[#This Row],[Ticker]],[1]!Table1[[Symbol]:[Industry]],2,FALSE),"-")</f>
        <v>-</v>
      </c>
      <c r="E2387">
        <v>201.529306719</v>
      </c>
      <c r="F2387">
        <v>15.29</v>
      </c>
      <c r="G2387">
        <v>27.729238498731899</v>
      </c>
      <c r="H2387">
        <v>-9.3920567356093301</v>
      </c>
      <c r="I2387">
        <v>-30.747822767968</v>
      </c>
      <c r="J2387">
        <v>-7.0323569719731198</v>
      </c>
      <c r="K2387">
        <v>15.2875026803107</v>
      </c>
      <c r="L2387">
        <v>15.2189804183188</v>
      </c>
      <c r="M2387">
        <v>66.632702737099706</v>
      </c>
      <c r="N2387">
        <v>1.4735553485736701</v>
      </c>
      <c r="O2387">
        <v>28.188358404185699</v>
      </c>
      <c r="P2387">
        <v>58.478420923465201</v>
      </c>
      <c r="Q2387">
        <v>2.4696624090032E-2</v>
      </c>
    </row>
    <row r="2388" spans="1:17" hidden="1" x14ac:dyDescent="0.3">
      <c r="A2388" t="s">
        <v>4934</v>
      </c>
      <c r="B2388" t="s">
        <v>4935</v>
      </c>
      <c r="C2388" t="str">
        <f>IFERROR(VLOOKUP(Table1[[#This Row],[Ticker]],[1]!Table1[[Symbol]:[Industry]],2,FALSE),"-")</f>
        <v>-</v>
      </c>
      <c r="D2388" t="s">
        <v>133</v>
      </c>
      <c r="E2388">
        <v>201.50566800000001</v>
      </c>
      <c r="F2388">
        <v>553.79999999999995</v>
      </c>
      <c r="G2388">
        <v>82.445129150608395</v>
      </c>
      <c r="H2388">
        <v>3.8760615393628601</v>
      </c>
      <c r="I2388">
        <v>16.528751629782398</v>
      </c>
      <c r="J2388">
        <v>-2.6075179473474499</v>
      </c>
      <c r="K2388">
        <v>535.096160272102</v>
      </c>
      <c r="L2388">
        <v>452.38728991127101</v>
      </c>
      <c r="M2388">
        <v>40.4498886423901</v>
      </c>
      <c r="N2388">
        <v>0.202347871907579</v>
      </c>
      <c r="O2388">
        <v>31.3289996388588</v>
      </c>
      <c r="Q2388">
        <v>7.9348019417108007E-2</v>
      </c>
    </row>
    <row r="2389" spans="1:17" hidden="1" x14ac:dyDescent="0.3">
      <c r="A2389" t="s">
        <v>4936</v>
      </c>
      <c r="B2389" t="s">
        <v>4937</v>
      </c>
      <c r="C2389" t="str">
        <f>IFERROR(VLOOKUP(Table1[[#This Row],[Ticker]],[1]!Table1[[Symbol]:[Industry]],2,FALSE),"-")</f>
        <v>-</v>
      </c>
      <c r="E2389">
        <v>201.16512</v>
      </c>
      <c r="F2389">
        <v>318.39999999999998</v>
      </c>
      <c r="G2389">
        <v>163.06308325910001</v>
      </c>
      <c r="H2389">
        <v>-1.3520775935426701</v>
      </c>
      <c r="I2389">
        <v>103.604261204922</v>
      </c>
      <c r="J2389">
        <v>0.91522568888526701</v>
      </c>
      <c r="K2389">
        <v>298.810631344684</v>
      </c>
      <c r="L2389">
        <v>226.14660187243501</v>
      </c>
      <c r="M2389">
        <v>56.695107448699602</v>
      </c>
      <c r="N2389">
        <v>0.58612979152656297</v>
      </c>
      <c r="O2389">
        <v>6.7996231155778899</v>
      </c>
      <c r="P2389">
        <v>244.58874458874399</v>
      </c>
      <c r="Q2389">
        <v>0.122364585351527</v>
      </c>
    </row>
    <row r="2390" spans="1:17" hidden="1" x14ac:dyDescent="0.3">
      <c r="A2390" t="s">
        <v>4938</v>
      </c>
      <c r="B2390" t="s">
        <v>4939</v>
      </c>
      <c r="C2390" t="str">
        <f>IFERROR(VLOOKUP(Table1[[#This Row],[Ticker]],[1]!Table1[[Symbol]:[Industry]],2,FALSE),"-")</f>
        <v>-</v>
      </c>
      <c r="E2390">
        <v>200.953806525</v>
      </c>
      <c r="F2390">
        <v>188.25</v>
      </c>
      <c r="G2390">
        <v>-64.938353425156393</v>
      </c>
      <c r="H2390">
        <v>12.9110439344933</v>
      </c>
      <c r="I2390">
        <v>-19.130303589946699</v>
      </c>
      <c r="J2390">
        <v>23.616916910638999</v>
      </c>
      <c r="K2390">
        <v>169.995167173059</v>
      </c>
      <c r="L2390">
        <v>196.23349672415799</v>
      </c>
      <c r="M2390">
        <v>67.387239692915202</v>
      </c>
      <c r="N2390">
        <v>3.0612794562608898</v>
      </c>
      <c r="O2390">
        <v>62.656042496679902</v>
      </c>
      <c r="P2390">
        <v>27.887228260869499</v>
      </c>
      <c r="Q2390">
        <v>6.2646044192804007E-2</v>
      </c>
    </row>
    <row r="2391" spans="1:17" hidden="1" x14ac:dyDescent="0.3">
      <c r="A2391" t="s">
        <v>4940</v>
      </c>
      <c r="B2391" t="s">
        <v>4941</v>
      </c>
      <c r="C2391" t="str">
        <f>IFERROR(VLOOKUP(Table1[[#This Row],[Ticker]],[1]!Table1[[Symbol]:[Industry]],2,FALSE),"-")</f>
        <v>-</v>
      </c>
      <c r="D2391" t="s">
        <v>628</v>
      </c>
      <c r="E2391">
        <v>200.75720784999999</v>
      </c>
      <c r="F2391">
        <v>87.47</v>
      </c>
      <c r="G2391">
        <v>-29.066637847230101</v>
      </c>
      <c r="H2391">
        <v>0.72102605440172596</v>
      </c>
      <c r="I2391">
        <v>-24.541282976065101</v>
      </c>
      <c r="J2391">
        <v>3.06277721420923</v>
      </c>
      <c r="K2391">
        <v>88.829034351360406</v>
      </c>
      <c r="L2391">
        <v>93.427482071077506</v>
      </c>
      <c r="M2391">
        <v>51.3506202251898</v>
      </c>
      <c r="N2391">
        <v>0.82845877535934698</v>
      </c>
      <c r="O2391">
        <v>40.048016462787203</v>
      </c>
      <c r="P2391">
        <v>11.355824315722399</v>
      </c>
      <c r="Q2391">
        <v>0.14286763630015001</v>
      </c>
    </row>
    <row r="2392" spans="1:17" hidden="1" x14ac:dyDescent="0.3">
      <c r="A2392" t="s">
        <v>4942</v>
      </c>
      <c r="B2392" t="s">
        <v>4943</v>
      </c>
      <c r="C2392" t="str">
        <f>IFERROR(VLOOKUP(Table1[[#This Row],[Ticker]],[1]!Table1[[Symbol]:[Industry]],2,FALSE),"-")</f>
        <v>-</v>
      </c>
      <c r="D2392" t="s">
        <v>200</v>
      </c>
      <c r="E2392">
        <v>200.59783999999999</v>
      </c>
      <c r="F2392">
        <v>200</v>
      </c>
      <c r="G2392">
        <v>26.370609445069601</v>
      </c>
      <c r="H2392">
        <v>-5.2030551835092904</v>
      </c>
      <c r="I2392">
        <v>37.895002635115901</v>
      </c>
      <c r="J2392">
        <v>-0.76427120817285998</v>
      </c>
      <c r="K2392">
        <v>200.603581631753</v>
      </c>
      <c r="L2392">
        <v>169.00480867368799</v>
      </c>
      <c r="M2392">
        <v>44.811340880316898</v>
      </c>
      <c r="N2392">
        <v>0.79282040155371802</v>
      </c>
      <c r="O2392">
        <v>20.999999999999901</v>
      </c>
      <c r="P2392">
        <v>88.679245283018801</v>
      </c>
      <c r="Q2392">
        <v>0.13134465590369199</v>
      </c>
    </row>
    <row r="2393" spans="1:17" hidden="1" x14ac:dyDescent="0.3">
      <c r="A2393" t="s">
        <v>4944</v>
      </c>
      <c r="B2393" t="s">
        <v>4945</v>
      </c>
      <c r="C2393" t="str">
        <f>IFERROR(VLOOKUP(Table1[[#This Row],[Ticker]],[1]!Table1[[Symbol]:[Industry]],2,FALSE),"-")</f>
        <v>-</v>
      </c>
      <c r="E2393">
        <v>200.328</v>
      </c>
      <c r="F2393">
        <v>245.5</v>
      </c>
      <c r="G2393">
        <v>-3.36013452716033</v>
      </c>
      <c r="H2393">
        <v>-3.0364584289863599</v>
      </c>
      <c r="I2393">
        <v>-12.471350586729701</v>
      </c>
      <c r="J2393">
        <v>0.79060486767001004</v>
      </c>
      <c r="K2393">
        <v>241.855058036489</v>
      </c>
      <c r="M2393">
        <v>51.1638569436601</v>
      </c>
      <c r="N2393">
        <v>0.37661596958174898</v>
      </c>
      <c r="O2393">
        <v>31.5682281059063</v>
      </c>
      <c r="P2393">
        <v>87.404580152671699</v>
      </c>
    </row>
    <row r="2394" spans="1:17" hidden="1" x14ac:dyDescent="0.3">
      <c r="A2394" t="s">
        <v>4946</v>
      </c>
      <c r="B2394" t="s">
        <v>4947</v>
      </c>
      <c r="C2394" t="str">
        <f>IFERROR(VLOOKUP(Table1[[#This Row],[Ticker]],[1]!Table1[[Symbol]:[Industry]],2,FALSE),"-")</f>
        <v>-</v>
      </c>
      <c r="D2394" t="s">
        <v>46</v>
      </c>
      <c r="E2394">
        <v>200.21432580000001</v>
      </c>
      <c r="F2394">
        <v>49.86</v>
      </c>
      <c r="G2394">
        <v>33.903764770924099</v>
      </c>
      <c r="H2394">
        <v>-10.249385609406101</v>
      </c>
      <c r="I2394">
        <v>-26.703620609166499</v>
      </c>
      <c r="J2394">
        <v>0.85967656835525896</v>
      </c>
      <c r="K2394">
        <v>47.794013465238898</v>
      </c>
      <c r="L2394">
        <v>44.209071980871201</v>
      </c>
      <c r="M2394">
        <v>61.277692868248998</v>
      </c>
      <c r="N2394">
        <v>1.19937605415809</v>
      </c>
      <c r="O2394">
        <v>30.365022061772901</v>
      </c>
      <c r="P2394">
        <v>63.475409836065502</v>
      </c>
      <c r="Q2394">
        <v>-9.0786814654270007E-3</v>
      </c>
    </row>
    <row r="2395" spans="1:17" hidden="1" x14ac:dyDescent="0.3">
      <c r="A2395" t="s">
        <v>4948</v>
      </c>
      <c r="B2395" t="s">
        <v>4949</v>
      </c>
      <c r="C2395" t="str">
        <f>IFERROR(VLOOKUP(Table1[[#This Row],[Ticker]],[1]!Table1[[Symbol]:[Industry]],2,FALSE),"-")</f>
        <v>-</v>
      </c>
      <c r="D2395" t="s">
        <v>1472</v>
      </c>
      <c r="E2395">
        <v>200.15355165</v>
      </c>
      <c r="F2395">
        <v>181.95</v>
      </c>
      <c r="G2395">
        <v>-18.7869001991041</v>
      </c>
      <c r="H2395">
        <v>-5.5140003914277802</v>
      </c>
      <c r="I2395">
        <v>-12.378403600867699</v>
      </c>
      <c r="J2395">
        <v>-3.9150998779963602</v>
      </c>
      <c r="K2395">
        <v>184.546821321392</v>
      </c>
      <c r="L2395">
        <v>177.39032693049401</v>
      </c>
      <c r="M2395">
        <v>44.047339264007398</v>
      </c>
      <c r="N2395">
        <v>0.76923150532396101</v>
      </c>
      <c r="O2395">
        <v>39.598790876614402</v>
      </c>
      <c r="P2395">
        <v>32.8102189781021</v>
      </c>
      <c r="Q2395">
        <v>3.568438548686E-3</v>
      </c>
    </row>
    <row r="2396" spans="1:17" hidden="1" x14ac:dyDescent="0.3">
      <c r="A2396" t="s">
        <v>4950</v>
      </c>
      <c r="B2396" t="s">
        <v>4951</v>
      </c>
      <c r="C2396" t="str">
        <f>IFERROR(VLOOKUP(Table1[[#This Row],[Ticker]],[1]!Table1[[Symbol]:[Industry]],2,FALSE),"-")</f>
        <v>-</v>
      </c>
      <c r="D2396" t="s">
        <v>108</v>
      </c>
      <c r="E2396">
        <v>200.12809275000001</v>
      </c>
      <c r="F2396">
        <v>290.35000000000002</v>
      </c>
      <c r="G2396">
        <v>88.020921510274405</v>
      </c>
      <c r="H2396">
        <v>17.667674056389199</v>
      </c>
      <c r="I2396">
        <v>22.188565684046701</v>
      </c>
      <c r="J2396">
        <v>0.14607660835971001</v>
      </c>
      <c r="K2396">
        <v>242.64857295468599</v>
      </c>
      <c r="L2396">
        <v>202.82189982615299</v>
      </c>
      <c r="M2396">
        <v>66.233668384169107</v>
      </c>
      <c r="N2396">
        <v>0.82054490292586502</v>
      </c>
      <c r="O2396">
        <v>2.9791630790425301</v>
      </c>
      <c r="P2396">
        <v>121.47215865751301</v>
      </c>
      <c r="Q2396">
        <v>3.2814876136237001E-2</v>
      </c>
    </row>
    <row r="2397" spans="1:17" hidden="1" x14ac:dyDescent="0.3">
      <c r="A2397" t="s">
        <v>4952</v>
      </c>
      <c r="B2397" t="s">
        <v>4953</v>
      </c>
      <c r="C2397" t="str">
        <f>IFERROR(VLOOKUP(Table1[[#This Row],[Ticker]],[1]!Table1[[Symbol]:[Industry]],2,FALSE),"-")</f>
        <v>-</v>
      </c>
      <c r="D2397" t="s">
        <v>365</v>
      </c>
      <c r="E2397">
        <v>200.05893299499999</v>
      </c>
      <c r="F2397">
        <v>213.65</v>
      </c>
      <c r="G2397">
        <v>51.5497348985906</v>
      </c>
      <c r="H2397">
        <v>4.0485661613535999</v>
      </c>
      <c r="I2397">
        <v>33.3962074993659</v>
      </c>
      <c r="J2397">
        <v>4.9593885454280899</v>
      </c>
      <c r="K2397">
        <v>182.511009035</v>
      </c>
      <c r="L2397">
        <v>153.81934117431899</v>
      </c>
      <c r="M2397">
        <v>73.760329598667397</v>
      </c>
      <c r="N2397">
        <v>0.49657996427791901</v>
      </c>
      <c r="O2397">
        <v>2.0126374912239502</v>
      </c>
      <c r="P2397">
        <v>90.588760035682398</v>
      </c>
      <c r="Q2397">
        <v>6.4226881112761994E-2</v>
      </c>
    </row>
    <row r="2398" spans="1:17" hidden="1" x14ac:dyDescent="0.3">
      <c r="A2398" t="s">
        <v>4954</v>
      </c>
      <c r="B2398" t="s">
        <v>4955</v>
      </c>
      <c r="C2398" t="str">
        <f>IFERROR(VLOOKUP(Table1[[#This Row],[Ticker]],[1]!Table1[[Symbol]:[Industry]],2,FALSE),"-")</f>
        <v>-</v>
      </c>
      <c r="D2398" t="s">
        <v>200</v>
      </c>
      <c r="E2398">
        <v>199.81420800000001</v>
      </c>
      <c r="F2398">
        <v>325.60000000000002</v>
      </c>
      <c r="G2398">
        <v>64.326216675979296</v>
      </c>
      <c r="H2398">
        <v>37.402452386690101</v>
      </c>
      <c r="I2398">
        <v>36.4866372518551</v>
      </c>
      <c r="J2398">
        <v>51.5319189371574</v>
      </c>
      <c r="K2398">
        <v>243.800811578988</v>
      </c>
      <c r="L2398">
        <v>220.628065822699</v>
      </c>
      <c r="M2398">
        <v>90.333630326228004</v>
      </c>
      <c r="N2398">
        <v>4.8862784563263304</v>
      </c>
      <c r="O2398">
        <v>3.93120393120391</v>
      </c>
      <c r="P2398">
        <v>123.01369863013601</v>
      </c>
      <c r="Q2398">
        <v>8.8930918514408999E-2</v>
      </c>
    </row>
    <row r="2399" spans="1:17" hidden="1" x14ac:dyDescent="0.3">
      <c r="A2399" t="s">
        <v>4956</v>
      </c>
      <c r="B2399" t="s">
        <v>4957</v>
      </c>
      <c r="C2399" t="str">
        <f>IFERROR(VLOOKUP(Table1[[#This Row],[Ticker]],[1]!Table1[[Symbol]:[Industry]],2,FALSE),"-")</f>
        <v>-</v>
      </c>
      <c r="D2399" t="s">
        <v>165</v>
      </c>
      <c r="E2399">
        <v>199.64408750000001</v>
      </c>
      <c r="F2399">
        <v>217.75</v>
      </c>
      <c r="G2399">
        <v>40.953474244962102</v>
      </c>
      <c r="H2399">
        <v>-2.8562635979984599</v>
      </c>
      <c r="I2399">
        <v>21.5425912413919</v>
      </c>
      <c r="J2399">
        <v>2.5606526303648298</v>
      </c>
      <c r="K2399">
        <v>216.407434694947</v>
      </c>
      <c r="L2399">
        <v>190.894342166016</v>
      </c>
      <c r="M2399">
        <v>60.370013323523303</v>
      </c>
      <c r="N2399">
        <v>0.36009437068658601</v>
      </c>
      <c r="O2399">
        <v>35.017221584385702</v>
      </c>
      <c r="P2399">
        <v>78.483606557377001</v>
      </c>
      <c r="Q2399">
        <v>0.102704354266088</v>
      </c>
    </row>
    <row r="2400" spans="1:17" hidden="1" x14ac:dyDescent="0.3">
      <c r="A2400" t="s">
        <v>4958</v>
      </c>
      <c r="B2400" t="s">
        <v>4959</v>
      </c>
      <c r="C2400" t="str">
        <f>IFERROR(VLOOKUP(Table1[[#This Row],[Ticker]],[1]!Table1[[Symbol]:[Industry]],2,FALSE),"-")</f>
        <v>-</v>
      </c>
      <c r="D2400" t="s">
        <v>121</v>
      </c>
      <c r="E2400">
        <v>199.60910356299999</v>
      </c>
      <c r="F2400">
        <v>106.87</v>
      </c>
      <c r="G2400">
        <v>3.3575704821754</v>
      </c>
      <c r="H2400">
        <v>29.775625697803999</v>
      </c>
      <c r="I2400">
        <v>11.475308275820201</v>
      </c>
      <c r="J2400">
        <v>6.9164218611340598</v>
      </c>
      <c r="K2400">
        <v>86.988065222965304</v>
      </c>
      <c r="L2400">
        <v>80.601565516197098</v>
      </c>
      <c r="M2400">
        <v>82.569872599290505</v>
      </c>
      <c r="N2400">
        <v>2.45798023827978</v>
      </c>
      <c r="O2400">
        <v>4.5756526621128302</v>
      </c>
      <c r="P2400">
        <v>60.224887556221802</v>
      </c>
      <c r="Q2400">
        <v>5.0106454075067003E-2</v>
      </c>
    </row>
    <row r="2401" spans="1:17" hidden="1" x14ac:dyDescent="0.3">
      <c r="A2401" t="s">
        <v>4960</v>
      </c>
      <c r="B2401" t="s">
        <v>4961</v>
      </c>
      <c r="C2401" t="str">
        <f>IFERROR(VLOOKUP(Table1[[#This Row],[Ticker]],[1]!Table1[[Symbol]:[Industry]],2,FALSE),"-")</f>
        <v>-</v>
      </c>
      <c r="D2401" t="s">
        <v>136</v>
      </c>
      <c r="E2401">
        <v>198.20609999999999</v>
      </c>
      <c r="F2401">
        <v>648.75</v>
      </c>
      <c r="G2401">
        <v>31.833227582834699</v>
      </c>
      <c r="H2401">
        <v>-12.767242441995201</v>
      </c>
      <c r="I2401">
        <v>39.478123999266003</v>
      </c>
      <c r="J2401">
        <v>-2.00096910580679</v>
      </c>
      <c r="K2401">
        <v>697.97304293758395</v>
      </c>
      <c r="L2401">
        <v>586.61565130482904</v>
      </c>
      <c r="M2401">
        <v>40.718139316688799</v>
      </c>
      <c r="N2401">
        <v>0.37169159953969999</v>
      </c>
      <c r="O2401">
        <v>50.951830443159899</v>
      </c>
      <c r="P2401">
        <v>88.152552204176303</v>
      </c>
    </row>
    <row r="2402" spans="1:17" hidden="1" x14ac:dyDescent="0.3">
      <c r="A2402" t="s">
        <v>4962</v>
      </c>
      <c r="B2402" t="s">
        <v>4963</v>
      </c>
      <c r="C2402" t="str">
        <f>IFERROR(VLOOKUP(Table1[[#This Row],[Ticker]],[1]!Table1[[Symbol]:[Industry]],2,FALSE),"-")</f>
        <v>-</v>
      </c>
      <c r="D2402" t="s">
        <v>531</v>
      </c>
      <c r="E2402">
        <v>198.106654953</v>
      </c>
      <c r="F2402">
        <v>282.27</v>
      </c>
      <c r="G2402">
        <v>170.86500177330601</v>
      </c>
      <c r="H2402">
        <v>63.867817498252002</v>
      </c>
      <c r="I2402">
        <v>86.506920693191105</v>
      </c>
      <c r="J2402">
        <v>6.1204246568573701</v>
      </c>
      <c r="K2402">
        <v>211.62926881350401</v>
      </c>
      <c r="L2402">
        <v>166.181481314255</v>
      </c>
      <c r="M2402">
        <v>66.288561636610694</v>
      </c>
      <c r="N2402">
        <v>4.7647012713200603</v>
      </c>
      <c r="O2402">
        <v>18.5744145676125</v>
      </c>
      <c r="P2402">
        <v>210.186813186813</v>
      </c>
      <c r="Q2402">
        <v>0.110411925808289</v>
      </c>
    </row>
    <row r="2403" spans="1:17" hidden="1" x14ac:dyDescent="0.3">
      <c r="A2403" t="s">
        <v>4964</v>
      </c>
      <c r="B2403" t="s">
        <v>4965</v>
      </c>
      <c r="C2403" t="str">
        <f>IFERROR(VLOOKUP(Table1[[#This Row],[Ticker]],[1]!Table1[[Symbol]:[Industry]],2,FALSE),"-")</f>
        <v>-</v>
      </c>
      <c r="D2403" t="s">
        <v>493</v>
      </c>
      <c r="E2403">
        <v>197.90399774400001</v>
      </c>
      <c r="F2403">
        <v>4.08</v>
      </c>
      <c r="G2403">
        <v>-6.41777863743601</v>
      </c>
      <c r="H2403">
        <v>7.0732987816744597</v>
      </c>
      <c r="I2403">
        <v>-23.587436822218901</v>
      </c>
      <c r="J2403">
        <v>6.4226545481146804</v>
      </c>
      <c r="K2403">
        <v>3.7310067300149301</v>
      </c>
      <c r="L2403">
        <v>3.49347834516561</v>
      </c>
      <c r="M2403">
        <v>75.449633811835895</v>
      </c>
      <c r="N2403">
        <v>0.86357426380455005</v>
      </c>
      <c r="O2403">
        <v>42.156862745098003</v>
      </c>
      <c r="P2403">
        <v>140</v>
      </c>
      <c r="Q2403">
        <v>2.0517094099168999E-2</v>
      </c>
    </row>
    <row r="2404" spans="1:17" hidden="1" x14ac:dyDescent="0.3">
      <c r="A2404" t="s">
        <v>4966</v>
      </c>
      <c r="B2404" t="s">
        <v>4967</v>
      </c>
      <c r="C2404" t="str">
        <f>IFERROR(VLOOKUP(Table1[[#This Row],[Ticker]],[1]!Table1[[Symbol]:[Industry]],2,FALSE),"-")</f>
        <v>-</v>
      </c>
      <c r="D2404" t="s">
        <v>531</v>
      </c>
      <c r="E2404">
        <v>197.84573355199899</v>
      </c>
      <c r="F2404">
        <v>46.84</v>
      </c>
      <c r="G2404">
        <v>26.105829307858599</v>
      </c>
      <c r="H2404">
        <v>-3.29137583541005</v>
      </c>
      <c r="I2404">
        <v>20.692597749950401</v>
      </c>
      <c r="J2404">
        <v>-9.0570768837973805</v>
      </c>
      <c r="K2404">
        <v>43.007138900477401</v>
      </c>
      <c r="L2404">
        <v>35.390968473217001</v>
      </c>
      <c r="M2404">
        <v>31.018694693028799</v>
      </c>
      <c r="N2404">
        <v>0.31715237929403001</v>
      </c>
      <c r="O2404">
        <v>18.488471391972599</v>
      </c>
      <c r="P2404">
        <v>90.406504065040593</v>
      </c>
      <c r="Q2404">
        <v>-4.7786247481030001E-3</v>
      </c>
    </row>
    <row r="2405" spans="1:17" hidden="1" x14ac:dyDescent="0.3">
      <c r="A2405" t="s">
        <v>4968</v>
      </c>
      <c r="B2405" t="s">
        <v>4969</v>
      </c>
      <c r="C2405" t="str">
        <f>IFERROR(VLOOKUP(Table1[[#This Row],[Ticker]],[1]!Table1[[Symbol]:[Industry]],2,FALSE),"-")</f>
        <v>-</v>
      </c>
      <c r="D2405" t="s">
        <v>51</v>
      </c>
      <c r="E2405">
        <v>197.65867212000001</v>
      </c>
      <c r="F2405">
        <v>1.56</v>
      </c>
      <c r="G2405">
        <v>-39.674618884567501</v>
      </c>
      <c r="H2405">
        <v>0.75773934111501995</v>
      </c>
      <c r="I2405">
        <v>-57.5268307616128</v>
      </c>
      <c r="J2405">
        <v>-2.65808145012421</v>
      </c>
      <c r="K2405">
        <v>1.5152530920994201</v>
      </c>
      <c r="L2405">
        <v>1.69107485583658</v>
      </c>
      <c r="M2405">
        <v>63.203206809645799</v>
      </c>
      <c r="N2405">
        <v>0.87109771703828498</v>
      </c>
      <c r="O2405">
        <v>90.384615384615401</v>
      </c>
      <c r="P2405">
        <v>19.999999999999901</v>
      </c>
      <c r="Q2405">
        <v>2.4088881390135E-2</v>
      </c>
    </row>
    <row r="2406" spans="1:17" hidden="1" x14ac:dyDescent="0.3">
      <c r="A2406" t="s">
        <v>4970</v>
      </c>
      <c r="B2406" t="s">
        <v>4971</v>
      </c>
      <c r="C2406" t="str">
        <f>IFERROR(VLOOKUP(Table1[[#This Row],[Ticker]],[1]!Table1[[Symbol]:[Industry]],2,FALSE),"-")</f>
        <v>-</v>
      </c>
      <c r="D2406" t="s">
        <v>200</v>
      </c>
      <c r="E2406">
        <v>197.61591000000001</v>
      </c>
      <c r="F2406">
        <v>109</v>
      </c>
      <c r="G2406">
        <v>-45.945279560285698</v>
      </c>
      <c r="H2406">
        <v>0.37145895483462998</v>
      </c>
      <c r="I2406">
        <v>-32.268394575760297</v>
      </c>
      <c r="J2406">
        <v>-4.8734011477154899</v>
      </c>
      <c r="K2406">
        <v>109.570059602233</v>
      </c>
      <c r="L2406">
        <v>110.115583318376</v>
      </c>
      <c r="M2406">
        <v>39.993326301336801</v>
      </c>
      <c r="N2406">
        <v>0.86879432624113395</v>
      </c>
      <c r="O2406">
        <v>53.0275229357798</v>
      </c>
      <c r="P2406">
        <v>21.5161649944258</v>
      </c>
      <c r="Q2406">
        <v>5.4337420800372002E-2</v>
      </c>
    </row>
    <row r="2407" spans="1:17" hidden="1" x14ac:dyDescent="0.3">
      <c r="A2407" t="s">
        <v>4972</v>
      </c>
      <c r="B2407" t="s">
        <v>4973</v>
      </c>
      <c r="C2407" t="str">
        <f>IFERROR(VLOOKUP(Table1[[#This Row],[Ticker]],[1]!Table1[[Symbol]:[Industry]],2,FALSE),"-")</f>
        <v>-</v>
      </c>
      <c r="D2407" t="s">
        <v>298</v>
      </c>
      <c r="E2407">
        <v>197.52767249999999</v>
      </c>
      <c r="F2407">
        <v>141.25</v>
      </c>
      <c r="G2407">
        <v>69.762776918119499</v>
      </c>
      <c r="H2407">
        <v>3.4214086343727401</v>
      </c>
      <c r="I2407">
        <v>47.359168822327099</v>
      </c>
      <c r="J2407">
        <v>-4.6221687428927796</v>
      </c>
      <c r="K2407">
        <v>130.10400424599999</v>
      </c>
      <c r="L2407">
        <v>99.455466390653697</v>
      </c>
      <c r="M2407">
        <v>38.935201674741101</v>
      </c>
      <c r="N2407">
        <v>0.56019361391371503</v>
      </c>
      <c r="O2407">
        <v>14.230088495575201</v>
      </c>
      <c r="P2407">
        <v>129.67479674796701</v>
      </c>
      <c r="Q2407">
        <v>0.16097506053544799</v>
      </c>
    </row>
    <row r="2408" spans="1:17" hidden="1" x14ac:dyDescent="0.3">
      <c r="A2408" t="s">
        <v>4974</v>
      </c>
      <c r="B2408" t="s">
        <v>4975</v>
      </c>
      <c r="C2408" t="str">
        <f>IFERROR(VLOOKUP(Table1[[#This Row],[Ticker]],[1]!Table1[[Symbol]:[Industry]],2,FALSE),"-")</f>
        <v>-</v>
      </c>
      <c r="D2408" t="s">
        <v>305</v>
      </c>
      <c r="E2408">
        <v>197.22005279999999</v>
      </c>
      <c r="F2408">
        <v>40.08</v>
      </c>
      <c r="G2408">
        <v>33.9022213625639</v>
      </c>
      <c r="H2408">
        <v>-2.2282836449079699</v>
      </c>
      <c r="I2408">
        <v>-19.390198163441799</v>
      </c>
      <c r="J2408">
        <v>-7.8258492446923196</v>
      </c>
      <c r="K2408">
        <v>39.190387801034603</v>
      </c>
      <c r="L2408">
        <v>34.996698749649298</v>
      </c>
      <c r="M2408">
        <v>50.953762987148998</v>
      </c>
      <c r="N2408">
        <v>2.5724979120434299</v>
      </c>
      <c r="O2408">
        <v>17.015968063872201</v>
      </c>
      <c r="P2408">
        <v>88.611764705882294</v>
      </c>
      <c r="Q2408">
        <v>8.7949841015654007E-2</v>
      </c>
    </row>
    <row r="2409" spans="1:17" hidden="1" x14ac:dyDescent="0.3">
      <c r="A2409" t="s">
        <v>4976</v>
      </c>
      <c r="B2409" t="s">
        <v>4977</v>
      </c>
      <c r="C2409" t="str">
        <f>IFERROR(VLOOKUP(Table1[[#This Row],[Ticker]],[1]!Table1[[Symbol]:[Industry]],2,FALSE),"-")</f>
        <v>-</v>
      </c>
      <c r="D2409" t="s">
        <v>1669</v>
      </c>
      <c r="E2409">
        <v>197.19787235999999</v>
      </c>
      <c r="F2409">
        <v>37.32</v>
      </c>
      <c r="G2409">
        <v>-31.314295548087198</v>
      </c>
      <c r="H2409">
        <v>-7.8193100506922502</v>
      </c>
      <c r="I2409">
        <v>-23.693559931496601</v>
      </c>
      <c r="J2409">
        <v>-1.81357813886593</v>
      </c>
      <c r="K2409">
        <v>39.292019930840297</v>
      </c>
      <c r="L2409">
        <v>39.008626175070198</v>
      </c>
      <c r="M2409">
        <v>31.3170829308112</v>
      </c>
      <c r="N2409">
        <v>0.44692227847716798</v>
      </c>
      <c r="O2409">
        <v>60.878885316184302</v>
      </c>
      <c r="P2409">
        <v>9.7647058823529402</v>
      </c>
    </row>
    <row r="2410" spans="1:17" hidden="1" x14ac:dyDescent="0.3">
      <c r="A2410" t="s">
        <v>4978</v>
      </c>
      <c r="B2410" t="s">
        <v>4979</v>
      </c>
      <c r="C2410" t="str">
        <f>IFERROR(VLOOKUP(Table1[[#This Row],[Ticker]],[1]!Table1[[Symbol]:[Industry]],2,FALSE),"-")</f>
        <v>-</v>
      </c>
      <c r="D2410" t="s">
        <v>265</v>
      </c>
      <c r="E2410">
        <v>196.77433780000001</v>
      </c>
      <c r="F2410">
        <v>422</v>
      </c>
      <c r="G2410">
        <v>31.931189467629601</v>
      </c>
      <c r="H2410">
        <v>-3.0410425221829702</v>
      </c>
      <c r="I2410">
        <v>-38.4093874572537</v>
      </c>
      <c r="J2410">
        <v>12.5420199472584</v>
      </c>
      <c r="K2410">
        <v>383.49799226980701</v>
      </c>
      <c r="L2410">
        <v>387.58050271661801</v>
      </c>
      <c r="M2410">
        <v>79.079580809444394</v>
      </c>
      <c r="N2410">
        <v>1.3058322377070699</v>
      </c>
      <c r="O2410">
        <v>44.4075829383886</v>
      </c>
      <c r="P2410">
        <v>63.565891472868202</v>
      </c>
      <c r="Q2410">
        <v>0.123930242625776</v>
      </c>
    </row>
    <row r="2411" spans="1:17" hidden="1" x14ac:dyDescent="0.3">
      <c r="A2411" t="s">
        <v>4980</v>
      </c>
      <c r="B2411" t="s">
        <v>4981</v>
      </c>
      <c r="C2411" t="str">
        <f>IFERROR(VLOOKUP(Table1[[#This Row],[Ticker]],[1]!Table1[[Symbol]:[Industry]],2,FALSE),"-")</f>
        <v>-</v>
      </c>
      <c r="D2411" t="s">
        <v>57</v>
      </c>
      <c r="E2411">
        <v>196.66936799999999</v>
      </c>
      <c r="F2411">
        <v>341.6</v>
      </c>
      <c r="G2411">
        <v>45.542956323550598</v>
      </c>
      <c r="H2411">
        <v>-7.1185213454167</v>
      </c>
      <c r="I2411">
        <v>32.041399723105798</v>
      </c>
      <c r="J2411">
        <v>0.200256447600239</v>
      </c>
      <c r="K2411">
        <v>343.26206786330903</v>
      </c>
      <c r="L2411">
        <v>288.563058599214</v>
      </c>
      <c r="M2411">
        <v>50.793636196369803</v>
      </c>
      <c r="N2411">
        <v>0.50225459095748703</v>
      </c>
      <c r="O2411">
        <v>18.413348946135802</v>
      </c>
      <c r="P2411">
        <v>110.864197530864</v>
      </c>
      <c r="Q2411">
        <v>7.3025107147084004E-2</v>
      </c>
    </row>
    <row r="2412" spans="1:17" hidden="1" x14ac:dyDescent="0.3">
      <c r="A2412" t="s">
        <v>4982</v>
      </c>
      <c r="B2412" t="s">
        <v>4983</v>
      </c>
      <c r="C2412" t="str">
        <f>IFERROR(VLOOKUP(Table1[[#This Row],[Ticker]],[1]!Table1[[Symbol]:[Industry]],2,FALSE),"-")</f>
        <v>-</v>
      </c>
      <c r="D2412" t="s">
        <v>46</v>
      </c>
      <c r="E2412">
        <v>196.551964027</v>
      </c>
      <c r="F2412">
        <v>9.91</v>
      </c>
      <c r="G2412">
        <v>-20.428473824601699</v>
      </c>
      <c r="H2412">
        <v>-24.672039213663499</v>
      </c>
      <c r="I2412">
        <v>-35.603309838091903</v>
      </c>
      <c r="J2412">
        <v>-11.969941775229501</v>
      </c>
      <c r="K2412">
        <v>11.6499236502909</v>
      </c>
      <c r="L2412">
        <v>11.821871037750901</v>
      </c>
      <c r="M2412">
        <v>11.3677747920093</v>
      </c>
      <c r="N2412">
        <v>1.9813226305602201</v>
      </c>
      <c r="O2412">
        <v>53.3804238143289</v>
      </c>
      <c r="P2412">
        <v>7.13513513513512</v>
      </c>
    </row>
    <row r="2413" spans="1:17" hidden="1" x14ac:dyDescent="0.3">
      <c r="A2413" t="s">
        <v>4984</v>
      </c>
      <c r="B2413" t="s">
        <v>4985</v>
      </c>
      <c r="C2413" t="str">
        <f>IFERROR(VLOOKUP(Table1[[#This Row],[Ticker]],[1]!Table1[[Symbol]:[Industry]],2,FALSE),"-")</f>
        <v>-</v>
      </c>
      <c r="D2413" t="s">
        <v>121</v>
      </c>
      <c r="E2413">
        <v>196.28555616199901</v>
      </c>
      <c r="F2413">
        <v>91.97</v>
      </c>
      <c r="G2413">
        <v>-2.7190563778529602</v>
      </c>
      <c r="H2413">
        <v>-6.017618718734</v>
      </c>
      <c r="I2413">
        <v>-49.509295322746901</v>
      </c>
      <c r="J2413">
        <v>4.5251237565964502</v>
      </c>
      <c r="K2413">
        <v>89.383768639901504</v>
      </c>
      <c r="L2413">
        <v>90.8690600748468</v>
      </c>
      <c r="M2413">
        <v>52.083608699609798</v>
      </c>
      <c r="N2413">
        <v>0.380081052493628</v>
      </c>
      <c r="O2413">
        <v>73.752310536044305</v>
      </c>
      <c r="P2413">
        <v>37.064083457526003</v>
      </c>
      <c r="Q2413">
        <v>4.8881133178514002E-2</v>
      </c>
    </row>
    <row r="2414" spans="1:17" hidden="1" x14ac:dyDescent="0.3">
      <c r="A2414" t="s">
        <v>4986</v>
      </c>
      <c r="B2414" t="s">
        <v>4987</v>
      </c>
      <c r="C2414" t="str">
        <f>IFERROR(VLOOKUP(Table1[[#This Row],[Ticker]],[1]!Table1[[Symbol]:[Industry]],2,FALSE),"-")</f>
        <v>-</v>
      </c>
      <c r="E2414">
        <v>195.97445980000001</v>
      </c>
      <c r="F2414">
        <v>486.5</v>
      </c>
      <c r="G2414">
        <v>-10.859583863089201</v>
      </c>
      <c r="H2414">
        <v>-3.4071370196376298</v>
      </c>
      <c r="I2414">
        <v>-28.903226295903099</v>
      </c>
      <c r="J2414">
        <v>-4.8822858923450596</v>
      </c>
      <c r="K2414">
        <v>495.90138439086701</v>
      </c>
      <c r="L2414">
        <v>497.90516179868399</v>
      </c>
      <c r="M2414">
        <v>48.335793421678098</v>
      </c>
      <c r="N2414">
        <v>1.71137549756744</v>
      </c>
      <c r="O2414">
        <v>42.4460431654676</v>
      </c>
      <c r="P2414">
        <v>26.199740596627699</v>
      </c>
    </row>
    <row r="2415" spans="1:17" hidden="1" x14ac:dyDescent="0.3">
      <c r="A2415" t="s">
        <v>4988</v>
      </c>
      <c r="B2415" t="s">
        <v>4989</v>
      </c>
      <c r="C2415" t="str">
        <f>IFERROR(VLOOKUP(Table1[[#This Row],[Ticker]],[1]!Table1[[Symbol]:[Industry]],2,FALSE),"-")</f>
        <v>-</v>
      </c>
      <c r="D2415" t="s">
        <v>1839</v>
      </c>
      <c r="E2415">
        <v>195.94953754400001</v>
      </c>
      <c r="F2415">
        <v>76.88</v>
      </c>
      <c r="G2415">
        <v>65.398588628032996</v>
      </c>
      <c r="H2415">
        <v>11.4045842763582</v>
      </c>
      <c r="I2415">
        <v>20.151490916708699</v>
      </c>
      <c r="J2415">
        <v>-3.53357813886594</v>
      </c>
      <c r="K2415">
        <v>61.7122100213751</v>
      </c>
      <c r="L2415">
        <v>50.609275438614603</v>
      </c>
      <c r="M2415">
        <v>73.663930914064693</v>
      </c>
      <c r="N2415">
        <v>1.8321779840264401</v>
      </c>
      <c r="O2415">
        <v>0.16909469302810401</v>
      </c>
      <c r="P2415">
        <v>132.969696969696</v>
      </c>
      <c r="Q2415">
        <v>7.1520585536478998E-2</v>
      </c>
    </row>
    <row r="2416" spans="1:17" hidden="1" x14ac:dyDescent="0.3">
      <c r="A2416" t="s">
        <v>4990</v>
      </c>
      <c r="B2416" t="s">
        <v>4991</v>
      </c>
      <c r="C2416" t="str">
        <f>IFERROR(VLOOKUP(Table1[[#This Row],[Ticker]],[1]!Table1[[Symbol]:[Industry]],2,FALSE),"-")</f>
        <v>-</v>
      </c>
      <c r="D2416" t="s">
        <v>279</v>
      </c>
      <c r="E2416">
        <v>195.6647725</v>
      </c>
      <c r="F2416">
        <v>21.59</v>
      </c>
      <c r="G2416">
        <v>-31.097690337215202</v>
      </c>
      <c r="H2416">
        <v>-8.9690383060166106</v>
      </c>
      <c r="I2416">
        <v>-21.831158283406101</v>
      </c>
      <c r="J2416">
        <v>3.6836377981729398</v>
      </c>
      <c r="K2416">
        <v>21.3200625243514</v>
      </c>
      <c r="L2416">
        <v>21.2850650948983</v>
      </c>
      <c r="M2416">
        <v>56.238654901189797</v>
      </c>
      <c r="N2416">
        <v>0.70994504802813796</v>
      </c>
      <c r="O2416">
        <v>33.858267716535401</v>
      </c>
      <c r="P2416">
        <v>22.253680634201501</v>
      </c>
      <c r="Q2416">
        <v>2.6724210826401001E-2</v>
      </c>
    </row>
    <row r="2417" spans="1:17" hidden="1" x14ac:dyDescent="0.3">
      <c r="A2417" t="s">
        <v>4992</v>
      </c>
      <c r="B2417" t="s">
        <v>4993</v>
      </c>
      <c r="C2417" t="str">
        <f>IFERROR(VLOOKUP(Table1[[#This Row],[Ticker]],[1]!Table1[[Symbol]:[Industry]],2,FALSE),"-")</f>
        <v>-</v>
      </c>
      <c r="D2417" t="s">
        <v>942</v>
      </c>
      <c r="E2417">
        <v>195.51132999999999</v>
      </c>
      <c r="F2417">
        <v>98.42</v>
      </c>
      <c r="G2417">
        <v>7.6694148230544297</v>
      </c>
      <c r="H2417">
        <v>-8.1380648546891798</v>
      </c>
      <c r="I2417">
        <v>-4.8985479333300601</v>
      </c>
      <c r="J2417">
        <v>-4.0886801796822603</v>
      </c>
      <c r="K2417">
        <v>101.726421433547</v>
      </c>
      <c r="L2417">
        <v>96.205239310906293</v>
      </c>
      <c r="M2417">
        <v>58.071816685025802</v>
      </c>
      <c r="N2417">
        <v>0.30416768927827398</v>
      </c>
      <c r="O2417">
        <v>50.782361308677103</v>
      </c>
      <c r="P2417">
        <v>53.78125</v>
      </c>
      <c r="Q2417">
        <v>8.8123857907497993E-2</v>
      </c>
    </row>
    <row r="2418" spans="1:17" hidden="1" x14ac:dyDescent="0.3">
      <c r="A2418" t="s">
        <v>4994</v>
      </c>
      <c r="B2418" t="s">
        <v>4995</v>
      </c>
      <c r="C2418" t="str">
        <f>IFERROR(VLOOKUP(Table1[[#This Row],[Ticker]],[1]!Table1[[Symbol]:[Industry]],2,FALSE),"-")</f>
        <v>-</v>
      </c>
      <c r="D2418" t="s">
        <v>628</v>
      </c>
      <c r="E2418">
        <v>195.32905650000001</v>
      </c>
      <c r="F2418">
        <v>58.95</v>
      </c>
      <c r="G2418">
        <v>-72.285547232477299</v>
      </c>
      <c r="H2418">
        <v>-9.4060648546891699</v>
      </c>
      <c r="I2418">
        <v>-48.314506173449303</v>
      </c>
      <c r="J2418">
        <v>1.14813541501066E-2</v>
      </c>
      <c r="K2418">
        <v>63.392564392604598</v>
      </c>
      <c r="L2418">
        <v>94.523807873073807</v>
      </c>
      <c r="M2418">
        <v>46.390070011961498</v>
      </c>
      <c r="N2418">
        <v>0.79771700239816501</v>
      </c>
      <c r="O2418">
        <v>125.021204410517</v>
      </c>
      <c r="P2418">
        <v>2.5039123630672999</v>
      </c>
      <c r="Q2418">
        <v>0.178211201255013</v>
      </c>
    </row>
    <row r="2419" spans="1:17" hidden="1" x14ac:dyDescent="0.3">
      <c r="A2419" t="s">
        <v>4996</v>
      </c>
      <c r="B2419" t="s">
        <v>4997</v>
      </c>
      <c r="C2419" t="str">
        <f>IFERROR(VLOOKUP(Table1[[#This Row],[Ticker]],[1]!Table1[[Symbol]:[Industry]],2,FALSE),"-")</f>
        <v>-</v>
      </c>
      <c r="D2419" t="s">
        <v>51</v>
      </c>
      <c r="E2419">
        <v>195.23105580000001</v>
      </c>
      <c r="F2419">
        <v>16.55</v>
      </c>
      <c r="G2419">
        <v>-86.441933226808004</v>
      </c>
      <c r="H2419">
        <v>-17.360775283487399</v>
      </c>
      <c r="I2419">
        <v>-55.357306335860699</v>
      </c>
      <c r="J2419">
        <v>-8.5783014702977596</v>
      </c>
      <c r="K2419">
        <v>19.004082986356298</v>
      </c>
      <c r="L2419">
        <v>23.054553343009601</v>
      </c>
      <c r="M2419">
        <v>34.255610989330798</v>
      </c>
      <c r="N2419">
        <v>1.17112605285029</v>
      </c>
      <c r="O2419">
        <v>180.96676737160101</v>
      </c>
      <c r="P2419">
        <v>3.4375</v>
      </c>
    </row>
    <row r="2420" spans="1:17" hidden="1" x14ac:dyDescent="0.3">
      <c r="A2420" t="s">
        <v>4998</v>
      </c>
      <c r="B2420" t="s">
        <v>4999</v>
      </c>
      <c r="C2420" t="str">
        <f>IFERROR(VLOOKUP(Table1[[#This Row],[Ticker]],[1]!Table1[[Symbol]:[Industry]],2,FALSE),"-")</f>
        <v>-</v>
      </c>
      <c r="D2420" t="s">
        <v>43</v>
      </c>
      <c r="E2420">
        <v>195.16496000000001</v>
      </c>
      <c r="F2420">
        <v>163.4</v>
      </c>
      <c r="G2420">
        <v>80.156178378998902</v>
      </c>
      <c r="H2420">
        <v>12.7506143905938</v>
      </c>
      <c r="I2420">
        <v>42.559716088849498</v>
      </c>
      <c r="J2420">
        <v>18.799078903662299</v>
      </c>
      <c r="K2420">
        <v>131.514371244611</v>
      </c>
      <c r="L2420">
        <v>114.98883145211001</v>
      </c>
      <c r="M2420">
        <v>90.822849415189694</v>
      </c>
      <c r="N2420">
        <v>1.2117045887651099</v>
      </c>
      <c r="O2420">
        <v>2.81517747858017</v>
      </c>
      <c r="P2420">
        <v>116.280608868299</v>
      </c>
      <c r="Q2420">
        <v>5.5050451008125001E-2</v>
      </c>
    </row>
    <row r="2421" spans="1:17" hidden="1" x14ac:dyDescent="0.3">
      <c r="A2421" t="s">
        <v>5000</v>
      </c>
      <c r="B2421" t="s">
        <v>5001</v>
      </c>
      <c r="C2421" t="str">
        <f>IFERROR(VLOOKUP(Table1[[#This Row],[Ticker]],[1]!Table1[[Symbol]:[Industry]],2,FALSE),"-")</f>
        <v>-</v>
      </c>
      <c r="D2421" t="s">
        <v>143</v>
      </c>
      <c r="E2421">
        <v>195.01335698099999</v>
      </c>
      <c r="F2421">
        <v>33.61</v>
      </c>
      <c r="G2421">
        <v>86.979046759389306</v>
      </c>
      <c r="H2421">
        <v>-18.95257672804</v>
      </c>
      <c r="I2421">
        <v>62.176342705339998</v>
      </c>
      <c r="J2421">
        <v>-13.727558987019099</v>
      </c>
      <c r="K2421">
        <v>30.761932850448801</v>
      </c>
      <c r="L2421">
        <v>23.967185529233799</v>
      </c>
      <c r="M2421">
        <v>48.820548112145403</v>
      </c>
      <c r="N2421">
        <v>0.51773766780483799</v>
      </c>
      <c r="O2421">
        <v>22.0470098185064</v>
      </c>
      <c r="P2421">
        <v>129.419795221843</v>
      </c>
      <c r="Q2421">
        <v>8.9377386300781E-2</v>
      </c>
    </row>
    <row r="2422" spans="1:17" hidden="1" x14ac:dyDescent="0.3">
      <c r="A2422" t="s">
        <v>5002</v>
      </c>
      <c r="B2422" t="s">
        <v>5003</v>
      </c>
      <c r="C2422" t="str">
        <f>IFERROR(VLOOKUP(Table1[[#This Row],[Ticker]],[1]!Table1[[Symbol]:[Industry]],2,FALSE),"-")</f>
        <v>-</v>
      </c>
      <c r="D2422" t="s">
        <v>551</v>
      </c>
      <c r="E2422">
        <v>194.96583999999999</v>
      </c>
      <c r="F2422">
        <v>176.92</v>
      </c>
      <c r="G2422">
        <v>21.015554695897301</v>
      </c>
      <c r="H2422">
        <v>-11.365018537611</v>
      </c>
      <c r="I2422">
        <v>-6.8997345568467896</v>
      </c>
      <c r="J2422">
        <v>-3.2357520519094098</v>
      </c>
      <c r="K2422">
        <v>186.64646060663401</v>
      </c>
      <c r="L2422">
        <v>168.40682369253099</v>
      </c>
      <c r="M2422">
        <v>38.541406467319398</v>
      </c>
      <c r="N2422">
        <v>0.190674846625766</v>
      </c>
      <c r="O2422">
        <v>78.046574723038603</v>
      </c>
      <c r="P2422">
        <v>70.772200772200705</v>
      </c>
      <c r="Q2422">
        <v>5.0903569732298003E-2</v>
      </c>
    </row>
    <row r="2423" spans="1:17" hidden="1" x14ac:dyDescent="0.3">
      <c r="A2423" t="s">
        <v>5004</v>
      </c>
      <c r="B2423" t="s">
        <v>5005</v>
      </c>
      <c r="C2423" t="str">
        <f>IFERROR(VLOOKUP(Table1[[#This Row],[Ticker]],[1]!Table1[[Symbol]:[Industry]],2,FALSE),"-")</f>
        <v>-</v>
      </c>
      <c r="E2423">
        <v>194.7</v>
      </c>
      <c r="F2423">
        <v>129.80000000000001</v>
      </c>
      <c r="G2423">
        <v>202.35628417917999</v>
      </c>
      <c r="H2423">
        <v>1.53565127956072</v>
      </c>
      <c r="I2423">
        <v>108.46381003204699</v>
      </c>
      <c r="J2423">
        <v>3.6401379953839701</v>
      </c>
      <c r="K2423">
        <v>114.61707472428</v>
      </c>
      <c r="L2423">
        <v>79.937472189796694</v>
      </c>
      <c r="M2423">
        <v>100</v>
      </c>
      <c r="N2423">
        <v>2.8054298642533899</v>
      </c>
      <c r="O2423">
        <v>0</v>
      </c>
      <c r="P2423">
        <v>228.77406281661601</v>
      </c>
    </row>
    <row r="2424" spans="1:17" hidden="1" x14ac:dyDescent="0.3">
      <c r="A2424" t="s">
        <v>5006</v>
      </c>
      <c r="B2424" t="s">
        <v>5007</v>
      </c>
      <c r="C2424" t="str">
        <f>IFERROR(VLOOKUP(Table1[[#This Row],[Ticker]],[1]!Table1[[Symbol]:[Industry]],2,FALSE),"-")</f>
        <v>-</v>
      </c>
      <c r="D2424" t="s">
        <v>21</v>
      </c>
      <c r="E2424">
        <v>194.45527629</v>
      </c>
      <c r="F2424">
        <v>223.1</v>
      </c>
      <c r="G2424">
        <v>191.84185046384701</v>
      </c>
      <c r="H2424">
        <v>25.007682945897301</v>
      </c>
      <c r="I2424">
        <v>204.005525612398</v>
      </c>
      <c r="J2424">
        <v>5.5478274248236703</v>
      </c>
      <c r="K2424">
        <v>162.69269746881099</v>
      </c>
      <c r="M2424">
        <v>74.087307603941397</v>
      </c>
      <c r="N2424">
        <v>0.706758620689655</v>
      </c>
      <c r="O2424">
        <v>0.35858359480054303</v>
      </c>
      <c r="P2424">
        <v>259.83870967741899</v>
      </c>
    </row>
    <row r="2425" spans="1:17" hidden="1" x14ac:dyDescent="0.3">
      <c r="A2425" t="s">
        <v>5008</v>
      </c>
      <c r="B2425" t="s">
        <v>5009</v>
      </c>
      <c r="C2425" t="str">
        <f>IFERROR(VLOOKUP(Table1[[#This Row],[Ticker]],[1]!Table1[[Symbol]:[Industry]],2,FALSE),"-")</f>
        <v>-</v>
      </c>
      <c r="D2425" t="s">
        <v>628</v>
      </c>
      <c r="E2425">
        <v>194.40451999999999</v>
      </c>
      <c r="F2425">
        <v>455.6</v>
      </c>
      <c r="G2425">
        <v>-79.463228498303707</v>
      </c>
      <c r="H2425">
        <v>6.2955913196449496</v>
      </c>
      <c r="I2425">
        <v>-16.726542748224102</v>
      </c>
      <c r="J2425">
        <v>8.4133645902780305</v>
      </c>
      <c r="K2425">
        <v>413.21316364109902</v>
      </c>
      <c r="L2425">
        <v>456.51329531999897</v>
      </c>
      <c r="M2425">
        <v>77.067369616354398</v>
      </c>
      <c r="N2425">
        <v>1.15699695133369</v>
      </c>
      <c r="O2425">
        <v>112.971905179982</v>
      </c>
      <c r="P2425">
        <v>41.227526348418998</v>
      </c>
      <c r="Q2425">
        <v>2.0913854821335998E-2</v>
      </c>
    </row>
    <row r="2426" spans="1:17" hidden="1" x14ac:dyDescent="0.3">
      <c r="A2426" t="s">
        <v>5010</v>
      </c>
      <c r="B2426" t="s">
        <v>5011</v>
      </c>
      <c r="C2426" t="str">
        <f>IFERROR(VLOOKUP(Table1[[#This Row],[Ticker]],[1]!Table1[[Symbol]:[Industry]],2,FALSE),"-")</f>
        <v>-</v>
      </c>
      <c r="D2426" t="s">
        <v>551</v>
      </c>
      <c r="E2426">
        <v>194.21376000000001</v>
      </c>
      <c r="F2426">
        <v>80.319999999999993</v>
      </c>
      <c r="G2426">
        <v>-37.143576125487598</v>
      </c>
      <c r="H2426">
        <v>-1.47556485468918</v>
      </c>
      <c r="I2426">
        <v>-21.452254846482301</v>
      </c>
      <c r="J2426">
        <v>4.6014867961989898</v>
      </c>
      <c r="K2426">
        <v>83.048294915075104</v>
      </c>
      <c r="L2426">
        <v>91.036938876184905</v>
      </c>
      <c r="M2426">
        <v>51.519331163308401</v>
      </c>
      <c r="N2426">
        <v>0.93203918285008303</v>
      </c>
      <c r="O2426">
        <v>48.779880478087598</v>
      </c>
      <c r="P2426">
        <v>18.117647058823501</v>
      </c>
      <c r="Q2426">
        <v>1.2652995907121999E-2</v>
      </c>
    </row>
    <row r="2427" spans="1:17" hidden="1" x14ac:dyDescent="0.3">
      <c r="A2427" t="s">
        <v>5012</v>
      </c>
      <c r="B2427" t="s">
        <v>5013</v>
      </c>
      <c r="C2427" t="str">
        <f>IFERROR(VLOOKUP(Table1[[#This Row],[Ticker]],[1]!Table1[[Symbol]:[Industry]],2,FALSE),"-")</f>
        <v>-</v>
      </c>
      <c r="D2427" t="s">
        <v>377</v>
      </c>
      <c r="E2427">
        <v>194.0232</v>
      </c>
      <c r="F2427">
        <v>115.49</v>
      </c>
      <c r="G2427">
        <v>73.564905345247894</v>
      </c>
      <c r="H2427">
        <v>18.389892134558099</v>
      </c>
      <c r="I2427">
        <v>25.1423962093642</v>
      </c>
      <c r="J2427">
        <v>7.9238953423298097</v>
      </c>
      <c r="K2427">
        <v>95.011404950800696</v>
      </c>
      <c r="L2427">
        <v>83.191428253721</v>
      </c>
      <c r="M2427">
        <v>88.404945271775802</v>
      </c>
      <c r="N2427">
        <v>1.3171016833390501</v>
      </c>
      <c r="O2427">
        <v>2.9439778335786699</v>
      </c>
      <c r="P2427">
        <v>111.71402383134701</v>
      </c>
      <c r="Q2427">
        <v>0.132891375384664</v>
      </c>
    </row>
    <row r="2428" spans="1:17" hidden="1" x14ac:dyDescent="0.3">
      <c r="A2428" t="s">
        <v>5014</v>
      </c>
      <c r="B2428" t="s">
        <v>5015</v>
      </c>
      <c r="C2428" t="str">
        <f>IFERROR(VLOOKUP(Table1[[#This Row],[Ticker]],[1]!Table1[[Symbol]:[Industry]],2,FALSE),"-")</f>
        <v>-</v>
      </c>
      <c r="D2428" t="s">
        <v>279</v>
      </c>
      <c r="E2428">
        <v>193.74549999999999</v>
      </c>
      <c r="F2428">
        <v>133.25</v>
      </c>
      <c r="G2428">
        <v>-58.084445304102601</v>
      </c>
      <c r="H2428">
        <v>-7.1093935260178496</v>
      </c>
      <c r="I2428">
        <v>6.1162668814847398</v>
      </c>
      <c r="J2428">
        <v>2.3547922036256002</v>
      </c>
      <c r="K2428">
        <v>133.29750370524101</v>
      </c>
      <c r="L2428">
        <v>126.35973013871499</v>
      </c>
      <c r="M2428">
        <v>42.754417925651801</v>
      </c>
      <c r="N2428">
        <v>0.53541927409261503</v>
      </c>
      <c r="O2428">
        <v>56.848030018761698</v>
      </c>
      <c r="P2428">
        <v>56.672545561434397</v>
      </c>
    </row>
    <row r="2429" spans="1:17" hidden="1" x14ac:dyDescent="0.3">
      <c r="A2429" t="s">
        <v>5016</v>
      </c>
      <c r="B2429" t="s">
        <v>5017</v>
      </c>
      <c r="C2429" t="str">
        <f>IFERROR(VLOOKUP(Table1[[#This Row],[Ticker]],[1]!Table1[[Symbol]:[Industry]],2,FALSE),"-")</f>
        <v>-</v>
      </c>
      <c r="E2429">
        <v>193.31399999999999</v>
      </c>
      <c r="F2429">
        <v>191.4</v>
      </c>
      <c r="G2429">
        <v>1021.06423575105</v>
      </c>
      <c r="H2429">
        <v>-10.3899365124431</v>
      </c>
      <c r="I2429">
        <v>591.498108900494</v>
      </c>
      <c r="J2429">
        <v>3.6294051350578398</v>
      </c>
      <c r="K2429">
        <v>169.02270438868899</v>
      </c>
      <c r="L2429">
        <v>87.623776112018803</v>
      </c>
      <c r="M2429">
        <v>74.764594892678602</v>
      </c>
      <c r="N2429">
        <v>0.387484672283533</v>
      </c>
      <c r="O2429">
        <v>9.7701149425287195</v>
      </c>
      <c r="P2429">
        <v>1047.4820143884799</v>
      </c>
    </row>
    <row r="2430" spans="1:17" hidden="1" x14ac:dyDescent="0.3">
      <c r="A2430" t="s">
        <v>5018</v>
      </c>
      <c r="B2430" t="s">
        <v>5019</v>
      </c>
      <c r="C2430" t="str">
        <f>IFERROR(VLOOKUP(Table1[[#This Row],[Ticker]],[1]!Table1[[Symbol]:[Industry]],2,FALSE),"-")</f>
        <v>-</v>
      </c>
      <c r="E2430">
        <v>193.1069205</v>
      </c>
      <c r="F2430">
        <v>261.95</v>
      </c>
      <c r="G2430">
        <v>4.8854795079273803</v>
      </c>
      <c r="H2430">
        <v>32.086106791155402</v>
      </c>
      <c r="I2430">
        <v>17.0491546564777</v>
      </c>
      <c r="J2430">
        <v>26.615139809852</v>
      </c>
      <c r="K2430">
        <v>187.17039695432399</v>
      </c>
      <c r="M2430">
        <v>86.773945571032101</v>
      </c>
      <c r="N2430">
        <v>1.1459677419354799</v>
      </c>
      <c r="O2430">
        <v>0</v>
      </c>
      <c r="P2430">
        <v>87.107142857142804</v>
      </c>
    </row>
    <row r="2431" spans="1:17" hidden="1" x14ac:dyDescent="0.3">
      <c r="A2431" t="s">
        <v>5020</v>
      </c>
      <c r="B2431" t="s">
        <v>5021</v>
      </c>
      <c r="C2431" t="str">
        <f>IFERROR(VLOOKUP(Table1[[#This Row],[Ticker]],[1]!Table1[[Symbol]:[Industry]],2,FALSE),"-")</f>
        <v>-</v>
      </c>
      <c r="D2431" t="s">
        <v>72</v>
      </c>
      <c r="E2431">
        <v>193.05324861599999</v>
      </c>
      <c r="F2431">
        <v>69.56</v>
      </c>
      <c r="G2431">
        <v>104.29532252342599</v>
      </c>
      <c r="H2431">
        <v>35.726787708144698</v>
      </c>
      <c r="I2431">
        <v>26.1293475706502</v>
      </c>
      <c r="J2431">
        <v>1.2335163768866699</v>
      </c>
      <c r="K2431">
        <v>57.777714069802599</v>
      </c>
      <c r="L2431">
        <v>50.302941622067102</v>
      </c>
      <c r="M2431">
        <v>67.090475288286399</v>
      </c>
      <c r="N2431">
        <v>2.3977042795249202</v>
      </c>
      <c r="O2431">
        <v>7.0299022426681903</v>
      </c>
      <c r="P2431">
        <v>131.48086522462501</v>
      </c>
      <c r="Q2431">
        <v>0.10349547045091</v>
      </c>
    </row>
    <row r="2432" spans="1:17" hidden="1" x14ac:dyDescent="0.3">
      <c r="A2432" t="s">
        <v>5022</v>
      </c>
      <c r="B2432" t="s">
        <v>5023</v>
      </c>
      <c r="C2432" t="str">
        <f>IFERROR(VLOOKUP(Table1[[#This Row],[Ticker]],[1]!Table1[[Symbol]:[Industry]],2,FALSE),"-")</f>
        <v>-</v>
      </c>
      <c r="D2432" t="s">
        <v>391</v>
      </c>
      <c r="E2432">
        <v>192.37954975100001</v>
      </c>
      <c r="F2432">
        <v>65.81</v>
      </c>
      <c r="G2432">
        <v>-25.171624791282099</v>
      </c>
      <c r="H2432">
        <v>1.2325197416609699</v>
      </c>
      <c r="I2432">
        <v>-28.675429886804999</v>
      </c>
      <c r="J2432">
        <v>4.4164218611340704</v>
      </c>
      <c r="K2432">
        <v>66.127435122542906</v>
      </c>
      <c r="L2432">
        <v>70.481186933995801</v>
      </c>
      <c r="M2432">
        <v>47.466202383600397</v>
      </c>
      <c r="N2432">
        <v>1.1182950926369399</v>
      </c>
      <c r="O2432">
        <v>55.675429266068903</v>
      </c>
      <c r="P2432">
        <v>11.259509721048101</v>
      </c>
      <c r="Q2432">
        <v>-8.1008277658562E-2</v>
      </c>
    </row>
    <row r="2433" spans="1:17" hidden="1" x14ac:dyDescent="0.3">
      <c r="A2433" t="s">
        <v>5024</v>
      </c>
      <c r="B2433" t="s">
        <v>5025</v>
      </c>
      <c r="C2433" t="str">
        <f>IFERROR(VLOOKUP(Table1[[#This Row],[Ticker]],[1]!Table1[[Symbol]:[Industry]],2,FALSE),"-")</f>
        <v>-</v>
      </c>
      <c r="D2433" t="s">
        <v>165</v>
      </c>
      <c r="E2433">
        <v>192.338498612</v>
      </c>
      <c r="F2433">
        <v>83.29</v>
      </c>
      <c r="G2433">
        <v>106.105951122474</v>
      </c>
      <c r="H2433">
        <v>-8.8284201281049306</v>
      </c>
      <c r="I2433">
        <v>49.767164726947399</v>
      </c>
      <c r="J2433">
        <v>0.65945824005109999</v>
      </c>
      <c r="K2433">
        <v>79.577228200812499</v>
      </c>
      <c r="L2433">
        <v>62.874809054816602</v>
      </c>
      <c r="M2433">
        <v>42.201615174296002</v>
      </c>
      <c r="N2433">
        <v>0.41269177037395</v>
      </c>
      <c r="O2433">
        <v>18.837795653739899</v>
      </c>
      <c r="P2433">
        <v>137.97142857142799</v>
      </c>
      <c r="Q2433">
        <v>0.14038783560520601</v>
      </c>
    </row>
    <row r="2434" spans="1:17" hidden="1" x14ac:dyDescent="0.3">
      <c r="A2434" t="s">
        <v>5026</v>
      </c>
      <c r="B2434" t="s">
        <v>5027</v>
      </c>
      <c r="C2434" t="str">
        <f>IFERROR(VLOOKUP(Table1[[#This Row],[Ticker]],[1]!Table1[[Symbol]:[Industry]],2,FALSE),"-")</f>
        <v>-</v>
      </c>
      <c r="D2434" t="s">
        <v>57</v>
      </c>
      <c r="E2434">
        <v>191.89027200000001</v>
      </c>
      <c r="F2434">
        <v>91.2</v>
      </c>
      <c r="G2434">
        <v>3.4967512770938902</v>
      </c>
      <c r="H2434">
        <v>7.6677615424570797</v>
      </c>
      <c r="I2434">
        <v>-25.882010465629801</v>
      </c>
      <c r="J2434">
        <v>4.5594409001186502</v>
      </c>
      <c r="K2434">
        <v>89.306632459390002</v>
      </c>
      <c r="L2434">
        <v>88.515163735612404</v>
      </c>
      <c r="M2434">
        <v>53.631846459692902</v>
      </c>
      <c r="N2434">
        <v>1.0237197860018199</v>
      </c>
      <c r="O2434">
        <v>26.0964912280701</v>
      </c>
      <c r="P2434">
        <v>33.4308705193855</v>
      </c>
      <c r="Q2434">
        <v>4.6228621637268E-2</v>
      </c>
    </row>
    <row r="2435" spans="1:17" hidden="1" x14ac:dyDescent="0.3">
      <c r="A2435" t="s">
        <v>5028</v>
      </c>
      <c r="B2435" t="s">
        <v>5029</v>
      </c>
      <c r="C2435" t="str">
        <f>IFERROR(VLOOKUP(Table1[[#This Row],[Ticker]],[1]!Table1[[Symbol]:[Industry]],2,FALSE),"-")</f>
        <v>-</v>
      </c>
      <c r="D2435" t="s">
        <v>279</v>
      </c>
      <c r="E2435">
        <v>191.88731630999999</v>
      </c>
      <c r="F2435">
        <v>146.1</v>
      </c>
      <c r="G2435">
        <v>-60.606967826625201</v>
      </c>
      <c r="H2435">
        <v>-8.7472263956409293</v>
      </c>
      <c r="I2435">
        <v>-46.568210507648601</v>
      </c>
      <c r="J2435">
        <v>-0.74898391603237302</v>
      </c>
      <c r="K2435">
        <v>153.00699381947001</v>
      </c>
      <c r="L2435">
        <v>169.46070587455199</v>
      </c>
      <c r="M2435">
        <v>43.204181250675397</v>
      </c>
      <c r="N2435">
        <v>0.75381224040600203</v>
      </c>
      <c r="O2435">
        <v>82.067077344284698</v>
      </c>
      <c r="P2435">
        <v>4.3571428571428497</v>
      </c>
      <c r="Q2435">
        <v>-2.8863001102105001E-2</v>
      </c>
    </row>
    <row r="2436" spans="1:17" hidden="1" x14ac:dyDescent="0.3">
      <c r="A2436" t="s">
        <v>5030</v>
      </c>
      <c r="B2436" t="s">
        <v>5031</v>
      </c>
      <c r="C2436" t="str">
        <f>IFERROR(VLOOKUP(Table1[[#This Row],[Ticker]],[1]!Table1[[Symbol]:[Industry]],2,FALSE),"-")</f>
        <v>-</v>
      </c>
      <c r="E2436">
        <v>191.57400000000001</v>
      </c>
      <c r="F2436">
        <v>183.5</v>
      </c>
      <c r="G2436">
        <v>-34.160362850608401</v>
      </c>
      <c r="H2436">
        <v>34.159555078371397</v>
      </c>
      <c r="I2436">
        <v>-12.704573881802</v>
      </c>
      <c r="J2436">
        <v>-11.8535297712722</v>
      </c>
      <c r="K2436">
        <v>165.86214024624999</v>
      </c>
      <c r="L2436">
        <v>169.31360059016899</v>
      </c>
      <c r="M2436">
        <v>44.667796188557602</v>
      </c>
      <c r="N2436">
        <v>0.79085545722713801</v>
      </c>
      <c r="O2436">
        <v>41.689373297002703</v>
      </c>
      <c r="P2436">
        <v>59.565217391304301</v>
      </c>
    </row>
    <row r="2437" spans="1:17" hidden="1" x14ac:dyDescent="0.3">
      <c r="A2437" t="s">
        <v>5032</v>
      </c>
      <c r="B2437" t="s">
        <v>5033</v>
      </c>
      <c r="C2437" t="str">
        <f>IFERROR(VLOOKUP(Table1[[#This Row],[Ticker]],[1]!Table1[[Symbol]:[Industry]],2,FALSE),"-")</f>
        <v>-</v>
      </c>
      <c r="D2437" t="s">
        <v>57</v>
      </c>
      <c r="E2437">
        <v>191.36378460899999</v>
      </c>
      <c r="F2437">
        <v>156.93</v>
      </c>
      <c r="G2437">
        <v>-12.8649566403303</v>
      </c>
      <c r="H2437">
        <v>-1.1578100776191</v>
      </c>
      <c r="I2437">
        <v>-25.9174865454575</v>
      </c>
      <c r="J2437">
        <v>2.4539089345570302</v>
      </c>
      <c r="K2437">
        <v>155.851914279504</v>
      </c>
      <c r="L2437">
        <v>152.38760731864301</v>
      </c>
      <c r="M2437">
        <v>48.758870809369803</v>
      </c>
      <c r="N2437">
        <v>1.0238349887301501</v>
      </c>
      <c r="O2437">
        <v>29.739374243293099</v>
      </c>
      <c r="P2437">
        <v>32.822683030046498</v>
      </c>
      <c r="Q2437">
        <v>0.12186041046632699</v>
      </c>
    </row>
    <row r="2438" spans="1:17" hidden="1" x14ac:dyDescent="0.3">
      <c r="A2438" t="s">
        <v>5034</v>
      </c>
      <c r="B2438" t="s">
        <v>5035</v>
      </c>
      <c r="C2438" t="str">
        <f>IFERROR(VLOOKUP(Table1[[#This Row],[Ticker]],[1]!Table1[[Symbol]:[Industry]],2,FALSE),"-")</f>
        <v>-</v>
      </c>
      <c r="E2438">
        <v>190.9361572</v>
      </c>
      <c r="F2438">
        <v>141.43</v>
      </c>
      <c r="G2438">
        <v>730.21456539648204</v>
      </c>
      <c r="H2438">
        <v>36.622541205916797</v>
      </c>
      <c r="I2438">
        <v>-38.175566641117904</v>
      </c>
      <c r="J2438">
        <v>13.147927805651801</v>
      </c>
      <c r="K2438">
        <v>114.060131955663</v>
      </c>
      <c r="L2438">
        <v>113.07052239933201</v>
      </c>
      <c r="M2438">
        <v>94.295208063261398</v>
      </c>
      <c r="N2438">
        <v>3.1620074295287299</v>
      </c>
      <c r="O2438">
        <v>79.558792335430894</v>
      </c>
      <c r="P2438">
        <v>756.632344033918</v>
      </c>
    </row>
    <row r="2439" spans="1:17" hidden="1" x14ac:dyDescent="0.3">
      <c r="A2439" t="s">
        <v>5036</v>
      </c>
      <c r="B2439" t="s">
        <v>5037</v>
      </c>
      <c r="C2439" t="str">
        <f>IFERROR(VLOOKUP(Table1[[#This Row],[Ticker]],[1]!Table1[[Symbol]:[Industry]],2,FALSE),"-")</f>
        <v>-</v>
      </c>
      <c r="D2439" t="s">
        <v>1118</v>
      </c>
      <c r="E2439">
        <v>190.849568</v>
      </c>
      <c r="F2439">
        <v>112</v>
      </c>
      <c r="G2439">
        <v>122.747961073353</v>
      </c>
      <c r="H2439">
        <v>0.33552005097119803</v>
      </c>
      <c r="I2439">
        <v>15.600968974882401</v>
      </c>
      <c r="J2439">
        <v>-6.9129772804968299</v>
      </c>
      <c r="K2439">
        <v>110.274646795845</v>
      </c>
      <c r="L2439">
        <v>88.8694488919066</v>
      </c>
      <c r="M2439">
        <v>45.898311031985699</v>
      </c>
      <c r="N2439">
        <v>2.0157780195865</v>
      </c>
      <c r="O2439">
        <v>16.071428571428498</v>
      </c>
      <c r="P2439">
        <v>190.90909090909</v>
      </c>
    </row>
    <row r="2440" spans="1:17" hidden="1" x14ac:dyDescent="0.3">
      <c r="A2440" t="s">
        <v>5038</v>
      </c>
      <c r="B2440" t="s">
        <v>5039</v>
      </c>
      <c r="C2440" t="str">
        <f>IFERROR(VLOOKUP(Table1[[#This Row],[Ticker]],[1]!Table1[[Symbol]:[Industry]],2,FALSE),"-")</f>
        <v>-</v>
      </c>
      <c r="D2440" t="s">
        <v>480</v>
      </c>
      <c r="E2440">
        <v>190.704026304</v>
      </c>
      <c r="F2440">
        <v>65.760000000000005</v>
      </c>
      <c r="G2440">
        <v>-23.667778637436001</v>
      </c>
      <c r="H2440">
        <v>1.8199996614398599</v>
      </c>
      <c r="I2440">
        <v>-23.4880579402313</v>
      </c>
      <c r="J2440">
        <v>3.9244863772630998</v>
      </c>
      <c r="K2440">
        <v>61.855240861096497</v>
      </c>
      <c r="L2440">
        <v>63.397509888344402</v>
      </c>
      <c r="M2440">
        <v>69.463552323736195</v>
      </c>
      <c r="N2440">
        <v>2.0686650461960601</v>
      </c>
      <c r="O2440">
        <v>22.6429440389294</v>
      </c>
      <c r="P2440">
        <v>25.736137667304</v>
      </c>
      <c r="Q2440">
        <v>-2.2647105457E-3</v>
      </c>
    </row>
    <row r="2441" spans="1:17" hidden="1" x14ac:dyDescent="0.3">
      <c r="A2441" t="s">
        <v>5040</v>
      </c>
      <c r="B2441" t="s">
        <v>5041</v>
      </c>
      <c r="C2441" t="str">
        <f>IFERROR(VLOOKUP(Table1[[#This Row],[Ticker]],[1]!Table1[[Symbol]:[Industry]],2,FALSE),"-")</f>
        <v>-</v>
      </c>
      <c r="D2441" t="s">
        <v>72</v>
      </c>
      <c r="E2441">
        <v>190.66240250000001</v>
      </c>
      <c r="F2441">
        <v>33.5</v>
      </c>
      <c r="G2441">
        <v>-67.953555251746593</v>
      </c>
      <c r="H2441">
        <v>-8.2676103092346391</v>
      </c>
      <c r="I2441">
        <v>-57.998855797869602</v>
      </c>
      <c r="J2441">
        <v>0.18157337628558201</v>
      </c>
      <c r="K2441">
        <v>36.194063133790401</v>
      </c>
      <c r="L2441">
        <v>43.823993931020198</v>
      </c>
      <c r="M2441">
        <v>39.655578021715598</v>
      </c>
      <c r="N2441">
        <v>0.28005693825866701</v>
      </c>
      <c r="O2441">
        <v>102.985074626865</v>
      </c>
      <c r="P2441">
        <v>11.6666666666666</v>
      </c>
      <c r="Q2441">
        <v>-5.3819260279639996E-3</v>
      </c>
    </row>
    <row r="2442" spans="1:17" hidden="1" x14ac:dyDescent="0.3">
      <c r="A2442" t="s">
        <v>5042</v>
      </c>
      <c r="B2442" t="s">
        <v>5043</v>
      </c>
      <c r="C2442" t="str">
        <f>IFERROR(VLOOKUP(Table1[[#This Row],[Ticker]],[1]!Table1[[Symbol]:[Industry]],2,FALSE),"-")</f>
        <v>-</v>
      </c>
      <c r="D2442" t="s">
        <v>1447</v>
      </c>
      <c r="E2442">
        <v>190.5947535</v>
      </c>
      <c r="F2442">
        <v>107.74</v>
      </c>
      <c r="G2442">
        <v>-7.4337918897827899</v>
      </c>
      <c r="H2442">
        <v>-5.2000993687672796</v>
      </c>
      <c r="I2442">
        <v>-29.752142704571799</v>
      </c>
      <c r="J2442">
        <v>2.01058390967219</v>
      </c>
      <c r="K2442">
        <v>106.948755736717</v>
      </c>
      <c r="L2442">
        <v>104.606026119741</v>
      </c>
      <c r="M2442">
        <v>53.001525913224498</v>
      </c>
      <c r="N2442">
        <v>1.1326783934360201</v>
      </c>
      <c r="O2442">
        <v>28.828661592723201</v>
      </c>
      <c r="P2442">
        <v>30.042245021122501</v>
      </c>
      <c r="Q2442">
        <v>-3.2865294247754001E-2</v>
      </c>
    </row>
    <row r="2443" spans="1:17" hidden="1" x14ac:dyDescent="0.3">
      <c r="A2443" t="s">
        <v>5044</v>
      </c>
      <c r="B2443" t="s">
        <v>5045</v>
      </c>
      <c r="C2443" t="str">
        <f>IFERROR(VLOOKUP(Table1[[#This Row],[Ticker]],[1]!Table1[[Symbol]:[Industry]],2,FALSE),"-")</f>
        <v>-</v>
      </c>
      <c r="D2443" t="s">
        <v>420</v>
      </c>
      <c r="E2443">
        <v>190.24</v>
      </c>
      <c r="F2443">
        <v>2.3199999999999998</v>
      </c>
      <c r="G2443">
        <v>90.011838462760096</v>
      </c>
      <c r="H2443">
        <v>31.198806653690699</v>
      </c>
      <c r="I2443">
        <v>68.620534215931201</v>
      </c>
      <c r="J2443">
        <v>8.2118764065886101</v>
      </c>
      <c r="K2443">
        <v>1.9197488794953099</v>
      </c>
      <c r="L2443">
        <v>1.4639066534588501</v>
      </c>
      <c r="M2443">
        <v>53.162471348496801</v>
      </c>
      <c r="N2443">
        <v>2.46769048640199</v>
      </c>
      <c r="O2443">
        <v>10.3448275862069</v>
      </c>
      <c r="P2443">
        <v>135.90828263921301</v>
      </c>
      <c r="Q2443">
        <v>2.842159976931E-3</v>
      </c>
    </row>
    <row r="2444" spans="1:17" hidden="1" x14ac:dyDescent="0.3">
      <c r="A2444" t="s">
        <v>5046</v>
      </c>
      <c r="B2444" t="s">
        <v>5047</v>
      </c>
      <c r="C2444" t="str">
        <f>IFERROR(VLOOKUP(Table1[[#This Row],[Ticker]],[1]!Table1[[Symbol]:[Industry]],2,FALSE),"-")</f>
        <v>-</v>
      </c>
      <c r="D2444" t="s">
        <v>1272</v>
      </c>
      <c r="E2444">
        <v>190.17359999999999</v>
      </c>
      <c r="F2444">
        <v>439.2</v>
      </c>
      <c r="G2444">
        <v>313.22186100220301</v>
      </c>
      <c r="H2444">
        <v>26.1977469814261</v>
      </c>
      <c r="I2444">
        <v>10.1827855888874</v>
      </c>
      <c r="J2444">
        <v>20.709279003991199</v>
      </c>
      <c r="K2444">
        <v>362.85442685125901</v>
      </c>
      <c r="L2444">
        <v>310.36049804321601</v>
      </c>
      <c r="M2444">
        <v>77.454745087765303</v>
      </c>
      <c r="N2444">
        <v>1.14679371619881</v>
      </c>
      <c r="O2444">
        <v>23.246812386156599</v>
      </c>
      <c r="P2444">
        <v>508.31024930747901</v>
      </c>
    </row>
    <row r="2445" spans="1:17" hidden="1" x14ac:dyDescent="0.3">
      <c r="A2445" t="s">
        <v>5048</v>
      </c>
      <c r="B2445" t="s">
        <v>5049</v>
      </c>
      <c r="C2445" t="str">
        <f>IFERROR(VLOOKUP(Table1[[#This Row],[Ticker]],[1]!Table1[[Symbol]:[Industry]],2,FALSE),"-")</f>
        <v>-</v>
      </c>
      <c r="D2445" t="s">
        <v>286</v>
      </c>
      <c r="E2445">
        <v>189.66026099999999</v>
      </c>
      <c r="F2445">
        <v>375.55</v>
      </c>
      <c r="G2445">
        <v>-47.404400711014603</v>
      </c>
      <c r="H2445">
        <v>15.048674614889601</v>
      </c>
      <c r="I2445">
        <v>-38.308704095559001</v>
      </c>
      <c r="J2445">
        <v>-13.0196246504938</v>
      </c>
      <c r="K2445">
        <v>362.49811772509997</v>
      </c>
      <c r="L2445">
        <v>393.62575909458297</v>
      </c>
      <c r="M2445">
        <v>48.587775548023799</v>
      </c>
      <c r="N2445">
        <v>1.77362085578188</v>
      </c>
      <c r="O2445">
        <v>90.387431766742097</v>
      </c>
      <c r="P2445">
        <v>29.499999999999901</v>
      </c>
      <c r="Q2445">
        <v>7.0530808417492999E-2</v>
      </c>
    </row>
    <row r="2446" spans="1:17" hidden="1" x14ac:dyDescent="0.3">
      <c r="A2446" t="s">
        <v>5050</v>
      </c>
      <c r="B2446" t="s">
        <v>5051</v>
      </c>
      <c r="C2446" t="str">
        <f>IFERROR(VLOOKUP(Table1[[#This Row],[Ticker]],[1]!Table1[[Symbol]:[Industry]],2,FALSE),"-")</f>
        <v>-</v>
      </c>
      <c r="D2446" t="s">
        <v>1189</v>
      </c>
      <c r="E2446">
        <v>189.62294136</v>
      </c>
      <c r="F2446">
        <v>144.80000000000001</v>
      </c>
      <c r="G2446">
        <v>91.983427999064702</v>
      </c>
      <c r="H2446">
        <v>13.338891159324</v>
      </c>
      <c r="I2446">
        <v>13.0985790089156</v>
      </c>
      <c r="J2446">
        <v>-4.4343533326643803</v>
      </c>
      <c r="K2446">
        <v>141.06189291191299</v>
      </c>
      <c r="L2446">
        <v>119.262654427287</v>
      </c>
      <c r="M2446">
        <v>34.225215414247799</v>
      </c>
      <c r="N2446">
        <v>0.36759792226945398</v>
      </c>
      <c r="O2446">
        <v>31.2154696132596</v>
      </c>
      <c r="P2446">
        <v>145.38213862057199</v>
      </c>
      <c r="Q2446">
        <v>8.2413040655296005E-2</v>
      </c>
    </row>
    <row r="2447" spans="1:17" hidden="1" x14ac:dyDescent="0.3">
      <c r="A2447" t="s">
        <v>5052</v>
      </c>
      <c r="B2447" t="s">
        <v>5053</v>
      </c>
      <c r="C2447" t="str">
        <f>IFERROR(VLOOKUP(Table1[[#This Row],[Ticker]],[1]!Table1[[Symbol]:[Industry]],2,FALSE),"-")</f>
        <v>-</v>
      </c>
      <c r="D2447" t="s">
        <v>5054</v>
      </c>
      <c r="E2447">
        <v>189.46924999999999</v>
      </c>
      <c r="F2447">
        <v>102.25</v>
      </c>
      <c r="G2447">
        <v>-29.0368262564836</v>
      </c>
      <c r="H2447">
        <v>15.3511984234376</v>
      </c>
      <c r="I2447">
        <v>-10.235792196922199</v>
      </c>
      <c r="J2447">
        <v>-1.33357813886593</v>
      </c>
      <c r="K2447">
        <v>97.488882556216595</v>
      </c>
      <c r="M2447">
        <v>49.461288210109302</v>
      </c>
      <c r="N2447">
        <v>0.95608504398826899</v>
      </c>
      <c r="O2447">
        <v>26.063569682151599</v>
      </c>
      <c r="P2447">
        <v>31.089743589743499</v>
      </c>
    </row>
    <row r="2448" spans="1:17" hidden="1" x14ac:dyDescent="0.3">
      <c r="A2448" t="s">
        <v>5055</v>
      </c>
      <c r="B2448" t="s">
        <v>5056</v>
      </c>
      <c r="C2448" t="str">
        <f>IFERROR(VLOOKUP(Table1[[#This Row],[Ticker]],[1]!Table1[[Symbol]:[Industry]],2,FALSE),"-")</f>
        <v>-</v>
      </c>
      <c r="D2448" t="s">
        <v>480</v>
      </c>
      <c r="E2448">
        <v>189.25600399999999</v>
      </c>
      <c r="F2448">
        <v>127.75</v>
      </c>
      <c r="G2448">
        <v>136.44230366708999</v>
      </c>
      <c r="H2448">
        <v>-4.4070571027511898</v>
      </c>
      <c r="I2448">
        <v>136.236092589545</v>
      </c>
      <c r="J2448">
        <v>-12.8334049487031</v>
      </c>
      <c r="K2448">
        <v>95.631887802232797</v>
      </c>
      <c r="M2448">
        <v>38.638472767185597</v>
      </c>
      <c r="N2448">
        <v>2.52369668246445</v>
      </c>
      <c r="O2448">
        <v>12.994129158512701</v>
      </c>
      <c r="P2448">
        <v>242.03480589022701</v>
      </c>
    </row>
    <row r="2449" spans="1:17" hidden="1" x14ac:dyDescent="0.3">
      <c r="A2449" t="s">
        <v>5057</v>
      </c>
      <c r="B2449" t="s">
        <v>5058</v>
      </c>
      <c r="C2449" t="str">
        <f>IFERROR(VLOOKUP(Table1[[#This Row],[Ticker]],[1]!Table1[[Symbol]:[Industry]],2,FALSE),"-")</f>
        <v>-</v>
      </c>
      <c r="D2449" t="s">
        <v>1442</v>
      </c>
      <c r="E2449">
        <v>189.10021</v>
      </c>
      <c r="F2449">
        <v>126.05</v>
      </c>
      <c r="G2449">
        <v>12.4038072656476</v>
      </c>
      <c r="H2449">
        <v>-14.817611869102301</v>
      </c>
      <c r="I2449">
        <v>-23.538018566251498</v>
      </c>
      <c r="J2449">
        <v>-6.7471009577070298</v>
      </c>
      <c r="K2449">
        <v>141.95983770955399</v>
      </c>
      <c r="L2449">
        <v>139.29158361029999</v>
      </c>
      <c r="M2449">
        <v>23.8760739795059</v>
      </c>
      <c r="N2449">
        <v>1.35347863161451</v>
      </c>
      <c r="O2449">
        <v>56.128520428401401</v>
      </c>
      <c r="P2449">
        <v>40.0555555555555</v>
      </c>
      <c r="Q2449">
        <v>7.9817867867035E-2</v>
      </c>
    </row>
    <row r="2450" spans="1:17" hidden="1" x14ac:dyDescent="0.3">
      <c r="A2450" t="s">
        <v>5059</v>
      </c>
      <c r="B2450" t="s">
        <v>5060</v>
      </c>
      <c r="C2450" t="str">
        <f>IFERROR(VLOOKUP(Table1[[#This Row],[Ticker]],[1]!Table1[[Symbol]:[Industry]],2,FALSE),"-")</f>
        <v>-</v>
      </c>
      <c r="D2450" t="s">
        <v>231</v>
      </c>
      <c r="E2450">
        <v>188.68262444999999</v>
      </c>
      <c r="F2450">
        <v>139.55000000000001</v>
      </c>
      <c r="G2450">
        <v>-36.732688663142902</v>
      </c>
      <c r="H2450">
        <v>-8.3346165788271005</v>
      </c>
      <c r="I2450">
        <v>-27.577084855345198</v>
      </c>
      <c r="J2450">
        <v>-2.8335781388659198</v>
      </c>
      <c r="K2450">
        <v>140.23151923654501</v>
      </c>
      <c r="L2450">
        <v>148.43737188823599</v>
      </c>
      <c r="M2450">
        <v>51.251913125806801</v>
      </c>
      <c r="N2450">
        <v>0.84044281668451104</v>
      </c>
      <c r="O2450">
        <v>46.900752418487897</v>
      </c>
      <c r="P2450">
        <v>18.2627118644068</v>
      </c>
      <c r="Q2450">
        <v>0.114165541048546</v>
      </c>
    </row>
    <row r="2451" spans="1:17" hidden="1" x14ac:dyDescent="0.3">
      <c r="A2451" t="s">
        <v>5061</v>
      </c>
      <c r="B2451" t="s">
        <v>5062</v>
      </c>
      <c r="C2451" t="str">
        <f>IFERROR(VLOOKUP(Table1[[#This Row],[Ticker]],[1]!Table1[[Symbol]:[Industry]],2,FALSE),"-")</f>
        <v>-</v>
      </c>
      <c r="D2451" t="s">
        <v>1447</v>
      </c>
      <c r="E2451">
        <v>188.42070075999999</v>
      </c>
      <c r="F2451">
        <v>21.04</v>
      </c>
      <c r="G2451">
        <v>66.609744298343699</v>
      </c>
      <c r="H2451">
        <v>-13.470558762081501</v>
      </c>
      <c r="I2451">
        <v>9.3722598070906202E-2</v>
      </c>
      <c r="J2451">
        <v>-1.33357813886593</v>
      </c>
      <c r="K2451">
        <v>20.275014083885001</v>
      </c>
      <c r="L2451">
        <v>17.648461141161</v>
      </c>
      <c r="M2451">
        <v>15.2656817795369</v>
      </c>
      <c r="N2451">
        <v>0.40695328891231902</v>
      </c>
      <c r="O2451">
        <v>22.861216730037999</v>
      </c>
      <c r="P2451">
        <v>93.0275229357798</v>
      </c>
      <c r="Q2451">
        <v>-2.7314220825316999E-2</v>
      </c>
    </row>
    <row r="2452" spans="1:17" hidden="1" x14ac:dyDescent="0.3">
      <c r="A2452" t="s">
        <v>5063</v>
      </c>
      <c r="B2452" t="s">
        <v>5064</v>
      </c>
      <c r="C2452" t="str">
        <f>IFERROR(VLOOKUP(Table1[[#This Row],[Ticker]],[1]!Table1[[Symbol]:[Industry]],2,FALSE),"-")</f>
        <v>-</v>
      </c>
      <c r="E2452">
        <v>188.33712</v>
      </c>
      <c r="F2452">
        <v>183.35</v>
      </c>
      <c r="G2452">
        <v>-11.4648005810096</v>
      </c>
      <c r="H2452">
        <v>5.2455804352770699</v>
      </c>
      <c r="I2452">
        <v>-25.464757241912199</v>
      </c>
      <c r="J2452">
        <v>-0.70857813886593501</v>
      </c>
      <c r="K2452">
        <v>177.331403831172</v>
      </c>
      <c r="L2452">
        <v>178.58567268453999</v>
      </c>
      <c r="M2452">
        <v>57.146255498220803</v>
      </c>
      <c r="N2452">
        <v>0.71975560081466305</v>
      </c>
      <c r="O2452">
        <v>46.659394600490799</v>
      </c>
      <c r="P2452">
        <v>27.3263888888888</v>
      </c>
    </row>
    <row r="2453" spans="1:17" hidden="1" x14ac:dyDescent="0.3">
      <c r="A2453" t="s">
        <v>5065</v>
      </c>
      <c r="B2453" t="s">
        <v>5066</v>
      </c>
      <c r="C2453" t="str">
        <f>IFERROR(VLOOKUP(Table1[[#This Row],[Ticker]],[1]!Table1[[Symbol]:[Industry]],2,FALSE),"-")</f>
        <v>-</v>
      </c>
      <c r="D2453" t="s">
        <v>1149</v>
      </c>
      <c r="E2453">
        <v>187.79984500200001</v>
      </c>
      <c r="F2453">
        <v>19.579999999999998</v>
      </c>
      <c r="G2453">
        <v>-22.545099592343199</v>
      </c>
      <c r="H2453">
        <v>-5.6010427218923899</v>
      </c>
      <c r="I2453">
        <v>-34.498502674221598</v>
      </c>
      <c r="J2453">
        <v>3.8584175344710099</v>
      </c>
      <c r="K2453">
        <v>19.656909684281398</v>
      </c>
      <c r="L2453">
        <v>21.2024713801936</v>
      </c>
      <c r="M2453">
        <v>64.374872309110202</v>
      </c>
      <c r="N2453">
        <v>1.19759991743814</v>
      </c>
      <c r="O2453">
        <v>50.153217568947902</v>
      </c>
      <c r="P2453">
        <v>15.176470588235199</v>
      </c>
      <c r="Q2453">
        <v>1.335430472976E-3</v>
      </c>
    </row>
    <row r="2454" spans="1:17" hidden="1" x14ac:dyDescent="0.3">
      <c r="A2454" t="s">
        <v>5067</v>
      </c>
      <c r="B2454" t="s">
        <v>5068</v>
      </c>
      <c r="C2454" t="str">
        <f>IFERROR(VLOOKUP(Table1[[#This Row],[Ticker]],[1]!Table1[[Symbol]:[Industry]],2,FALSE),"-")</f>
        <v>-</v>
      </c>
      <c r="D2454" t="s">
        <v>1839</v>
      </c>
      <c r="E2454">
        <v>187.7876072</v>
      </c>
      <c r="F2454">
        <v>42.4</v>
      </c>
      <c r="G2454">
        <v>48.4275821873062</v>
      </c>
      <c r="H2454">
        <v>4.4988672671707803</v>
      </c>
      <c r="I2454">
        <v>-38.876325711107803</v>
      </c>
      <c r="J2454">
        <v>7.5343463894359504</v>
      </c>
      <c r="K2454">
        <v>38.837711372689697</v>
      </c>
      <c r="L2454">
        <v>35.337071756143601</v>
      </c>
      <c r="M2454">
        <v>81.187023406963803</v>
      </c>
      <c r="N2454">
        <v>1.21379763177461</v>
      </c>
      <c r="O2454">
        <v>38.207547169811299</v>
      </c>
      <c r="P2454">
        <v>151.63204747774401</v>
      </c>
      <c r="Q2454">
        <v>0.13374959286504201</v>
      </c>
    </row>
    <row r="2455" spans="1:17" hidden="1" x14ac:dyDescent="0.3">
      <c r="A2455" t="s">
        <v>5069</v>
      </c>
      <c r="B2455" t="s">
        <v>5070</v>
      </c>
      <c r="C2455" t="str">
        <f>IFERROR(VLOOKUP(Table1[[#This Row],[Ticker]],[1]!Table1[[Symbol]:[Industry]],2,FALSE),"-")</f>
        <v>-</v>
      </c>
      <c r="D2455" t="s">
        <v>551</v>
      </c>
      <c r="E2455">
        <v>187.72481297499999</v>
      </c>
      <c r="F2455">
        <v>75.25</v>
      </c>
      <c r="G2455">
        <v>-42.104053147239902</v>
      </c>
      <c r="H2455">
        <v>-10.496888384100901</v>
      </c>
      <c r="I2455">
        <v>-29.940377998689499</v>
      </c>
      <c r="J2455">
        <v>-4.6974925119546098</v>
      </c>
      <c r="O2455">
        <v>29.169435215946798</v>
      </c>
      <c r="P2455">
        <v>1.6205266711681401</v>
      </c>
    </row>
    <row r="2456" spans="1:17" hidden="1" x14ac:dyDescent="0.3">
      <c r="A2456" t="s">
        <v>5071</v>
      </c>
      <c r="B2456" t="s">
        <v>5072</v>
      </c>
      <c r="C2456" t="str">
        <f>IFERROR(VLOOKUP(Table1[[#This Row],[Ticker]],[1]!Table1[[Symbol]:[Industry]],2,FALSE),"-")</f>
        <v>-</v>
      </c>
      <c r="D2456" t="s">
        <v>925</v>
      </c>
      <c r="E2456">
        <v>187.55</v>
      </c>
      <c r="F2456">
        <v>605</v>
      </c>
      <c r="G2456">
        <v>88.616875707685693</v>
      </c>
      <c r="H2456">
        <v>-10.5393087532878</v>
      </c>
      <c r="I2456">
        <v>29.025943876419198</v>
      </c>
      <c r="J2456">
        <v>1.6332630478705401</v>
      </c>
      <c r="K2456">
        <v>604.97895933351401</v>
      </c>
      <c r="L2456">
        <v>497.84938529182801</v>
      </c>
      <c r="M2456">
        <v>55.394281243918101</v>
      </c>
      <c r="N2456">
        <v>0.22544666179082601</v>
      </c>
      <c r="O2456">
        <v>21.388429752066099</v>
      </c>
      <c r="P2456">
        <v>123.08259587020601</v>
      </c>
      <c r="Q2456">
        <v>7.4350124978423998E-2</v>
      </c>
    </row>
    <row r="2457" spans="1:17" hidden="1" x14ac:dyDescent="0.3">
      <c r="A2457" t="s">
        <v>5073</v>
      </c>
      <c r="B2457" t="s">
        <v>5074</v>
      </c>
      <c r="C2457" t="str">
        <f>IFERROR(VLOOKUP(Table1[[#This Row],[Ticker]],[1]!Table1[[Symbol]:[Industry]],2,FALSE),"-")</f>
        <v>-</v>
      </c>
      <c r="D2457" t="s">
        <v>293</v>
      </c>
      <c r="E2457">
        <v>187.26341632</v>
      </c>
      <c r="F2457">
        <v>121.6</v>
      </c>
      <c r="G2457">
        <v>-34.989207208864599</v>
      </c>
      <c r="H2457">
        <v>1.6901402735159401</v>
      </c>
      <c r="I2457">
        <v>-38.063627298409401</v>
      </c>
      <c r="J2457">
        <v>-2.1400297517691498</v>
      </c>
      <c r="K2457">
        <v>124.718088561683</v>
      </c>
      <c r="L2457">
        <v>133.12684158623199</v>
      </c>
      <c r="M2457">
        <v>45.266713798453502</v>
      </c>
      <c r="N2457">
        <v>0.53495145631067897</v>
      </c>
      <c r="O2457">
        <v>36.430921052631497</v>
      </c>
      <c r="P2457">
        <v>9.5495495495495408</v>
      </c>
    </row>
    <row r="2458" spans="1:17" hidden="1" x14ac:dyDescent="0.3">
      <c r="A2458" t="s">
        <v>5075</v>
      </c>
      <c r="B2458" t="s">
        <v>5076</v>
      </c>
      <c r="C2458" t="str">
        <f>IFERROR(VLOOKUP(Table1[[#This Row],[Ticker]],[1]!Table1[[Symbol]:[Industry]],2,FALSE),"-")</f>
        <v>-</v>
      </c>
      <c r="D2458" t="s">
        <v>961</v>
      </c>
      <c r="E2458">
        <v>187.233953275</v>
      </c>
      <c r="F2458">
        <v>107.75</v>
      </c>
      <c r="G2458">
        <v>6.5904919464424996</v>
      </c>
      <c r="H2458">
        <v>-7.1073840412497296</v>
      </c>
      <c r="I2458">
        <v>-5.5255464757675501</v>
      </c>
      <c r="J2458">
        <v>-5.6794956103321299</v>
      </c>
      <c r="K2458">
        <v>106.055480124464</v>
      </c>
      <c r="L2458">
        <v>93.002541142558897</v>
      </c>
      <c r="M2458">
        <v>37.182874840408502</v>
      </c>
      <c r="N2458">
        <v>0.33040694235931001</v>
      </c>
      <c r="O2458">
        <v>16.0092807424593</v>
      </c>
      <c r="P2458">
        <v>51.547116736990098</v>
      </c>
      <c r="Q2458">
        <v>5.2681712505187002E-2</v>
      </c>
    </row>
    <row r="2459" spans="1:17" hidden="1" x14ac:dyDescent="0.3">
      <c r="A2459" t="s">
        <v>5077</v>
      </c>
      <c r="B2459" t="s">
        <v>5078</v>
      </c>
      <c r="C2459" t="str">
        <f>IFERROR(VLOOKUP(Table1[[#This Row],[Ticker]],[1]!Table1[[Symbol]:[Industry]],2,FALSE),"-")</f>
        <v>-</v>
      </c>
      <c r="D2459" t="s">
        <v>391</v>
      </c>
      <c r="E2459">
        <v>187.10514074599999</v>
      </c>
      <c r="F2459">
        <v>116.02</v>
      </c>
      <c r="G2459">
        <v>-38.789379845895198</v>
      </c>
      <c r="H2459">
        <v>-6.5507347363200399</v>
      </c>
      <c r="I2459">
        <v>-21.918249927405299</v>
      </c>
      <c r="J2459">
        <v>-2.5846952076773699</v>
      </c>
      <c r="K2459">
        <v>111.007422265613</v>
      </c>
      <c r="L2459">
        <v>114.994146658129</v>
      </c>
      <c r="M2459">
        <v>60.1712925255298</v>
      </c>
      <c r="N2459">
        <v>0.55499163213307101</v>
      </c>
      <c r="O2459">
        <v>36.872952939148398</v>
      </c>
      <c r="P2459">
        <v>31.616562677254599</v>
      </c>
      <c r="Q2459">
        <v>5.2540070013169002E-2</v>
      </c>
    </row>
    <row r="2460" spans="1:17" hidden="1" x14ac:dyDescent="0.3">
      <c r="A2460" t="s">
        <v>5079</v>
      </c>
      <c r="B2460" t="s">
        <v>5080</v>
      </c>
      <c r="C2460" t="str">
        <f>IFERROR(VLOOKUP(Table1[[#This Row],[Ticker]],[1]!Table1[[Symbol]:[Industry]],2,FALSE),"-")</f>
        <v>-</v>
      </c>
      <c r="D2460" t="s">
        <v>57</v>
      </c>
      <c r="E2460">
        <v>186.91830764400001</v>
      </c>
      <c r="F2460">
        <v>118.27</v>
      </c>
      <c r="G2460">
        <v>-6.40763150400121</v>
      </c>
      <c r="H2460">
        <v>-5.7857172023415302</v>
      </c>
      <c r="I2460">
        <v>-18.294671440203999</v>
      </c>
      <c r="J2460">
        <v>0.71078897727151302</v>
      </c>
      <c r="K2460">
        <v>114.894301253376</v>
      </c>
      <c r="L2460">
        <v>107.040381989769</v>
      </c>
      <c r="M2460">
        <v>54.732617263966098</v>
      </c>
      <c r="N2460">
        <v>0.41271684487337001</v>
      </c>
      <c r="O2460">
        <v>11.9895155153462</v>
      </c>
      <c r="P2460">
        <v>45.6527093596059</v>
      </c>
      <c r="Q2460">
        <v>-9.1257553930349997E-3</v>
      </c>
    </row>
    <row r="2461" spans="1:17" hidden="1" x14ac:dyDescent="0.3">
      <c r="A2461" t="s">
        <v>5081</v>
      </c>
      <c r="B2461" t="s">
        <v>5082</v>
      </c>
      <c r="C2461" t="str">
        <f>IFERROR(VLOOKUP(Table1[[#This Row],[Ticker]],[1]!Table1[[Symbol]:[Industry]],2,FALSE),"-")</f>
        <v>-</v>
      </c>
      <c r="D2461" t="s">
        <v>136</v>
      </c>
      <c r="E2461">
        <v>186.834858</v>
      </c>
      <c r="F2461">
        <v>3.71</v>
      </c>
      <c r="G2461">
        <v>-7.50752222717961</v>
      </c>
      <c r="H2461">
        <v>18.488845444314101</v>
      </c>
      <c r="I2461">
        <v>-21.2716473485347</v>
      </c>
      <c r="J2461">
        <v>-1.33357813886593</v>
      </c>
      <c r="K2461">
        <v>3.4625940389636898</v>
      </c>
      <c r="L2461">
        <v>3.6881056307524802</v>
      </c>
      <c r="M2461">
        <v>52.852555187560299</v>
      </c>
      <c r="N2461">
        <v>1.39830276834978</v>
      </c>
      <c r="O2461">
        <v>31.266846361185902</v>
      </c>
      <c r="P2461">
        <v>32.974910394265201</v>
      </c>
      <c r="Q2461">
        <v>0.132429378322097</v>
      </c>
    </row>
    <row r="2462" spans="1:17" hidden="1" x14ac:dyDescent="0.3">
      <c r="A2462" t="s">
        <v>5083</v>
      </c>
      <c r="B2462" t="s">
        <v>5084</v>
      </c>
      <c r="C2462" t="str">
        <f>IFERROR(VLOOKUP(Table1[[#This Row],[Ticker]],[1]!Table1[[Symbol]:[Industry]],2,FALSE),"-")</f>
        <v>-</v>
      </c>
      <c r="D2462" t="s">
        <v>72</v>
      </c>
      <c r="E2462">
        <v>186.74243749999999</v>
      </c>
      <c r="F2462">
        <v>151.4</v>
      </c>
      <c r="G2462">
        <v>42.876641579493402</v>
      </c>
      <c r="H2462">
        <v>-1.6713981880225</v>
      </c>
      <c r="I2462">
        <v>-7.4086553590337996</v>
      </c>
      <c r="J2462">
        <v>2.0878310752262101</v>
      </c>
      <c r="K2462">
        <v>148.68172399255801</v>
      </c>
      <c r="L2462">
        <v>134.35513334148001</v>
      </c>
      <c r="M2462">
        <v>51.256993180466402</v>
      </c>
      <c r="N2462">
        <v>0.597239362768891</v>
      </c>
      <c r="O2462">
        <v>9.3130779392338106</v>
      </c>
      <c r="P2462">
        <v>77.678676211712201</v>
      </c>
      <c r="Q2462">
        <v>3.7168473129715003E-2</v>
      </c>
    </row>
    <row r="2463" spans="1:17" hidden="1" x14ac:dyDescent="0.3">
      <c r="A2463" t="s">
        <v>5085</v>
      </c>
      <c r="B2463" t="s">
        <v>5086</v>
      </c>
      <c r="C2463" t="str">
        <f>IFERROR(VLOOKUP(Table1[[#This Row],[Ticker]],[1]!Table1[[Symbol]:[Industry]],2,FALSE),"-")</f>
        <v>-</v>
      </c>
      <c r="D2463" t="s">
        <v>21</v>
      </c>
      <c r="E2463">
        <v>186.30023842</v>
      </c>
      <c r="F2463">
        <v>0.94</v>
      </c>
      <c r="G2463">
        <v>133.250729649856</v>
      </c>
      <c r="H2463">
        <v>-2.4071370196376298</v>
      </c>
      <c r="I2463">
        <v>-23.8694881042702</v>
      </c>
      <c r="J2463">
        <v>7.5553107500229499</v>
      </c>
      <c r="K2463">
        <v>0.96632647509130298</v>
      </c>
      <c r="L2463">
        <v>0.87776586308655802</v>
      </c>
      <c r="M2463">
        <v>53.453293020276902</v>
      </c>
      <c r="N2463">
        <v>0.915642486518782</v>
      </c>
      <c r="O2463">
        <v>81.914893617021207</v>
      </c>
      <c r="P2463">
        <v>298.30508474576197</v>
      </c>
    </row>
    <row r="2464" spans="1:17" hidden="1" x14ac:dyDescent="0.3">
      <c r="A2464" t="s">
        <v>5087</v>
      </c>
      <c r="B2464" t="s">
        <v>5088</v>
      </c>
      <c r="C2464" t="str">
        <f>IFERROR(VLOOKUP(Table1[[#This Row],[Ticker]],[1]!Table1[[Symbol]:[Industry]],2,FALSE),"-")</f>
        <v>-</v>
      </c>
      <c r="D2464" t="s">
        <v>628</v>
      </c>
      <c r="E2464">
        <v>186.12700000000001</v>
      </c>
      <c r="F2464">
        <v>74.599999999999994</v>
      </c>
      <c r="G2464">
        <v>-38.859093191426602</v>
      </c>
      <c r="H2464">
        <v>2.6529143280401999</v>
      </c>
      <c r="I2464">
        <v>-27.459455437692998</v>
      </c>
      <c r="J2464">
        <v>-6.2402816633994398</v>
      </c>
      <c r="K2464">
        <v>68.5711659892916</v>
      </c>
      <c r="L2464">
        <v>75.111896797414701</v>
      </c>
      <c r="M2464">
        <v>63.767451889153598</v>
      </c>
      <c r="N2464">
        <v>1.2380073800738001</v>
      </c>
      <c r="O2464">
        <v>42.091152815013402</v>
      </c>
      <c r="P2464">
        <v>44.854368932038803</v>
      </c>
    </row>
    <row r="2465" spans="1:17" hidden="1" x14ac:dyDescent="0.3">
      <c r="A2465" t="s">
        <v>5089</v>
      </c>
      <c r="B2465" t="s">
        <v>5090</v>
      </c>
      <c r="C2465" t="str">
        <f>IFERROR(VLOOKUP(Table1[[#This Row],[Ticker]],[1]!Table1[[Symbol]:[Industry]],2,FALSE),"-")</f>
        <v>-</v>
      </c>
      <c r="D2465" t="s">
        <v>365</v>
      </c>
      <c r="E2465">
        <v>186.07764</v>
      </c>
      <c r="F2465">
        <v>266</v>
      </c>
      <c r="G2465">
        <v>-32.5906181436088</v>
      </c>
      <c r="H2465">
        <v>-1.52482371053308</v>
      </c>
      <c r="I2465">
        <v>-20.4269429950584</v>
      </c>
      <c r="J2465">
        <v>-2.0715855189397301</v>
      </c>
      <c r="K2465">
        <v>270.66160644696402</v>
      </c>
      <c r="M2465">
        <v>40.824416271814201</v>
      </c>
      <c r="N2465">
        <v>0.485908319185059</v>
      </c>
      <c r="O2465">
        <v>18.796992481202999</v>
      </c>
      <c r="P2465">
        <v>32.338308457711399</v>
      </c>
    </row>
    <row r="2466" spans="1:17" hidden="1" x14ac:dyDescent="0.3">
      <c r="A2466" t="s">
        <v>5091</v>
      </c>
      <c r="B2466" t="s">
        <v>5092</v>
      </c>
      <c r="C2466" t="str">
        <f>IFERROR(VLOOKUP(Table1[[#This Row],[Ticker]],[1]!Table1[[Symbol]:[Industry]],2,FALSE),"-")</f>
        <v>-</v>
      </c>
      <c r="D2466" t="s">
        <v>628</v>
      </c>
      <c r="E2466">
        <v>185.87281984800001</v>
      </c>
      <c r="F2466">
        <v>6.19</v>
      </c>
      <c r="G2466">
        <v>175.84715642749899</v>
      </c>
      <c r="H2466">
        <v>70.091346910016696</v>
      </c>
      <c r="I2466">
        <v>74.6614809266988</v>
      </c>
      <c r="J2466">
        <v>20.567248307414999</v>
      </c>
      <c r="K2466">
        <v>4.0612433366760703</v>
      </c>
      <c r="L2466">
        <v>3.6054876986600299</v>
      </c>
      <c r="M2466">
        <v>90.177174319943703</v>
      </c>
      <c r="N2466">
        <v>1.3639198722243799</v>
      </c>
      <c r="O2466">
        <v>0</v>
      </c>
      <c r="P2466">
        <v>228.54884246188499</v>
      </c>
      <c r="Q2466">
        <v>-4.4594336793919997E-2</v>
      </c>
    </row>
    <row r="2467" spans="1:17" hidden="1" x14ac:dyDescent="0.3">
      <c r="A2467" t="s">
        <v>5093</v>
      </c>
      <c r="B2467" t="s">
        <v>5094</v>
      </c>
      <c r="C2467" t="str">
        <f>IFERROR(VLOOKUP(Table1[[#This Row],[Ticker]],[1]!Table1[[Symbol]:[Industry]],2,FALSE),"-")</f>
        <v>-</v>
      </c>
      <c r="D2467" t="s">
        <v>420</v>
      </c>
      <c r="E2467">
        <v>185.75742764500001</v>
      </c>
      <c r="F2467">
        <v>185.05</v>
      </c>
      <c r="G2467">
        <v>510.14912882730403</v>
      </c>
      <c r="H2467">
        <v>16.300978303557699</v>
      </c>
      <c r="I2467">
        <v>89.097544862762703</v>
      </c>
      <c r="J2467">
        <v>-1.9169114721992699</v>
      </c>
      <c r="K2467">
        <v>162.04021884821299</v>
      </c>
      <c r="L2467">
        <v>123.020364086139</v>
      </c>
      <c r="M2467">
        <v>64.832365519441097</v>
      </c>
      <c r="N2467">
        <v>1.3120991074110699</v>
      </c>
      <c r="O2467">
        <v>5.3228857065657804</v>
      </c>
      <c r="P2467">
        <v>606.83728036669197</v>
      </c>
    </row>
    <row r="2468" spans="1:17" hidden="1" x14ac:dyDescent="0.3">
      <c r="A2468" t="s">
        <v>5095</v>
      </c>
      <c r="B2468" t="s">
        <v>5096</v>
      </c>
      <c r="C2468" t="str">
        <f>IFERROR(VLOOKUP(Table1[[#This Row],[Ticker]],[1]!Table1[[Symbol]:[Industry]],2,FALSE),"-")</f>
        <v>-</v>
      </c>
      <c r="D2468" t="s">
        <v>628</v>
      </c>
      <c r="E2468">
        <v>185.693276889</v>
      </c>
      <c r="F2468">
        <v>117.09</v>
      </c>
      <c r="G2468">
        <v>-3.8933521407962197E-2</v>
      </c>
      <c r="H2468">
        <v>-10.376049350813201</v>
      </c>
      <c r="I2468">
        <v>-4.3104415170546204</v>
      </c>
      <c r="J2468">
        <v>-6.99173138051622</v>
      </c>
      <c r="K2468">
        <v>121.87882095503601</v>
      </c>
      <c r="L2468">
        <v>115.271197435641</v>
      </c>
      <c r="M2468">
        <v>32.646225088171903</v>
      </c>
      <c r="N2468">
        <v>0.21692281391016599</v>
      </c>
      <c r="O2468">
        <v>38.346571013750101</v>
      </c>
      <c r="P2468">
        <v>36.947368421052602</v>
      </c>
      <c r="Q2468">
        <v>7.1818433344400995E-2</v>
      </c>
    </row>
    <row r="2469" spans="1:17" hidden="1" x14ac:dyDescent="0.3">
      <c r="A2469" t="s">
        <v>5097</v>
      </c>
      <c r="B2469" t="s">
        <v>5098</v>
      </c>
      <c r="C2469" t="str">
        <f>IFERROR(VLOOKUP(Table1[[#This Row],[Ticker]],[1]!Table1[[Symbol]:[Industry]],2,FALSE),"-")</f>
        <v>-</v>
      </c>
      <c r="D2469" t="s">
        <v>72</v>
      </c>
      <c r="E2469">
        <v>185.62992</v>
      </c>
      <c r="F2469">
        <v>80.8</v>
      </c>
      <c r="G2469">
        <v>195.87978817548699</v>
      </c>
      <c r="H2469">
        <v>-3.4380648546891699</v>
      </c>
      <c r="I2469">
        <v>-9.2644984992806201</v>
      </c>
      <c r="J2469">
        <v>-1.33357813886593</v>
      </c>
      <c r="K2469">
        <v>80.649814254875395</v>
      </c>
      <c r="L2469">
        <v>72.052246967043601</v>
      </c>
      <c r="M2469">
        <v>99.999999971025503</v>
      </c>
      <c r="O2469">
        <v>0</v>
      </c>
      <c r="P2469">
        <v>229.79591836734599</v>
      </c>
    </row>
    <row r="2470" spans="1:17" hidden="1" x14ac:dyDescent="0.3">
      <c r="A2470" t="s">
        <v>5099</v>
      </c>
      <c r="B2470" t="s">
        <v>5100</v>
      </c>
      <c r="C2470" t="str">
        <f>IFERROR(VLOOKUP(Table1[[#This Row],[Ticker]],[1]!Table1[[Symbol]:[Industry]],2,FALSE),"-")</f>
        <v>-</v>
      </c>
      <c r="D2470" t="s">
        <v>531</v>
      </c>
      <c r="E2470">
        <v>185.60939999999999</v>
      </c>
      <c r="F2470">
        <v>88.05</v>
      </c>
      <c r="G2470">
        <v>566.88930797673697</v>
      </c>
      <c r="H2470">
        <v>-13.1689582884889</v>
      </c>
      <c r="I2470">
        <v>108.31920288118501</v>
      </c>
      <c r="J2470">
        <v>-5.8645435304870599</v>
      </c>
      <c r="K2470">
        <v>86.420453940228896</v>
      </c>
      <c r="L2470">
        <v>61.386372708724203</v>
      </c>
      <c r="M2470">
        <v>55.822698794253398</v>
      </c>
      <c r="N2470">
        <v>1.59686632288774</v>
      </c>
      <c r="O2470">
        <v>21.862578080635998</v>
      </c>
      <c r="P2470">
        <v>700.45454545454504</v>
      </c>
    </row>
    <row r="2471" spans="1:17" hidden="1" x14ac:dyDescent="0.3">
      <c r="A2471" t="s">
        <v>5101</v>
      </c>
      <c r="B2471" t="s">
        <v>5102</v>
      </c>
      <c r="C2471" t="str">
        <f>IFERROR(VLOOKUP(Table1[[#This Row],[Ticker]],[1]!Table1[[Symbol]:[Industry]],2,FALSE),"-")</f>
        <v>-</v>
      </c>
      <c r="D2471" t="s">
        <v>298</v>
      </c>
      <c r="E2471">
        <v>185.06291999999999</v>
      </c>
      <c r="F2471">
        <v>155.15</v>
      </c>
      <c r="G2471">
        <v>46.2589047237214</v>
      </c>
      <c r="H2471">
        <v>13.306121191822401</v>
      </c>
      <c r="I2471">
        <v>-17.797777719535201</v>
      </c>
      <c r="J2471">
        <v>4.6481248871720604</v>
      </c>
      <c r="K2471">
        <v>134.633493500105</v>
      </c>
      <c r="L2471">
        <v>121.203721788281</v>
      </c>
      <c r="M2471">
        <v>79.2594975553734</v>
      </c>
      <c r="N2471">
        <v>1.90358133386541</v>
      </c>
      <c r="O2471">
        <v>5.6397035127296196</v>
      </c>
      <c r="P2471">
        <v>101.101749837977</v>
      </c>
      <c r="Q2471">
        <v>0.105980106267904</v>
      </c>
    </row>
    <row r="2472" spans="1:17" hidden="1" x14ac:dyDescent="0.3">
      <c r="A2472" t="s">
        <v>5103</v>
      </c>
      <c r="B2472" t="s">
        <v>5104</v>
      </c>
      <c r="C2472" t="str">
        <f>IFERROR(VLOOKUP(Table1[[#This Row],[Ticker]],[1]!Table1[[Symbol]:[Industry]],2,FALSE),"-")</f>
        <v>-</v>
      </c>
      <c r="E2472">
        <v>184.89578650000001</v>
      </c>
      <c r="F2472">
        <v>16.97</v>
      </c>
      <c r="G2472">
        <v>11.3704642985821</v>
      </c>
      <c r="H2472">
        <v>-8.2484779842873692</v>
      </c>
      <c r="I2472">
        <v>-37.657398456161602</v>
      </c>
      <c r="J2472">
        <v>-2.1590498369791402</v>
      </c>
      <c r="K2472">
        <v>18.3891171890515</v>
      </c>
      <c r="L2472">
        <v>17.941197413252201</v>
      </c>
      <c r="M2472">
        <v>49.334074956167797</v>
      </c>
      <c r="N2472">
        <v>0.380123774473758</v>
      </c>
      <c r="O2472">
        <v>86.947554507955203</v>
      </c>
      <c r="P2472">
        <v>59.642521166509802</v>
      </c>
      <c r="Q2472">
        <v>0.107898146298053</v>
      </c>
    </row>
    <row r="2473" spans="1:17" hidden="1" x14ac:dyDescent="0.3">
      <c r="A2473" t="s">
        <v>5105</v>
      </c>
      <c r="B2473" t="s">
        <v>5106</v>
      </c>
      <c r="C2473" t="str">
        <f>IFERROR(VLOOKUP(Table1[[#This Row],[Ticker]],[1]!Table1[[Symbol]:[Industry]],2,FALSE),"-")</f>
        <v>-</v>
      </c>
      <c r="E2473">
        <v>184.81541999999999</v>
      </c>
      <c r="F2473">
        <v>191</v>
      </c>
      <c r="G2473">
        <v>6.96210963072041</v>
      </c>
      <c r="H2473">
        <v>27.914394161704202</v>
      </c>
      <c r="I2473">
        <v>8.1817939470118102</v>
      </c>
      <c r="J2473">
        <v>3.74838907424882</v>
      </c>
      <c r="K2473">
        <v>161.94585719247499</v>
      </c>
      <c r="L2473">
        <v>155.33640433036899</v>
      </c>
      <c r="M2473">
        <v>64.101393593549901</v>
      </c>
      <c r="N2473">
        <v>1.84396551724137</v>
      </c>
      <c r="O2473">
        <v>7.2251308900523599</v>
      </c>
      <c r="P2473">
        <v>67.470407715914007</v>
      </c>
    </row>
    <row r="2474" spans="1:17" hidden="1" x14ac:dyDescent="0.3">
      <c r="A2474" t="s">
        <v>5107</v>
      </c>
      <c r="B2474" t="s">
        <v>5108</v>
      </c>
      <c r="C2474" t="str">
        <f>IFERROR(VLOOKUP(Table1[[#This Row],[Ticker]],[1]!Table1[[Symbol]:[Industry]],2,FALSE),"-")</f>
        <v>-</v>
      </c>
      <c r="D2474" t="s">
        <v>1118</v>
      </c>
      <c r="E2474">
        <v>184.571603216</v>
      </c>
      <c r="F2474">
        <v>14.74</v>
      </c>
      <c r="G2474">
        <v>-37.889250108907397</v>
      </c>
      <c r="H2474">
        <v>-7.2736812930453398</v>
      </c>
      <c r="I2474">
        <v>-65.767261383622397</v>
      </c>
      <c r="J2474">
        <v>21.8243165979761</v>
      </c>
      <c r="K2474">
        <v>15.036281210693801</v>
      </c>
      <c r="L2474">
        <v>20.1479441066062</v>
      </c>
      <c r="M2474">
        <v>73.841279286224903</v>
      </c>
      <c r="N2474">
        <v>2.17847606806912</v>
      </c>
      <c r="O2474">
        <v>157.80189959294401</v>
      </c>
      <c r="P2474">
        <v>32.197309417040302</v>
      </c>
      <c r="Q2474">
        <v>-3.9747459839950001E-3</v>
      </c>
    </row>
    <row r="2475" spans="1:17" hidden="1" x14ac:dyDescent="0.3">
      <c r="A2475" t="s">
        <v>5109</v>
      </c>
      <c r="B2475" t="s">
        <v>5110</v>
      </c>
      <c r="C2475" t="str">
        <f>IFERROR(VLOOKUP(Table1[[#This Row],[Ticker]],[1]!Table1[[Symbol]:[Industry]],2,FALSE),"-")</f>
        <v>-</v>
      </c>
      <c r="D2475" t="s">
        <v>46</v>
      </c>
      <c r="E2475">
        <v>184.37810895000001</v>
      </c>
      <c r="F2475">
        <v>110.25</v>
      </c>
      <c r="G2475">
        <v>49.307436536296798</v>
      </c>
      <c r="H2475">
        <v>-0.51706897152900999</v>
      </c>
      <c r="I2475">
        <v>-21.333749506584699</v>
      </c>
      <c r="J2475">
        <v>5.8092790039912101</v>
      </c>
      <c r="K2475">
        <v>103.800871867963</v>
      </c>
      <c r="L2475">
        <v>97.833574445555897</v>
      </c>
      <c r="M2475">
        <v>71.407199870139607</v>
      </c>
      <c r="N2475">
        <v>0.66008225905039397</v>
      </c>
      <c r="O2475">
        <v>44.081632653061199</v>
      </c>
      <c r="P2475">
        <v>109.920030464584</v>
      </c>
      <c r="Q2475">
        <v>5.5744951289263003E-2</v>
      </c>
    </row>
    <row r="2476" spans="1:17" hidden="1" x14ac:dyDescent="0.3">
      <c r="A2476" t="s">
        <v>5111</v>
      </c>
      <c r="B2476" t="s">
        <v>5112</v>
      </c>
      <c r="C2476" t="str">
        <f>IFERROR(VLOOKUP(Table1[[#This Row],[Ticker]],[1]!Table1[[Symbol]:[Industry]],2,FALSE),"-")</f>
        <v>-</v>
      </c>
      <c r="E2476">
        <v>184.36938000000001</v>
      </c>
      <c r="F2476">
        <v>7.17</v>
      </c>
      <c r="G2476">
        <v>-106.46786210989001</v>
      </c>
      <c r="H2476">
        <v>-27.983519400143699</v>
      </c>
      <c r="I2476">
        <v>-88.6103266648512</v>
      </c>
      <c r="J2476">
        <v>-1.86620130797378</v>
      </c>
      <c r="K2476">
        <v>10.9398382378484</v>
      </c>
      <c r="L2476">
        <v>20.6494109875897</v>
      </c>
      <c r="M2476">
        <v>27.868802224116799</v>
      </c>
      <c r="N2476">
        <v>2.0865747837481501</v>
      </c>
      <c r="O2476">
        <v>595.95536959553601</v>
      </c>
      <c r="P2476">
        <v>3.9130434782608599</v>
      </c>
      <c r="Q2476">
        <v>6.7829156657780998E-2</v>
      </c>
    </row>
    <row r="2477" spans="1:17" hidden="1" x14ac:dyDescent="0.3">
      <c r="A2477" t="s">
        <v>5113</v>
      </c>
      <c r="B2477" t="s">
        <v>5114</v>
      </c>
      <c r="C2477" t="str">
        <f>IFERROR(VLOOKUP(Table1[[#This Row],[Ticker]],[1]!Table1[[Symbol]:[Industry]],2,FALSE),"-")</f>
        <v>-</v>
      </c>
      <c r="D2477" t="s">
        <v>170</v>
      </c>
      <c r="E2477">
        <v>184.14522908999999</v>
      </c>
      <c r="F2477">
        <v>161.19</v>
      </c>
      <c r="G2477">
        <v>23.387054076318599</v>
      </c>
      <c r="H2477">
        <v>-4.1872444720503204</v>
      </c>
      <c r="I2477">
        <v>-22.407949642731701</v>
      </c>
      <c r="J2477">
        <v>5.79462128102326E-2</v>
      </c>
      <c r="K2477">
        <v>160.519059168685</v>
      </c>
      <c r="L2477">
        <v>143.47203563921499</v>
      </c>
      <c r="M2477">
        <v>44.0959389602979</v>
      </c>
      <c r="N2477">
        <v>0.58058947157726104</v>
      </c>
      <c r="O2477">
        <v>30.653266331658202</v>
      </c>
      <c r="Q2477">
        <v>8.0013032819164998E-2</v>
      </c>
    </row>
    <row r="2478" spans="1:17" hidden="1" x14ac:dyDescent="0.3">
      <c r="A2478" t="s">
        <v>5115</v>
      </c>
      <c r="B2478" t="s">
        <v>5116</v>
      </c>
      <c r="C2478" t="str">
        <f>IFERROR(VLOOKUP(Table1[[#This Row],[Ticker]],[1]!Table1[[Symbol]:[Industry]],2,FALSE),"-")</f>
        <v>-</v>
      </c>
      <c r="D2478" t="s">
        <v>57</v>
      </c>
      <c r="E2478">
        <v>183.93625</v>
      </c>
      <c r="F2478">
        <v>179.45</v>
      </c>
      <c r="G2478">
        <v>-26.9994960889595</v>
      </c>
      <c r="H2478">
        <v>-0.65716597828469103</v>
      </c>
      <c r="I2478">
        <v>-13.297704051473501</v>
      </c>
      <c r="J2478">
        <v>2.6152854974976898</v>
      </c>
      <c r="K2478">
        <v>180.83023980930699</v>
      </c>
      <c r="L2478">
        <v>181.281029378581</v>
      </c>
      <c r="M2478">
        <v>57.705922695975602</v>
      </c>
      <c r="N2478">
        <v>0.69857053126102397</v>
      </c>
      <c r="O2478">
        <v>28.1694065199219</v>
      </c>
      <c r="P2478">
        <v>20.760430686406401</v>
      </c>
      <c r="Q2478">
        <v>-4.2044248164001999E-2</v>
      </c>
    </row>
    <row r="2479" spans="1:17" hidden="1" x14ac:dyDescent="0.3">
      <c r="A2479" t="s">
        <v>5117</v>
      </c>
      <c r="B2479" t="s">
        <v>5118</v>
      </c>
      <c r="C2479" t="str">
        <f>IFERROR(VLOOKUP(Table1[[#This Row],[Ticker]],[1]!Table1[[Symbol]:[Industry]],2,FALSE),"-")</f>
        <v>-</v>
      </c>
      <c r="D2479" t="s">
        <v>1331</v>
      </c>
      <c r="E2479">
        <v>183.70820789999999</v>
      </c>
      <c r="F2479">
        <v>123.3</v>
      </c>
      <c r="G2479">
        <v>-18.534324266974899</v>
      </c>
      <c r="H2479">
        <v>-2.8482393447358598</v>
      </c>
      <c r="I2479">
        <v>-10.045178539595501</v>
      </c>
      <c r="J2479">
        <v>-1.51242538705713</v>
      </c>
      <c r="K2479">
        <v>121.983203766635</v>
      </c>
      <c r="L2479">
        <v>119.18532511873499</v>
      </c>
      <c r="M2479">
        <v>62.4894939835931</v>
      </c>
      <c r="N2479">
        <v>2.9378774052336101E-2</v>
      </c>
      <c r="O2479">
        <v>2.2708840227088301</v>
      </c>
      <c r="P2479">
        <v>10.632570659488501</v>
      </c>
    </row>
    <row r="2480" spans="1:17" hidden="1" x14ac:dyDescent="0.3">
      <c r="A2480" t="s">
        <v>5119</v>
      </c>
      <c r="B2480" t="s">
        <v>5120</v>
      </c>
      <c r="C2480" t="str">
        <f>IFERROR(VLOOKUP(Table1[[#This Row],[Ticker]],[1]!Table1[[Symbol]:[Industry]],2,FALSE),"-")</f>
        <v>-</v>
      </c>
      <c r="D2480" t="s">
        <v>265</v>
      </c>
      <c r="E2480">
        <v>183.51900000000001</v>
      </c>
      <c r="F2480">
        <v>87.39</v>
      </c>
      <c r="G2480">
        <v>-73.341556347730503</v>
      </c>
      <c r="H2480">
        <v>-15.8824172721237</v>
      </c>
      <c r="I2480">
        <v>-46.9015023328162</v>
      </c>
      <c r="J2480">
        <v>-3.5647920116983101</v>
      </c>
      <c r="K2480">
        <v>99.158211120887302</v>
      </c>
      <c r="L2480">
        <v>118.960847129379</v>
      </c>
      <c r="M2480">
        <v>50.072713260855402</v>
      </c>
      <c r="N2480">
        <v>0.38289835793583998</v>
      </c>
      <c r="O2480">
        <v>95.6173475225998</v>
      </c>
      <c r="P2480">
        <v>12.1678860223334</v>
      </c>
      <c r="Q2480">
        <v>0.147953691547456</v>
      </c>
    </row>
    <row r="2481" spans="1:17" hidden="1" x14ac:dyDescent="0.3">
      <c r="A2481" t="s">
        <v>5121</v>
      </c>
      <c r="B2481" t="s">
        <v>5122</v>
      </c>
      <c r="C2481" t="str">
        <f>IFERROR(VLOOKUP(Table1[[#This Row],[Ticker]],[1]!Table1[[Symbol]:[Industry]],2,FALSE),"-")</f>
        <v>-</v>
      </c>
      <c r="D2481" t="s">
        <v>420</v>
      </c>
      <c r="E2481">
        <v>183.471893018</v>
      </c>
      <c r="F2481">
        <v>22.42</v>
      </c>
      <c r="G2481">
        <v>61.511810633309999</v>
      </c>
      <c r="H2481">
        <v>4.4125813875319801</v>
      </c>
      <c r="I2481">
        <v>0.66132449676276395</v>
      </c>
      <c r="J2481">
        <v>7.9292734615220297</v>
      </c>
      <c r="K2481">
        <v>21.744442394997801</v>
      </c>
      <c r="L2481">
        <v>19.222864315841399</v>
      </c>
      <c r="M2481">
        <v>58.0694405777367</v>
      </c>
      <c r="N2481">
        <v>0.64363842040754105</v>
      </c>
      <c r="O2481">
        <v>27.118644067796598</v>
      </c>
      <c r="P2481">
        <v>118.731707317073</v>
      </c>
      <c r="Q2481">
        <v>3.3477826186305001E-2</v>
      </c>
    </row>
    <row r="2482" spans="1:17" hidden="1" x14ac:dyDescent="0.3">
      <c r="A2482" t="s">
        <v>5123</v>
      </c>
      <c r="B2482" t="s">
        <v>5124</v>
      </c>
      <c r="C2482" t="str">
        <f>IFERROR(VLOOKUP(Table1[[#This Row],[Ticker]],[1]!Table1[[Symbol]:[Industry]],2,FALSE),"-")</f>
        <v>-</v>
      </c>
      <c r="D2482" t="s">
        <v>77</v>
      </c>
      <c r="E2482">
        <v>183.30757163999999</v>
      </c>
      <c r="F2482">
        <v>235.8</v>
      </c>
      <c r="G2482">
        <v>-14.796476862287999</v>
      </c>
      <c r="H2482">
        <v>0.76544605701531399</v>
      </c>
      <c r="I2482">
        <v>-21.199644136083698</v>
      </c>
      <c r="J2482">
        <v>3.5874744927130102</v>
      </c>
      <c r="K2482">
        <v>229.432239176938</v>
      </c>
      <c r="L2482">
        <v>223.71643795032199</v>
      </c>
      <c r="M2482">
        <v>48.975861617883098</v>
      </c>
      <c r="N2482">
        <v>0.80362372825037798</v>
      </c>
      <c r="O2482">
        <v>17.981340118744601</v>
      </c>
      <c r="P2482">
        <v>27.115902964959499</v>
      </c>
      <c r="Q2482">
        <v>-6.4545415249713994E-2</v>
      </c>
    </row>
    <row r="2483" spans="1:17" hidden="1" x14ac:dyDescent="0.3">
      <c r="A2483" t="s">
        <v>5125</v>
      </c>
      <c r="B2483" t="s">
        <v>5126</v>
      </c>
      <c r="C2483" t="str">
        <f>IFERROR(VLOOKUP(Table1[[#This Row],[Ticker]],[1]!Table1[[Symbol]:[Industry]],2,FALSE),"-")</f>
        <v>-</v>
      </c>
      <c r="D2483" t="s">
        <v>1118</v>
      </c>
      <c r="E2483">
        <v>183.07412687999999</v>
      </c>
      <c r="F2483">
        <v>137.1</v>
      </c>
      <c r="G2483">
        <v>-58.123880754497002</v>
      </c>
      <c r="H2483">
        <v>-6.98852811234529</v>
      </c>
      <c r="I2483">
        <v>-48.983929720735098</v>
      </c>
      <c r="J2483">
        <v>-1.8660361986762799</v>
      </c>
      <c r="K2483">
        <v>146.11192956752001</v>
      </c>
      <c r="L2483">
        <v>170.41621267675399</v>
      </c>
      <c r="M2483">
        <v>42.027368304942499</v>
      </c>
      <c r="N2483">
        <v>0.662243652132261</v>
      </c>
      <c r="O2483">
        <v>118.854850474106</v>
      </c>
      <c r="P2483">
        <v>9.2430278884462194</v>
      </c>
      <c r="Q2483">
        <v>8.9866139132059E-2</v>
      </c>
    </row>
    <row r="2484" spans="1:17" hidden="1" x14ac:dyDescent="0.3">
      <c r="A2484" t="s">
        <v>5127</v>
      </c>
      <c r="B2484" t="s">
        <v>5128</v>
      </c>
      <c r="C2484" t="str">
        <f>IFERROR(VLOOKUP(Table1[[#This Row],[Ticker]],[1]!Table1[[Symbol]:[Industry]],2,FALSE),"-")</f>
        <v>-</v>
      </c>
      <c r="D2484" t="s">
        <v>279</v>
      </c>
      <c r="E2484">
        <v>182.886</v>
      </c>
      <c r="F2484">
        <v>15240.5</v>
      </c>
      <c r="G2484">
        <v>7.2122082104377103</v>
      </c>
      <c r="H2484">
        <v>-8.5899820036070693</v>
      </c>
      <c r="I2484">
        <v>-0.26382674991778099</v>
      </c>
      <c r="J2484">
        <v>1.0177358307052899</v>
      </c>
      <c r="K2484">
        <v>14193.760367757401</v>
      </c>
      <c r="L2484">
        <v>13436.315282678401</v>
      </c>
      <c r="M2484">
        <v>65.702711873659297</v>
      </c>
      <c r="N2484">
        <v>0.30964630225080297</v>
      </c>
      <c r="O2484">
        <v>14.4975558544667</v>
      </c>
      <c r="P2484">
        <v>50.727403993551697</v>
      </c>
      <c r="Q2484">
        <v>-1.9149980165823002E-2</v>
      </c>
    </row>
    <row r="2485" spans="1:17" hidden="1" x14ac:dyDescent="0.3">
      <c r="A2485" t="s">
        <v>5129</v>
      </c>
      <c r="B2485" t="s">
        <v>5130</v>
      </c>
      <c r="C2485" t="str">
        <f>IFERROR(VLOOKUP(Table1[[#This Row],[Ticker]],[1]!Table1[[Symbol]:[Industry]],2,FALSE),"-")</f>
        <v>-</v>
      </c>
      <c r="D2485" t="s">
        <v>46</v>
      </c>
      <c r="E2485">
        <v>182.36251799999999</v>
      </c>
      <c r="F2485">
        <v>585</v>
      </c>
      <c r="G2485">
        <v>-71.013735557692797</v>
      </c>
      <c r="H2485">
        <v>-9.5368142456263296</v>
      </c>
      <c r="I2485">
        <v>-79.822720148838499</v>
      </c>
      <c r="J2485">
        <v>-8.1388997009543995E-2</v>
      </c>
      <c r="K2485">
        <v>807.17483069961304</v>
      </c>
      <c r="L2485">
        <v>1268.8752682100701</v>
      </c>
      <c r="M2485">
        <v>47.163173928861298</v>
      </c>
      <c r="N2485">
        <v>0.36641802264025403</v>
      </c>
      <c r="O2485">
        <v>305.45128205128202</v>
      </c>
      <c r="Q2485">
        <v>1.9877075319966998E-2</v>
      </c>
    </row>
    <row r="2486" spans="1:17" hidden="1" x14ac:dyDescent="0.3">
      <c r="A2486" t="s">
        <v>5131</v>
      </c>
      <c r="B2486" t="s">
        <v>5132</v>
      </c>
      <c r="C2486" t="str">
        <f>IFERROR(VLOOKUP(Table1[[#This Row],[Ticker]],[1]!Table1[[Symbol]:[Industry]],2,FALSE),"-")</f>
        <v>-</v>
      </c>
      <c r="D2486" t="s">
        <v>21</v>
      </c>
      <c r="E2486">
        <v>182.34903600000001</v>
      </c>
      <c r="F2486">
        <v>206.1</v>
      </c>
      <c r="G2486">
        <v>52.101060686946802</v>
      </c>
      <c r="H2486">
        <v>52.343185145310798</v>
      </c>
      <c r="I2486">
        <v>64.264735835497206</v>
      </c>
      <c r="J2486">
        <v>3.6137902821867001</v>
      </c>
      <c r="K2486">
        <v>160.91273624593401</v>
      </c>
      <c r="M2486">
        <v>63.708975968389197</v>
      </c>
      <c r="N2486">
        <v>0.44836462749848499</v>
      </c>
      <c r="O2486">
        <v>12.8093158660844</v>
      </c>
      <c r="P2486">
        <v>111.384615384615</v>
      </c>
    </row>
    <row r="2487" spans="1:17" hidden="1" x14ac:dyDescent="0.3">
      <c r="A2487" t="s">
        <v>5133</v>
      </c>
      <c r="B2487" t="s">
        <v>5134</v>
      </c>
      <c r="C2487" t="str">
        <f>IFERROR(VLOOKUP(Table1[[#This Row],[Ticker]],[1]!Table1[[Symbol]:[Industry]],2,FALSE),"-")</f>
        <v>-</v>
      </c>
      <c r="D2487" t="s">
        <v>1149</v>
      </c>
      <c r="E2487">
        <v>182.28256089000001</v>
      </c>
      <c r="F2487">
        <v>9.2100000000000009</v>
      </c>
      <c r="G2487">
        <v>69.539668171074595</v>
      </c>
      <c r="H2487">
        <v>-2.66028707691139</v>
      </c>
      <c r="I2487">
        <v>-37.504103488885598</v>
      </c>
      <c r="J2487">
        <v>2.91929542435247</v>
      </c>
      <c r="K2487">
        <v>8.9153054521757191</v>
      </c>
      <c r="L2487">
        <v>8.55079278648331</v>
      </c>
      <c r="M2487">
        <v>66.866990863376799</v>
      </c>
      <c r="N2487">
        <v>1.2161030062974501</v>
      </c>
      <c r="O2487">
        <v>67.209554831704594</v>
      </c>
      <c r="P2487">
        <v>104.666666666666</v>
      </c>
      <c r="Q2487">
        <v>7.7127693194710994E-2</v>
      </c>
    </row>
    <row r="2488" spans="1:17" hidden="1" x14ac:dyDescent="0.3">
      <c r="A2488" t="s">
        <v>5135</v>
      </c>
      <c r="B2488" t="s">
        <v>5136</v>
      </c>
      <c r="C2488" t="str">
        <f>IFERROR(VLOOKUP(Table1[[#This Row],[Ticker]],[1]!Table1[[Symbol]:[Industry]],2,FALSE),"-")</f>
        <v>-</v>
      </c>
      <c r="D2488" t="s">
        <v>57</v>
      </c>
      <c r="E2488">
        <v>182.05324245</v>
      </c>
      <c r="F2488">
        <v>159.05000000000001</v>
      </c>
      <c r="G2488">
        <v>4.0580211984950596</v>
      </c>
      <c r="H2488">
        <v>-2.1234821582660799</v>
      </c>
      <c r="I2488">
        <v>-28.3971534214092</v>
      </c>
      <c r="J2488">
        <v>2.8802583391214802</v>
      </c>
      <c r="K2488">
        <v>163.47469179593699</v>
      </c>
      <c r="L2488">
        <v>165.02446395482499</v>
      </c>
      <c r="M2488">
        <v>40.015182557356603</v>
      </c>
      <c r="N2488">
        <v>0.92105349255684599</v>
      </c>
      <c r="O2488">
        <v>37.566802892172198</v>
      </c>
      <c r="P2488">
        <v>33.767872161480199</v>
      </c>
      <c r="Q2488">
        <v>-9.3747690716434004E-2</v>
      </c>
    </row>
    <row r="2489" spans="1:17" hidden="1" x14ac:dyDescent="0.3">
      <c r="A2489" t="s">
        <v>5137</v>
      </c>
      <c r="B2489" t="s">
        <v>5138</v>
      </c>
      <c r="C2489" t="str">
        <f>IFERROR(VLOOKUP(Table1[[#This Row],[Ticker]],[1]!Table1[[Symbol]:[Industry]],2,FALSE),"-")</f>
        <v>-</v>
      </c>
      <c r="D2489" t="s">
        <v>391</v>
      </c>
      <c r="E2489">
        <v>182.02704</v>
      </c>
      <c r="F2489">
        <v>12.09</v>
      </c>
      <c r="G2489">
        <v>-9.6061844345374592</v>
      </c>
      <c r="H2489">
        <v>-14.0497081855661</v>
      </c>
      <c r="I2489">
        <v>-37.9765009652263</v>
      </c>
      <c r="J2489">
        <v>-3.7470938267178902</v>
      </c>
      <c r="K2489">
        <v>11.5847149984856</v>
      </c>
      <c r="L2489">
        <v>11.175860764023501</v>
      </c>
      <c r="M2489">
        <v>42.094815785374003</v>
      </c>
      <c r="N2489">
        <v>0.84165157943406099</v>
      </c>
      <c r="O2489">
        <v>50.951199338296099</v>
      </c>
      <c r="P2489">
        <v>71.489361702127596</v>
      </c>
      <c r="Q2489">
        <v>9.0234777160689995E-3</v>
      </c>
    </row>
    <row r="2490" spans="1:17" hidden="1" x14ac:dyDescent="0.3">
      <c r="A2490" t="s">
        <v>5139</v>
      </c>
      <c r="B2490" t="s">
        <v>5140</v>
      </c>
      <c r="C2490" t="str">
        <f>IFERROR(VLOOKUP(Table1[[#This Row],[Ticker]],[1]!Table1[[Symbol]:[Industry]],2,FALSE),"-")</f>
        <v>-</v>
      </c>
      <c r="D2490" t="s">
        <v>72</v>
      </c>
      <c r="E2490">
        <v>181.97482792</v>
      </c>
      <c r="F2490">
        <v>130.44999999999999</v>
      </c>
      <c r="G2490">
        <v>-50.772664111486399</v>
      </c>
      <c r="H2490">
        <v>-1.7172235544979699</v>
      </c>
      <c r="I2490">
        <v>-27.576362625098199</v>
      </c>
      <c r="J2490">
        <v>-1.33357813886593</v>
      </c>
      <c r="K2490">
        <v>129.610823993201</v>
      </c>
      <c r="L2490">
        <v>138.06522489483601</v>
      </c>
      <c r="M2490">
        <v>46.405701183157603</v>
      </c>
      <c r="N2490">
        <v>0.86809740433502802</v>
      </c>
      <c r="O2490">
        <v>53.315446531238003</v>
      </c>
      <c r="P2490">
        <v>17.100538599640899</v>
      </c>
      <c r="Q2490">
        <v>1.4505183111022E-2</v>
      </c>
    </row>
    <row r="2491" spans="1:17" hidden="1" x14ac:dyDescent="0.3">
      <c r="A2491" t="s">
        <v>5141</v>
      </c>
      <c r="B2491" t="s">
        <v>5142</v>
      </c>
      <c r="C2491" t="str">
        <f>IFERROR(VLOOKUP(Table1[[#This Row],[Ticker]],[1]!Table1[[Symbol]:[Industry]],2,FALSE),"-")</f>
        <v>-</v>
      </c>
      <c r="D2491" t="s">
        <v>961</v>
      </c>
      <c r="E2491">
        <v>181.5975</v>
      </c>
      <c r="F2491">
        <v>345.9</v>
      </c>
      <c r="G2491">
        <v>138.234095884369</v>
      </c>
      <c r="H2491">
        <v>-13.779607921773099</v>
      </c>
      <c r="I2491">
        <v>123.887032483575</v>
      </c>
      <c r="J2491">
        <v>6.5413400012781402</v>
      </c>
      <c r="K2491">
        <v>317.37802512958098</v>
      </c>
      <c r="L2491">
        <v>259.73852757625599</v>
      </c>
      <c r="M2491">
        <v>65.645212677621302</v>
      </c>
      <c r="N2491">
        <v>0.84420888306979502</v>
      </c>
      <c r="O2491">
        <v>12.6915293437409</v>
      </c>
      <c r="P2491">
        <v>200.52128583840101</v>
      </c>
      <c r="Q2491">
        <v>7.3859284050308005E-2</v>
      </c>
    </row>
    <row r="2492" spans="1:17" hidden="1" x14ac:dyDescent="0.3">
      <c r="A2492" t="s">
        <v>5143</v>
      </c>
      <c r="B2492" t="s">
        <v>5144</v>
      </c>
      <c r="C2492" t="str">
        <f>IFERROR(VLOOKUP(Table1[[#This Row],[Ticker]],[1]!Table1[[Symbol]:[Industry]],2,FALSE),"-")</f>
        <v>-</v>
      </c>
      <c r="D2492" t="s">
        <v>51</v>
      </c>
      <c r="E2492">
        <v>181.56977449999999</v>
      </c>
      <c r="F2492">
        <v>155</v>
      </c>
      <c r="G2492">
        <v>-70.054142273799599</v>
      </c>
      <c r="H2492">
        <v>30.0675337671885</v>
      </c>
      <c r="I2492">
        <v>-40.444579679361802</v>
      </c>
      <c r="J2492">
        <v>14.079675770292599</v>
      </c>
      <c r="K2492">
        <v>184.56984972691399</v>
      </c>
      <c r="L2492">
        <v>158.07306656373001</v>
      </c>
      <c r="M2492">
        <v>92.291950314008602</v>
      </c>
      <c r="N2492">
        <v>0.76097560975609702</v>
      </c>
      <c r="O2492">
        <v>80.645161290322505</v>
      </c>
      <c r="P2492">
        <v>40.1446654611211</v>
      </c>
    </row>
    <row r="2493" spans="1:17" hidden="1" x14ac:dyDescent="0.3">
      <c r="A2493" t="s">
        <v>5145</v>
      </c>
      <c r="B2493" t="s">
        <v>5146</v>
      </c>
      <c r="C2493" t="str">
        <f>IFERROR(VLOOKUP(Table1[[#This Row],[Ticker]],[1]!Table1[[Symbol]:[Industry]],2,FALSE),"-")</f>
        <v>-</v>
      </c>
      <c r="D2493" t="s">
        <v>628</v>
      </c>
      <c r="E2493">
        <v>180.37121881499999</v>
      </c>
      <c r="F2493">
        <v>58.65</v>
      </c>
      <c r="G2493">
        <v>38.375702677539998</v>
      </c>
      <c r="H2493">
        <v>4.6143696022396696</v>
      </c>
      <c r="I2493">
        <v>-0.39271735027175703</v>
      </c>
      <c r="J2493">
        <v>2.6303858250980299</v>
      </c>
      <c r="K2493">
        <v>55.114497942489997</v>
      </c>
      <c r="L2493">
        <v>50.585498262803299</v>
      </c>
      <c r="M2493">
        <v>67.327602921132097</v>
      </c>
      <c r="N2493">
        <v>1.2764406044933401</v>
      </c>
      <c r="O2493">
        <v>20.204603580562601</v>
      </c>
      <c r="P2493">
        <v>70.494186046511601</v>
      </c>
      <c r="Q2493">
        <v>0.11376743370746401</v>
      </c>
    </row>
    <row r="2494" spans="1:17" hidden="1" x14ac:dyDescent="0.3">
      <c r="A2494" t="s">
        <v>5147</v>
      </c>
      <c r="B2494" t="s">
        <v>5148</v>
      </c>
      <c r="C2494" t="str">
        <f>IFERROR(VLOOKUP(Table1[[#This Row],[Ticker]],[1]!Table1[[Symbol]:[Industry]],2,FALSE),"-")</f>
        <v>-</v>
      </c>
      <c r="D2494" t="s">
        <v>628</v>
      </c>
      <c r="E2494">
        <v>180.3315552</v>
      </c>
      <c r="F2494">
        <v>173.77</v>
      </c>
      <c r="G2494">
        <v>-6.7002450514904401</v>
      </c>
      <c r="H2494">
        <v>19.6597612322673</v>
      </c>
      <c r="I2494">
        <v>-7.7773878026110896</v>
      </c>
      <c r="J2494">
        <v>17.3134130454958</v>
      </c>
      <c r="K2494">
        <v>156.714430500384</v>
      </c>
      <c r="L2494">
        <v>156.68172090688799</v>
      </c>
      <c r="M2494">
        <v>62.469442220332297</v>
      </c>
      <c r="N2494">
        <v>3.7169458075208102</v>
      </c>
      <c r="O2494">
        <v>20.763077631351699</v>
      </c>
      <c r="P2494">
        <v>35.598907530238002</v>
      </c>
      <c r="Q2494">
        <v>5.8429752694056002E-2</v>
      </c>
    </row>
    <row r="2495" spans="1:17" hidden="1" x14ac:dyDescent="0.3">
      <c r="A2495" t="s">
        <v>5149</v>
      </c>
      <c r="B2495" t="s">
        <v>5150</v>
      </c>
      <c r="C2495" t="str">
        <f>IFERROR(VLOOKUP(Table1[[#This Row],[Ticker]],[1]!Table1[[Symbol]:[Industry]],2,FALSE),"-")</f>
        <v>-</v>
      </c>
      <c r="E2495">
        <v>179.80231499999999</v>
      </c>
      <c r="F2495">
        <v>150.91999999999999</v>
      </c>
      <c r="G2495">
        <v>104.170456656681</v>
      </c>
      <c r="H2495">
        <v>63.851451712393903</v>
      </c>
      <c r="I2495">
        <v>116.334131805232</v>
      </c>
      <c r="J2495">
        <v>-9.0853303703402002</v>
      </c>
      <c r="M2495">
        <v>44.893647123885003</v>
      </c>
      <c r="O2495">
        <v>19.8979591836734</v>
      </c>
      <c r="P2495">
        <v>142.09175489252399</v>
      </c>
    </row>
    <row r="2496" spans="1:17" hidden="1" x14ac:dyDescent="0.3">
      <c r="A2496" t="s">
        <v>5151</v>
      </c>
      <c r="B2496" t="s">
        <v>5152</v>
      </c>
      <c r="C2496" t="str">
        <f>IFERROR(VLOOKUP(Table1[[#This Row],[Ticker]],[1]!Table1[[Symbol]:[Industry]],2,FALSE),"-")</f>
        <v>-</v>
      </c>
      <c r="D2496" t="s">
        <v>628</v>
      </c>
      <c r="E2496">
        <v>179.02383711600001</v>
      </c>
      <c r="F2496">
        <v>237.32</v>
      </c>
      <c r="G2496">
        <v>6.2002710971267003</v>
      </c>
      <c r="H2496">
        <v>-7.8151285576770197</v>
      </c>
      <c r="I2496">
        <v>-17.762946749710899</v>
      </c>
      <c r="J2496">
        <v>0.980079767209037</v>
      </c>
      <c r="K2496">
        <v>230.324143884731</v>
      </c>
      <c r="L2496">
        <v>227.58157940612199</v>
      </c>
      <c r="M2496">
        <v>53.758337716064197</v>
      </c>
      <c r="N2496">
        <v>1.05251689878554</v>
      </c>
      <c r="O2496">
        <v>47.058823529411697</v>
      </c>
      <c r="P2496">
        <v>37.976744186046503</v>
      </c>
      <c r="Q2496">
        <v>-3.7852684186033998E-2</v>
      </c>
    </row>
    <row r="2497" spans="1:17" hidden="1" x14ac:dyDescent="0.3">
      <c r="A2497" t="s">
        <v>5153</v>
      </c>
      <c r="B2497" t="s">
        <v>5154</v>
      </c>
      <c r="C2497" t="str">
        <f>IFERROR(VLOOKUP(Table1[[#This Row],[Ticker]],[1]!Table1[[Symbol]:[Industry]],2,FALSE),"-")</f>
        <v>-</v>
      </c>
      <c r="E2497">
        <v>178.92468</v>
      </c>
      <c r="F2497">
        <v>150.61000000000001</v>
      </c>
      <c r="G2497">
        <v>296.644019115373</v>
      </c>
      <c r="H2497">
        <v>69.589679415515803</v>
      </c>
      <c r="I2497">
        <v>149.096132566368</v>
      </c>
      <c r="J2497">
        <v>44.172609728855697</v>
      </c>
      <c r="K2497">
        <v>85.420071921839295</v>
      </c>
      <c r="L2497">
        <v>66.666846768192897</v>
      </c>
      <c r="M2497">
        <v>95.752596805527602</v>
      </c>
      <c r="N2497">
        <v>1.64768113023534</v>
      </c>
      <c r="O2497">
        <v>0</v>
      </c>
      <c r="P2497">
        <v>385.83870967741899</v>
      </c>
    </row>
    <row r="2498" spans="1:17" hidden="1" x14ac:dyDescent="0.3">
      <c r="A2498" t="s">
        <v>5155</v>
      </c>
      <c r="B2498" t="s">
        <v>5156</v>
      </c>
      <c r="C2498" t="str">
        <f>IFERROR(VLOOKUP(Table1[[#This Row],[Ticker]],[1]!Table1[[Symbol]:[Industry]],2,FALSE),"-")</f>
        <v>-</v>
      </c>
      <c r="D2498" t="s">
        <v>1447</v>
      </c>
      <c r="E2498">
        <v>178.11921028</v>
      </c>
      <c r="F2498">
        <v>1931.6</v>
      </c>
      <c r="G2498">
        <v>-53.773927565604502</v>
      </c>
      <c r="H2498">
        <v>-3.5631951987976298</v>
      </c>
      <c r="I2498">
        <v>-28.166081204763</v>
      </c>
      <c r="J2498">
        <v>-5.0722716062026203</v>
      </c>
      <c r="K2498">
        <v>1981.55034711394</v>
      </c>
      <c r="L2498">
        <v>2139.07909928462</v>
      </c>
      <c r="M2498">
        <v>51.111110000504297</v>
      </c>
      <c r="N2498">
        <v>1.2597405271828599</v>
      </c>
      <c r="O2498">
        <v>38.641540691654598</v>
      </c>
      <c r="P2498">
        <v>4.4108108108108004</v>
      </c>
      <c r="Q2498">
        <v>2.4635298576933001E-2</v>
      </c>
    </row>
    <row r="2499" spans="1:17" hidden="1" x14ac:dyDescent="0.3">
      <c r="A2499" t="s">
        <v>5157</v>
      </c>
      <c r="B2499" t="s">
        <v>5158</v>
      </c>
      <c r="C2499" t="str">
        <f>IFERROR(VLOOKUP(Table1[[#This Row],[Ticker]],[1]!Table1[[Symbol]:[Industry]],2,FALSE),"-")</f>
        <v>-</v>
      </c>
      <c r="D2499" t="s">
        <v>356</v>
      </c>
      <c r="E2499">
        <v>178.02957599999999</v>
      </c>
      <c r="F2499">
        <v>76.5</v>
      </c>
      <c r="G2499">
        <v>-53.351876058639398</v>
      </c>
      <c r="H2499">
        <v>-0.33947330539339998</v>
      </c>
      <c r="I2499">
        <v>-42.6918958181653</v>
      </c>
      <c r="J2499">
        <v>-6.2686430739308596</v>
      </c>
      <c r="K2499">
        <v>76.213214491124504</v>
      </c>
      <c r="L2499">
        <v>90.826923291032699</v>
      </c>
      <c r="M2499">
        <v>49.682133412567502</v>
      </c>
      <c r="N2499">
        <v>1.8459804658151699</v>
      </c>
      <c r="O2499">
        <v>100</v>
      </c>
      <c r="P2499">
        <v>21.428571428571399</v>
      </c>
    </row>
    <row r="2500" spans="1:17" hidden="1" x14ac:dyDescent="0.3">
      <c r="A2500" t="s">
        <v>5159</v>
      </c>
      <c r="B2500" t="s">
        <v>5160</v>
      </c>
      <c r="C2500" t="str">
        <f>IFERROR(VLOOKUP(Table1[[#This Row],[Ticker]],[1]!Table1[[Symbol]:[Industry]],2,FALSE),"-")</f>
        <v>-</v>
      </c>
      <c r="E2500">
        <v>177.91249999999999</v>
      </c>
      <c r="F2500">
        <v>82.75</v>
      </c>
      <c r="G2500">
        <v>101.858083431529</v>
      </c>
      <c r="H2500">
        <v>-18.422616862928098</v>
      </c>
      <c r="I2500">
        <v>-46.3817281608016</v>
      </c>
      <c r="J2500">
        <v>-10.419481222566301</v>
      </c>
      <c r="K2500">
        <v>95.714174698049305</v>
      </c>
      <c r="L2500">
        <v>94.535235560907196</v>
      </c>
      <c r="M2500">
        <v>33.875486234140702</v>
      </c>
      <c r="N2500">
        <v>1.90642808518914</v>
      </c>
      <c r="O2500">
        <v>67.456193353474305</v>
      </c>
      <c r="P2500">
        <v>178.15126050420099</v>
      </c>
      <c r="Q2500">
        <v>5.2785051508440997E-2</v>
      </c>
    </row>
    <row r="2501" spans="1:17" hidden="1" x14ac:dyDescent="0.3">
      <c r="A2501" t="s">
        <v>5161</v>
      </c>
      <c r="B2501" t="s">
        <v>5162</v>
      </c>
      <c r="C2501" t="str">
        <f>IFERROR(VLOOKUP(Table1[[#This Row],[Ticker]],[1]!Table1[[Symbol]:[Industry]],2,FALSE),"-")</f>
        <v>-</v>
      </c>
      <c r="D2501" t="s">
        <v>57</v>
      </c>
      <c r="E2501">
        <v>177.656255552</v>
      </c>
      <c r="F2501">
        <v>112.24</v>
      </c>
      <c r="G2501">
        <v>-25.255092742888898</v>
      </c>
      <c r="H2501">
        <v>2.4476879629584398</v>
      </c>
      <c r="I2501">
        <v>-3.0703491550569999</v>
      </c>
      <c r="J2501">
        <v>2.2667988639615899</v>
      </c>
      <c r="K2501">
        <v>106.43854844663799</v>
      </c>
      <c r="L2501">
        <v>105.939329980133</v>
      </c>
      <c r="M2501">
        <v>69.424165760477095</v>
      </c>
      <c r="N2501">
        <v>0.79576769682695803</v>
      </c>
      <c r="O2501">
        <v>18.006058446186699</v>
      </c>
      <c r="P2501">
        <v>23.612334801762099</v>
      </c>
      <c r="Q2501">
        <v>-9.7469209041596006E-2</v>
      </c>
    </row>
    <row r="2502" spans="1:17" hidden="1" x14ac:dyDescent="0.3">
      <c r="A2502" t="s">
        <v>5163</v>
      </c>
      <c r="B2502" t="s">
        <v>5164</v>
      </c>
      <c r="C2502" t="str">
        <f>IFERROR(VLOOKUP(Table1[[#This Row],[Ticker]],[1]!Table1[[Symbol]:[Industry]],2,FALSE),"-")</f>
        <v>-</v>
      </c>
      <c r="D2502" t="s">
        <v>398</v>
      </c>
      <c r="E2502">
        <v>177.61979602</v>
      </c>
      <c r="F2502">
        <v>196.45</v>
      </c>
      <c r="G2502">
        <v>20.405838701876299</v>
      </c>
      <c r="H2502">
        <v>2.1482329055216201</v>
      </c>
      <c r="I2502">
        <v>-22.711699015446602</v>
      </c>
      <c r="J2502">
        <v>4.6717128664250698</v>
      </c>
      <c r="K2502">
        <v>195.10084236448299</v>
      </c>
      <c r="L2502">
        <v>190.21022894000501</v>
      </c>
      <c r="M2502">
        <v>50.295249327391303</v>
      </c>
      <c r="N2502">
        <v>0.70372253404609697</v>
      </c>
      <c r="O2502">
        <v>52.2015780096716</v>
      </c>
      <c r="P2502">
        <v>49.904616558565401</v>
      </c>
      <c r="Q2502">
        <v>8.3012244979132996E-2</v>
      </c>
    </row>
    <row r="2503" spans="1:17" hidden="1" x14ac:dyDescent="0.3">
      <c r="A2503" t="s">
        <v>5165</v>
      </c>
      <c r="B2503" t="s">
        <v>5166</v>
      </c>
      <c r="C2503" t="str">
        <f>IFERROR(VLOOKUP(Table1[[#This Row],[Ticker]],[1]!Table1[[Symbol]:[Industry]],2,FALSE),"-")</f>
        <v>-</v>
      </c>
      <c r="D2503" t="s">
        <v>136</v>
      </c>
      <c r="E2503">
        <v>176.79849999999999</v>
      </c>
      <c r="F2503">
        <v>129.05000000000001</v>
      </c>
      <c r="G2503">
        <v>2.6322213625639801</v>
      </c>
      <c r="H2503">
        <v>-27.409493426117699</v>
      </c>
      <c r="I2503">
        <v>-14.755260003920201</v>
      </c>
      <c r="J2503">
        <v>-7.9651570862343402</v>
      </c>
      <c r="K2503">
        <v>150.058150775521</v>
      </c>
      <c r="L2503">
        <v>133.592062753546</v>
      </c>
      <c r="M2503">
        <v>14.275354417903101</v>
      </c>
      <c r="N2503">
        <v>1.14153045629017</v>
      </c>
      <c r="O2503">
        <v>39.480821387059201</v>
      </c>
      <c r="P2503">
        <v>39.664502164502103</v>
      </c>
      <c r="Q2503">
        <v>6.0576056118438998E-2</v>
      </c>
    </row>
    <row r="2504" spans="1:17" hidden="1" x14ac:dyDescent="0.3">
      <c r="A2504" t="s">
        <v>5167</v>
      </c>
      <c r="B2504" t="s">
        <v>5168</v>
      </c>
      <c r="C2504" t="str">
        <f>IFERROR(VLOOKUP(Table1[[#This Row],[Ticker]],[1]!Table1[[Symbol]:[Industry]],2,FALSE),"-")</f>
        <v>-</v>
      </c>
      <c r="D2504" t="s">
        <v>133</v>
      </c>
      <c r="E2504">
        <v>176.66980000000001</v>
      </c>
      <c r="F2504">
        <v>107.5</v>
      </c>
      <c r="G2504">
        <v>28.929042171812501</v>
      </c>
      <c r="H2504">
        <v>-4.2998072789316</v>
      </c>
      <c r="I2504">
        <v>-14.486122050370501</v>
      </c>
      <c r="J2504">
        <v>2.13548689374919</v>
      </c>
      <c r="K2504">
        <v>104.288493968623</v>
      </c>
      <c r="L2504">
        <v>99.304032145168506</v>
      </c>
      <c r="M2504">
        <v>77.793732779769798</v>
      </c>
      <c r="N2504">
        <v>1.0785690780927899</v>
      </c>
      <c r="O2504">
        <v>34.3720930232558</v>
      </c>
      <c r="P2504">
        <v>68.231611893583704</v>
      </c>
      <c r="Q2504">
        <v>-1.0785335542525001E-2</v>
      </c>
    </row>
    <row r="2505" spans="1:17" hidden="1" x14ac:dyDescent="0.3">
      <c r="A2505" t="s">
        <v>5169</v>
      </c>
      <c r="B2505" t="s">
        <v>5170</v>
      </c>
      <c r="C2505" t="str">
        <f>IFERROR(VLOOKUP(Table1[[#This Row],[Ticker]],[1]!Table1[[Symbol]:[Industry]],2,FALSE),"-")</f>
        <v>-</v>
      </c>
      <c r="D2505" t="s">
        <v>411</v>
      </c>
      <c r="E2505">
        <v>176.57539351</v>
      </c>
      <c r="F2505">
        <v>10.09</v>
      </c>
      <c r="G2505">
        <v>100.323794396271</v>
      </c>
      <c r="H2505">
        <v>-4.5697520974875401</v>
      </c>
      <c r="I2505">
        <v>-30.170770155552201</v>
      </c>
      <c r="J2505">
        <v>6.0407235371117203</v>
      </c>
      <c r="K2505">
        <v>9.0100400357233905</v>
      </c>
      <c r="L2505">
        <v>8.2997263719238994</v>
      </c>
      <c r="M2505">
        <v>78.546999257983998</v>
      </c>
      <c r="N2505">
        <v>1.6186056184978601</v>
      </c>
      <c r="O2505">
        <v>60.555004955401301</v>
      </c>
      <c r="P2505">
        <v>131.95402298850499</v>
      </c>
      <c r="Q2505">
        <v>0.12925438012905499</v>
      </c>
    </row>
    <row r="2506" spans="1:17" hidden="1" x14ac:dyDescent="0.3">
      <c r="A2506" t="s">
        <v>5171</v>
      </c>
      <c r="B2506" t="s">
        <v>5172</v>
      </c>
      <c r="C2506" t="str">
        <f>IFERROR(VLOOKUP(Table1[[#This Row],[Ticker]],[1]!Table1[[Symbol]:[Industry]],2,FALSE),"-")</f>
        <v>-</v>
      </c>
      <c r="D2506" t="s">
        <v>391</v>
      </c>
      <c r="E2506">
        <v>175.96665300000001</v>
      </c>
      <c r="F2506">
        <v>25.18</v>
      </c>
      <c r="G2506">
        <v>-76.427705181013494</v>
      </c>
      <c r="H2506">
        <v>-9.4013676069827508</v>
      </c>
      <c r="I2506">
        <v>-49.315354294817197</v>
      </c>
      <c r="J2506">
        <v>-2.3396143561697502</v>
      </c>
      <c r="K2506">
        <v>26.8834985109449</v>
      </c>
      <c r="L2506">
        <v>34.200193031998801</v>
      </c>
      <c r="M2506">
        <v>45.9834577053267</v>
      </c>
      <c r="N2506">
        <v>0.92741238463572995</v>
      </c>
      <c r="O2506">
        <v>132.32724384432001</v>
      </c>
      <c r="P2506">
        <v>16.898792943361101</v>
      </c>
      <c r="Q2506">
        <v>0.106789102055969</v>
      </c>
    </row>
    <row r="2507" spans="1:17" hidden="1" x14ac:dyDescent="0.3">
      <c r="A2507" t="s">
        <v>5173</v>
      </c>
      <c r="B2507" t="s">
        <v>5174</v>
      </c>
      <c r="C2507" t="str">
        <f>IFERROR(VLOOKUP(Table1[[#This Row],[Ticker]],[1]!Table1[[Symbol]:[Industry]],2,FALSE),"-")</f>
        <v>-</v>
      </c>
      <c r="D2507" t="s">
        <v>279</v>
      </c>
      <c r="E2507">
        <v>175.051229355</v>
      </c>
      <c r="F2507">
        <v>182.55</v>
      </c>
      <c r="G2507">
        <v>93.521980398708493</v>
      </c>
      <c r="H2507">
        <v>-22.7404402024315</v>
      </c>
      <c r="I2507">
        <v>12.340903445927101</v>
      </c>
      <c r="J2507">
        <v>-7.9919939804500801</v>
      </c>
      <c r="K2507">
        <v>201.90057882847199</v>
      </c>
      <c r="L2507">
        <v>161.61325828623501</v>
      </c>
      <c r="M2507">
        <v>21.7955448654943</v>
      </c>
      <c r="N2507">
        <v>0.27221524317011497</v>
      </c>
      <c r="O2507">
        <v>44.535743631881601</v>
      </c>
      <c r="P2507">
        <v>159.894646924829</v>
      </c>
      <c r="Q2507">
        <v>0.105070120804831</v>
      </c>
    </row>
    <row r="2508" spans="1:17" hidden="1" x14ac:dyDescent="0.3">
      <c r="A2508" t="s">
        <v>5175</v>
      </c>
      <c r="B2508" t="s">
        <v>5176</v>
      </c>
      <c r="C2508" t="str">
        <f>IFERROR(VLOOKUP(Table1[[#This Row],[Ticker]],[1]!Table1[[Symbol]:[Industry]],2,FALSE),"-")</f>
        <v>-</v>
      </c>
      <c r="D2508" t="s">
        <v>136</v>
      </c>
      <c r="E2508">
        <v>174.89160000000001</v>
      </c>
      <c r="F2508">
        <v>196.95</v>
      </c>
      <c r="G2508">
        <v>98.925470790481498</v>
      </c>
      <c r="H2508">
        <v>23.6301019222797</v>
      </c>
      <c r="I2508">
        <v>111.089145939031</v>
      </c>
      <c r="J2508">
        <v>7.1103642502896598</v>
      </c>
      <c r="K2508">
        <v>159.76872764352501</v>
      </c>
      <c r="M2508">
        <v>73.135445822173807</v>
      </c>
      <c r="N2508">
        <v>0.64488372093023205</v>
      </c>
      <c r="O2508">
        <v>0.99009900990099098</v>
      </c>
      <c r="P2508">
        <v>132.52656434474599</v>
      </c>
    </row>
    <row r="2509" spans="1:17" hidden="1" x14ac:dyDescent="0.3">
      <c r="A2509" t="s">
        <v>5177</v>
      </c>
      <c r="B2509" t="s">
        <v>5178</v>
      </c>
      <c r="C2509" t="str">
        <f>IFERROR(VLOOKUP(Table1[[#This Row],[Ticker]],[1]!Table1[[Symbol]:[Industry]],2,FALSE),"-")</f>
        <v>-</v>
      </c>
      <c r="D2509" t="s">
        <v>628</v>
      </c>
      <c r="E2509">
        <v>174.83623330399999</v>
      </c>
      <c r="F2509">
        <v>12.92</v>
      </c>
      <c r="G2509">
        <v>-36.819997777519198</v>
      </c>
      <c r="H2509">
        <v>-5.5070303719305604</v>
      </c>
      <c r="I2509">
        <v>-34.303608439380596</v>
      </c>
      <c r="J2509">
        <v>1.45582608168584E-2</v>
      </c>
      <c r="K2509">
        <v>12.9873799667107</v>
      </c>
      <c r="L2509">
        <v>13.260156775583701</v>
      </c>
      <c r="M2509">
        <v>58.049278730946199</v>
      </c>
      <c r="N2509">
        <v>0.93937180730254699</v>
      </c>
      <c r="O2509">
        <v>50.154798761609797</v>
      </c>
      <c r="P2509">
        <v>23.636363636363601</v>
      </c>
      <c r="Q2509">
        <v>-5.5409035523454997E-2</v>
      </c>
    </row>
    <row r="2510" spans="1:17" hidden="1" x14ac:dyDescent="0.3">
      <c r="A2510" t="s">
        <v>5179</v>
      </c>
      <c r="B2510" t="s">
        <v>5180</v>
      </c>
      <c r="C2510" t="str">
        <f>IFERROR(VLOOKUP(Table1[[#This Row],[Ticker]],[1]!Table1[[Symbol]:[Industry]],2,FALSE),"-")</f>
        <v>-</v>
      </c>
      <c r="D2510" t="s">
        <v>272</v>
      </c>
      <c r="E2510">
        <v>174.083389122</v>
      </c>
      <c r="F2510">
        <v>74.86</v>
      </c>
      <c r="G2510">
        <v>304.05950715899797</v>
      </c>
      <c r="H2510">
        <v>-8.7501498480490696</v>
      </c>
      <c r="I2510">
        <v>-21.063514667772701</v>
      </c>
      <c r="J2510">
        <v>8.6972860586649308</v>
      </c>
      <c r="K2510">
        <v>69.738250242359399</v>
      </c>
      <c r="L2510">
        <v>58.212410821219301</v>
      </c>
      <c r="M2510">
        <v>73.627219747903496</v>
      </c>
      <c r="N2510">
        <v>0.46967204603469898</v>
      </c>
      <c r="O2510">
        <v>23.550627838632099</v>
      </c>
      <c r="P2510">
        <v>338.80422039859297</v>
      </c>
      <c r="Q2510">
        <v>0.120199382960287</v>
      </c>
    </row>
    <row r="2511" spans="1:17" hidden="1" x14ac:dyDescent="0.3">
      <c r="A2511" t="s">
        <v>5181</v>
      </c>
      <c r="B2511" t="s">
        <v>5182</v>
      </c>
      <c r="C2511" t="str">
        <f>IFERROR(VLOOKUP(Table1[[#This Row],[Ticker]],[1]!Table1[[Symbol]:[Industry]],2,FALSE),"-")</f>
        <v>-</v>
      </c>
      <c r="D2511" t="s">
        <v>279</v>
      </c>
      <c r="E2511">
        <v>173.6797694</v>
      </c>
      <c r="F2511">
        <v>195.56</v>
      </c>
      <c r="G2511">
        <v>-27.9732782598875</v>
      </c>
      <c r="H2511">
        <v>-10.830409352296799</v>
      </c>
      <c r="I2511">
        <v>-37.518768978389197</v>
      </c>
      <c r="J2511">
        <v>5.4583202150309401E-2</v>
      </c>
      <c r="K2511">
        <v>194.96832415467699</v>
      </c>
      <c r="L2511">
        <v>197.65520376146401</v>
      </c>
      <c r="M2511">
        <v>51.999428093368103</v>
      </c>
      <c r="N2511">
        <v>0.87890378091507804</v>
      </c>
      <c r="O2511">
        <v>34.7156882798118</v>
      </c>
      <c r="P2511">
        <v>20.233630494927699</v>
      </c>
      <c r="Q2511">
        <v>-7.6063477273682997E-2</v>
      </c>
    </row>
    <row r="2512" spans="1:17" hidden="1" x14ac:dyDescent="0.3">
      <c r="A2512" t="s">
        <v>5183</v>
      </c>
      <c r="B2512" t="s">
        <v>5184</v>
      </c>
      <c r="C2512" t="str">
        <f>IFERROR(VLOOKUP(Table1[[#This Row],[Ticker]],[1]!Table1[[Symbol]:[Industry]],2,FALSE),"-")</f>
        <v>-</v>
      </c>
      <c r="D2512" t="s">
        <v>391</v>
      </c>
      <c r="E2512">
        <v>173.477313756</v>
      </c>
      <c r="F2512">
        <v>26.86</v>
      </c>
      <c r="G2512">
        <v>68.219902521984196</v>
      </c>
      <c r="H2512">
        <v>15.6878546606721</v>
      </c>
      <c r="I2512">
        <v>22.4380084704019</v>
      </c>
      <c r="J2512">
        <v>9.9437056121445799</v>
      </c>
      <c r="K2512">
        <v>23.395399243084402</v>
      </c>
      <c r="L2512">
        <v>20.948217547289602</v>
      </c>
      <c r="M2512">
        <v>66.418610492701006</v>
      </c>
      <c r="N2512">
        <v>1.7011409980649399</v>
      </c>
      <c r="O2512">
        <v>9.8287416232315703</v>
      </c>
      <c r="P2512">
        <v>105.038167938931</v>
      </c>
      <c r="Q2512">
        <v>5.3684610529425997E-2</v>
      </c>
    </row>
    <row r="2513" spans="1:17" hidden="1" x14ac:dyDescent="0.3">
      <c r="A2513" t="s">
        <v>5185</v>
      </c>
      <c r="B2513" t="s">
        <v>5186</v>
      </c>
      <c r="C2513" t="str">
        <f>IFERROR(VLOOKUP(Table1[[#This Row],[Ticker]],[1]!Table1[[Symbol]:[Industry]],2,FALSE),"-")</f>
        <v>-</v>
      </c>
      <c r="D2513" t="s">
        <v>133</v>
      </c>
      <c r="E2513">
        <v>173.33206799999999</v>
      </c>
      <c r="F2513">
        <v>20.399999999999999</v>
      </c>
      <c r="G2513">
        <v>-19.049357584804401</v>
      </c>
      <c r="H2513">
        <v>-8.1886586789172</v>
      </c>
      <c r="I2513">
        <v>-32.326392645512101</v>
      </c>
      <c r="J2513">
        <v>-0.47844735415767398</v>
      </c>
      <c r="K2513">
        <v>20.802759268920902</v>
      </c>
      <c r="L2513">
        <v>20.302049794206599</v>
      </c>
      <c r="M2513">
        <v>45.9940551445411</v>
      </c>
      <c r="N2513">
        <v>0.55246390421830105</v>
      </c>
      <c r="O2513">
        <v>49.264705882352899</v>
      </c>
      <c r="P2513">
        <v>47.826086956521699</v>
      </c>
      <c r="Q2513">
        <v>2.8902486973599002E-2</v>
      </c>
    </row>
    <row r="2514" spans="1:17" hidden="1" x14ac:dyDescent="0.3">
      <c r="A2514" t="s">
        <v>5187</v>
      </c>
      <c r="B2514" t="s">
        <v>5188</v>
      </c>
      <c r="C2514" t="str">
        <f>IFERROR(VLOOKUP(Table1[[#This Row],[Ticker]],[1]!Table1[[Symbol]:[Industry]],2,FALSE),"-")</f>
        <v>-</v>
      </c>
      <c r="E2514">
        <v>173.27535499999999</v>
      </c>
      <c r="F2514">
        <v>92.18</v>
      </c>
      <c r="G2514">
        <v>32.647156427498999</v>
      </c>
      <c r="H2514">
        <v>24.089712923088499</v>
      </c>
      <c r="I2514">
        <v>-22.968700438776601</v>
      </c>
      <c r="J2514">
        <v>0.29342794857180798</v>
      </c>
      <c r="K2514">
        <v>83.114833077312994</v>
      </c>
      <c r="M2514">
        <v>56.457642039818303</v>
      </c>
      <c r="N2514">
        <v>1.01791082164328</v>
      </c>
      <c r="O2514">
        <v>55.944890431763902</v>
      </c>
      <c r="P2514">
        <v>67.599999999999994</v>
      </c>
    </row>
    <row r="2515" spans="1:17" hidden="1" x14ac:dyDescent="0.3">
      <c r="A2515" t="s">
        <v>5189</v>
      </c>
      <c r="B2515" t="s">
        <v>5190</v>
      </c>
      <c r="C2515" t="str">
        <f>IFERROR(VLOOKUP(Table1[[#This Row],[Ticker]],[1]!Table1[[Symbol]:[Industry]],2,FALSE),"-")</f>
        <v>-</v>
      </c>
      <c r="D2515" t="s">
        <v>628</v>
      </c>
      <c r="E2515">
        <v>172.7313</v>
      </c>
      <c r="F2515">
        <v>87.15</v>
      </c>
      <c r="G2515">
        <v>30.073512438161</v>
      </c>
      <c r="H2515">
        <v>4.8137688861421104</v>
      </c>
      <c r="I2515">
        <v>-9.3768146994078094E-2</v>
      </c>
      <c r="J2515">
        <v>4.96894286953742</v>
      </c>
      <c r="K2515">
        <v>82.543084497766699</v>
      </c>
      <c r="L2515">
        <v>77.261497556499293</v>
      </c>
      <c r="M2515">
        <v>58.508766712976303</v>
      </c>
      <c r="N2515">
        <v>0.83163383508955402</v>
      </c>
      <c r="O2515">
        <v>21.0556511761331</v>
      </c>
      <c r="P2515">
        <v>65.684410646387803</v>
      </c>
      <c r="Q2515">
        <v>3.4141297118911E-2</v>
      </c>
    </row>
    <row r="2516" spans="1:17" hidden="1" x14ac:dyDescent="0.3">
      <c r="A2516" t="s">
        <v>5191</v>
      </c>
      <c r="B2516" t="s">
        <v>5192</v>
      </c>
      <c r="C2516" t="str">
        <f>IFERROR(VLOOKUP(Table1[[#This Row],[Ticker]],[1]!Table1[[Symbol]:[Industry]],2,FALSE),"-")</f>
        <v>-</v>
      </c>
      <c r="D2516" t="s">
        <v>480</v>
      </c>
      <c r="E2516">
        <v>172.59569978799999</v>
      </c>
      <c r="F2516">
        <v>7.19</v>
      </c>
      <c r="G2516">
        <v>57.258455216210898</v>
      </c>
      <c r="H2516">
        <v>-10.446825805878101</v>
      </c>
      <c r="I2516">
        <v>-17.2763919379641</v>
      </c>
      <c r="J2516">
        <v>5.2661349170881504</v>
      </c>
      <c r="K2516">
        <v>7.4579407993156996</v>
      </c>
      <c r="L2516">
        <v>7.0448899640339304</v>
      </c>
      <c r="M2516">
        <v>42.184725800588502</v>
      </c>
      <c r="N2516">
        <v>0.861316446409915</v>
      </c>
      <c r="O2516">
        <v>57.5214899931999</v>
      </c>
      <c r="P2516">
        <v>83.676233853647005</v>
      </c>
      <c r="Q2516">
        <v>8.2295403731469E-2</v>
      </c>
    </row>
    <row r="2517" spans="1:17" hidden="1" x14ac:dyDescent="0.3">
      <c r="A2517" t="s">
        <v>5193</v>
      </c>
      <c r="B2517" t="s">
        <v>5194</v>
      </c>
      <c r="C2517" t="str">
        <f>IFERROR(VLOOKUP(Table1[[#This Row],[Ticker]],[1]!Table1[[Symbol]:[Industry]],2,FALSE),"-")</f>
        <v>-</v>
      </c>
      <c r="E2517">
        <v>172.54144049999999</v>
      </c>
      <c r="F2517">
        <v>132.6</v>
      </c>
      <c r="G2517">
        <v>71.492669123757906</v>
      </c>
      <c r="H2517">
        <v>5.4049103519223802</v>
      </c>
      <c r="I2517">
        <v>68.390524610287898</v>
      </c>
      <c r="J2517">
        <v>5.6526119504923003</v>
      </c>
      <c r="K2517">
        <v>118.31458314029599</v>
      </c>
      <c r="L2517">
        <v>92.903736807409601</v>
      </c>
      <c r="M2517">
        <v>94.587698143296905</v>
      </c>
      <c r="N2517">
        <v>0.56000000000000005</v>
      </c>
      <c r="O2517">
        <v>0</v>
      </c>
      <c r="P2517">
        <v>243.52331606217601</v>
      </c>
    </row>
    <row r="2518" spans="1:17" hidden="1" x14ac:dyDescent="0.3">
      <c r="A2518" t="s">
        <v>5195</v>
      </c>
      <c r="B2518" t="s">
        <v>5196</v>
      </c>
      <c r="C2518" t="str">
        <f>IFERROR(VLOOKUP(Table1[[#This Row],[Ticker]],[1]!Table1[[Symbol]:[Industry]],2,FALSE),"-")</f>
        <v>-</v>
      </c>
      <c r="D2518" t="s">
        <v>177</v>
      </c>
      <c r="E2518">
        <v>172.316082876</v>
      </c>
      <c r="F2518">
        <v>21.98</v>
      </c>
      <c r="G2518">
        <v>-14.7672347368921</v>
      </c>
      <c r="H2518">
        <v>-0.17354253111739101</v>
      </c>
      <c r="I2518">
        <v>-55.168081983509197</v>
      </c>
      <c r="J2518">
        <v>-6.5341070062083704</v>
      </c>
      <c r="K2518">
        <v>20.988170960723998</v>
      </c>
      <c r="L2518">
        <v>21.650264373289801</v>
      </c>
      <c r="M2518">
        <v>56.569120899421499</v>
      </c>
      <c r="N2518">
        <v>2.5265665552652399</v>
      </c>
      <c r="O2518">
        <v>79.708826205641401</v>
      </c>
      <c r="P2518">
        <v>41.350482315112501</v>
      </c>
      <c r="Q2518">
        <v>-1.7876270160702E-2</v>
      </c>
    </row>
    <row r="2519" spans="1:17" hidden="1" x14ac:dyDescent="0.3">
      <c r="A2519" t="s">
        <v>5197</v>
      </c>
      <c r="B2519" t="s">
        <v>5198</v>
      </c>
      <c r="C2519" t="str">
        <f>IFERROR(VLOOKUP(Table1[[#This Row],[Ticker]],[1]!Table1[[Symbol]:[Industry]],2,FALSE),"-")</f>
        <v>-</v>
      </c>
      <c r="D2519" t="s">
        <v>279</v>
      </c>
      <c r="E2519">
        <v>171.88489625999901</v>
      </c>
      <c r="F2519">
        <v>17.78</v>
      </c>
      <c r="G2519">
        <v>175.96317374351599</v>
      </c>
      <c r="H2519">
        <v>-9.7753366054947595</v>
      </c>
      <c r="I2519">
        <v>29.480738871664101</v>
      </c>
      <c r="J2519">
        <v>-5.24542386889346</v>
      </c>
      <c r="K2519">
        <v>16.413162189665801</v>
      </c>
      <c r="L2519">
        <v>12.173812680759999</v>
      </c>
      <c r="M2519">
        <v>39.570515369034403</v>
      </c>
      <c r="N2519">
        <v>0.43225755632285001</v>
      </c>
      <c r="O2519">
        <v>27.165354330708599</v>
      </c>
      <c r="P2519">
        <v>229.25925925925901</v>
      </c>
    </row>
    <row r="2520" spans="1:17" hidden="1" x14ac:dyDescent="0.3">
      <c r="A2520" t="s">
        <v>5199</v>
      </c>
      <c r="B2520" t="s">
        <v>5200</v>
      </c>
      <c r="C2520" t="str">
        <f>IFERROR(VLOOKUP(Table1[[#This Row],[Ticker]],[1]!Table1[[Symbol]:[Industry]],2,FALSE),"-")</f>
        <v>-</v>
      </c>
      <c r="D2520" t="s">
        <v>136</v>
      </c>
      <c r="E2520">
        <v>171.589448</v>
      </c>
      <c r="F2520">
        <v>3.62</v>
      </c>
      <c r="G2520">
        <v>34.471110251452799</v>
      </c>
      <c r="H2520">
        <v>-18.021398188022498</v>
      </c>
      <c r="I2520">
        <v>-29.0776329006503</v>
      </c>
      <c r="J2520">
        <v>-1.33357813886593</v>
      </c>
      <c r="K2520">
        <v>4.3464370954050899</v>
      </c>
      <c r="L2520">
        <v>4.2734911383730996</v>
      </c>
      <c r="M2520">
        <v>4.3731987301143098</v>
      </c>
      <c r="N2520">
        <v>2.0231542984873601</v>
      </c>
      <c r="O2520">
        <v>60.220994475138099</v>
      </c>
      <c r="P2520">
        <v>60.8888888888889</v>
      </c>
      <c r="Q2520">
        <v>-6.1620395534159999E-3</v>
      </c>
    </row>
    <row r="2521" spans="1:17" hidden="1" x14ac:dyDescent="0.3">
      <c r="A2521" t="s">
        <v>5201</v>
      </c>
      <c r="B2521" t="s">
        <v>5202</v>
      </c>
      <c r="C2521" t="str">
        <f>IFERROR(VLOOKUP(Table1[[#This Row],[Ticker]],[1]!Table1[[Symbol]:[Industry]],2,FALSE),"-")</f>
        <v>-</v>
      </c>
      <c r="D2521" t="s">
        <v>925</v>
      </c>
      <c r="E2521">
        <v>171.37424999999999</v>
      </c>
      <c r="F2521">
        <v>137.65</v>
      </c>
      <c r="G2521">
        <v>25.6144723013755</v>
      </c>
      <c r="H2521">
        <v>5.0619351453108301</v>
      </c>
      <c r="I2521">
        <v>1.1272879612401201</v>
      </c>
      <c r="J2521">
        <v>9.77315679614785</v>
      </c>
      <c r="K2521">
        <v>125.762637607458</v>
      </c>
      <c r="L2521">
        <v>115.711219783735</v>
      </c>
      <c r="M2521">
        <v>70.067589125362005</v>
      </c>
      <c r="N2521">
        <v>1.44804089584662</v>
      </c>
      <c r="O2521">
        <v>11.877951325826301</v>
      </c>
      <c r="P2521">
        <v>60.730966837926204</v>
      </c>
      <c r="Q2521">
        <v>-1.3316479910545E-2</v>
      </c>
    </row>
    <row r="2522" spans="1:17" hidden="1" x14ac:dyDescent="0.3">
      <c r="A2522" t="s">
        <v>5203</v>
      </c>
      <c r="B2522" t="s">
        <v>5204</v>
      </c>
      <c r="C2522" t="str">
        <f>IFERROR(VLOOKUP(Table1[[#This Row],[Ticker]],[1]!Table1[[Symbol]:[Industry]],2,FALSE),"-")</f>
        <v>-</v>
      </c>
      <c r="E2522">
        <v>171.33989</v>
      </c>
      <c r="F2522">
        <v>71.349999999999994</v>
      </c>
      <c r="G2522">
        <v>309.49375606442101</v>
      </c>
      <c r="H2522">
        <v>1.69997195512676</v>
      </c>
      <c r="I2522">
        <v>60.281121560038002</v>
      </c>
      <c r="J2522">
        <v>-3.1103369868384299</v>
      </c>
      <c r="K2522">
        <v>66.541132730499001</v>
      </c>
      <c r="L2522">
        <v>50.886300081078403</v>
      </c>
      <c r="M2522">
        <v>62.609796991793701</v>
      </c>
      <c r="N2522">
        <v>0.60353029575671502</v>
      </c>
      <c r="O2522">
        <v>8.5494043447792603</v>
      </c>
      <c r="P2522">
        <v>395.48611111111097</v>
      </c>
      <c r="Q2522">
        <v>0.24310333063666001</v>
      </c>
    </row>
    <row r="2523" spans="1:17" hidden="1" x14ac:dyDescent="0.3">
      <c r="A2523" t="s">
        <v>5205</v>
      </c>
      <c r="B2523" t="s">
        <v>5206</v>
      </c>
      <c r="C2523" t="str">
        <f>IFERROR(VLOOKUP(Table1[[#This Row],[Ticker]],[1]!Table1[[Symbol]:[Industry]],2,FALSE),"-")</f>
        <v>-</v>
      </c>
      <c r="D2523" t="s">
        <v>5207</v>
      </c>
      <c r="E2523">
        <v>171.171007315</v>
      </c>
      <c r="F2523">
        <v>73.150000000000006</v>
      </c>
      <c r="G2523">
        <v>-56.751111970769301</v>
      </c>
      <c r="H2523">
        <v>-10.172499416315601</v>
      </c>
      <c r="I2523">
        <v>-55.309703811206298</v>
      </c>
      <c r="J2523">
        <v>1.252026333531</v>
      </c>
      <c r="K2523">
        <v>80.320833771519901</v>
      </c>
      <c r="M2523">
        <v>30.9662247811657</v>
      </c>
      <c r="N2523">
        <v>0.66165254237288096</v>
      </c>
      <c r="O2523">
        <v>107.79220779220699</v>
      </c>
      <c r="P2523">
        <v>3.3922261484098999</v>
      </c>
    </row>
    <row r="2524" spans="1:17" hidden="1" x14ac:dyDescent="0.3">
      <c r="A2524" t="s">
        <v>5208</v>
      </c>
      <c r="B2524" t="s">
        <v>5209</v>
      </c>
      <c r="C2524" t="str">
        <f>IFERROR(VLOOKUP(Table1[[#This Row],[Ticker]],[1]!Table1[[Symbol]:[Industry]],2,FALSE),"-")</f>
        <v>-</v>
      </c>
      <c r="D2524" t="s">
        <v>136</v>
      </c>
      <c r="E2524">
        <v>169.875</v>
      </c>
      <c r="F2524">
        <v>188.75</v>
      </c>
      <c r="G2524">
        <v>22.204268606658399</v>
      </c>
      <c r="H2524">
        <v>5.8894205254277701</v>
      </c>
      <c r="I2524">
        <v>-8.7777134357981499</v>
      </c>
      <c r="J2524">
        <v>3.1077626432569598</v>
      </c>
      <c r="K2524">
        <v>184.802545464041</v>
      </c>
      <c r="L2524">
        <v>170.75694265435101</v>
      </c>
      <c r="M2524">
        <v>48.961378786211</v>
      </c>
      <c r="N2524">
        <v>1.8972905050948901</v>
      </c>
      <c r="O2524">
        <v>45.642384105960197</v>
      </c>
      <c r="P2524">
        <v>59.957627118643998</v>
      </c>
      <c r="Q2524">
        <v>7.688609130712E-2</v>
      </c>
    </row>
    <row r="2525" spans="1:17" hidden="1" x14ac:dyDescent="0.3">
      <c r="A2525" t="s">
        <v>5210</v>
      </c>
      <c r="B2525" t="s">
        <v>5211</v>
      </c>
      <c r="C2525" t="str">
        <f>IFERROR(VLOOKUP(Table1[[#This Row],[Ticker]],[1]!Table1[[Symbol]:[Industry]],2,FALSE),"-")</f>
        <v>-</v>
      </c>
      <c r="D2525" t="s">
        <v>136</v>
      </c>
      <c r="E2525">
        <v>169.87246875</v>
      </c>
      <c r="F2525">
        <v>788.5</v>
      </c>
      <c r="G2525">
        <v>318.93664101802801</v>
      </c>
      <c r="H2525">
        <v>-23.334443175408399</v>
      </c>
      <c r="I2525">
        <v>227.828326012198</v>
      </c>
      <c r="J2525">
        <v>-5.2863158208197696</v>
      </c>
      <c r="K2525">
        <v>880.18185394500597</v>
      </c>
      <c r="L2525">
        <v>591.40540860726799</v>
      </c>
      <c r="M2525">
        <v>0.92598999031298501</v>
      </c>
      <c r="N2525">
        <v>5.1112943116240699E-2</v>
      </c>
      <c r="O2525">
        <v>43.715916296765997</v>
      </c>
      <c r="P2525">
        <v>359.76676384839601</v>
      </c>
    </row>
    <row r="2526" spans="1:17" hidden="1" x14ac:dyDescent="0.3">
      <c r="A2526" t="s">
        <v>5212</v>
      </c>
      <c r="B2526" t="s">
        <v>5213</v>
      </c>
      <c r="C2526" t="str">
        <f>IFERROR(VLOOKUP(Table1[[#This Row],[Ticker]],[1]!Table1[[Symbol]:[Industry]],2,FALSE),"-")</f>
        <v>-</v>
      </c>
      <c r="D2526" t="s">
        <v>95</v>
      </c>
      <c r="E2526">
        <v>169.84075809999999</v>
      </c>
      <c r="F2526">
        <v>169</v>
      </c>
      <c r="G2526">
        <v>-24.6412053161472</v>
      </c>
      <c r="H2526">
        <v>-6.1361130751254498</v>
      </c>
      <c r="I2526">
        <v>-25.888090416990099</v>
      </c>
      <c r="J2526">
        <v>-4.2823327910274003</v>
      </c>
      <c r="K2526">
        <v>177.08318348683801</v>
      </c>
      <c r="L2526">
        <v>183.96714191035599</v>
      </c>
      <c r="M2526">
        <v>36.4721093525649</v>
      </c>
      <c r="N2526">
        <v>8.2554548779001202E-2</v>
      </c>
      <c r="O2526">
        <v>59.171597633136003</v>
      </c>
      <c r="P2526">
        <v>17.3611111111111</v>
      </c>
      <c r="Q2526">
        <v>6.4663868669895E-2</v>
      </c>
    </row>
    <row r="2527" spans="1:17" hidden="1" x14ac:dyDescent="0.3">
      <c r="A2527" t="s">
        <v>5214</v>
      </c>
      <c r="B2527" t="s">
        <v>5215</v>
      </c>
      <c r="C2527" t="str">
        <f>IFERROR(VLOOKUP(Table1[[#This Row],[Ticker]],[1]!Table1[[Symbol]:[Industry]],2,FALSE),"-")</f>
        <v>-</v>
      </c>
      <c r="D2527" t="s">
        <v>279</v>
      </c>
      <c r="E2527">
        <v>169.8</v>
      </c>
      <c r="F2527">
        <v>566</v>
      </c>
      <c r="G2527">
        <v>245.21715241968801</v>
      </c>
      <c r="H2527">
        <v>44.546124868630898</v>
      </c>
      <c r="I2527">
        <v>48.226160613310398</v>
      </c>
      <c r="J2527">
        <v>18.769073700312799</v>
      </c>
      <c r="K2527">
        <v>423.313727261422</v>
      </c>
      <c r="L2527">
        <v>331.98020339349398</v>
      </c>
      <c r="M2527">
        <v>81.265565374589698</v>
      </c>
      <c r="N2527">
        <v>1.0117707071351101</v>
      </c>
      <c r="O2527">
        <v>1.59010600706712</v>
      </c>
      <c r="P2527">
        <v>299.01304194571702</v>
      </c>
      <c r="Q2527">
        <v>0.14290181722003301</v>
      </c>
    </row>
    <row r="2528" spans="1:17" hidden="1" x14ac:dyDescent="0.3">
      <c r="A2528" t="s">
        <v>5216</v>
      </c>
      <c r="B2528" t="s">
        <v>5217</v>
      </c>
      <c r="C2528" t="str">
        <f>IFERROR(VLOOKUP(Table1[[#This Row],[Ticker]],[1]!Table1[[Symbol]:[Industry]],2,FALSE),"-")</f>
        <v>-</v>
      </c>
      <c r="D2528" t="s">
        <v>255</v>
      </c>
      <c r="E2528">
        <v>169.64599049</v>
      </c>
      <c r="F2528">
        <v>2.2999999999999998</v>
      </c>
      <c r="K2528">
        <v>2.2860694928582501</v>
      </c>
      <c r="L2528">
        <v>2.4904968111465999</v>
      </c>
      <c r="M2528">
        <v>41.368652020141496</v>
      </c>
      <c r="N2528">
        <v>1</v>
      </c>
      <c r="Q2528">
        <v>-6.0412528129999996E-4</v>
      </c>
    </row>
    <row r="2529" spans="1:17" hidden="1" x14ac:dyDescent="0.3">
      <c r="A2529" t="s">
        <v>5218</v>
      </c>
      <c r="B2529" t="s">
        <v>5219</v>
      </c>
      <c r="C2529" t="str">
        <f>IFERROR(VLOOKUP(Table1[[#This Row],[Ticker]],[1]!Table1[[Symbol]:[Industry]],2,FALSE),"-")</f>
        <v>-</v>
      </c>
      <c r="D2529" t="s">
        <v>279</v>
      </c>
      <c r="E2529">
        <v>169.5266555</v>
      </c>
      <c r="F2529">
        <v>185</v>
      </c>
      <c r="G2529">
        <v>29.634519970746101</v>
      </c>
      <c r="H2529">
        <v>4.9985133164022697</v>
      </c>
      <c r="I2529">
        <v>21.376395044838699</v>
      </c>
      <c r="J2529">
        <v>1.6356095362041001</v>
      </c>
      <c r="K2529">
        <v>175.32114016675001</v>
      </c>
      <c r="L2529">
        <v>159.98439219327699</v>
      </c>
      <c r="M2529">
        <v>76.9013513525869</v>
      </c>
      <c r="N2529">
        <v>0.98992293128235698</v>
      </c>
      <c r="O2529">
        <v>21.8108108108108</v>
      </c>
      <c r="P2529">
        <v>78.055822906640998</v>
      </c>
      <c r="Q2529">
        <v>5.3650820251502002E-2</v>
      </c>
    </row>
    <row r="2530" spans="1:17" hidden="1" x14ac:dyDescent="0.3">
      <c r="A2530" t="s">
        <v>5220</v>
      </c>
      <c r="B2530" t="s">
        <v>5221</v>
      </c>
      <c r="C2530" t="str">
        <f>IFERROR(VLOOKUP(Table1[[#This Row],[Ticker]],[1]!Table1[[Symbol]:[Industry]],2,FALSE),"-")</f>
        <v>-</v>
      </c>
      <c r="E2530">
        <v>169.524</v>
      </c>
      <c r="F2530">
        <v>16.62</v>
      </c>
      <c r="G2530">
        <v>241.28133640681099</v>
      </c>
      <c r="H2530">
        <v>-5.42243045901869</v>
      </c>
      <c r="I2530">
        <v>46.870472371511802</v>
      </c>
      <c r="J2530">
        <v>8.3568660064907299</v>
      </c>
      <c r="K2530">
        <v>15.5038258744</v>
      </c>
      <c r="L2530">
        <v>13.0127811829776</v>
      </c>
      <c r="M2530">
        <v>81.701932345683005</v>
      </c>
      <c r="N2530">
        <v>0.795148443879512</v>
      </c>
      <c r="O2530">
        <v>33.754512635379001</v>
      </c>
      <c r="P2530">
        <v>361.026352288488</v>
      </c>
    </row>
    <row r="2531" spans="1:17" hidden="1" x14ac:dyDescent="0.3">
      <c r="A2531" t="s">
        <v>5222</v>
      </c>
      <c r="B2531" t="s">
        <v>5223</v>
      </c>
      <c r="C2531" t="str">
        <f>IFERROR(VLOOKUP(Table1[[#This Row],[Ticker]],[1]!Table1[[Symbol]:[Industry]],2,FALSE),"-")</f>
        <v>-</v>
      </c>
      <c r="D2531" t="s">
        <v>961</v>
      </c>
      <c r="E2531">
        <v>169.43945442</v>
      </c>
      <c r="F2531">
        <v>168.1</v>
      </c>
      <c r="G2531">
        <v>90.205932702770099</v>
      </c>
      <c r="H2531">
        <v>-12.032464632898201</v>
      </c>
      <c r="I2531">
        <v>33.721248623790402</v>
      </c>
      <c r="J2531">
        <v>-1.2121083544747999</v>
      </c>
      <c r="K2531">
        <v>159.671020249387</v>
      </c>
      <c r="L2531">
        <v>126.188126255014</v>
      </c>
      <c r="M2531">
        <v>48.151572577223497</v>
      </c>
      <c r="N2531">
        <v>0.23812444015709999</v>
      </c>
      <c r="O2531">
        <v>16.8352171326591</v>
      </c>
      <c r="P2531">
        <v>126.85560053981099</v>
      </c>
      <c r="Q2531">
        <v>2.4728788199103E-2</v>
      </c>
    </row>
    <row r="2532" spans="1:17" hidden="1" x14ac:dyDescent="0.3">
      <c r="A2532" t="s">
        <v>5224</v>
      </c>
      <c r="B2532" t="s">
        <v>5225</v>
      </c>
      <c r="C2532" t="str">
        <f>IFERROR(VLOOKUP(Table1[[#This Row],[Ticker]],[1]!Table1[[Symbol]:[Industry]],2,FALSE),"-")</f>
        <v>-</v>
      </c>
      <c r="D2532" t="s">
        <v>21</v>
      </c>
      <c r="E2532">
        <v>169.28899942999999</v>
      </c>
      <c r="F2532">
        <v>115.1</v>
      </c>
      <c r="G2532">
        <v>-6.2716408503796499</v>
      </c>
      <c r="H2532">
        <v>-8.9638821980145504</v>
      </c>
      <c r="I2532">
        <v>-26.658974112934299</v>
      </c>
      <c r="J2532">
        <v>1.0949932897054899</v>
      </c>
      <c r="K2532">
        <v>120.28305535805499</v>
      </c>
      <c r="L2532">
        <v>118.987524050505</v>
      </c>
      <c r="M2532">
        <v>48.745064431152898</v>
      </c>
      <c r="N2532">
        <v>1.4688646658153399</v>
      </c>
      <c r="O2532">
        <v>35.3605560382276</v>
      </c>
      <c r="P2532">
        <v>57.0259208731241</v>
      </c>
      <c r="Q2532">
        <v>-0.122944183777072</v>
      </c>
    </row>
    <row r="2533" spans="1:17" hidden="1" x14ac:dyDescent="0.3">
      <c r="A2533" t="s">
        <v>5226</v>
      </c>
      <c r="B2533" t="s">
        <v>5227</v>
      </c>
      <c r="C2533" t="str">
        <f>IFERROR(VLOOKUP(Table1[[#This Row],[Ticker]],[1]!Table1[[Symbol]:[Industry]],2,FALSE),"-")</f>
        <v>-</v>
      </c>
      <c r="E2533">
        <v>169.24453600000001</v>
      </c>
      <c r="F2533">
        <v>89</v>
      </c>
      <c r="G2533">
        <v>-58.824553149473601</v>
      </c>
      <c r="H2533">
        <v>21.3856304908679</v>
      </c>
      <c r="I2533">
        <v>-38.989832875777701</v>
      </c>
      <c r="J2533">
        <v>-0.53631162405955102</v>
      </c>
      <c r="K2533">
        <v>83.689226253633905</v>
      </c>
      <c r="M2533">
        <v>47.930021607534101</v>
      </c>
      <c r="N2533">
        <v>0.36398574700941699</v>
      </c>
      <c r="O2533">
        <v>63.101123595505598</v>
      </c>
      <c r="P2533">
        <v>68.401135288552496</v>
      </c>
    </row>
    <row r="2534" spans="1:17" hidden="1" x14ac:dyDescent="0.3">
      <c r="A2534" t="s">
        <v>5228</v>
      </c>
      <c r="B2534" t="s">
        <v>5229</v>
      </c>
      <c r="C2534" t="str">
        <f>IFERROR(VLOOKUP(Table1[[#This Row],[Ticker]],[1]!Table1[[Symbol]:[Industry]],2,FALSE),"-")</f>
        <v>-</v>
      </c>
      <c r="D2534" t="s">
        <v>265</v>
      </c>
      <c r="E2534">
        <v>168.70094180000001</v>
      </c>
      <c r="F2534">
        <v>31.76</v>
      </c>
      <c r="G2534">
        <v>136.93213844382399</v>
      </c>
      <c r="H2534">
        <v>13.5416496456864</v>
      </c>
      <c r="I2534">
        <v>12.229369231146199</v>
      </c>
      <c r="J2534">
        <v>-4.2637527024569399</v>
      </c>
      <c r="K2534">
        <v>28.384550414623799</v>
      </c>
      <c r="L2534">
        <v>21.618021634747201</v>
      </c>
      <c r="M2534">
        <v>54.913221678965201</v>
      </c>
      <c r="N2534">
        <v>0.53370237667216303</v>
      </c>
      <c r="O2534">
        <v>13.916876574307199</v>
      </c>
      <c r="P2534">
        <v>190.04566210045601</v>
      </c>
      <c r="Q2534">
        <v>8.9258533530411993E-2</v>
      </c>
    </row>
    <row r="2535" spans="1:17" hidden="1" x14ac:dyDescent="0.3">
      <c r="A2535" t="s">
        <v>5230</v>
      </c>
      <c r="B2535" t="s">
        <v>5231</v>
      </c>
      <c r="C2535" t="str">
        <f>IFERROR(VLOOKUP(Table1[[#This Row],[Ticker]],[1]!Table1[[Symbol]:[Industry]],2,FALSE),"-")</f>
        <v>-</v>
      </c>
      <c r="D2535" t="s">
        <v>116</v>
      </c>
      <c r="E2535">
        <v>168.65262000000001</v>
      </c>
      <c r="F2535">
        <v>155.9</v>
      </c>
      <c r="G2535">
        <v>-22.4844453041026</v>
      </c>
      <c r="H2535">
        <v>-10.446713825759799</v>
      </c>
      <c r="I2535">
        <v>-18.049228450317202</v>
      </c>
      <c r="J2535">
        <v>-9.4385000368912699</v>
      </c>
      <c r="K2535">
        <v>160.00255967640899</v>
      </c>
      <c r="L2535">
        <v>153.90218785904</v>
      </c>
      <c r="M2535">
        <v>42.874125760746097</v>
      </c>
      <c r="N2535">
        <v>0.45140617344438999</v>
      </c>
      <c r="O2535">
        <v>28.447722899294401</v>
      </c>
      <c r="P2535">
        <v>29.9166666666666</v>
      </c>
      <c r="Q2535">
        <v>0.102305369087245</v>
      </c>
    </row>
    <row r="2536" spans="1:17" hidden="1" x14ac:dyDescent="0.3">
      <c r="A2536" t="s">
        <v>5232</v>
      </c>
      <c r="B2536" t="s">
        <v>5233</v>
      </c>
      <c r="C2536" t="str">
        <f>IFERROR(VLOOKUP(Table1[[#This Row],[Ticker]],[1]!Table1[[Symbol]:[Industry]],2,FALSE),"-")</f>
        <v>-</v>
      </c>
      <c r="D2536" t="s">
        <v>200</v>
      </c>
      <c r="E2536">
        <v>168.54676649999999</v>
      </c>
      <c r="F2536">
        <v>12.6</v>
      </c>
      <c r="G2536">
        <v>57.523827201979998</v>
      </c>
      <c r="H2536">
        <v>3.6077755527811002</v>
      </c>
      <c r="I2536">
        <v>24.9724158481309</v>
      </c>
      <c r="J2536">
        <v>-10.939312905891001</v>
      </c>
      <c r="K2536">
        <v>12.669169448212299</v>
      </c>
      <c r="L2536">
        <v>10.136792964384</v>
      </c>
      <c r="M2536">
        <v>21.9238404608659</v>
      </c>
      <c r="N2536">
        <v>0.34793416552895501</v>
      </c>
      <c r="O2536">
        <v>25.5555555555555</v>
      </c>
      <c r="P2536">
        <v>104.87804878048701</v>
      </c>
      <c r="Q2536">
        <v>-3.7240322837141002E-2</v>
      </c>
    </row>
    <row r="2537" spans="1:17" hidden="1" x14ac:dyDescent="0.3">
      <c r="A2537" t="s">
        <v>5234</v>
      </c>
      <c r="B2537" t="s">
        <v>5235</v>
      </c>
      <c r="C2537" t="str">
        <f>IFERROR(VLOOKUP(Table1[[#This Row],[Ticker]],[1]!Table1[[Symbol]:[Industry]],2,FALSE),"-")</f>
        <v>-</v>
      </c>
      <c r="D2537" t="s">
        <v>420</v>
      </c>
      <c r="E2537">
        <v>168.04531040000001</v>
      </c>
      <c r="F2537">
        <v>129.80000000000001</v>
      </c>
      <c r="G2537">
        <v>34.8244573874087</v>
      </c>
      <c r="H2537">
        <v>15.925571508947099</v>
      </c>
      <c r="I2537">
        <v>36.483325381164299</v>
      </c>
      <c r="J2537">
        <v>-19.856693249011698</v>
      </c>
      <c r="K2537">
        <v>132.495491518302</v>
      </c>
      <c r="L2537">
        <v>105.879602047967</v>
      </c>
      <c r="M2537">
        <v>29.4421405338318</v>
      </c>
      <c r="N2537">
        <v>0.543799497935055</v>
      </c>
      <c r="O2537">
        <v>77.195685670261895</v>
      </c>
      <c r="P2537">
        <v>77.808219178082197</v>
      </c>
      <c r="Q2537">
        <v>0.103491176928267</v>
      </c>
    </row>
    <row r="2538" spans="1:17" hidden="1" x14ac:dyDescent="0.3">
      <c r="A2538" t="s">
        <v>5236</v>
      </c>
      <c r="B2538" t="s">
        <v>5237</v>
      </c>
      <c r="C2538" t="str">
        <f>IFERROR(VLOOKUP(Table1[[#This Row],[Ticker]],[1]!Table1[[Symbol]:[Industry]],2,FALSE),"-")</f>
        <v>-</v>
      </c>
      <c r="D2538" t="s">
        <v>265</v>
      </c>
      <c r="E2538">
        <v>167.86783199999999</v>
      </c>
      <c r="F2538">
        <v>195.05</v>
      </c>
      <c r="G2538">
        <v>-44.118200578364203</v>
      </c>
      <c r="H2538">
        <v>0.50930356636345198</v>
      </c>
      <c r="I2538">
        <v>-26.115829652464399</v>
      </c>
      <c r="J2538">
        <v>-3.0748716712042401</v>
      </c>
      <c r="K2538">
        <v>201.763947135417</v>
      </c>
      <c r="L2538">
        <v>215.800767262942</v>
      </c>
      <c r="M2538">
        <v>42.693958898005903</v>
      </c>
      <c r="N2538">
        <v>1.3142322097378201</v>
      </c>
      <c r="O2538">
        <v>43.040246090745903</v>
      </c>
      <c r="P2538">
        <v>8.0609418282548493</v>
      </c>
    </row>
    <row r="2539" spans="1:17" hidden="1" x14ac:dyDescent="0.3">
      <c r="A2539" t="s">
        <v>5238</v>
      </c>
      <c r="B2539" t="s">
        <v>5239</v>
      </c>
      <c r="C2539" t="str">
        <f>IFERROR(VLOOKUP(Table1[[#This Row],[Ticker]],[1]!Table1[[Symbol]:[Industry]],2,FALSE),"-")</f>
        <v>-</v>
      </c>
      <c r="D2539" t="s">
        <v>200</v>
      </c>
      <c r="E2539">
        <v>167.76936370799999</v>
      </c>
      <c r="F2539">
        <v>109.26</v>
      </c>
      <c r="G2539">
        <v>-42.306924133971798</v>
      </c>
      <c r="H2539">
        <v>-3.8644460576284798</v>
      </c>
      <c r="I2539">
        <v>-23.128165206984001</v>
      </c>
      <c r="J2539">
        <v>0.40909890970656398</v>
      </c>
      <c r="K2539">
        <v>111.02431069642699</v>
      </c>
      <c r="L2539">
        <v>114.464723888347</v>
      </c>
      <c r="M2539">
        <v>41.870255230658202</v>
      </c>
      <c r="N2539">
        <v>1.08549416837211</v>
      </c>
      <c r="O2539">
        <v>23.3296723412044</v>
      </c>
      <c r="P2539">
        <v>13.2227979274611</v>
      </c>
      <c r="Q2539">
        <v>1.2462502684277E-2</v>
      </c>
    </row>
    <row r="2540" spans="1:17" hidden="1" x14ac:dyDescent="0.3">
      <c r="A2540" t="s">
        <v>5240</v>
      </c>
      <c r="B2540" t="s">
        <v>5241</v>
      </c>
      <c r="C2540" t="str">
        <f>IFERROR(VLOOKUP(Table1[[#This Row],[Ticker]],[1]!Table1[[Symbol]:[Industry]],2,FALSE),"-")</f>
        <v>-</v>
      </c>
      <c r="D2540" t="s">
        <v>136</v>
      </c>
      <c r="E2540">
        <v>167.62945199999999</v>
      </c>
      <c r="F2540">
        <v>67.17</v>
      </c>
      <c r="G2540">
        <v>1.1605689409115501</v>
      </c>
      <c r="H2540">
        <v>-4.7006186566977997</v>
      </c>
      <c r="I2540">
        <v>-29.389921555847</v>
      </c>
      <c r="J2540">
        <v>-7.7009250776414504</v>
      </c>
      <c r="K2540">
        <v>64.528556930896102</v>
      </c>
      <c r="L2540">
        <v>62.340733132954398</v>
      </c>
      <c r="M2540">
        <v>49.370173420541498</v>
      </c>
      <c r="N2540">
        <v>2.1902202092768999</v>
      </c>
      <c r="O2540">
        <v>31.904123864820502</v>
      </c>
      <c r="P2540">
        <v>46.980306345732998</v>
      </c>
      <c r="Q2540">
        <v>8.0193755707071004E-2</v>
      </c>
    </row>
    <row r="2541" spans="1:17" hidden="1" x14ac:dyDescent="0.3">
      <c r="A2541" t="s">
        <v>5242</v>
      </c>
      <c r="B2541" t="s">
        <v>5243</v>
      </c>
      <c r="C2541" t="str">
        <f>IFERROR(VLOOKUP(Table1[[#This Row],[Ticker]],[1]!Table1[[Symbol]:[Industry]],2,FALSE),"-")</f>
        <v>-</v>
      </c>
      <c r="D2541" t="s">
        <v>57</v>
      </c>
      <c r="E2541">
        <v>167.22528500000001</v>
      </c>
      <c r="F2541">
        <v>41.95</v>
      </c>
      <c r="G2541">
        <v>-16.005700331531301</v>
      </c>
      <c r="H2541">
        <v>-17.145833307454399</v>
      </c>
      <c r="I2541">
        <v>-49.185079136473597</v>
      </c>
      <c r="J2541">
        <v>-9.9896145853351701</v>
      </c>
      <c r="K2541">
        <v>46.792283140388697</v>
      </c>
      <c r="L2541">
        <v>51.475672888866399</v>
      </c>
      <c r="M2541">
        <v>46.572807978617</v>
      </c>
      <c r="N2541">
        <v>0.80164507287237197</v>
      </c>
      <c r="O2541">
        <v>76.1620977353992</v>
      </c>
      <c r="P2541">
        <v>18.335432111794699</v>
      </c>
      <c r="Q2541">
        <v>0.12765257957850401</v>
      </c>
    </row>
    <row r="2542" spans="1:17" hidden="1" x14ac:dyDescent="0.3">
      <c r="A2542" t="s">
        <v>5244</v>
      </c>
      <c r="B2542" t="s">
        <v>5245</v>
      </c>
      <c r="C2542" t="str">
        <f>IFERROR(VLOOKUP(Table1[[#This Row],[Ticker]],[1]!Table1[[Symbol]:[Industry]],2,FALSE),"-")</f>
        <v>-</v>
      </c>
      <c r="E2542">
        <v>167.17750000000001</v>
      </c>
      <c r="F2542">
        <v>163.1</v>
      </c>
      <c r="G2542">
        <v>251.24301330579999</v>
      </c>
      <c r="H2542">
        <v>18.443853964498999</v>
      </c>
      <c r="I2542">
        <v>36.221032593778801</v>
      </c>
      <c r="J2542">
        <v>3.19173831683027</v>
      </c>
      <c r="K2542">
        <v>139.100996704306</v>
      </c>
      <c r="L2542">
        <v>107.01289948131701</v>
      </c>
      <c r="M2542">
        <v>54.725664709828401</v>
      </c>
      <c r="N2542">
        <v>0.99599615561251997</v>
      </c>
      <c r="O2542">
        <v>22.0110361741262</v>
      </c>
      <c r="P2542">
        <v>296.836982968369</v>
      </c>
      <c r="Q2542">
        <v>0.15804004428816501</v>
      </c>
    </row>
    <row r="2543" spans="1:17" hidden="1" x14ac:dyDescent="0.3">
      <c r="A2543" t="s">
        <v>5246</v>
      </c>
      <c r="B2543" t="s">
        <v>5247</v>
      </c>
      <c r="C2543" t="str">
        <f>IFERROR(VLOOKUP(Table1[[#This Row],[Ticker]],[1]!Table1[[Symbol]:[Industry]],2,FALSE),"-")</f>
        <v>-</v>
      </c>
      <c r="D2543" t="s">
        <v>265</v>
      </c>
      <c r="E2543">
        <v>166.84978125000001</v>
      </c>
      <c r="F2543">
        <v>2494.9499999999998</v>
      </c>
      <c r="G2543">
        <v>137.48638891069101</v>
      </c>
      <c r="H2543">
        <v>-7.2829288344883603</v>
      </c>
      <c r="I2543">
        <v>17.753833019050798</v>
      </c>
      <c r="J2543">
        <v>5.3952751314049303</v>
      </c>
      <c r="K2543">
        <v>2277.6839609356798</v>
      </c>
      <c r="L2543">
        <v>1905.35857527447</v>
      </c>
      <c r="M2543">
        <v>55.594678576773099</v>
      </c>
      <c r="N2543">
        <v>0.380238055039675</v>
      </c>
      <c r="O2543">
        <v>34.092867592536898</v>
      </c>
      <c r="P2543">
        <v>176.724711623779</v>
      </c>
      <c r="Q2543">
        <v>0.108345952433424</v>
      </c>
    </row>
    <row r="2544" spans="1:17" hidden="1" x14ac:dyDescent="0.3">
      <c r="A2544" t="s">
        <v>5248</v>
      </c>
      <c r="B2544" t="s">
        <v>5249</v>
      </c>
      <c r="C2544" t="str">
        <f>IFERROR(VLOOKUP(Table1[[#This Row],[Ticker]],[1]!Table1[[Symbol]:[Industry]],2,FALSE),"-")</f>
        <v>-</v>
      </c>
      <c r="D2544" t="s">
        <v>5250</v>
      </c>
      <c r="E2544">
        <v>166.543998225</v>
      </c>
      <c r="F2544">
        <v>116.31</v>
      </c>
      <c r="G2544">
        <v>157.265148191832</v>
      </c>
      <c r="H2544">
        <v>15.488315513408899</v>
      </c>
      <c r="I2544">
        <v>52.857965476631598</v>
      </c>
      <c r="J2544">
        <v>8.3928369554736904</v>
      </c>
      <c r="K2544">
        <v>102.532984343357</v>
      </c>
      <c r="L2544">
        <v>85.158706695201502</v>
      </c>
      <c r="M2544">
        <v>80.139397021020301</v>
      </c>
      <c r="N2544">
        <v>1.4356530140189101</v>
      </c>
      <c r="O2544">
        <v>9.6638294213739098</v>
      </c>
      <c r="P2544">
        <v>230.426136363636</v>
      </c>
      <c r="Q2544">
        <v>0.11270113920980999</v>
      </c>
    </row>
    <row r="2545" spans="1:17" hidden="1" x14ac:dyDescent="0.3">
      <c r="A2545" t="s">
        <v>5251</v>
      </c>
      <c r="B2545" t="s">
        <v>5252</v>
      </c>
      <c r="C2545" t="str">
        <f>IFERROR(VLOOKUP(Table1[[#This Row],[Ticker]],[1]!Table1[[Symbol]:[Industry]],2,FALSE),"-")</f>
        <v>-</v>
      </c>
      <c r="D2545" t="s">
        <v>628</v>
      </c>
      <c r="E2545">
        <v>166.29008184</v>
      </c>
      <c r="F2545">
        <v>231.3</v>
      </c>
      <c r="G2545">
        <v>-42.968020442916902</v>
      </c>
      <c r="H2545">
        <v>-0.64949342611775296</v>
      </c>
      <c r="I2545">
        <v>-32.910688683188397</v>
      </c>
      <c r="J2545">
        <v>2.7636440833562799</v>
      </c>
      <c r="K2545">
        <v>221.03366991640101</v>
      </c>
      <c r="L2545">
        <v>234.32561439176601</v>
      </c>
      <c r="M2545">
        <v>73.8968124678495</v>
      </c>
      <c r="N2545">
        <v>2.0238594227456099</v>
      </c>
      <c r="O2545">
        <v>38.348465196714201</v>
      </c>
      <c r="P2545">
        <v>14.504950495049499</v>
      </c>
      <c r="Q2545">
        <v>-6.3554434950457997E-2</v>
      </c>
    </row>
    <row r="2546" spans="1:17" hidden="1" x14ac:dyDescent="0.3">
      <c r="A2546" t="s">
        <v>5253</v>
      </c>
      <c r="B2546" t="s">
        <v>5254</v>
      </c>
      <c r="C2546" t="str">
        <f>IFERROR(VLOOKUP(Table1[[#This Row],[Ticker]],[1]!Table1[[Symbol]:[Industry]],2,FALSE),"-")</f>
        <v>-</v>
      </c>
      <c r="D2546" t="s">
        <v>133</v>
      </c>
      <c r="E2546">
        <v>166.192272</v>
      </c>
      <c r="F2546">
        <v>46.82</v>
      </c>
      <c r="G2546">
        <v>-44.168218004747096</v>
      </c>
      <c r="H2546">
        <v>-3.5658876071390999</v>
      </c>
      <c r="I2546">
        <v>-23.0226147905224</v>
      </c>
      <c r="J2546">
        <v>4.0384155675849502</v>
      </c>
      <c r="K2546">
        <v>46.622105687683202</v>
      </c>
      <c r="L2546">
        <v>49.345862452628303</v>
      </c>
      <c r="M2546">
        <v>65.893435696499296</v>
      </c>
      <c r="N2546">
        <v>0.99085284001235097</v>
      </c>
      <c r="O2546">
        <v>40.5382315249893</v>
      </c>
      <c r="P2546">
        <v>13.4755210857973</v>
      </c>
      <c r="Q2546">
        <v>-5.1076233718934001E-2</v>
      </c>
    </row>
    <row r="2547" spans="1:17" hidden="1" x14ac:dyDescent="0.3">
      <c r="A2547" t="s">
        <v>5255</v>
      </c>
      <c r="B2547" t="s">
        <v>5256</v>
      </c>
      <c r="C2547" t="str">
        <f>IFERROR(VLOOKUP(Table1[[#This Row],[Ticker]],[1]!Table1[[Symbol]:[Industry]],2,FALSE),"-")</f>
        <v>-</v>
      </c>
      <c r="D2547" t="s">
        <v>531</v>
      </c>
      <c r="E2547">
        <v>165.79499999999999</v>
      </c>
      <c r="F2547">
        <v>47.37</v>
      </c>
      <c r="G2547">
        <v>72.198573563821796</v>
      </c>
      <c r="H2547">
        <v>-4.6601029657082398</v>
      </c>
      <c r="I2547">
        <v>-2.0029186547624098</v>
      </c>
      <c r="J2547">
        <v>10.8781865670164</v>
      </c>
      <c r="K2547">
        <v>47.6458197958382</v>
      </c>
      <c r="L2547">
        <v>43.715901890583197</v>
      </c>
      <c r="M2547">
        <v>60.733244817513203</v>
      </c>
      <c r="N2547">
        <v>0.55644615991435098</v>
      </c>
      <c r="O2547">
        <v>43.023010344099603</v>
      </c>
      <c r="Q2547">
        <v>8.5976926107418E-2</v>
      </c>
    </row>
    <row r="2548" spans="1:17" hidden="1" x14ac:dyDescent="0.3">
      <c r="A2548" t="s">
        <v>5257</v>
      </c>
      <c r="B2548" t="s">
        <v>5258</v>
      </c>
      <c r="C2548" t="str">
        <f>IFERROR(VLOOKUP(Table1[[#This Row],[Ticker]],[1]!Table1[[Symbol]:[Industry]],2,FALSE),"-")</f>
        <v>-</v>
      </c>
      <c r="D2548" t="s">
        <v>1506</v>
      </c>
      <c r="E2548">
        <v>165.7568</v>
      </c>
      <c r="F2548">
        <v>94.18</v>
      </c>
      <c r="G2548">
        <v>26.1004399860457</v>
      </c>
      <c r="H2548">
        <v>-1.0488059478279901</v>
      </c>
      <c r="I2548">
        <v>-7.0486396300352903</v>
      </c>
      <c r="J2548">
        <v>11.2827009309015</v>
      </c>
      <c r="K2548">
        <v>91.534688692668894</v>
      </c>
      <c r="L2548">
        <v>90.607682083528005</v>
      </c>
      <c r="M2548">
        <v>59.086983233378803</v>
      </c>
      <c r="N2548">
        <v>2.60104322882867</v>
      </c>
      <c r="O2548">
        <v>68.188575069016693</v>
      </c>
      <c r="P2548">
        <v>94.305756137817198</v>
      </c>
      <c r="Q2548">
        <v>4.6904924708150997E-2</v>
      </c>
    </row>
    <row r="2549" spans="1:17" hidden="1" x14ac:dyDescent="0.3">
      <c r="A2549" t="s">
        <v>5259</v>
      </c>
      <c r="B2549" t="s">
        <v>5260</v>
      </c>
      <c r="C2549" t="str">
        <f>IFERROR(VLOOKUP(Table1[[#This Row],[Ticker]],[1]!Table1[[Symbol]:[Industry]],2,FALSE),"-")</f>
        <v>-</v>
      </c>
      <c r="D2549" t="s">
        <v>133</v>
      </c>
      <c r="E2549">
        <v>165.68515485999899</v>
      </c>
      <c r="F2549">
        <v>68.650000000000006</v>
      </c>
      <c r="G2549">
        <v>-17.102492013232101</v>
      </c>
      <c r="H2549">
        <v>-4.1533724369495504</v>
      </c>
      <c r="I2549">
        <v>-52.071132474392797</v>
      </c>
      <c r="J2549">
        <v>1.1775001476924101</v>
      </c>
      <c r="K2549">
        <v>71.571230602228994</v>
      </c>
      <c r="L2549">
        <v>74.111638017878207</v>
      </c>
      <c r="M2549">
        <v>45.7093734425302</v>
      </c>
      <c r="N2549">
        <v>0.62559440559440505</v>
      </c>
      <c r="O2549">
        <v>67.006554989074999</v>
      </c>
      <c r="P2549">
        <v>24.818181818181799</v>
      </c>
    </row>
    <row r="2550" spans="1:17" hidden="1" x14ac:dyDescent="0.3">
      <c r="A2550" t="s">
        <v>5261</v>
      </c>
      <c r="B2550" t="s">
        <v>5262</v>
      </c>
      <c r="C2550" t="str">
        <f>IFERROR(VLOOKUP(Table1[[#This Row],[Ticker]],[1]!Table1[[Symbol]:[Industry]],2,FALSE),"-")</f>
        <v>-</v>
      </c>
      <c r="D2550" t="s">
        <v>77</v>
      </c>
      <c r="E2550">
        <v>165.64193065000001</v>
      </c>
      <c r="F2550">
        <v>206.5</v>
      </c>
      <c r="G2550">
        <v>1611.79770957805</v>
      </c>
      <c r="H2550">
        <v>-9.7311491330970092</v>
      </c>
      <c r="I2550">
        <v>59.187858547062604</v>
      </c>
      <c r="J2550">
        <v>-9.0629409590980305</v>
      </c>
      <c r="K2550">
        <v>214.14735580173601</v>
      </c>
      <c r="L2550">
        <v>137.130496202214</v>
      </c>
      <c r="M2550">
        <v>17.588680559926999</v>
      </c>
      <c r="N2550">
        <v>0.71238461538461495</v>
      </c>
      <c r="O2550">
        <v>27.481840193704599</v>
      </c>
      <c r="P2550">
        <v>1724.20494699646</v>
      </c>
    </row>
    <row r="2551" spans="1:17" hidden="1" x14ac:dyDescent="0.3">
      <c r="A2551" t="s">
        <v>5263</v>
      </c>
      <c r="B2551" t="s">
        <v>5264</v>
      </c>
      <c r="C2551" t="str">
        <f>IFERROR(VLOOKUP(Table1[[#This Row],[Ticker]],[1]!Table1[[Symbol]:[Industry]],2,FALSE),"-")</f>
        <v>-</v>
      </c>
      <c r="D2551" t="s">
        <v>265</v>
      </c>
      <c r="E2551">
        <v>165.57901440000001</v>
      </c>
      <c r="F2551">
        <v>278.7</v>
      </c>
      <c r="G2551">
        <v>-5.0591894800225701</v>
      </c>
      <c r="H2551">
        <v>-2.1305142101219499</v>
      </c>
      <c r="I2551">
        <v>-26.2528404639408</v>
      </c>
      <c r="J2551">
        <v>2.4588746913227499</v>
      </c>
      <c r="K2551">
        <v>271.57470160485298</v>
      </c>
      <c r="L2551">
        <v>264.13486972786399</v>
      </c>
      <c r="M2551">
        <v>58.562265314562403</v>
      </c>
      <c r="N2551">
        <v>0.56141418577657798</v>
      </c>
      <c r="O2551">
        <v>26.659490491567901</v>
      </c>
      <c r="P2551">
        <v>35.951219512195102</v>
      </c>
      <c r="Q2551">
        <v>2.8394855039093999E-2</v>
      </c>
    </row>
    <row r="2552" spans="1:17" hidden="1" x14ac:dyDescent="0.3">
      <c r="A2552" t="s">
        <v>5265</v>
      </c>
      <c r="B2552" t="s">
        <v>5266</v>
      </c>
      <c r="C2552" t="str">
        <f>IFERROR(VLOOKUP(Table1[[#This Row],[Ticker]],[1]!Table1[[Symbol]:[Industry]],2,FALSE),"-")</f>
        <v>-</v>
      </c>
      <c r="D2552" t="s">
        <v>420</v>
      </c>
      <c r="E2552">
        <v>165.521005102</v>
      </c>
      <c r="F2552">
        <v>165.46</v>
      </c>
      <c r="G2552">
        <v>14.3992426391597</v>
      </c>
      <c r="H2552">
        <v>-7.3590706529554302</v>
      </c>
      <c r="I2552">
        <v>13.1208002832467</v>
      </c>
      <c r="J2552">
        <v>9.6724891437106095E-2</v>
      </c>
      <c r="K2552">
        <v>163.73297026494799</v>
      </c>
      <c r="L2552">
        <v>142.141014251412</v>
      </c>
      <c r="M2552">
        <v>41.1911719466192</v>
      </c>
      <c r="N2552">
        <v>0.189371610745596</v>
      </c>
      <c r="O2552">
        <v>14.227003505378899</v>
      </c>
      <c r="P2552">
        <v>52.708814028611002</v>
      </c>
      <c r="Q2552">
        <v>5.2369294359052999E-2</v>
      </c>
    </row>
    <row r="2553" spans="1:17" hidden="1" x14ac:dyDescent="0.3">
      <c r="A2553" t="s">
        <v>5267</v>
      </c>
      <c r="B2553" t="s">
        <v>5268</v>
      </c>
      <c r="C2553" t="str">
        <f>IFERROR(VLOOKUP(Table1[[#This Row],[Ticker]],[1]!Table1[[Symbol]:[Industry]],2,FALSE),"-")</f>
        <v>-</v>
      </c>
      <c r="D2553" t="s">
        <v>356</v>
      </c>
      <c r="E2553">
        <v>165.4402</v>
      </c>
      <c r="F2553">
        <v>109</v>
      </c>
      <c r="G2553">
        <v>57.393351210793298</v>
      </c>
      <c r="H2553">
        <v>8.5904774490824902</v>
      </c>
      <c r="I2553">
        <v>69.557026359343695</v>
      </c>
      <c r="J2553">
        <v>2.34566714415294</v>
      </c>
      <c r="K2553">
        <v>103.24629915281599</v>
      </c>
      <c r="M2553">
        <v>47.079817656650597</v>
      </c>
      <c r="N2553">
        <v>0.35860031104199003</v>
      </c>
      <c r="O2553">
        <v>21.100917431192599</v>
      </c>
      <c r="P2553">
        <v>93.7777777777777</v>
      </c>
    </row>
    <row r="2554" spans="1:17" hidden="1" x14ac:dyDescent="0.3">
      <c r="A2554" t="s">
        <v>5269</v>
      </c>
      <c r="B2554" t="s">
        <v>5270</v>
      </c>
      <c r="C2554" t="str">
        <f>IFERROR(VLOOKUP(Table1[[#This Row],[Ticker]],[1]!Table1[[Symbol]:[Industry]],2,FALSE),"-")</f>
        <v>-</v>
      </c>
      <c r="D2554" t="s">
        <v>925</v>
      </c>
      <c r="E2554">
        <v>165.41195124999999</v>
      </c>
      <c r="F2554">
        <v>80.989999999999995</v>
      </c>
      <c r="G2554">
        <v>90.3389781193207</v>
      </c>
      <c r="H2554">
        <v>19.5474423916876</v>
      </c>
      <c r="I2554">
        <v>20.5046319520461</v>
      </c>
      <c r="J2554">
        <v>10.3243165979761</v>
      </c>
      <c r="K2554">
        <v>70.786489805112794</v>
      </c>
      <c r="L2554">
        <v>58.649282760060601</v>
      </c>
      <c r="M2554">
        <v>62.293474338164302</v>
      </c>
      <c r="N2554">
        <v>1.31955611083675</v>
      </c>
      <c r="O2554">
        <v>7.42066921842203</v>
      </c>
      <c r="P2554">
        <v>137.298564312921</v>
      </c>
      <c r="Q2554">
        <v>7.8702640627900999E-2</v>
      </c>
    </row>
    <row r="2555" spans="1:17" hidden="1" x14ac:dyDescent="0.3">
      <c r="A2555" t="s">
        <v>5271</v>
      </c>
      <c r="B2555" t="s">
        <v>5272</v>
      </c>
      <c r="C2555" t="str">
        <f>IFERROR(VLOOKUP(Table1[[#This Row],[Ticker]],[1]!Table1[[Symbol]:[Industry]],2,FALSE),"-")</f>
        <v>-</v>
      </c>
      <c r="D2555" t="s">
        <v>21</v>
      </c>
      <c r="E2555">
        <v>164.9424625</v>
      </c>
      <c r="F2555">
        <v>219.85</v>
      </c>
      <c r="G2555">
        <v>70.316002123190302</v>
      </c>
      <c r="H2555">
        <v>4.4747520133515604</v>
      </c>
      <c r="I2555">
        <v>-23.444520671867799</v>
      </c>
      <c r="J2555">
        <v>12.5698977301013</v>
      </c>
      <c r="K2555">
        <v>248.02727014842199</v>
      </c>
      <c r="L2555">
        <v>243.572629825121</v>
      </c>
      <c r="M2555">
        <v>59.977361531443201</v>
      </c>
      <c r="N2555">
        <v>0.82078495123084005</v>
      </c>
      <c r="O2555">
        <v>132.43120309301699</v>
      </c>
      <c r="P2555">
        <v>114.907135874877</v>
      </c>
      <c r="Q2555">
        <v>0.17863920089625701</v>
      </c>
    </row>
    <row r="2556" spans="1:17" hidden="1" x14ac:dyDescent="0.3">
      <c r="A2556" t="s">
        <v>5273</v>
      </c>
      <c r="B2556" t="s">
        <v>5274</v>
      </c>
      <c r="C2556" t="str">
        <f>IFERROR(VLOOKUP(Table1[[#This Row],[Ticker]],[1]!Table1[[Symbol]:[Industry]],2,FALSE),"-")</f>
        <v>-</v>
      </c>
      <c r="D2556" t="s">
        <v>628</v>
      </c>
      <c r="E2556">
        <v>164.84717214</v>
      </c>
      <c r="F2556">
        <v>87.66</v>
      </c>
      <c r="G2556">
        <v>26.700125292694899</v>
      </c>
      <c r="H2556">
        <v>8.2909674033753404</v>
      </c>
      <c r="I2556">
        <v>-1.36292512442974</v>
      </c>
      <c r="J2556">
        <v>2.4913619090956902</v>
      </c>
      <c r="K2556">
        <v>79.432182143154705</v>
      </c>
      <c r="L2556">
        <v>72.946331433863705</v>
      </c>
      <c r="M2556">
        <v>59.185082781302398</v>
      </c>
      <c r="N2556">
        <v>1.2095661173821901</v>
      </c>
      <c r="O2556">
        <v>8.2591832078484995</v>
      </c>
      <c r="P2556">
        <v>58.373983739837399</v>
      </c>
      <c r="Q2556">
        <v>1.5095375298587E-2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1149</v>
      </c>
      <c r="E2557">
        <v>164.82223999999999</v>
      </c>
      <c r="F2557">
        <v>13.19</v>
      </c>
      <c r="G2557">
        <v>-29.002712167716599</v>
      </c>
      <c r="H2557">
        <v>-18.9301283467526</v>
      </c>
      <c r="I2557">
        <v>-51.993069738590599</v>
      </c>
      <c r="J2557">
        <v>-2.3008400436278298</v>
      </c>
      <c r="K2557">
        <v>14.6872919199065</v>
      </c>
      <c r="L2557">
        <v>16.0343774109142</v>
      </c>
      <c r="M2557">
        <v>33.480862186972402</v>
      </c>
      <c r="N2557">
        <v>6.8682749053498804E-2</v>
      </c>
      <c r="O2557">
        <v>68.2335102350265</v>
      </c>
      <c r="P2557">
        <v>28.058252427184399</v>
      </c>
      <c r="Q2557">
        <v>8.7751144385596003E-2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133</v>
      </c>
      <c r="E2558">
        <v>164.41345799999999</v>
      </c>
      <c r="F2558">
        <v>478.6</v>
      </c>
      <c r="G2558">
        <v>112.942061322554</v>
      </c>
      <c r="H2558">
        <v>0.56348914686481899</v>
      </c>
      <c r="I2558">
        <v>43.543456682561697</v>
      </c>
      <c r="J2558">
        <v>0.32464970923533598</v>
      </c>
      <c r="K2558">
        <v>382.60837701681498</v>
      </c>
      <c r="L2558">
        <v>316.33774549918201</v>
      </c>
      <c r="M2558">
        <v>79.503906852055493</v>
      </c>
      <c r="N2558">
        <v>0.83963754172314797</v>
      </c>
      <c r="O2558">
        <v>0.66861679899707904</v>
      </c>
      <c r="P2558">
        <v>157.03544575724999</v>
      </c>
      <c r="Q2558">
        <v>0.11800968271127101</v>
      </c>
    </row>
    <row r="2559" spans="1:17" hidden="1" x14ac:dyDescent="0.3">
      <c r="A2559" t="s">
        <v>5279</v>
      </c>
      <c r="B2559" t="s">
        <v>5280</v>
      </c>
      <c r="C2559" t="str">
        <f>IFERROR(VLOOKUP(Table1[[#This Row],[Ticker]],[1]!Table1[[Symbol]:[Industry]],2,FALSE),"-")</f>
        <v>-</v>
      </c>
      <c r="D2559" t="s">
        <v>46</v>
      </c>
      <c r="E2559">
        <v>164.26088447999999</v>
      </c>
      <c r="F2559">
        <v>14.08</v>
      </c>
      <c r="G2559">
        <v>35.187404800479896</v>
      </c>
      <c r="H2559">
        <v>0.78134442801124004</v>
      </c>
      <c r="I2559">
        <v>-72.270511446920494</v>
      </c>
      <c r="J2559">
        <v>9.0163846310521603</v>
      </c>
      <c r="K2559">
        <v>16.297615557136101</v>
      </c>
      <c r="L2559">
        <v>22.005821952504899</v>
      </c>
      <c r="M2559">
        <v>42.539556940650002</v>
      </c>
      <c r="N2559">
        <v>0.34383392305794103</v>
      </c>
      <c r="O2559">
        <v>226.34283347475201</v>
      </c>
      <c r="P2559">
        <v>72.590866748543505</v>
      </c>
    </row>
    <row r="2560" spans="1:17" hidden="1" x14ac:dyDescent="0.3">
      <c r="A2560" t="s">
        <v>5281</v>
      </c>
      <c r="B2560" t="s">
        <v>5282</v>
      </c>
      <c r="C2560" t="str">
        <f>IFERROR(VLOOKUP(Table1[[#This Row],[Ticker]],[1]!Table1[[Symbol]:[Industry]],2,FALSE),"-")</f>
        <v>-</v>
      </c>
      <c r="E2560">
        <v>163.91584800000001</v>
      </c>
      <c r="F2560">
        <v>165.6</v>
      </c>
      <c r="G2560">
        <v>182.30705357732899</v>
      </c>
      <c r="H2560">
        <v>7.3952684786441498</v>
      </c>
      <c r="I2560">
        <v>-19.2727441542139</v>
      </c>
      <c r="J2560">
        <v>-5.1889998256129202</v>
      </c>
      <c r="K2560">
        <v>162.36430090174599</v>
      </c>
      <c r="L2560">
        <v>134.36970752452001</v>
      </c>
      <c r="M2560">
        <v>49.3898120765013</v>
      </c>
      <c r="N2560">
        <v>0.60180584163862605</v>
      </c>
      <c r="O2560">
        <v>40.760869565217298</v>
      </c>
      <c r="P2560">
        <v>208.724832214765</v>
      </c>
      <c r="Q2560">
        <v>0.199822353211387</v>
      </c>
    </row>
    <row r="2561" spans="1:17" hidden="1" x14ac:dyDescent="0.3">
      <c r="A2561" t="s">
        <v>5283</v>
      </c>
      <c r="B2561" t="s">
        <v>5284</v>
      </c>
      <c r="C2561" t="str">
        <f>IFERROR(VLOOKUP(Table1[[#This Row],[Ticker]],[1]!Table1[[Symbol]:[Industry]],2,FALSE),"-")</f>
        <v>-</v>
      </c>
      <c r="E2561">
        <v>163.759911066</v>
      </c>
      <c r="F2561">
        <v>10.98</v>
      </c>
      <c r="G2561">
        <v>-41.2784597519871</v>
      </c>
      <c r="H2561">
        <v>-13.1579989568308</v>
      </c>
      <c r="I2561">
        <v>-24.180272479861799</v>
      </c>
      <c r="J2561">
        <v>-2.5948394001271802</v>
      </c>
      <c r="K2561">
        <v>11.490840355070301</v>
      </c>
      <c r="L2561">
        <v>11.4702538140273</v>
      </c>
      <c r="M2561">
        <v>39.826379156298103</v>
      </c>
      <c r="N2561">
        <v>0.67881813377623401</v>
      </c>
      <c r="O2561">
        <v>59.471766848816003</v>
      </c>
      <c r="P2561">
        <v>26.061997703788698</v>
      </c>
      <c r="Q2561">
        <v>6.7386734278758006E-2</v>
      </c>
    </row>
    <row r="2562" spans="1:17" hidden="1" x14ac:dyDescent="0.3">
      <c r="A2562" t="s">
        <v>5285</v>
      </c>
      <c r="B2562" t="s">
        <v>5286</v>
      </c>
      <c r="C2562" t="str">
        <f>IFERROR(VLOOKUP(Table1[[#This Row],[Ticker]],[1]!Table1[[Symbol]:[Industry]],2,FALSE),"-")</f>
        <v>-</v>
      </c>
      <c r="D2562" t="s">
        <v>420</v>
      </c>
      <c r="E2562">
        <v>163.74501275</v>
      </c>
      <c r="F2562">
        <v>111.1</v>
      </c>
      <c r="G2562">
        <v>25.0271504792488</v>
      </c>
      <c r="H2562">
        <v>2.1702571715432901</v>
      </c>
      <c r="I2562">
        <v>10.3253986416369</v>
      </c>
      <c r="J2562">
        <v>3.5159952782871899</v>
      </c>
      <c r="K2562">
        <v>107.619937430364</v>
      </c>
      <c r="L2562">
        <v>98.789552634023494</v>
      </c>
      <c r="M2562">
        <v>53.902726690362101</v>
      </c>
      <c r="N2562">
        <v>0.79348311076197897</v>
      </c>
      <c r="O2562">
        <v>18.8118811881188</v>
      </c>
      <c r="P2562">
        <v>62.831599003370897</v>
      </c>
      <c r="Q2562">
        <v>0.118232885673469</v>
      </c>
    </row>
    <row r="2563" spans="1:17" hidden="1" x14ac:dyDescent="0.3">
      <c r="A2563" t="s">
        <v>5287</v>
      </c>
      <c r="B2563" t="s">
        <v>5288</v>
      </c>
      <c r="C2563" t="str">
        <f>IFERROR(VLOOKUP(Table1[[#This Row],[Ticker]],[1]!Table1[[Symbol]:[Industry]],2,FALSE),"-")</f>
        <v>-</v>
      </c>
      <c r="D2563" t="s">
        <v>720</v>
      </c>
      <c r="E2563">
        <v>163.46488893</v>
      </c>
      <c r="F2563">
        <v>82.91</v>
      </c>
      <c r="G2563">
        <v>34.948511747927903</v>
      </c>
      <c r="H2563">
        <v>-3.8761809554558799</v>
      </c>
      <c r="I2563">
        <v>8.9588553460081002</v>
      </c>
      <c r="J2563">
        <v>-0.18372650681844599</v>
      </c>
      <c r="K2563">
        <v>81.094284845242399</v>
      </c>
      <c r="L2563">
        <v>72.5863301356016</v>
      </c>
      <c r="M2563">
        <v>88.374458321217901</v>
      </c>
      <c r="N2563">
        <v>0.90946008428508895</v>
      </c>
      <c r="O2563">
        <v>8.9132794596550493</v>
      </c>
      <c r="P2563">
        <v>70.246406570841799</v>
      </c>
      <c r="Q2563">
        <v>2.2514289353509E-2</v>
      </c>
    </row>
    <row r="2564" spans="1:17" hidden="1" x14ac:dyDescent="0.3">
      <c r="A2564" t="s">
        <v>5289</v>
      </c>
      <c r="B2564" t="s">
        <v>5290</v>
      </c>
      <c r="C2564" t="str">
        <f>IFERROR(VLOOKUP(Table1[[#This Row],[Ticker]],[1]!Table1[[Symbol]:[Industry]],2,FALSE),"-")</f>
        <v>-</v>
      </c>
      <c r="D2564" t="s">
        <v>628</v>
      </c>
      <c r="E2564">
        <v>163</v>
      </c>
      <c r="F2564">
        <v>81.5</v>
      </c>
      <c r="G2564">
        <v>-27.0881016112324</v>
      </c>
      <c r="H2564">
        <v>-2.7085815720144102</v>
      </c>
      <c r="I2564">
        <v>-18.8766897966679</v>
      </c>
      <c r="J2564">
        <v>0.95037247841801098</v>
      </c>
      <c r="K2564">
        <v>83.703373307809898</v>
      </c>
      <c r="L2564">
        <v>87.757876907241894</v>
      </c>
      <c r="M2564">
        <v>41.4128332182447</v>
      </c>
      <c r="N2564">
        <v>1.0083384294399</v>
      </c>
      <c r="O2564">
        <v>34.723926380368098</v>
      </c>
      <c r="P2564">
        <v>13.037447988904299</v>
      </c>
      <c r="Q2564">
        <v>0.124448301631138</v>
      </c>
    </row>
    <row r="2565" spans="1:17" hidden="1" x14ac:dyDescent="0.3">
      <c r="A2565" t="s">
        <v>5291</v>
      </c>
      <c r="B2565" t="s">
        <v>5292</v>
      </c>
      <c r="C2565" t="str">
        <f>IFERROR(VLOOKUP(Table1[[#This Row],[Ticker]],[1]!Table1[[Symbol]:[Industry]],2,FALSE),"-")</f>
        <v>-</v>
      </c>
      <c r="E2565">
        <v>163</v>
      </c>
      <c r="F2565">
        <v>326</v>
      </c>
      <c r="G2565">
        <v>-15.721683561035301</v>
      </c>
      <c r="H2565">
        <v>-4.3866179093515498</v>
      </c>
      <c r="I2565">
        <v>-28.734691106933798</v>
      </c>
      <c r="J2565">
        <v>-0.31701804704759401</v>
      </c>
      <c r="K2565">
        <v>316.40378677324901</v>
      </c>
      <c r="L2565">
        <v>325.94640697665</v>
      </c>
      <c r="M2565">
        <v>58.544007436819001</v>
      </c>
      <c r="N2565">
        <v>0.73846846846846803</v>
      </c>
      <c r="O2565">
        <v>76.380368098159494</v>
      </c>
      <c r="P2565">
        <v>23.860182370820599</v>
      </c>
      <c r="Q2565">
        <v>5.2460713679546002E-2</v>
      </c>
    </row>
    <row r="2566" spans="1:17" hidden="1" x14ac:dyDescent="0.3">
      <c r="A2566" t="s">
        <v>5293</v>
      </c>
      <c r="B2566" t="s">
        <v>5294</v>
      </c>
      <c r="C2566" t="str">
        <f>IFERROR(VLOOKUP(Table1[[#This Row],[Ticker]],[1]!Table1[[Symbol]:[Industry]],2,FALSE),"-")</f>
        <v>-</v>
      </c>
      <c r="D2566" t="s">
        <v>391</v>
      </c>
      <c r="E2566">
        <v>162.67395239999999</v>
      </c>
      <c r="F2566">
        <v>108</v>
      </c>
      <c r="G2566">
        <v>-54.941934825391002</v>
      </c>
      <c r="H2566">
        <v>-20.995316763086102</v>
      </c>
      <c r="I2566">
        <v>-42.778259676840598</v>
      </c>
      <c r="J2566">
        <v>-6.5967360336027703</v>
      </c>
      <c r="K2566">
        <v>108.47229069298101</v>
      </c>
      <c r="L2566">
        <v>86.422224767793395</v>
      </c>
      <c r="M2566">
        <v>4.3485274684844102</v>
      </c>
      <c r="N2566">
        <v>0.85714285714285698</v>
      </c>
      <c r="O2566">
        <v>39.907407407407298</v>
      </c>
      <c r="P2566">
        <v>0</v>
      </c>
    </row>
    <row r="2567" spans="1:17" hidden="1" x14ac:dyDescent="0.3">
      <c r="A2567" t="s">
        <v>5295</v>
      </c>
      <c r="B2567" t="s">
        <v>5296</v>
      </c>
      <c r="C2567" t="str">
        <f>IFERROR(VLOOKUP(Table1[[#This Row],[Ticker]],[1]!Table1[[Symbol]:[Industry]],2,FALSE),"-")</f>
        <v>-</v>
      </c>
      <c r="D2567" t="s">
        <v>398</v>
      </c>
      <c r="E2567">
        <v>162.48451599000001</v>
      </c>
      <c r="F2567">
        <v>43.83</v>
      </c>
      <c r="G2567">
        <v>-8.7533491072346798</v>
      </c>
      <c r="H2567">
        <v>0.31134188475077801</v>
      </c>
      <c r="I2567">
        <v>-16.528350980524401</v>
      </c>
      <c r="J2567">
        <v>2.2683175957312098</v>
      </c>
      <c r="K2567">
        <v>42.527835672656302</v>
      </c>
      <c r="L2567">
        <v>42.131971713051001</v>
      </c>
      <c r="M2567">
        <v>57.624280966043798</v>
      </c>
      <c r="N2567">
        <v>0.93943501006153796</v>
      </c>
      <c r="O2567">
        <v>40.885238421172701</v>
      </c>
      <c r="P2567">
        <v>38.264984227129297</v>
      </c>
      <c r="Q2567">
        <v>0.14573633740736799</v>
      </c>
    </row>
    <row r="2568" spans="1:17" hidden="1" x14ac:dyDescent="0.3">
      <c r="A2568" t="s">
        <v>5297</v>
      </c>
      <c r="B2568" t="s">
        <v>5298</v>
      </c>
      <c r="C2568" t="str">
        <f>IFERROR(VLOOKUP(Table1[[#This Row],[Ticker]],[1]!Table1[[Symbol]:[Industry]],2,FALSE),"-")</f>
        <v>-</v>
      </c>
      <c r="D2568" t="s">
        <v>136</v>
      </c>
      <c r="E2568">
        <v>162.24</v>
      </c>
      <c r="F2568">
        <v>390</v>
      </c>
      <c r="G2568">
        <v>-21.012373232030601</v>
      </c>
      <c r="H2568">
        <v>-3.4380648546891699</v>
      </c>
      <c r="I2568">
        <v>-13.868003102785201</v>
      </c>
      <c r="J2568">
        <v>-1.33357813886593</v>
      </c>
      <c r="K2568">
        <v>389.83280405364701</v>
      </c>
      <c r="L2568">
        <v>387.10138087796201</v>
      </c>
      <c r="M2568">
        <v>100</v>
      </c>
      <c r="O2568">
        <v>0</v>
      </c>
      <c r="P2568">
        <v>5.4054054054053902</v>
      </c>
    </row>
    <row r="2569" spans="1:17" hidden="1" x14ac:dyDescent="0.3">
      <c r="A2569" t="s">
        <v>5299</v>
      </c>
      <c r="B2569" t="s">
        <v>5300</v>
      </c>
      <c r="C2569" t="str">
        <f>IFERROR(VLOOKUP(Table1[[#This Row],[Ticker]],[1]!Table1[[Symbol]:[Industry]],2,FALSE),"-")</f>
        <v>-</v>
      </c>
      <c r="D2569" t="s">
        <v>628</v>
      </c>
      <c r="E2569">
        <v>161.34518399999999</v>
      </c>
      <c r="F2569">
        <v>306.60000000000002</v>
      </c>
      <c r="G2569">
        <v>-9.4172062275905599</v>
      </c>
      <c r="H2569">
        <v>-3.8940909133210901</v>
      </c>
      <c r="I2569">
        <v>-6.95751556237642</v>
      </c>
      <c r="J2569">
        <v>5.2958705701361604</v>
      </c>
      <c r="K2569">
        <v>300.646917126137</v>
      </c>
      <c r="L2569">
        <v>294.914661461359</v>
      </c>
      <c r="M2569">
        <v>57.211141852405802</v>
      </c>
      <c r="N2569">
        <v>0.208020643709454</v>
      </c>
      <c r="O2569">
        <v>16.438356164383499</v>
      </c>
      <c r="P2569">
        <v>21.981300974736399</v>
      </c>
      <c r="Q2569">
        <v>1.9944313137018999E-2</v>
      </c>
    </row>
    <row r="2570" spans="1:17" hidden="1" x14ac:dyDescent="0.3">
      <c r="A2570" t="s">
        <v>5301</v>
      </c>
      <c r="B2570" t="s">
        <v>5302</v>
      </c>
      <c r="C2570" t="str">
        <f>IFERROR(VLOOKUP(Table1[[#This Row],[Ticker]],[1]!Table1[[Symbol]:[Industry]],2,FALSE),"-")</f>
        <v>-</v>
      </c>
      <c r="D2570" t="s">
        <v>628</v>
      </c>
      <c r="E2570">
        <v>160.91617500000001</v>
      </c>
      <c r="F2570">
        <v>298.2</v>
      </c>
      <c r="G2570">
        <v>155.701426660577</v>
      </c>
      <c r="H2570">
        <v>-29.600926532140001</v>
      </c>
      <c r="I2570">
        <v>84.017173106859005</v>
      </c>
      <c r="J2570">
        <v>-3.4061169989695701</v>
      </c>
      <c r="K2570">
        <v>300.51104375497698</v>
      </c>
      <c r="L2570">
        <v>210.00949082464399</v>
      </c>
      <c r="M2570">
        <v>19.419640337550799</v>
      </c>
      <c r="N2570">
        <v>0.38199930286741601</v>
      </c>
      <c r="O2570">
        <v>51.931589537223303</v>
      </c>
      <c r="P2570">
        <v>210.46330036439301</v>
      </c>
      <c r="Q2570">
        <v>9.5933343890283004E-2</v>
      </c>
    </row>
    <row r="2571" spans="1:17" hidden="1" x14ac:dyDescent="0.3">
      <c r="A2571" t="s">
        <v>5303</v>
      </c>
      <c r="B2571" t="s">
        <v>5304</v>
      </c>
      <c r="C2571" t="str">
        <f>IFERROR(VLOOKUP(Table1[[#This Row],[Ticker]],[1]!Table1[[Symbol]:[Industry]],2,FALSE),"-")</f>
        <v>-</v>
      </c>
      <c r="D2571" t="s">
        <v>398</v>
      </c>
      <c r="E2571">
        <v>160.78684999999999</v>
      </c>
      <c r="F2571">
        <v>140</v>
      </c>
      <c r="G2571">
        <v>20.9506424151955</v>
      </c>
      <c r="H2571">
        <v>-3.4023378093158199</v>
      </c>
      <c r="I2571">
        <v>-32.8587546516763</v>
      </c>
      <c r="J2571">
        <v>-1.33357813886593</v>
      </c>
      <c r="K2571">
        <v>163.195968040266</v>
      </c>
      <c r="L2571">
        <v>155.873258105432</v>
      </c>
      <c r="M2571">
        <v>38.597728486039301</v>
      </c>
      <c r="N2571">
        <v>1.09539842873176</v>
      </c>
      <c r="O2571">
        <v>60.714285714285701</v>
      </c>
      <c r="P2571">
        <v>78.071737471381297</v>
      </c>
      <c r="Q2571">
        <v>9.6778582267825999E-2</v>
      </c>
    </row>
    <row r="2572" spans="1:17" hidden="1" x14ac:dyDescent="0.3">
      <c r="A2572" t="s">
        <v>5305</v>
      </c>
      <c r="B2572" t="s">
        <v>5306</v>
      </c>
      <c r="C2572" t="str">
        <f>IFERROR(VLOOKUP(Table1[[#This Row],[Ticker]],[1]!Table1[[Symbol]:[Industry]],2,FALSE),"-")</f>
        <v>-</v>
      </c>
      <c r="D2572" t="s">
        <v>27</v>
      </c>
      <c r="E2572">
        <v>160.412190216</v>
      </c>
      <c r="F2572">
        <v>2.62</v>
      </c>
      <c r="G2572">
        <v>130.44496646060301</v>
      </c>
      <c r="H2572">
        <v>9.0619351453108301</v>
      </c>
      <c r="I2572">
        <v>76.986772423523107</v>
      </c>
      <c r="J2572">
        <v>15.045732205961601</v>
      </c>
      <c r="K2572">
        <v>2.3348813346730202</v>
      </c>
      <c r="L2572">
        <v>1.8516677312985701</v>
      </c>
      <c r="M2572">
        <v>56.650415733679303</v>
      </c>
      <c r="N2572">
        <v>0.91402431650006699</v>
      </c>
      <c r="O2572">
        <v>16.793893129771</v>
      </c>
      <c r="P2572">
        <v>208.23529411764699</v>
      </c>
      <c r="Q2572">
        <v>0.14569693618833299</v>
      </c>
    </row>
    <row r="2573" spans="1:17" hidden="1" x14ac:dyDescent="0.3">
      <c r="A2573" t="s">
        <v>5307</v>
      </c>
      <c r="B2573" t="s">
        <v>5308</v>
      </c>
      <c r="C2573" t="str">
        <f>IFERROR(VLOOKUP(Table1[[#This Row],[Ticker]],[1]!Table1[[Symbol]:[Industry]],2,FALSE),"-")</f>
        <v>-</v>
      </c>
      <c r="D2573" t="s">
        <v>628</v>
      </c>
      <c r="E2573">
        <v>160.20017999999999</v>
      </c>
      <c r="F2573">
        <v>484.75</v>
      </c>
      <c r="G2573">
        <v>3.1945208278046202</v>
      </c>
      <c r="H2573">
        <v>-6.0280648546891697</v>
      </c>
      <c r="I2573">
        <v>-1.4822063154530301</v>
      </c>
      <c r="J2573">
        <v>6.5162890001951803</v>
      </c>
      <c r="K2573">
        <v>460.56756735798598</v>
      </c>
      <c r="L2573">
        <v>427.12575994662399</v>
      </c>
      <c r="M2573">
        <v>54.620063853295399</v>
      </c>
      <c r="N2573">
        <v>0.28309134774233302</v>
      </c>
      <c r="O2573">
        <v>16.142341413099501</v>
      </c>
      <c r="P2573">
        <v>34.6527777777777</v>
      </c>
      <c r="Q2573">
        <v>-2.1191726811238001E-2</v>
      </c>
    </row>
    <row r="2574" spans="1:17" hidden="1" x14ac:dyDescent="0.3">
      <c r="A2574" t="s">
        <v>5309</v>
      </c>
      <c r="B2574" t="s">
        <v>5310</v>
      </c>
      <c r="C2574" t="str">
        <f>IFERROR(VLOOKUP(Table1[[#This Row],[Ticker]],[1]!Table1[[Symbol]:[Industry]],2,FALSE),"-")</f>
        <v>-</v>
      </c>
      <c r="D2574" t="s">
        <v>1149</v>
      </c>
      <c r="E2574">
        <v>160.12906799999999</v>
      </c>
      <c r="F2574">
        <v>70.900000000000006</v>
      </c>
      <c r="G2574">
        <v>7.2297237188316696</v>
      </c>
      <c r="H2574">
        <v>0.344104916390014</v>
      </c>
      <c r="I2574">
        <v>-28.4706794114506</v>
      </c>
      <c r="J2574">
        <v>3.6880045949470102</v>
      </c>
      <c r="K2574">
        <v>70.708165707707295</v>
      </c>
      <c r="L2574">
        <v>71.488835642319003</v>
      </c>
      <c r="M2574">
        <v>47.222941835366697</v>
      </c>
      <c r="N2574">
        <v>0.87911097001774696</v>
      </c>
      <c r="O2574">
        <v>39.703808180535901</v>
      </c>
      <c r="P2574">
        <v>43.667679837892599</v>
      </c>
      <c r="Q2574">
        <v>5.2664601567967997E-2</v>
      </c>
    </row>
    <row r="2575" spans="1:17" hidden="1" x14ac:dyDescent="0.3">
      <c r="A2575" t="s">
        <v>5311</v>
      </c>
      <c r="B2575" t="s">
        <v>5312</v>
      </c>
      <c r="C2575" t="str">
        <f>IFERROR(VLOOKUP(Table1[[#This Row],[Ticker]],[1]!Table1[[Symbol]:[Industry]],2,FALSE),"-")</f>
        <v>-</v>
      </c>
      <c r="D2575" t="s">
        <v>604</v>
      </c>
      <c r="E2575">
        <v>159.93116201999999</v>
      </c>
      <c r="F2575">
        <v>79.8</v>
      </c>
      <c r="G2575">
        <v>34.307296891264798</v>
      </c>
      <c r="H2575">
        <v>-0.87396229058661101</v>
      </c>
      <c r="I2575">
        <v>49.270486675048801</v>
      </c>
      <c r="J2575">
        <v>8.5255767907115292</v>
      </c>
      <c r="K2575">
        <v>76.669920811260994</v>
      </c>
      <c r="L2575">
        <v>65.909824379821103</v>
      </c>
      <c r="M2575">
        <v>65.663069353268</v>
      </c>
      <c r="N2575">
        <v>1.1540027137041999</v>
      </c>
      <c r="O2575">
        <v>16.541353383458599</v>
      </c>
      <c r="P2575">
        <v>92.753623188405697</v>
      </c>
      <c r="Q2575">
        <v>0.14700878189365801</v>
      </c>
    </row>
    <row r="2576" spans="1:17" hidden="1" x14ac:dyDescent="0.3">
      <c r="A2576" t="s">
        <v>5313</v>
      </c>
      <c r="B2576" t="s">
        <v>5314</v>
      </c>
      <c r="C2576" t="str">
        <f>IFERROR(VLOOKUP(Table1[[#This Row],[Ticker]],[1]!Table1[[Symbol]:[Industry]],2,FALSE),"-")</f>
        <v>-</v>
      </c>
      <c r="D2576" t="s">
        <v>21</v>
      </c>
      <c r="E2576">
        <v>159.4304678</v>
      </c>
      <c r="F2576">
        <v>193</v>
      </c>
      <c r="G2576">
        <v>-49.830477050134398</v>
      </c>
      <c r="H2576">
        <v>-18.458898188022498</v>
      </c>
      <c r="I2576">
        <v>-37.666801901584002</v>
      </c>
      <c r="J2576">
        <v>-1.84577326081715</v>
      </c>
      <c r="M2576">
        <v>37.140530186668101</v>
      </c>
      <c r="O2576">
        <v>37.098445595854898</v>
      </c>
      <c r="P2576">
        <v>4.8628090192882301</v>
      </c>
    </row>
    <row r="2577" spans="1:17" hidden="1" x14ac:dyDescent="0.3">
      <c r="A2577" t="s">
        <v>5315</v>
      </c>
      <c r="B2577" t="s">
        <v>5316</v>
      </c>
      <c r="C2577" t="str">
        <f>IFERROR(VLOOKUP(Table1[[#This Row],[Ticker]],[1]!Table1[[Symbol]:[Industry]],2,FALSE),"-")</f>
        <v>-</v>
      </c>
      <c r="E2577">
        <v>158.644195215</v>
      </c>
      <c r="F2577">
        <v>71.069999999999993</v>
      </c>
      <c r="G2577">
        <v>159.69333247367501</v>
      </c>
      <c r="H2577">
        <v>21.596417903931499</v>
      </c>
      <c r="I2577">
        <v>71.162019652257001</v>
      </c>
      <c r="J2577">
        <v>-4.6273506418663297</v>
      </c>
      <c r="K2577">
        <v>58.095527070262399</v>
      </c>
      <c r="L2577">
        <v>40.618689880118602</v>
      </c>
      <c r="M2577">
        <v>47.715463070806599</v>
      </c>
      <c r="N2577">
        <v>0.79688660657052202</v>
      </c>
      <c r="O2577">
        <v>17.489798789925398</v>
      </c>
      <c r="P2577">
        <v>222.31292517006801</v>
      </c>
      <c r="Q2577">
        <v>0.11235235525875201</v>
      </c>
    </row>
    <row r="2578" spans="1:17" hidden="1" x14ac:dyDescent="0.3">
      <c r="A2578" t="s">
        <v>5317</v>
      </c>
      <c r="B2578" t="s">
        <v>5318</v>
      </c>
      <c r="C2578" t="str">
        <f>IFERROR(VLOOKUP(Table1[[#This Row],[Ticker]],[1]!Table1[[Symbol]:[Industry]],2,FALSE),"-")</f>
        <v>-</v>
      </c>
      <c r="D2578" t="s">
        <v>21</v>
      </c>
      <c r="E2578">
        <v>158.62450000000001</v>
      </c>
      <c r="F2578">
        <v>112.9</v>
      </c>
      <c r="G2578">
        <v>92.404839488048097</v>
      </c>
      <c r="H2578">
        <v>10.339668901253701</v>
      </c>
      <c r="I2578">
        <v>8.8513375753385795</v>
      </c>
      <c r="J2578">
        <v>-6.32117119097511</v>
      </c>
      <c r="K2578">
        <v>105.881917929235</v>
      </c>
      <c r="L2578">
        <v>91.201648167533406</v>
      </c>
      <c r="M2578">
        <v>47.177560550708897</v>
      </c>
      <c r="N2578">
        <v>1.51356473067776</v>
      </c>
      <c r="O2578">
        <v>15.0487156775907</v>
      </c>
      <c r="P2578">
        <v>150.388112663561</v>
      </c>
      <c r="Q2578">
        <v>7.5620856725497995E-2</v>
      </c>
    </row>
    <row r="2579" spans="1:17" hidden="1" x14ac:dyDescent="0.3">
      <c r="A2579" t="s">
        <v>5319</v>
      </c>
      <c r="B2579" t="s">
        <v>5320</v>
      </c>
      <c r="C2579" t="str">
        <f>IFERROR(VLOOKUP(Table1[[#This Row],[Ticker]],[1]!Table1[[Symbol]:[Industry]],2,FALSE),"-")</f>
        <v>-</v>
      </c>
      <c r="D2579" t="s">
        <v>133</v>
      </c>
      <c r="E2579">
        <v>158.61412183499999</v>
      </c>
      <c r="F2579">
        <v>220.35</v>
      </c>
      <c r="G2579">
        <v>296.92516084383197</v>
      </c>
      <c r="H2579">
        <v>9.5835540492826592</v>
      </c>
      <c r="I2579">
        <v>168.20968320512699</v>
      </c>
      <c r="J2579">
        <v>5.6376329008675903</v>
      </c>
      <c r="K2579">
        <v>199.38386544754999</v>
      </c>
      <c r="L2579">
        <v>140.845235416799</v>
      </c>
      <c r="M2579">
        <v>63.010466533347298</v>
      </c>
      <c r="N2579">
        <v>0.69358928396832098</v>
      </c>
      <c r="O2579">
        <v>3.0179260267755899</v>
      </c>
      <c r="P2579">
        <v>373.87096774193498</v>
      </c>
      <c r="Q2579">
        <v>9.6663255494256001E-2</v>
      </c>
    </row>
    <row r="2580" spans="1:17" hidden="1" x14ac:dyDescent="0.3">
      <c r="A2580" t="s">
        <v>5321</v>
      </c>
      <c r="B2580" t="s">
        <v>5322</v>
      </c>
      <c r="C2580" t="str">
        <f>IFERROR(VLOOKUP(Table1[[#This Row],[Ticker]],[1]!Table1[[Symbol]:[Industry]],2,FALSE),"-")</f>
        <v>-</v>
      </c>
      <c r="D2580" t="s">
        <v>21</v>
      </c>
      <c r="E2580">
        <v>158.52633950999899</v>
      </c>
      <c r="F2580">
        <v>0.42</v>
      </c>
      <c r="G2580">
        <v>-21.417778637436001</v>
      </c>
      <c r="H2580">
        <v>1.6901402735159301</v>
      </c>
      <c r="I2580">
        <v>-54.254103488885598</v>
      </c>
      <c r="J2580">
        <v>1.16642186113405</v>
      </c>
      <c r="K2580">
        <v>0.48635173084889999</v>
      </c>
      <c r="L2580">
        <v>0.51973434066077995</v>
      </c>
      <c r="M2580">
        <v>82.350141936667001</v>
      </c>
      <c r="N2580">
        <v>1.1590514868464701</v>
      </c>
      <c r="O2580">
        <v>126.19047619047601</v>
      </c>
      <c r="P2580">
        <v>19.999999999999901</v>
      </c>
      <c r="Q2580">
        <v>6.9817282998933E-2</v>
      </c>
    </row>
    <row r="2581" spans="1:17" hidden="1" x14ac:dyDescent="0.3">
      <c r="A2581" t="s">
        <v>5323</v>
      </c>
      <c r="B2581" t="s">
        <v>5324</v>
      </c>
      <c r="C2581" t="str">
        <f>IFERROR(VLOOKUP(Table1[[#This Row],[Ticker]],[1]!Table1[[Symbol]:[Industry]],2,FALSE),"-")</f>
        <v>-</v>
      </c>
      <c r="D2581" t="s">
        <v>411</v>
      </c>
      <c r="E2581">
        <v>157.78901683199999</v>
      </c>
      <c r="F2581">
        <v>11.09</v>
      </c>
      <c r="G2581">
        <v>147.40938185639101</v>
      </c>
      <c r="H2581">
        <v>-19.147793722312699</v>
      </c>
      <c r="I2581">
        <v>50.042192807410601</v>
      </c>
      <c r="J2581">
        <v>-0.66691147219926294</v>
      </c>
      <c r="K2581">
        <v>10.1000525418776</v>
      </c>
      <c r="L2581">
        <v>8.0295985298970098</v>
      </c>
      <c r="M2581">
        <v>53.851102144046898</v>
      </c>
      <c r="N2581">
        <v>0.68110658005285796</v>
      </c>
      <c r="O2581">
        <v>39.314697926059502</v>
      </c>
      <c r="P2581">
        <v>191.84210526315701</v>
      </c>
      <c r="Q2581">
        <v>0.14615314532072299</v>
      </c>
    </row>
    <row r="2582" spans="1:17" hidden="1" x14ac:dyDescent="0.3">
      <c r="A2582" t="s">
        <v>5325</v>
      </c>
      <c r="B2582" t="s">
        <v>5326</v>
      </c>
      <c r="C2582" t="str">
        <f>IFERROR(VLOOKUP(Table1[[#This Row],[Ticker]],[1]!Table1[[Symbol]:[Industry]],2,FALSE),"-")</f>
        <v>-</v>
      </c>
      <c r="D2582" t="s">
        <v>21</v>
      </c>
      <c r="E2582">
        <v>157.78394503199999</v>
      </c>
      <c r="F2582">
        <v>43.11</v>
      </c>
      <c r="G2582">
        <v>48.897390130355703</v>
      </c>
      <c r="H2582">
        <v>15.102475685851299</v>
      </c>
      <c r="I2582">
        <v>-28.016856039395702</v>
      </c>
      <c r="J2582">
        <v>-4.9167832388879198</v>
      </c>
      <c r="K2582">
        <v>40.177149980960998</v>
      </c>
      <c r="L2582">
        <v>36.445023326122097</v>
      </c>
      <c r="M2582">
        <v>48.978231334068603</v>
      </c>
      <c r="N2582">
        <v>2.4739035488084</v>
      </c>
      <c r="O2582">
        <v>25.144977963349501</v>
      </c>
      <c r="P2582">
        <v>106.762589928057</v>
      </c>
      <c r="Q2582">
        <v>5.9000321872724998E-2</v>
      </c>
    </row>
    <row r="2583" spans="1:17" hidden="1" x14ac:dyDescent="0.3">
      <c r="A2583" t="s">
        <v>5327</v>
      </c>
      <c r="B2583" t="s">
        <v>5328</v>
      </c>
      <c r="C2583" t="str">
        <f>IFERROR(VLOOKUP(Table1[[#This Row],[Ticker]],[1]!Table1[[Symbol]:[Industry]],2,FALSE),"-")</f>
        <v>-</v>
      </c>
      <c r="D2583" t="s">
        <v>265</v>
      </c>
      <c r="E2583">
        <v>157.24440000000001</v>
      </c>
      <c r="F2583">
        <v>140.9</v>
      </c>
      <c r="G2583">
        <v>-21.105395547275101</v>
      </c>
      <c r="H2583">
        <v>-1.7083351249594401</v>
      </c>
      <c r="I2583">
        <v>-9.4177939650760898</v>
      </c>
      <c r="J2583">
        <v>5.5982400429522503</v>
      </c>
      <c r="K2583">
        <v>138.65537927525301</v>
      </c>
      <c r="L2583">
        <v>131.805913318899</v>
      </c>
      <c r="M2583">
        <v>58.146612325867103</v>
      </c>
      <c r="N2583">
        <v>0.48510482655221498</v>
      </c>
      <c r="O2583">
        <v>17.068843151170999</v>
      </c>
      <c r="P2583">
        <v>51.342642320085901</v>
      </c>
      <c r="Q2583">
        <v>7.0975395106482E-2</v>
      </c>
    </row>
    <row r="2584" spans="1:17" hidden="1" x14ac:dyDescent="0.3">
      <c r="A2584" t="s">
        <v>5329</v>
      </c>
      <c r="B2584" t="s">
        <v>5330</v>
      </c>
      <c r="C2584" t="str">
        <f>IFERROR(VLOOKUP(Table1[[#This Row],[Ticker]],[1]!Table1[[Symbol]:[Industry]],2,FALSE),"-")</f>
        <v>-</v>
      </c>
      <c r="E2584">
        <v>156.90857919000001</v>
      </c>
      <c r="F2584">
        <v>161.65</v>
      </c>
      <c r="G2584">
        <v>63.3122683109207</v>
      </c>
      <c r="H2584">
        <v>6.5008222472728701</v>
      </c>
      <c r="I2584">
        <v>-56.880545369985803</v>
      </c>
      <c r="J2584">
        <v>7.1399223371734104</v>
      </c>
      <c r="K2584">
        <v>173.23440887131301</v>
      </c>
      <c r="L2584">
        <v>180.06613863473299</v>
      </c>
      <c r="M2584">
        <v>45.727611850716301</v>
      </c>
      <c r="N2584">
        <v>1.07807560137457</v>
      </c>
      <c r="O2584">
        <v>112.80544386019101</v>
      </c>
      <c r="P2584">
        <v>105.139593908629</v>
      </c>
      <c r="Q2584">
        <v>0.15890115095981899</v>
      </c>
    </row>
    <row r="2585" spans="1:17" hidden="1" x14ac:dyDescent="0.3">
      <c r="A2585" t="s">
        <v>5331</v>
      </c>
      <c r="B2585" t="s">
        <v>5332</v>
      </c>
      <c r="C2585" t="str">
        <f>IFERROR(VLOOKUP(Table1[[#This Row],[Ticker]],[1]!Table1[[Symbol]:[Industry]],2,FALSE),"-")</f>
        <v>-</v>
      </c>
      <c r="E2585">
        <v>156.60482797999899</v>
      </c>
      <c r="F2585">
        <v>118.1</v>
      </c>
      <c r="G2585">
        <v>1592.6506347541199</v>
      </c>
      <c r="H2585">
        <v>-11.325713950495199</v>
      </c>
      <c r="I2585">
        <v>116.99712032156999</v>
      </c>
      <c r="J2585">
        <v>-1.33357813886593</v>
      </c>
      <c r="K2585">
        <v>129.65022465579199</v>
      </c>
      <c r="M2585">
        <v>42.602729218922697</v>
      </c>
      <c r="N2585">
        <v>0.53132530120481902</v>
      </c>
      <c r="O2585">
        <v>61.727349703640897</v>
      </c>
      <c r="P2585">
        <v>1619.0684133915499</v>
      </c>
    </row>
    <row r="2586" spans="1:17" hidden="1" x14ac:dyDescent="0.3">
      <c r="A2586" t="s">
        <v>5333</v>
      </c>
      <c r="B2586" t="s">
        <v>5334</v>
      </c>
      <c r="C2586" t="str">
        <f>IFERROR(VLOOKUP(Table1[[#This Row],[Ticker]],[1]!Table1[[Symbol]:[Industry]],2,FALSE),"-")</f>
        <v>-</v>
      </c>
      <c r="D2586" t="s">
        <v>57</v>
      </c>
      <c r="E2586">
        <v>156.46799999999999</v>
      </c>
      <c r="F2586">
        <v>141.6</v>
      </c>
      <c r="G2586">
        <v>-5.9071403395636803</v>
      </c>
      <c r="H2586">
        <v>4.1304909039945397</v>
      </c>
      <c r="I2586">
        <v>0.86784773062657194</v>
      </c>
      <c r="J2586">
        <v>-7.0387063439941402</v>
      </c>
      <c r="K2586">
        <v>144.00706832602901</v>
      </c>
      <c r="L2586">
        <v>130.09984196899899</v>
      </c>
      <c r="M2586">
        <v>32.026563248245601</v>
      </c>
      <c r="N2586">
        <v>1.1220611916264001</v>
      </c>
      <c r="O2586">
        <v>43.220338983050802</v>
      </c>
      <c r="P2586">
        <v>62.571756601607298</v>
      </c>
    </row>
    <row r="2587" spans="1:17" hidden="1" x14ac:dyDescent="0.3">
      <c r="A2587" t="s">
        <v>5335</v>
      </c>
      <c r="B2587" t="s">
        <v>5336</v>
      </c>
      <c r="C2587" t="str">
        <f>IFERROR(VLOOKUP(Table1[[#This Row],[Ticker]],[1]!Table1[[Symbol]:[Industry]],2,FALSE),"-")</f>
        <v>-</v>
      </c>
      <c r="E2587">
        <v>156.26</v>
      </c>
      <c r="F2587">
        <v>24.04</v>
      </c>
      <c r="G2587">
        <v>67.453189104499401</v>
      </c>
      <c r="H2587">
        <v>25.925272137626902</v>
      </c>
      <c r="I2587">
        <v>37.9941549025013</v>
      </c>
      <c r="J2587">
        <v>6.8353066706797296</v>
      </c>
      <c r="K2587">
        <v>18.515929870876999</v>
      </c>
      <c r="L2587">
        <v>18.068986647404799</v>
      </c>
      <c r="M2587">
        <v>94.732543037836194</v>
      </c>
      <c r="N2587">
        <v>0.142685785552121</v>
      </c>
      <c r="O2587">
        <v>0</v>
      </c>
      <c r="P2587">
        <v>136.38151425762001</v>
      </c>
      <c r="Q2587">
        <v>7.1575485307313003E-2</v>
      </c>
    </row>
    <row r="2588" spans="1:17" hidden="1" x14ac:dyDescent="0.3">
      <c r="A2588" t="s">
        <v>5337</v>
      </c>
      <c r="B2588" t="s">
        <v>5338</v>
      </c>
      <c r="C2588" t="str">
        <f>IFERROR(VLOOKUP(Table1[[#This Row],[Ticker]],[1]!Table1[[Symbol]:[Industry]],2,FALSE),"-")</f>
        <v>-</v>
      </c>
      <c r="D2588" t="s">
        <v>258</v>
      </c>
      <c r="E2588">
        <v>155.986988</v>
      </c>
      <c r="F2588">
        <v>170.18</v>
      </c>
      <c r="G2588">
        <v>22.862923116949901</v>
      </c>
      <c r="H2588">
        <v>75.691935145310794</v>
      </c>
      <c r="I2588">
        <v>-17.954873067880602</v>
      </c>
      <c r="J2588">
        <v>20.523564718276901</v>
      </c>
      <c r="K2588">
        <v>127.226671981436</v>
      </c>
      <c r="L2588">
        <v>131.88091158970499</v>
      </c>
      <c r="M2588">
        <v>80.204789316521698</v>
      </c>
      <c r="N2588">
        <v>2.6514217413185701</v>
      </c>
      <c r="O2588">
        <v>26.072393935832601</v>
      </c>
      <c r="P2588">
        <v>136.361111111111</v>
      </c>
    </row>
    <row r="2589" spans="1:17" hidden="1" x14ac:dyDescent="0.3">
      <c r="A2589" t="s">
        <v>5339</v>
      </c>
      <c r="B2589" t="s">
        <v>5340</v>
      </c>
      <c r="C2589" t="str">
        <f>IFERROR(VLOOKUP(Table1[[#This Row],[Ticker]],[1]!Table1[[Symbol]:[Industry]],2,FALSE),"-")</f>
        <v>-</v>
      </c>
      <c r="D2589" t="s">
        <v>391</v>
      </c>
      <c r="E2589">
        <v>155.74687499999999</v>
      </c>
      <c r="F2589">
        <v>62.5</v>
      </c>
      <c r="G2589">
        <v>22.3817179010709</v>
      </c>
      <c r="H2589">
        <v>41.741958374114503</v>
      </c>
      <c r="I2589">
        <v>-31.197625083569999</v>
      </c>
      <c r="J2589">
        <v>6.2395716029584998</v>
      </c>
      <c r="K2589">
        <v>52.042391263112599</v>
      </c>
      <c r="L2589">
        <v>48.186707772962897</v>
      </c>
      <c r="M2589">
        <v>59.705115871374801</v>
      </c>
      <c r="N2589">
        <v>1.67874015748031</v>
      </c>
      <c r="O2589">
        <v>24.32</v>
      </c>
      <c r="P2589">
        <v>80.635838150289004</v>
      </c>
      <c r="Q2589">
        <v>0.164288488928828</v>
      </c>
    </row>
    <row r="2590" spans="1:17" hidden="1" x14ac:dyDescent="0.3">
      <c r="A2590" t="s">
        <v>5341</v>
      </c>
      <c r="B2590" t="s">
        <v>5342</v>
      </c>
      <c r="C2590" t="str">
        <f>IFERROR(VLOOKUP(Table1[[#This Row],[Ticker]],[1]!Table1[[Symbol]:[Industry]],2,FALSE),"-")</f>
        <v>-</v>
      </c>
      <c r="D2590" t="s">
        <v>133</v>
      </c>
      <c r="E2590">
        <v>155.649641675</v>
      </c>
      <c r="F2590">
        <v>3.91</v>
      </c>
      <c r="G2590">
        <v>90.804443584786199</v>
      </c>
      <c r="H2590">
        <v>-10.342826759451</v>
      </c>
      <c r="I2590">
        <v>-6.5406048662960803</v>
      </c>
      <c r="J2590">
        <v>0.75519470708707204</v>
      </c>
      <c r="K2590">
        <v>3.8167878096247398</v>
      </c>
      <c r="L2590">
        <v>3.3747507927890199</v>
      </c>
      <c r="M2590">
        <v>50.485890334268298</v>
      </c>
      <c r="N2590">
        <v>1.1334634497231999</v>
      </c>
      <c r="O2590">
        <v>35.294117647058798</v>
      </c>
      <c r="P2590">
        <v>127.325581395348</v>
      </c>
      <c r="Q2590">
        <v>6.7704665077248996E-2</v>
      </c>
    </row>
    <row r="2591" spans="1:17" hidden="1" x14ac:dyDescent="0.3">
      <c r="A2591" t="s">
        <v>5343</v>
      </c>
      <c r="B2591" t="s">
        <v>5344</v>
      </c>
      <c r="C2591" t="str">
        <f>IFERROR(VLOOKUP(Table1[[#This Row],[Ticker]],[1]!Table1[[Symbol]:[Industry]],2,FALSE),"-")</f>
        <v>-</v>
      </c>
      <c r="D2591" t="s">
        <v>915</v>
      </c>
      <c r="E2591">
        <v>155.55000000000001</v>
      </c>
      <c r="F2591">
        <v>610</v>
      </c>
      <c r="G2591">
        <v>71.249104058610598</v>
      </c>
      <c r="H2591">
        <v>-5.8010213349183104</v>
      </c>
      <c r="I2591">
        <v>6.5021075375421802</v>
      </c>
      <c r="J2591">
        <v>3.7889162932053302</v>
      </c>
      <c r="K2591">
        <v>604.89345000705498</v>
      </c>
      <c r="L2591">
        <v>525.67224377592095</v>
      </c>
      <c r="M2591">
        <v>56.401406992581101</v>
      </c>
      <c r="N2591">
        <v>0.57986171132238495</v>
      </c>
      <c r="O2591">
        <v>22.786885245901601</v>
      </c>
      <c r="P2591">
        <v>101.453104359313</v>
      </c>
      <c r="Q2591">
        <v>8.8941714324625998E-2</v>
      </c>
    </row>
    <row r="2592" spans="1:17" hidden="1" x14ac:dyDescent="0.3">
      <c r="A2592" t="s">
        <v>5345</v>
      </c>
      <c r="B2592" t="s">
        <v>5346</v>
      </c>
      <c r="C2592" t="str">
        <f>IFERROR(VLOOKUP(Table1[[#This Row],[Ticker]],[1]!Table1[[Symbol]:[Industry]],2,FALSE),"-")</f>
        <v>-</v>
      </c>
      <c r="D2592" t="s">
        <v>133</v>
      </c>
      <c r="E2592">
        <v>155.49</v>
      </c>
      <c r="F2592">
        <v>51.83</v>
      </c>
      <c r="G2592">
        <v>102.918504548404</v>
      </c>
      <c r="H2592">
        <v>47.212755745197597</v>
      </c>
      <c r="I2592">
        <v>34.043464465334601</v>
      </c>
      <c r="J2592">
        <v>25.458515216694899</v>
      </c>
      <c r="K2592">
        <v>38.961067036179401</v>
      </c>
      <c r="L2592">
        <v>33.775423826812698</v>
      </c>
      <c r="M2592">
        <v>70.908725123255607</v>
      </c>
      <c r="N2592">
        <v>4.8401598245793398</v>
      </c>
      <c r="O2592">
        <v>20.6830021223229</v>
      </c>
      <c r="P2592">
        <v>150.386473429951</v>
      </c>
      <c r="Q2592">
        <v>0.11134130505593599</v>
      </c>
    </row>
    <row r="2593" spans="1:17" hidden="1" x14ac:dyDescent="0.3">
      <c r="A2593" t="s">
        <v>5347</v>
      </c>
      <c r="B2593" t="s">
        <v>5348</v>
      </c>
      <c r="C2593" t="str">
        <f>IFERROR(VLOOKUP(Table1[[#This Row],[Ticker]],[1]!Table1[[Symbol]:[Industry]],2,FALSE),"-")</f>
        <v>-</v>
      </c>
      <c r="D2593" t="s">
        <v>200</v>
      </c>
      <c r="E2593">
        <v>155.31448592000001</v>
      </c>
      <c r="F2593">
        <v>197.45</v>
      </c>
      <c r="G2593">
        <v>44.460628978314702</v>
      </c>
      <c r="H2593">
        <v>-5.1552636741149804</v>
      </c>
      <c r="I2593">
        <v>-7.7259135779063897</v>
      </c>
      <c r="J2593">
        <v>10.207225758819799</v>
      </c>
      <c r="K2593">
        <v>168.12847321156201</v>
      </c>
      <c r="L2593">
        <v>149.50295415143501</v>
      </c>
      <c r="M2593">
        <v>72.163382310946403</v>
      </c>
      <c r="N2593">
        <v>1.1166594611090599</v>
      </c>
      <c r="O2593">
        <v>7.3436312990630501</v>
      </c>
      <c r="P2593">
        <v>93.578431372549005</v>
      </c>
      <c r="Q2593">
        <v>3.0322973155523E-2</v>
      </c>
    </row>
    <row r="2594" spans="1:17" hidden="1" x14ac:dyDescent="0.3">
      <c r="A2594" t="s">
        <v>5349</v>
      </c>
      <c r="B2594" t="s">
        <v>5350</v>
      </c>
      <c r="C2594" t="str">
        <f>IFERROR(VLOOKUP(Table1[[#This Row],[Ticker]],[1]!Table1[[Symbol]:[Industry]],2,FALSE),"-")</f>
        <v>-</v>
      </c>
      <c r="E2594">
        <v>154.99894620000001</v>
      </c>
      <c r="F2594">
        <v>101.24</v>
      </c>
      <c r="G2594">
        <v>141.34207325359799</v>
      </c>
      <c r="H2594">
        <v>42.652844236219899</v>
      </c>
      <c r="I2594">
        <v>42.561262062539399</v>
      </c>
      <c r="J2594">
        <v>36.468336967608202</v>
      </c>
      <c r="K2594">
        <v>69.399524261511601</v>
      </c>
      <c r="L2594">
        <v>61.129098167573702</v>
      </c>
      <c r="M2594">
        <v>93.578564486237099</v>
      </c>
      <c r="N2594">
        <v>2.7129590087132698</v>
      </c>
      <c r="O2594">
        <v>0</v>
      </c>
      <c r="P2594">
        <v>173.62162162162099</v>
      </c>
      <c r="Q2594">
        <v>0.13810342673902201</v>
      </c>
    </row>
    <row r="2595" spans="1:17" hidden="1" x14ac:dyDescent="0.3">
      <c r="A2595" t="s">
        <v>5351</v>
      </c>
      <c r="B2595" t="s">
        <v>5352</v>
      </c>
      <c r="C2595" t="str">
        <f>IFERROR(VLOOKUP(Table1[[#This Row],[Ticker]],[1]!Table1[[Symbol]:[Industry]],2,FALSE),"-")</f>
        <v>-</v>
      </c>
      <c r="D2595" t="s">
        <v>153</v>
      </c>
      <c r="E2595">
        <v>154.98561000000001</v>
      </c>
      <c r="F2595">
        <v>146.75</v>
      </c>
      <c r="G2595">
        <v>-7.97548646633029</v>
      </c>
      <c r="H2595">
        <v>-6.5619920774835503</v>
      </c>
      <c r="I2595">
        <v>1.7538016494543001</v>
      </c>
      <c r="J2595">
        <v>-4.0232333112797196</v>
      </c>
      <c r="K2595">
        <v>145.29893312883399</v>
      </c>
      <c r="L2595">
        <v>140.231675916998</v>
      </c>
      <c r="M2595">
        <v>54.798469502457401</v>
      </c>
      <c r="N2595">
        <v>0.72060321988995302</v>
      </c>
      <c r="O2595">
        <v>28.1090289608177</v>
      </c>
      <c r="P2595">
        <v>26.3996554694229</v>
      </c>
      <c r="Q2595">
        <v>6.5455376646614993E-2</v>
      </c>
    </row>
    <row r="2596" spans="1:17" hidden="1" x14ac:dyDescent="0.3">
      <c r="A2596" t="s">
        <v>5353</v>
      </c>
      <c r="B2596" t="s">
        <v>5354</v>
      </c>
      <c r="C2596" t="str">
        <f>IFERROR(VLOOKUP(Table1[[#This Row],[Ticker]],[1]!Table1[[Symbol]:[Industry]],2,FALSE),"-")</f>
        <v>-</v>
      </c>
      <c r="D2596" t="s">
        <v>133</v>
      </c>
      <c r="E2596">
        <v>154.97288235400001</v>
      </c>
      <c r="F2596">
        <v>17.18</v>
      </c>
      <c r="G2596">
        <v>61.547210421644898</v>
      </c>
      <c r="H2596">
        <v>8.8506217512926</v>
      </c>
      <c r="I2596">
        <v>-29.540099544112401</v>
      </c>
      <c r="J2596">
        <v>4.6823825732273798</v>
      </c>
      <c r="K2596">
        <v>15.678284228594601</v>
      </c>
      <c r="L2596">
        <v>14.0812988513</v>
      </c>
      <c r="M2596">
        <v>63.965129287162902</v>
      </c>
      <c r="N2596">
        <v>1.4139894500824499</v>
      </c>
      <c r="O2596">
        <v>30.616996507566899</v>
      </c>
      <c r="P2596">
        <v>114.481897627965</v>
      </c>
      <c r="Q2596">
        <v>5.4574817345163999E-2</v>
      </c>
    </row>
    <row r="2597" spans="1:17" hidden="1" x14ac:dyDescent="0.3">
      <c r="A2597" t="s">
        <v>5355</v>
      </c>
      <c r="B2597" t="s">
        <v>5356</v>
      </c>
      <c r="C2597" t="str">
        <f>IFERROR(VLOOKUP(Table1[[#This Row],[Ticker]],[1]!Table1[[Symbol]:[Industry]],2,FALSE),"-")</f>
        <v>-</v>
      </c>
      <c r="D2597" t="s">
        <v>136</v>
      </c>
      <c r="E2597">
        <v>154.79005567999999</v>
      </c>
      <c r="F2597">
        <v>601.6</v>
      </c>
      <c r="G2597">
        <v>24.756992062400599</v>
      </c>
      <c r="H2597">
        <v>-6.3249200959537397</v>
      </c>
      <c r="I2597">
        <v>6.2466476378044096</v>
      </c>
      <c r="J2597">
        <v>-1.56434736963516</v>
      </c>
      <c r="K2597">
        <v>593.87608018293395</v>
      </c>
      <c r="L2597">
        <v>555.10938717495901</v>
      </c>
      <c r="M2597">
        <v>58.488337326789299</v>
      </c>
      <c r="N2597">
        <v>0.56034278350515399</v>
      </c>
      <c r="O2597">
        <v>32.978723404255298</v>
      </c>
      <c r="P2597">
        <v>62.594594594594597</v>
      </c>
      <c r="Q2597">
        <v>5.3444741877196E-2</v>
      </c>
    </row>
    <row r="2598" spans="1:17" hidden="1" x14ac:dyDescent="0.3">
      <c r="A2598" t="s">
        <v>5357</v>
      </c>
      <c r="B2598" t="s">
        <v>5358</v>
      </c>
      <c r="C2598" t="str">
        <f>IFERROR(VLOOKUP(Table1[[#This Row],[Ticker]],[1]!Table1[[Symbol]:[Industry]],2,FALSE),"-")</f>
        <v>-</v>
      </c>
      <c r="D2598" t="s">
        <v>77</v>
      </c>
      <c r="E2598">
        <v>154.54383999999999</v>
      </c>
      <c r="F2598">
        <v>69.739999999999995</v>
      </c>
      <c r="G2598">
        <v>79.304935226870697</v>
      </c>
      <c r="H2598">
        <v>4.0108081114251801</v>
      </c>
      <c r="I2598">
        <v>9.7281187333365899</v>
      </c>
      <c r="J2598">
        <v>15.498105029450899</v>
      </c>
      <c r="K2598">
        <v>61.474738054583398</v>
      </c>
      <c r="L2598">
        <v>54.021786870674902</v>
      </c>
      <c r="M2598">
        <v>61.042805753651599</v>
      </c>
      <c r="N2598">
        <v>2.4840818053267699</v>
      </c>
      <c r="O2598">
        <v>10.410094637223899</v>
      </c>
      <c r="P2598">
        <v>111.975683890577</v>
      </c>
      <c r="Q2598">
        <v>8.1048531508729996E-2</v>
      </c>
    </row>
    <row r="2599" spans="1:17" hidden="1" x14ac:dyDescent="0.3">
      <c r="A2599" t="s">
        <v>5359</v>
      </c>
      <c r="B2599" t="s">
        <v>5360</v>
      </c>
      <c r="C2599" t="str">
        <f>IFERROR(VLOOKUP(Table1[[#This Row],[Ticker]],[1]!Table1[[Symbol]:[Industry]],2,FALSE),"-")</f>
        <v>-</v>
      </c>
      <c r="D2599" t="s">
        <v>136</v>
      </c>
      <c r="E2599">
        <v>154.53292031999999</v>
      </c>
      <c r="F2599">
        <v>11.52</v>
      </c>
      <c r="G2599">
        <v>67.195666740715197</v>
      </c>
      <c r="H2599">
        <v>16.1108073257619</v>
      </c>
      <c r="I2599">
        <v>0.37276218275616002</v>
      </c>
      <c r="J2599">
        <v>-0.97289283679198302</v>
      </c>
      <c r="K2599">
        <v>11.0393717606233</v>
      </c>
      <c r="L2599">
        <v>9.2997952648656508</v>
      </c>
      <c r="M2599">
        <v>44.053004662251901</v>
      </c>
      <c r="N2599">
        <v>0.55690236580185604</v>
      </c>
      <c r="O2599">
        <v>45.4861111111111</v>
      </c>
      <c r="P2599">
        <v>125.88235294117599</v>
      </c>
      <c r="Q2599">
        <v>6.6418838506643998E-2</v>
      </c>
    </row>
    <row r="2600" spans="1:17" hidden="1" x14ac:dyDescent="0.3">
      <c r="A2600" t="s">
        <v>5361</v>
      </c>
      <c r="B2600" t="s">
        <v>5362</v>
      </c>
      <c r="C2600" t="str">
        <f>IFERROR(VLOOKUP(Table1[[#This Row],[Ticker]],[1]!Table1[[Symbol]:[Industry]],2,FALSE),"-")</f>
        <v>-</v>
      </c>
      <c r="D2600" t="s">
        <v>57</v>
      </c>
      <c r="E2600">
        <v>154.47301655999999</v>
      </c>
      <c r="F2600">
        <v>43.8</v>
      </c>
      <c r="G2600">
        <v>-17.1636005381594</v>
      </c>
      <c r="H2600">
        <v>-11.918064854689099</v>
      </c>
      <c r="I2600">
        <v>-42.226476453858403</v>
      </c>
      <c r="J2600">
        <v>-13.4012184155761</v>
      </c>
      <c r="K2600">
        <v>50.4327690081886</v>
      </c>
      <c r="L2600">
        <v>49.283560865665301</v>
      </c>
      <c r="M2600">
        <v>25.5810939795915</v>
      </c>
      <c r="N2600">
        <v>0.70847627269579705</v>
      </c>
      <c r="O2600">
        <v>80.890410958904098</v>
      </c>
      <c r="P2600">
        <v>37.779175841459498</v>
      </c>
      <c r="Q2600">
        <v>9.9373495126600001E-2</v>
      </c>
    </row>
    <row r="2601" spans="1:17" hidden="1" x14ac:dyDescent="0.3">
      <c r="A2601" t="s">
        <v>5363</v>
      </c>
      <c r="B2601" t="s">
        <v>5364</v>
      </c>
      <c r="C2601" t="str">
        <f>IFERROR(VLOOKUP(Table1[[#This Row],[Ticker]],[1]!Table1[[Symbol]:[Industry]],2,FALSE),"-")</f>
        <v>-</v>
      </c>
      <c r="D2601" t="s">
        <v>46</v>
      </c>
      <c r="E2601">
        <v>154.36001440000001</v>
      </c>
      <c r="F2601">
        <v>1.64</v>
      </c>
      <c r="G2601">
        <v>41.787349567692097</v>
      </c>
      <c r="H2601">
        <v>7.8952684786441498</v>
      </c>
      <c r="I2601">
        <v>22.412563177780999</v>
      </c>
      <c r="J2601">
        <v>14.638644083356199</v>
      </c>
      <c r="K2601">
        <v>1.44242696474757</v>
      </c>
      <c r="L2601">
        <v>1.2567352723946901</v>
      </c>
      <c r="M2601">
        <v>52.480372694630297</v>
      </c>
      <c r="N2601">
        <v>1.1486355518525</v>
      </c>
      <c r="O2601">
        <v>13.414634146341401</v>
      </c>
      <c r="P2601">
        <v>81.2154696132596</v>
      </c>
      <c r="Q2601">
        <v>0.169907158361226</v>
      </c>
    </row>
    <row r="2602" spans="1:17" hidden="1" x14ac:dyDescent="0.3">
      <c r="A2602" t="s">
        <v>5365</v>
      </c>
      <c r="B2602" t="s">
        <v>5366</v>
      </c>
      <c r="C2602" t="str">
        <f>IFERROR(VLOOKUP(Table1[[#This Row],[Ticker]],[1]!Table1[[Symbol]:[Industry]],2,FALSE),"-")</f>
        <v>-</v>
      </c>
      <c r="D2602" t="s">
        <v>1149</v>
      </c>
      <c r="E2602">
        <v>154.32613337500001</v>
      </c>
      <c r="F2602">
        <v>83.75</v>
      </c>
      <c r="G2602">
        <v>-78.244065666484005</v>
      </c>
      <c r="H2602">
        <v>-1.1371798989369599</v>
      </c>
      <c r="I2602">
        <v>-66.080390517933594</v>
      </c>
      <c r="J2602">
        <v>15.5915735806215</v>
      </c>
      <c r="K2602">
        <v>88.6870254695867</v>
      </c>
      <c r="M2602">
        <v>49.793455464680797</v>
      </c>
      <c r="N2602">
        <v>1.53515312916111</v>
      </c>
      <c r="O2602">
        <v>118.507462686567</v>
      </c>
      <c r="P2602">
        <v>14.5690834473324</v>
      </c>
    </row>
    <row r="2603" spans="1:17" hidden="1" x14ac:dyDescent="0.3">
      <c r="A2603" t="s">
        <v>5367</v>
      </c>
      <c r="B2603" t="s">
        <v>5368</v>
      </c>
      <c r="C2603" t="str">
        <f>IFERROR(VLOOKUP(Table1[[#This Row],[Ticker]],[1]!Table1[[Symbol]:[Industry]],2,FALSE),"-")</f>
        <v>-</v>
      </c>
      <c r="D2603" t="s">
        <v>905</v>
      </c>
      <c r="E2603">
        <v>154.22399999999999</v>
      </c>
      <c r="F2603">
        <v>128.52000000000001</v>
      </c>
      <c r="G2603">
        <v>62.1662272319696</v>
      </c>
      <c r="H2603">
        <v>1.6670402504159301</v>
      </c>
      <c r="I2603">
        <v>55.2973476984494</v>
      </c>
      <c r="J2603">
        <v>-5.1870691728224401</v>
      </c>
      <c r="K2603">
        <v>116.45183210031099</v>
      </c>
      <c r="L2603">
        <v>91.384388652566699</v>
      </c>
      <c r="M2603">
        <v>42.444370097892502</v>
      </c>
      <c r="N2603">
        <v>5.7545871383829501E-2</v>
      </c>
      <c r="O2603">
        <v>16.861188920012399</v>
      </c>
      <c r="Q2603">
        <v>5.6779343206284E-2</v>
      </c>
    </row>
    <row r="2604" spans="1:17" hidden="1" x14ac:dyDescent="0.3">
      <c r="A2604" t="s">
        <v>5369</v>
      </c>
      <c r="B2604" t="s">
        <v>5370</v>
      </c>
      <c r="C2604" t="str">
        <f>IFERROR(VLOOKUP(Table1[[#This Row],[Ticker]],[1]!Table1[[Symbol]:[Industry]],2,FALSE),"-")</f>
        <v>-</v>
      </c>
      <c r="D2604" t="s">
        <v>551</v>
      </c>
      <c r="E2604">
        <v>153.71883027000001</v>
      </c>
      <c r="F2604">
        <v>108.45</v>
      </c>
      <c r="G2604">
        <v>-14.7862809534422</v>
      </c>
      <c r="H2604">
        <v>-9.5250213764283096</v>
      </c>
      <c r="I2604">
        <v>-36.260575980794997</v>
      </c>
      <c r="J2604">
        <v>2.1642656560550102</v>
      </c>
      <c r="K2604">
        <v>112.733533549253</v>
      </c>
      <c r="L2604">
        <v>115.522248106619</v>
      </c>
      <c r="M2604">
        <v>48.4717373487643</v>
      </c>
      <c r="N2604">
        <v>0.35642909625275498</v>
      </c>
      <c r="O2604">
        <v>66.897187644075601</v>
      </c>
      <c r="P2604">
        <v>16.237942122186499</v>
      </c>
    </row>
    <row r="2605" spans="1:17" hidden="1" x14ac:dyDescent="0.3">
      <c r="A2605" t="s">
        <v>5371</v>
      </c>
      <c r="B2605" t="s">
        <v>5372</v>
      </c>
      <c r="C2605" t="str">
        <f>IFERROR(VLOOKUP(Table1[[#This Row],[Ticker]],[1]!Table1[[Symbol]:[Industry]],2,FALSE),"-")</f>
        <v>-</v>
      </c>
      <c r="D2605" t="s">
        <v>136</v>
      </c>
      <c r="E2605">
        <v>153.363842307</v>
      </c>
      <c r="F2605">
        <v>78.81</v>
      </c>
      <c r="G2605">
        <v>127.56224069869</v>
      </c>
      <c r="H2605">
        <v>4.5202684786441596</v>
      </c>
      <c r="I2605">
        <v>8.3501279983576904</v>
      </c>
      <c r="J2605">
        <v>8.3770781772949796</v>
      </c>
      <c r="K2605">
        <v>73.168629377225898</v>
      </c>
      <c r="L2605">
        <v>61.867634225721901</v>
      </c>
      <c r="M2605">
        <v>56.655081315980098</v>
      </c>
      <c r="N2605">
        <v>3.04286993608642</v>
      </c>
      <c r="O2605">
        <v>13.564268493845899</v>
      </c>
      <c r="P2605">
        <v>164.46308724832201</v>
      </c>
      <c r="Q2605">
        <v>0.144172068940877</v>
      </c>
    </row>
    <row r="2606" spans="1:17" hidden="1" x14ac:dyDescent="0.3">
      <c r="A2606" t="s">
        <v>5373</v>
      </c>
      <c r="B2606" t="s">
        <v>5374</v>
      </c>
      <c r="C2606" t="str">
        <f>IFERROR(VLOOKUP(Table1[[#This Row],[Ticker]],[1]!Table1[[Symbol]:[Industry]],2,FALSE),"-")</f>
        <v>-</v>
      </c>
      <c r="D2606" t="s">
        <v>531</v>
      </c>
      <c r="E2606">
        <v>153.28753499999999</v>
      </c>
      <c r="F2606">
        <v>71.16</v>
      </c>
      <c r="G2606">
        <v>279.283475638504</v>
      </c>
      <c r="H2606">
        <v>8.3529799214302294</v>
      </c>
      <c r="I2606">
        <v>-26.4022516370337</v>
      </c>
      <c r="J2606">
        <v>2.2625491087135998</v>
      </c>
      <c r="K2606">
        <v>69.429456483975201</v>
      </c>
      <c r="L2606">
        <v>63.926566751327499</v>
      </c>
      <c r="M2606">
        <v>54.178843568477497</v>
      </c>
      <c r="N2606">
        <v>2.35049969154842</v>
      </c>
      <c r="O2606">
        <v>35.722315907813297</v>
      </c>
      <c r="P2606">
        <v>313.72093023255798</v>
      </c>
      <c r="Q2606">
        <v>0.167816761928439</v>
      </c>
    </row>
    <row r="2607" spans="1:17" hidden="1" x14ac:dyDescent="0.3">
      <c r="A2607" t="s">
        <v>5375</v>
      </c>
      <c r="B2607" t="s">
        <v>5376</v>
      </c>
      <c r="C2607" t="str">
        <f>IFERROR(VLOOKUP(Table1[[#This Row],[Ticker]],[1]!Table1[[Symbol]:[Industry]],2,FALSE),"-")</f>
        <v>-</v>
      </c>
      <c r="D2607" t="s">
        <v>5377</v>
      </c>
      <c r="E2607">
        <v>153.0601072</v>
      </c>
      <c r="F2607">
        <v>61.6</v>
      </c>
      <c r="G2607">
        <v>3.9525917329343501</v>
      </c>
      <c r="H2607">
        <v>-10.908479055872601</v>
      </c>
      <c r="I2607">
        <v>16.116266881484702</v>
      </c>
      <c r="J2607">
        <v>-5.91023717776753</v>
      </c>
      <c r="K2607">
        <v>61.497825211925097</v>
      </c>
      <c r="M2607">
        <v>32.150398666180301</v>
      </c>
      <c r="N2607">
        <v>0.26023427866831</v>
      </c>
      <c r="O2607">
        <v>33.766233766233697</v>
      </c>
      <c r="P2607">
        <v>55.949367088607602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D2608" t="s">
        <v>850</v>
      </c>
      <c r="E2608">
        <v>152.585622035</v>
      </c>
      <c r="F2608">
        <v>138.94999999999999</v>
      </c>
      <c r="G2608">
        <v>297.598089534672</v>
      </c>
      <c r="H2608">
        <v>8.4256461469528592</v>
      </c>
      <c r="I2608">
        <v>119.865525828721</v>
      </c>
      <c r="J2608">
        <v>-1.4069188062660001</v>
      </c>
      <c r="K2608">
        <v>116.13139725951901</v>
      </c>
      <c r="L2608">
        <v>79.778355929074195</v>
      </c>
      <c r="M2608">
        <v>59.045976503564503</v>
      </c>
      <c r="N2608">
        <v>0.91484146462039795</v>
      </c>
      <c r="O2608">
        <v>6.36919755307665</v>
      </c>
      <c r="P2608">
        <v>340.97112027927602</v>
      </c>
      <c r="Q2608">
        <v>0.106228287836963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D2609" t="s">
        <v>46</v>
      </c>
      <c r="E2609">
        <v>152.56692827500001</v>
      </c>
      <c r="F2609">
        <v>8.15</v>
      </c>
      <c r="G2609">
        <v>-10.8149417580033</v>
      </c>
      <c r="H2609">
        <v>18.348769001110099</v>
      </c>
      <c r="I2609">
        <v>-12.379103488885599</v>
      </c>
      <c r="J2609">
        <v>11.275117513307899</v>
      </c>
      <c r="K2609">
        <v>7.1928774493580701</v>
      </c>
      <c r="L2609">
        <v>7.6200192919182497</v>
      </c>
      <c r="M2609">
        <v>75.703400742166096</v>
      </c>
      <c r="N2609">
        <v>0.64635967542891604</v>
      </c>
      <c r="O2609">
        <v>25.766871165644101</v>
      </c>
      <c r="P2609">
        <v>56.730769230769198</v>
      </c>
      <c r="Q2609">
        <v>-0.119342005632482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133</v>
      </c>
      <c r="E2610">
        <v>152.5145349</v>
      </c>
      <c r="F2610">
        <v>65.650000000000006</v>
      </c>
      <c r="G2610">
        <v>-68.139926884217999</v>
      </c>
      <c r="H2610">
        <v>-11.713447330349799</v>
      </c>
      <c r="I2610">
        <v>-44.635863828228104</v>
      </c>
      <c r="J2610">
        <v>-2.9007423179703999</v>
      </c>
      <c r="K2610">
        <v>71.192223716849995</v>
      </c>
      <c r="L2610">
        <v>81.078804925553797</v>
      </c>
      <c r="M2610">
        <v>27.615790101109901</v>
      </c>
      <c r="N2610">
        <v>0.68445262189512401</v>
      </c>
      <c r="O2610">
        <v>91.926884996191902</v>
      </c>
      <c r="P2610">
        <v>2.1789883268482599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961</v>
      </c>
      <c r="E2611">
        <v>152.08631583499999</v>
      </c>
      <c r="F2611">
        <v>23.47</v>
      </c>
      <c r="G2611">
        <v>103.22997087332701</v>
      </c>
      <c r="H2611">
        <v>-5.6679104807612104</v>
      </c>
      <c r="I2611">
        <v>-10.266509337357</v>
      </c>
      <c r="J2611">
        <v>0.63422150335231997</v>
      </c>
      <c r="K2611">
        <v>21.835987604647201</v>
      </c>
      <c r="L2611">
        <v>20.031187420133701</v>
      </c>
      <c r="M2611">
        <v>61.342187557208298</v>
      </c>
      <c r="N2611">
        <v>0.80364965891857398</v>
      </c>
      <c r="O2611">
        <v>25.308904985087299</v>
      </c>
      <c r="P2611">
        <v>129.64774951076299</v>
      </c>
      <c r="Q2611">
        <v>0.13371927479555501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D2612" t="s">
        <v>231</v>
      </c>
      <c r="E2612">
        <v>151.97424000000001</v>
      </c>
      <c r="F2612">
        <v>147.94999999999999</v>
      </c>
      <c r="G2612">
        <v>61.455237235579801</v>
      </c>
      <c r="H2612">
        <v>-5.4650918817161998</v>
      </c>
      <c r="I2612">
        <v>-39.531881266663397</v>
      </c>
      <c r="J2612">
        <v>2.2008738425692602</v>
      </c>
      <c r="K2612">
        <v>151.972688843772</v>
      </c>
      <c r="L2612">
        <v>155.88331503009101</v>
      </c>
      <c r="M2612">
        <v>47.481746688348998</v>
      </c>
      <c r="N2612">
        <v>0.53276955602537002</v>
      </c>
      <c r="O2612">
        <v>88.137884420412306</v>
      </c>
      <c r="P2612">
        <v>127.615384615384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D2613" t="s">
        <v>771</v>
      </c>
      <c r="E2613">
        <v>151.68008155999999</v>
      </c>
      <c r="F2613">
        <v>136.88</v>
      </c>
      <c r="G2613">
        <v>-27.516044533389699</v>
      </c>
      <c r="H2613">
        <v>-9.1388734800261098</v>
      </c>
      <c r="I2613">
        <v>-26.029804423464999</v>
      </c>
      <c r="J2613">
        <v>3.5611074169394801</v>
      </c>
      <c r="K2613">
        <v>143.67502528549801</v>
      </c>
      <c r="L2613">
        <v>151.66962118971</v>
      </c>
      <c r="M2613">
        <v>39.8076937758198</v>
      </c>
      <c r="N2613">
        <v>0.821579800084279</v>
      </c>
      <c r="O2613">
        <v>62.112799532437101</v>
      </c>
      <c r="P2613">
        <v>15.852729581041</v>
      </c>
      <c r="Q2613">
        <v>-7.7381973371709999E-3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D2614" t="s">
        <v>365</v>
      </c>
      <c r="E2614">
        <v>151.66</v>
      </c>
      <c r="F2614">
        <v>379.15</v>
      </c>
      <c r="G2614">
        <v>144.01731408724299</v>
      </c>
      <c r="H2614">
        <v>17.4490319195043</v>
      </c>
      <c r="I2614">
        <v>155.12422688411601</v>
      </c>
      <c r="J2614">
        <v>13.058973753685899</v>
      </c>
      <c r="K2614">
        <v>277.83148591433098</v>
      </c>
      <c r="M2614">
        <v>77.328129854558</v>
      </c>
      <c r="N2614">
        <v>0.48713235294117602</v>
      </c>
      <c r="O2614">
        <v>0</v>
      </c>
      <c r="P2614">
        <v>191.65384615384599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D2615" t="s">
        <v>124</v>
      </c>
      <c r="E2615">
        <v>151.53011860000001</v>
      </c>
      <c r="F2615">
        <v>0.76</v>
      </c>
      <c r="G2615">
        <v>-37.006013931553603</v>
      </c>
      <c r="H2615">
        <v>-19.063064854689099</v>
      </c>
      <c r="I2615">
        <v>-48.167146967146401</v>
      </c>
      <c r="J2615">
        <v>-1.33357813886593</v>
      </c>
      <c r="K2615">
        <v>1.00104837117388</v>
      </c>
      <c r="L2615">
        <v>0.99811500997168401</v>
      </c>
      <c r="M2615">
        <v>0.43687580243603502</v>
      </c>
      <c r="N2615">
        <v>0.91802207315351103</v>
      </c>
      <c r="O2615">
        <v>64.473684210526301</v>
      </c>
      <c r="P2615">
        <v>38.181818181818102</v>
      </c>
      <c r="Q2615">
        <v>-9.6478328703446997E-2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D2616" t="s">
        <v>4126</v>
      </c>
      <c r="E2616">
        <v>151.433823778</v>
      </c>
      <c r="F2616">
        <v>54.49</v>
      </c>
      <c r="G2616">
        <v>0.74674878380084997</v>
      </c>
      <c r="H2616">
        <v>-10.732182501747999</v>
      </c>
      <c r="I2616">
        <v>-27.7620399968221</v>
      </c>
      <c r="J2616">
        <v>1.7499576488372901</v>
      </c>
      <c r="K2616">
        <v>56.309726501191498</v>
      </c>
      <c r="L2616">
        <v>52.749760510252003</v>
      </c>
      <c r="M2616">
        <v>34.3004542494674</v>
      </c>
      <c r="N2616">
        <v>0.846104841110765</v>
      </c>
      <c r="O2616">
        <v>35.712974857771997</v>
      </c>
      <c r="P2616">
        <v>44.535809018567598</v>
      </c>
      <c r="Q2616">
        <v>6.4114625041094997E-2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E2617">
        <v>151.40212199999999</v>
      </c>
      <c r="F2617">
        <v>164.7</v>
      </c>
      <c r="G2617">
        <v>273.33950291596199</v>
      </c>
      <c r="H2617">
        <v>19.234153161964802</v>
      </c>
      <c r="I2617">
        <v>53.430685759739902</v>
      </c>
      <c r="J2617">
        <v>1.22971300037458</v>
      </c>
      <c r="K2617">
        <v>138.868014712904</v>
      </c>
      <c r="L2617">
        <v>100.209527204487</v>
      </c>
      <c r="M2617">
        <v>59.793707196393598</v>
      </c>
      <c r="N2617">
        <v>0.61997637303782105</v>
      </c>
      <c r="O2617">
        <v>5.6466302367941701</v>
      </c>
      <c r="P2617">
        <v>307.87518573551199</v>
      </c>
      <c r="Q2617">
        <v>0.17863641350657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D2618" t="s">
        <v>46</v>
      </c>
      <c r="E2618">
        <v>151.37709835999999</v>
      </c>
      <c r="F2618">
        <v>7.24</v>
      </c>
      <c r="G2618">
        <v>59.223247003589599</v>
      </c>
      <c r="H2618">
        <v>13.2019351453108</v>
      </c>
      <c r="I2618">
        <v>-31.035712684287901</v>
      </c>
      <c r="J2618">
        <v>3.55850819206931</v>
      </c>
      <c r="K2618">
        <v>5.96614299234722</v>
      </c>
      <c r="L2618">
        <v>4.5492220387474704</v>
      </c>
      <c r="M2618">
        <v>99.814208439497406</v>
      </c>
      <c r="N2618">
        <v>1.1106747604643601</v>
      </c>
      <c r="O2618">
        <v>33.2872928176795</v>
      </c>
      <c r="P2618">
        <v>95.675675675675606</v>
      </c>
      <c r="Q2618">
        <v>3.4964277799871997E-2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136</v>
      </c>
      <c r="E2619">
        <v>151.266085836</v>
      </c>
      <c r="F2619">
        <v>9.61</v>
      </c>
      <c r="G2619">
        <v>-16.5892072088646</v>
      </c>
      <c r="H2619">
        <v>3.2286018119774802</v>
      </c>
      <c r="I2619">
        <v>-15.690000924783</v>
      </c>
      <c r="J2619">
        <v>-7.8469881005517497</v>
      </c>
      <c r="K2619">
        <v>10.045149648356199</v>
      </c>
      <c r="L2619">
        <v>10.9365641878183</v>
      </c>
      <c r="M2619">
        <v>35.689035142153998</v>
      </c>
      <c r="N2619">
        <v>0.737036070299249</v>
      </c>
      <c r="O2619">
        <v>56.607700312174799</v>
      </c>
      <c r="P2619">
        <v>20.124999999999901</v>
      </c>
      <c r="Q2619">
        <v>2.5834306814482001E-2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D2620" t="s">
        <v>628</v>
      </c>
      <c r="E2620">
        <v>151.23374999999999</v>
      </c>
      <c r="F2620">
        <v>224.05</v>
      </c>
      <c r="G2620">
        <v>-5.2441712821088098</v>
      </c>
      <c r="H2620">
        <v>9.4818317861376897</v>
      </c>
      <c r="I2620">
        <v>10.2873084066118</v>
      </c>
      <c r="J2620">
        <v>8.1902313849435906</v>
      </c>
      <c r="K2620">
        <v>201.86550648692301</v>
      </c>
      <c r="L2620">
        <v>184.79590262689101</v>
      </c>
      <c r="M2620">
        <v>62.113014290461997</v>
      </c>
      <c r="N2620">
        <v>1.1306779367663999</v>
      </c>
      <c r="O2620">
        <v>11.492970319125099</v>
      </c>
      <c r="P2620">
        <v>51.3340087808172</v>
      </c>
      <c r="Q2620">
        <v>-2.2684072079590001E-2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681</v>
      </c>
      <c r="E2621">
        <v>151.167009587</v>
      </c>
      <c r="F2621">
        <v>3.19</v>
      </c>
      <c r="G2621">
        <v>21.9543143858197</v>
      </c>
      <c r="H2621">
        <v>3.8709052449786001</v>
      </c>
      <c r="I2621">
        <v>-7.9207701555522796</v>
      </c>
      <c r="J2621">
        <v>-1.9489627542505401</v>
      </c>
      <c r="K2621">
        <v>3.1713631438129499</v>
      </c>
      <c r="L2621">
        <v>3.0169019971842599</v>
      </c>
      <c r="M2621">
        <v>43.112095374909202</v>
      </c>
      <c r="N2621">
        <v>0.39613954725820399</v>
      </c>
      <c r="O2621">
        <v>31.6614420062695</v>
      </c>
      <c r="P2621">
        <v>55.609756097560897</v>
      </c>
      <c r="Q2621">
        <v>3.6035334964327002E-2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E2622">
        <v>150.91715625000001</v>
      </c>
      <c r="F2622">
        <v>829.5</v>
      </c>
      <c r="G2622">
        <v>119.46928227852599</v>
      </c>
      <c r="H2622">
        <v>-17.296967918695199</v>
      </c>
      <c r="I2622">
        <v>24.7604767021651</v>
      </c>
      <c r="J2622">
        <v>-3.25784877822037</v>
      </c>
      <c r="K2622">
        <v>910.11834778236505</v>
      </c>
      <c r="L2622">
        <v>656.01415422494699</v>
      </c>
      <c r="M2622">
        <v>42.886616588255897</v>
      </c>
      <c r="N2622">
        <v>1.6252483471774799</v>
      </c>
      <c r="O2622">
        <v>16.2025316455696</v>
      </c>
      <c r="P2622">
        <v>145.887060915962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D2623" t="s">
        <v>21</v>
      </c>
      <c r="E2623">
        <v>150.45598695999999</v>
      </c>
      <c r="F2623">
        <v>8.9499999999999993</v>
      </c>
      <c r="G2623">
        <v>25.551061180009398</v>
      </c>
      <c r="H2623">
        <v>1.0906989152006501</v>
      </c>
      <c r="I2623">
        <v>88.469750131382298</v>
      </c>
      <c r="J2623">
        <v>3.19518563102389</v>
      </c>
      <c r="K2623">
        <v>7.7922365097596602</v>
      </c>
      <c r="L2623">
        <v>6.3900168296095101</v>
      </c>
      <c r="M2623">
        <v>74.111387636387093</v>
      </c>
      <c r="N2623">
        <v>0.166550371189325</v>
      </c>
      <c r="O2623">
        <v>0.55865921787709905</v>
      </c>
      <c r="P2623">
        <v>138.666666666666</v>
      </c>
      <c r="Q2623">
        <v>-1.4045103038595999E-2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D2624" t="s">
        <v>446</v>
      </c>
      <c r="E2624">
        <v>150.43630999999999</v>
      </c>
      <c r="F2624">
        <v>300.5</v>
      </c>
      <c r="G2624">
        <v>71.500946252243196</v>
      </c>
      <c r="H2624">
        <v>19.711676969751402</v>
      </c>
      <c r="I2624">
        <v>175.52410287562699</v>
      </c>
      <c r="J2624">
        <v>20.1435016573989</v>
      </c>
      <c r="K2624">
        <v>212.702280018968</v>
      </c>
      <c r="L2624">
        <v>158.86118673074199</v>
      </c>
      <c r="M2624">
        <v>92.612303954091999</v>
      </c>
      <c r="N2624">
        <v>0.59039554741574096</v>
      </c>
      <c r="O2624">
        <v>0</v>
      </c>
      <c r="P2624">
        <v>214.98951781970601</v>
      </c>
      <c r="Q2624">
        <v>0.156967460247423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850</v>
      </c>
      <c r="E2625">
        <v>150.245</v>
      </c>
      <c r="F2625">
        <v>151</v>
      </c>
      <c r="G2625">
        <v>-10.2639324835898</v>
      </c>
      <c r="H2625">
        <v>6.6202441832116996</v>
      </c>
      <c r="I2625">
        <v>-10.1161724544028</v>
      </c>
      <c r="J2625">
        <v>-1.4658532711410499</v>
      </c>
      <c r="K2625">
        <v>144.628741507797</v>
      </c>
      <c r="L2625">
        <v>138.784119041016</v>
      </c>
      <c r="M2625">
        <v>70.029383963446804</v>
      </c>
      <c r="N2625">
        <v>6.60602122590426E-2</v>
      </c>
      <c r="O2625">
        <v>5.1324503311258303</v>
      </c>
      <c r="P2625">
        <v>21.7741935483871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E2626">
        <v>149.90707688000001</v>
      </c>
      <c r="F2626">
        <v>486.35</v>
      </c>
      <c r="G2626">
        <v>43.992172308604601</v>
      </c>
      <c r="H2626">
        <v>46.723272780981098</v>
      </c>
      <c r="I2626">
        <v>6.7585862349262804</v>
      </c>
      <c r="J2626">
        <v>26.274548497055701</v>
      </c>
      <c r="K2626">
        <v>393.148913238028</v>
      </c>
      <c r="L2626">
        <v>371.62163088153102</v>
      </c>
      <c r="M2626">
        <v>74.818528010296404</v>
      </c>
      <c r="N2626">
        <v>2.0376371852808202</v>
      </c>
      <c r="O2626">
        <v>35.242109591857698</v>
      </c>
      <c r="P2626">
        <v>134.95169082125599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D2627" t="s">
        <v>57</v>
      </c>
      <c r="E2627">
        <v>149.709024</v>
      </c>
      <c r="F2627">
        <v>87.3</v>
      </c>
      <c r="G2627">
        <v>-43.393527567535799</v>
      </c>
      <c r="H2627">
        <v>39.362568056703203</v>
      </c>
      <c r="I2627">
        <v>-31.229852418985399</v>
      </c>
      <c r="J2627">
        <v>13.6345747273761</v>
      </c>
      <c r="K2627">
        <v>71.3014029396398</v>
      </c>
      <c r="M2627">
        <v>69.214517826895303</v>
      </c>
      <c r="N2627">
        <v>2.8820804658549402</v>
      </c>
      <c r="O2627">
        <v>31.156930126002202</v>
      </c>
      <c r="P2627">
        <v>65.340909090909093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E2628">
        <v>149.49020999999999</v>
      </c>
      <c r="F2628">
        <v>78.97</v>
      </c>
      <c r="G2628">
        <v>64.403477401211305</v>
      </c>
      <c r="H2628">
        <v>35.565371571427598</v>
      </c>
      <c r="I2628">
        <v>30.644979079921701</v>
      </c>
      <c r="J2628">
        <v>9.5035228338700701</v>
      </c>
      <c r="K2628">
        <v>67.120803804904995</v>
      </c>
      <c r="L2628">
        <v>58.686631260351703</v>
      </c>
      <c r="M2628">
        <v>61.176843368349203</v>
      </c>
      <c r="N2628">
        <v>1.8565575777899599</v>
      </c>
      <c r="O2628">
        <v>10.8015702165379</v>
      </c>
      <c r="P2628">
        <v>119.361111111111</v>
      </c>
      <c r="Q2628">
        <v>0.156057317792722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205</v>
      </c>
      <c r="E2629">
        <v>149.34355725</v>
      </c>
      <c r="F2629">
        <v>142.05000000000001</v>
      </c>
      <c r="G2629">
        <v>-81.315381431530298</v>
      </c>
      <c r="H2629">
        <v>-16.7410951577194</v>
      </c>
      <c r="I2629">
        <v>-46.611246346028402</v>
      </c>
      <c r="J2629">
        <v>-4.02065296879789</v>
      </c>
      <c r="K2629">
        <v>161.205413649158</v>
      </c>
      <c r="L2629">
        <v>198.197106048525</v>
      </c>
      <c r="M2629">
        <v>28.863454934190798</v>
      </c>
      <c r="N2629">
        <v>0.86791120080726503</v>
      </c>
      <c r="O2629">
        <v>165.364308342133</v>
      </c>
      <c r="P2629">
        <v>0</v>
      </c>
      <c r="Q2629">
        <v>2.6664562883390999E-2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E2630">
        <v>149.12035</v>
      </c>
      <c r="F2630">
        <v>120.55</v>
      </c>
      <c r="G2630">
        <v>3.3803371095357</v>
      </c>
      <c r="H2630">
        <v>3.63355799209232</v>
      </c>
      <c r="I2630">
        <v>-19.295458353005301</v>
      </c>
      <c r="J2630">
        <v>-5.5120771246671501</v>
      </c>
      <c r="K2630">
        <v>118.898290543234</v>
      </c>
      <c r="L2630">
        <v>114.58266368407401</v>
      </c>
      <c r="M2630">
        <v>52.077491256323903</v>
      </c>
      <c r="N2630">
        <v>1.23393292682926</v>
      </c>
      <c r="O2630">
        <v>41.476565740356698</v>
      </c>
      <c r="P2630">
        <v>68.660370759006597</v>
      </c>
      <c r="Q2630">
        <v>0.121778072282339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E2631">
        <v>149.08318330999899</v>
      </c>
      <c r="F2631">
        <v>144.85</v>
      </c>
      <c r="G2631">
        <v>-24.0502874713582</v>
      </c>
      <c r="H2631">
        <v>17.8984890905604</v>
      </c>
      <c r="I2631">
        <v>-9.3283519495882707</v>
      </c>
      <c r="J2631">
        <v>29.652949457831099</v>
      </c>
      <c r="K2631">
        <v>129.672671593281</v>
      </c>
      <c r="L2631">
        <v>135.27541794741799</v>
      </c>
      <c r="M2631">
        <v>71.4192164707204</v>
      </c>
      <c r="N2631">
        <v>2.53317359556348</v>
      </c>
      <c r="O2631">
        <v>16.430790472902999</v>
      </c>
      <c r="P2631">
        <v>32.828977533241599</v>
      </c>
      <c r="Q2631">
        <v>8.9945513370420005E-2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525</v>
      </c>
      <c r="E2632">
        <v>148.85910000000001</v>
      </c>
      <c r="F2632">
        <v>15.6</v>
      </c>
      <c r="G2632">
        <v>-16.092460391325702</v>
      </c>
      <c r="H2632">
        <v>5.0484980873192997</v>
      </c>
      <c r="I2632">
        <v>-34.089663612215503</v>
      </c>
      <c r="J2632">
        <v>-0.61131943893159602</v>
      </c>
      <c r="K2632">
        <v>14.838512352541599</v>
      </c>
      <c r="L2632">
        <v>16.5643223587252</v>
      </c>
      <c r="M2632">
        <v>58.0109655737648</v>
      </c>
      <c r="N2632">
        <v>2.4697828498508998</v>
      </c>
      <c r="O2632">
        <v>91.282051282051199</v>
      </c>
      <c r="P2632">
        <v>26.6233766233766</v>
      </c>
      <c r="Q2632">
        <v>-1.1538617881852E-2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628</v>
      </c>
      <c r="E2633">
        <v>148.50869265</v>
      </c>
      <c r="F2633">
        <v>164.9</v>
      </c>
      <c r="G2633">
        <v>78.477847605108707</v>
      </c>
      <c r="H2633">
        <v>5.8688658383801204</v>
      </c>
      <c r="I2633">
        <v>46.5925605766625</v>
      </c>
      <c r="J2633">
        <v>-5.5556718346438396</v>
      </c>
      <c r="K2633">
        <v>150.46531630768499</v>
      </c>
      <c r="L2633">
        <v>123.83198218415799</v>
      </c>
      <c r="M2633">
        <v>51.227527439435903</v>
      </c>
      <c r="N2633">
        <v>1.8707851313516399</v>
      </c>
      <c r="O2633">
        <v>11.582777440873199</v>
      </c>
      <c r="P2633">
        <v>118.845388188453</v>
      </c>
      <c r="Q2633">
        <v>7.1304427400461001E-2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21</v>
      </c>
      <c r="E2634">
        <v>148.50604799999999</v>
      </c>
      <c r="F2634">
        <v>108</v>
      </c>
      <c r="G2634">
        <v>-1.9938155037954599</v>
      </c>
      <c r="H2634">
        <v>-5.25624667287099</v>
      </c>
      <c r="I2634">
        <v>-24.997905141778102</v>
      </c>
      <c r="J2634">
        <v>-3.1517599570477501</v>
      </c>
      <c r="K2634">
        <v>109.470772140238</v>
      </c>
      <c r="L2634">
        <v>106.51024040582401</v>
      </c>
      <c r="M2634">
        <v>33.069419410857201</v>
      </c>
      <c r="N2634">
        <v>0.54</v>
      </c>
      <c r="O2634">
        <v>38.842592592592503</v>
      </c>
      <c r="P2634">
        <v>27.8106508875739</v>
      </c>
      <c r="Q2634">
        <v>5.0737291527765002E-2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2509</v>
      </c>
      <c r="E2635">
        <v>148.08593500000001</v>
      </c>
      <c r="F2635">
        <v>37.549999999999997</v>
      </c>
      <c r="G2635">
        <v>3.7382005653369199</v>
      </c>
      <c r="H2635">
        <v>-4.1915073072742599</v>
      </c>
      <c r="I2635">
        <v>-40.554397895166197</v>
      </c>
      <c r="J2635">
        <v>5.0138606139180304</v>
      </c>
      <c r="K2635">
        <v>38.463935693713999</v>
      </c>
      <c r="L2635">
        <v>39.305049165324199</v>
      </c>
      <c r="M2635">
        <v>54.820753291203602</v>
      </c>
      <c r="N2635">
        <v>1.08585027232678</v>
      </c>
      <c r="O2635">
        <v>56.857523302263601</v>
      </c>
      <c r="P2635">
        <v>41.698113207547102</v>
      </c>
      <c r="Q2635">
        <v>8.1467018915605996E-2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922</v>
      </c>
      <c r="E2636">
        <v>147.813886422</v>
      </c>
      <c r="F2636">
        <v>79.11</v>
      </c>
      <c r="G2636">
        <v>7.1012087043361296</v>
      </c>
      <c r="H2636">
        <v>-1.1694859759408101</v>
      </c>
      <c r="I2636">
        <v>12.4232383846131</v>
      </c>
      <c r="J2636">
        <v>-4.2543702180738503</v>
      </c>
      <c r="K2636">
        <v>80.183144965304393</v>
      </c>
      <c r="L2636">
        <v>74.210036783181096</v>
      </c>
      <c r="M2636">
        <v>52.596425743967004</v>
      </c>
      <c r="N2636">
        <v>8.8779195752671E-2</v>
      </c>
      <c r="O2636">
        <v>46.884085450638302</v>
      </c>
      <c r="P2636">
        <v>43.4451495920217</v>
      </c>
      <c r="Q2636">
        <v>8.7507383226155006E-2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136</v>
      </c>
      <c r="E2637">
        <v>147.74422985000001</v>
      </c>
      <c r="F2637">
        <v>38.15</v>
      </c>
      <c r="G2637">
        <v>-21.897230692230501</v>
      </c>
      <c r="H2637">
        <v>4.7859071488103799</v>
      </c>
      <c r="I2637">
        <v>-20.977819870303701</v>
      </c>
      <c r="J2637">
        <v>-8.51216743351325</v>
      </c>
      <c r="K2637">
        <v>36.6377346470886</v>
      </c>
      <c r="L2637">
        <v>35.568877939999503</v>
      </c>
      <c r="M2637">
        <v>54.731404127461197</v>
      </c>
      <c r="N2637">
        <v>0.54704621331416103</v>
      </c>
      <c r="O2637">
        <v>35.779816513761403</v>
      </c>
      <c r="Q2637">
        <v>3.1637173371264003E-2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628</v>
      </c>
      <c r="E2638">
        <v>147.67628680000001</v>
      </c>
      <c r="F2638">
        <v>95.2</v>
      </c>
      <c r="G2638">
        <v>67.867935648278205</v>
      </c>
      <c r="H2638">
        <v>-5.2925730514104696</v>
      </c>
      <c r="I2638">
        <v>-21.421338983766098</v>
      </c>
      <c r="J2638">
        <v>-3.5886801796822501</v>
      </c>
      <c r="K2638">
        <v>100.72201155776899</v>
      </c>
      <c r="L2638">
        <v>94.158083382259605</v>
      </c>
      <c r="M2638">
        <v>30.1861903356012</v>
      </c>
      <c r="N2638">
        <v>0.20793728921985699</v>
      </c>
      <c r="O2638">
        <v>51.313025210084</v>
      </c>
      <c r="P2638">
        <v>112.26309921962</v>
      </c>
      <c r="Q2638">
        <v>0.15872623712945599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E2639">
        <v>147.638496</v>
      </c>
      <c r="F2639">
        <v>212</v>
      </c>
      <c r="G2639">
        <v>73.582221362563899</v>
      </c>
      <c r="H2639">
        <v>22.280245004465701</v>
      </c>
      <c r="I2639">
        <v>-13.205485757712999</v>
      </c>
      <c r="J2639">
        <v>2.8447598630014799</v>
      </c>
      <c r="K2639">
        <v>189.544401977912</v>
      </c>
      <c r="L2639">
        <v>163.43007376714101</v>
      </c>
      <c r="M2639">
        <v>55.244148759403899</v>
      </c>
      <c r="N2639">
        <v>2.4682155867545301</v>
      </c>
      <c r="O2639">
        <v>29.7169811320754</v>
      </c>
      <c r="P2639">
        <v>117.435897435897</v>
      </c>
      <c r="Q2639">
        <v>0.104958792542341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628</v>
      </c>
      <c r="E2640">
        <v>147.39146099999999</v>
      </c>
      <c r="F2640">
        <v>4.41</v>
      </c>
      <c r="G2640">
        <v>424.83222136256398</v>
      </c>
      <c r="H2640">
        <v>9.7694823151221399</v>
      </c>
      <c r="I2640">
        <v>46.109532874750698</v>
      </c>
      <c r="J2640">
        <v>13.734915011819</v>
      </c>
      <c r="K2640">
        <v>3.7607519304579999</v>
      </c>
      <c r="L2640">
        <v>2.9857112726527499</v>
      </c>
      <c r="M2640">
        <v>75.979444793669103</v>
      </c>
      <c r="N2640">
        <v>1.27739787090861</v>
      </c>
      <c r="O2640">
        <v>1.8140589569161001</v>
      </c>
      <c r="P2640">
        <v>451.25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255</v>
      </c>
      <c r="E2641">
        <v>146.913766173</v>
      </c>
      <c r="F2641">
        <v>60.03</v>
      </c>
      <c r="G2641">
        <v>251.972702008102</v>
      </c>
      <c r="H2641">
        <v>13.0462191965331</v>
      </c>
      <c r="I2641">
        <v>25.282516271942001</v>
      </c>
      <c r="J2641">
        <v>15.55894522562</v>
      </c>
      <c r="K2641">
        <v>42.877376459613302</v>
      </c>
      <c r="L2641">
        <v>38.415240837849801</v>
      </c>
      <c r="M2641">
        <v>91.670587658582903</v>
      </c>
      <c r="N2641">
        <v>2.20075904948144</v>
      </c>
      <c r="O2641">
        <v>0</v>
      </c>
      <c r="P2641">
        <v>301.537963231844</v>
      </c>
      <c r="Q2641">
        <v>0.101094918296373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57</v>
      </c>
      <c r="E2642">
        <v>146.59610000000001</v>
      </c>
      <c r="F2642">
        <v>33.950000000000003</v>
      </c>
      <c r="G2642">
        <v>30.626101270185199</v>
      </c>
      <c r="H2642">
        <v>12.8089168631445</v>
      </c>
      <c r="I2642">
        <v>-10.049069725840701</v>
      </c>
      <c r="J2642">
        <v>19.4982612300835</v>
      </c>
      <c r="K2642">
        <v>29.798765135418702</v>
      </c>
      <c r="L2642">
        <v>29.4889706881088</v>
      </c>
      <c r="M2642">
        <v>81.744225609146795</v>
      </c>
      <c r="N2642">
        <v>2.5418819059097899</v>
      </c>
      <c r="O2642">
        <v>29.278350515463899</v>
      </c>
      <c r="P2642">
        <v>57.540603248259799</v>
      </c>
      <c r="Q2642">
        <v>-2.4019983432925999E-2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1118</v>
      </c>
      <c r="E2643">
        <v>146.49829800000001</v>
      </c>
      <c r="F2643">
        <v>113.38</v>
      </c>
      <c r="G2643">
        <v>-26.8306025285207</v>
      </c>
      <c r="H2643">
        <v>-5.8949614064133096</v>
      </c>
      <c r="I2643">
        <v>-28.295043595026598</v>
      </c>
      <c r="J2643">
        <v>-2.8994763554818501</v>
      </c>
      <c r="K2643">
        <v>119.211724086147</v>
      </c>
      <c r="L2643">
        <v>119.002242252362</v>
      </c>
      <c r="M2643">
        <v>39.050881523318701</v>
      </c>
      <c r="N2643">
        <v>0.29951600589363597</v>
      </c>
      <c r="O2643">
        <v>47.600987828541101</v>
      </c>
      <c r="P2643">
        <v>25.074462217319301</v>
      </c>
      <c r="Q2643">
        <v>-5.8804617355415999E-2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298</v>
      </c>
      <c r="E2644">
        <v>145.50342499999999</v>
      </c>
      <c r="F2644">
        <v>64.599999999999994</v>
      </c>
      <c r="G2644">
        <v>-26.417778637436001</v>
      </c>
      <c r="M2644">
        <v>99.999992872253003</v>
      </c>
      <c r="N2644">
        <v>1</v>
      </c>
      <c r="O2644">
        <v>0</v>
      </c>
      <c r="P2644">
        <v>0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771</v>
      </c>
      <c r="E2645">
        <v>145.40061102000001</v>
      </c>
      <c r="F2645">
        <v>75.88</v>
      </c>
      <c r="G2645">
        <v>1359.29650707684</v>
      </c>
      <c r="H2645">
        <v>1.6500253496800901</v>
      </c>
      <c r="I2645">
        <v>218.407010057804</v>
      </c>
      <c r="J2645">
        <v>5.9778783953885197</v>
      </c>
      <c r="K2645">
        <v>70.663224410393298</v>
      </c>
      <c r="L2645">
        <v>46.973532255534003</v>
      </c>
      <c r="M2645">
        <v>57.093531581981402</v>
      </c>
      <c r="N2645">
        <v>0.45282899752389399</v>
      </c>
      <c r="O2645">
        <v>17.211386399578199</v>
      </c>
      <c r="P2645">
        <v>1345.3333333333301</v>
      </c>
      <c r="Q2645">
        <v>0.35877351490567699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136</v>
      </c>
      <c r="E2646">
        <v>144.77288641199999</v>
      </c>
      <c r="F2646">
        <v>20.79</v>
      </c>
      <c r="G2646">
        <v>405.29577634977602</v>
      </c>
      <c r="H2646">
        <v>30.617453087084598</v>
      </c>
      <c r="I2646">
        <v>8.2562088269658798</v>
      </c>
      <c r="J2646">
        <v>8.6664218611340704</v>
      </c>
      <c r="K2646">
        <v>16.763974281493301</v>
      </c>
      <c r="L2646">
        <v>13.2415746528747</v>
      </c>
      <c r="M2646">
        <v>73.222041528233603</v>
      </c>
      <c r="N2646">
        <v>1.14465931183243</v>
      </c>
      <c r="O2646">
        <v>9.2833092833092898</v>
      </c>
      <c r="P2646">
        <v>457.37265415549598</v>
      </c>
      <c r="Q2646">
        <v>7.7866850355615996E-2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265</v>
      </c>
      <c r="E2647">
        <v>144.76126500000001</v>
      </c>
      <c r="F2647">
        <v>134.15</v>
      </c>
      <c r="G2647">
        <v>-32.508083152661698</v>
      </c>
      <c r="H2647">
        <v>-2.4539619023803101</v>
      </c>
      <c r="I2647">
        <v>-43.443863319975598</v>
      </c>
      <c r="J2647">
        <v>0.77128217494960505</v>
      </c>
      <c r="K2647">
        <v>136.39995030863599</v>
      </c>
      <c r="L2647">
        <v>149.615214797172</v>
      </c>
      <c r="M2647">
        <v>50.855151297595</v>
      </c>
      <c r="N2647">
        <v>0.60825094161958504</v>
      </c>
      <c r="O2647">
        <v>80.059634737234404</v>
      </c>
      <c r="P2647">
        <v>9.9590163934426297</v>
      </c>
      <c r="Q2647">
        <v>0.105546543223954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925</v>
      </c>
      <c r="E2648">
        <v>144.69839999999999</v>
      </c>
      <c r="F2648">
        <v>243.6</v>
      </c>
      <c r="G2648">
        <v>72.601829205701193</v>
      </c>
      <c r="H2648">
        <v>25.015564382814599</v>
      </c>
      <c r="I2648">
        <v>0.624462886969123</v>
      </c>
      <c r="J2648">
        <v>24.237402604528601</v>
      </c>
      <c r="K2648">
        <v>207.87064667691101</v>
      </c>
      <c r="L2648">
        <v>191.99082568131601</v>
      </c>
      <c r="M2648">
        <v>60.6203972459762</v>
      </c>
      <c r="N2648">
        <v>5.4564814554034298</v>
      </c>
      <c r="O2648">
        <v>26.908866995073801</v>
      </c>
      <c r="P2648">
        <v>111.09185441941</v>
      </c>
      <c r="Q2648">
        <v>0.13138649453227499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604</v>
      </c>
      <c r="E2649">
        <v>144.07456139999999</v>
      </c>
      <c r="F2649">
        <v>71.400000000000006</v>
      </c>
      <c r="G2649">
        <v>-49.8904474477254</v>
      </c>
      <c r="H2649">
        <v>0.13857748107724799</v>
      </c>
      <c r="I2649">
        <v>-43.630958088292097</v>
      </c>
      <c r="J2649">
        <v>0.459822148078113</v>
      </c>
      <c r="K2649">
        <v>70.095215974949994</v>
      </c>
      <c r="M2649">
        <v>55.052517128920002</v>
      </c>
      <c r="N2649">
        <v>0.99680729760547304</v>
      </c>
      <c r="O2649">
        <v>60.0140056022408</v>
      </c>
      <c r="P2649">
        <v>21.016949152542299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293</v>
      </c>
      <c r="E2650">
        <v>144.01458525000001</v>
      </c>
      <c r="F2650">
        <v>69.25</v>
      </c>
      <c r="G2650">
        <v>-57.374907251593498</v>
      </c>
      <c r="H2650">
        <v>17.381464351936799</v>
      </c>
      <c r="I2650">
        <v>-25.3580829497328</v>
      </c>
      <c r="J2650">
        <v>5.8269538747437304</v>
      </c>
      <c r="K2650">
        <v>62.930448565904001</v>
      </c>
      <c r="L2650">
        <v>68.507851634195603</v>
      </c>
      <c r="M2650">
        <v>61.684461434003097</v>
      </c>
      <c r="N2650">
        <v>2.7496607357262399</v>
      </c>
      <c r="O2650">
        <v>60.288808664259903</v>
      </c>
      <c r="P2650">
        <v>42.783505154639101</v>
      </c>
      <c r="Q2650">
        <v>2.6516010938160001E-2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E2651">
        <v>143.60036984999999</v>
      </c>
      <c r="F2651">
        <v>202.05</v>
      </c>
      <c r="G2651">
        <v>35.481259824102402</v>
      </c>
      <c r="H2651">
        <v>-6.30353352880282</v>
      </c>
      <c r="I2651">
        <v>4.84403974718865</v>
      </c>
      <c r="J2651">
        <v>-1.33357813886593</v>
      </c>
      <c r="K2651">
        <v>184.48390911035699</v>
      </c>
      <c r="L2651">
        <v>164.45115720162499</v>
      </c>
      <c r="M2651">
        <v>57.679386969529197</v>
      </c>
      <c r="N2651">
        <v>0.22973457922575299</v>
      </c>
      <c r="O2651">
        <v>8.8839396189062096</v>
      </c>
      <c r="P2651">
        <v>73.507943323314706</v>
      </c>
      <c r="Q2651">
        <v>0.18945400661238199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922</v>
      </c>
      <c r="E2652">
        <v>143.33691245099999</v>
      </c>
      <c r="F2652">
        <v>8.81</v>
      </c>
      <c r="G2652">
        <v>-34.166469736912397</v>
      </c>
      <c r="H2652">
        <v>5.5316321150077901</v>
      </c>
      <c r="I2652">
        <v>-42.335736141946803</v>
      </c>
      <c r="J2652">
        <v>3.2013055820642999</v>
      </c>
      <c r="K2652">
        <v>8.7796351302953699</v>
      </c>
      <c r="L2652">
        <v>9.6629222309072702</v>
      </c>
      <c r="M2652">
        <v>54.239568683560101</v>
      </c>
      <c r="N2652">
        <v>1.1740927803177901</v>
      </c>
      <c r="O2652">
        <v>79.909194097616293</v>
      </c>
      <c r="P2652">
        <v>11.5189873417721</v>
      </c>
      <c r="Q2652">
        <v>-1.4918540585754E-2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E2653">
        <v>142.986932</v>
      </c>
      <c r="F2653">
        <v>100.61</v>
      </c>
      <c r="G2653">
        <v>-9.4294065444127604</v>
      </c>
      <c r="H2653">
        <v>5.3701691648124497</v>
      </c>
      <c r="I2653">
        <v>-24.543893948091998</v>
      </c>
      <c r="J2653">
        <v>4.3822113348182796</v>
      </c>
      <c r="K2653">
        <v>96.073049289231705</v>
      </c>
      <c r="L2653">
        <v>97.283294462328399</v>
      </c>
      <c r="M2653">
        <v>60.522436540224497</v>
      </c>
      <c r="N2653">
        <v>3.1389041095890402</v>
      </c>
      <c r="O2653">
        <v>37.859059735612703</v>
      </c>
      <c r="P2653">
        <v>21.8038740920097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720</v>
      </c>
      <c r="E2654">
        <v>142.89995898000001</v>
      </c>
      <c r="F2654">
        <v>87.99</v>
      </c>
      <c r="G2654">
        <v>-1.9623330928815801</v>
      </c>
      <c r="H2654">
        <v>-1.0996394727855201</v>
      </c>
      <c r="I2654">
        <v>6.3162978569227493E-2</v>
      </c>
      <c r="J2654">
        <v>-2.3451716828531999</v>
      </c>
      <c r="K2654">
        <v>84.173932098776902</v>
      </c>
      <c r="L2654">
        <v>78.540097611484697</v>
      </c>
      <c r="M2654">
        <v>66.033807332126898</v>
      </c>
      <c r="N2654">
        <v>0.81400743073385196</v>
      </c>
      <c r="O2654">
        <v>1.1478577111035499</v>
      </c>
      <c r="P2654">
        <v>51.445783132530003</v>
      </c>
      <c r="Q2654">
        <v>1.9804733760708002E-2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279</v>
      </c>
      <c r="E2655">
        <v>142.82536999999999</v>
      </c>
      <c r="F2655">
        <v>35.17</v>
      </c>
      <c r="G2655">
        <v>75.708658144173199</v>
      </c>
      <c r="H2655">
        <v>2.9468545737085101</v>
      </c>
      <c r="I2655">
        <v>16.005155770373602</v>
      </c>
      <c r="J2655">
        <v>-6.5097299003835296</v>
      </c>
      <c r="K2655">
        <v>32.421381370228197</v>
      </c>
      <c r="L2655">
        <v>25.200273316622201</v>
      </c>
      <c r="M2655">
        <v>42.121179181515203</v>
      </c>
      <c r="N2655">
        <v>0.70744069736301596</v>
      </c>
      <c r="O2655">
        <v>20.1876599374466</v>
      </c>
      <c r="P2655">
        <v>139.25170068027199</v>
      </c>
      <c r="Q2655">
        <v>0.111177453137527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46</v>
      </c>
      <c r="E2656">
        <v>142.40183999999999</v>
      </c>
      <c r="F2656">
        <v>147</v>
      </c>
      <c r="G2656">
        <v>151.20261796313</v>
      </c>
      <c r="H2656">
        <v>12.492534514395899</v>
      </c>
      <c r="I2656">
        <v>74.086703686002195</v>
      </c>
      <c r="K2656">
        <v>135.510650090116</v>
      </c>
      <c r="L2656">
        <v>97.070056673552997</v>
      </c>
      <c r="M2656">
        <v>50.390170302702202</v>
      </c>
      <c r="N2656">
        <v>0.316176470588235</v>
      </c>
      <c r="O2656">
        <v>9.8639455782312897</v>
      </c>
      <c r="P2656">
        <v>202.158273381295</v>
      </c>
      <c r="Q2656">
        <v>0.114376082952132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480</v>
      </c>
      <c r="E2657">
        <v>141.83582690399999</v>
      </c>
      <c r="F2657">
        <v>48.12</v>
      </c>
      <c r="G2657">
        <v>-10.744701714359101</v>
      </c>
      <c r="H2657">
        <v>-6.6171393013692699</v>
      </c>
      <c r="I2657">
        <v>-28.478702419366901</v>
      </c>
      <c r="J2657">
        <v>-1.08357813886593</v>
      </c>
      <c r="K2657">
        <v>47.4653392003123</v>
      </c>
      <c r="L2657">
        <v>46.984521497205598</v>
      </c>
      <c r="M2657">
        <v>44.394035211913597</v>
      </c>
      <c r="N2657">
        <v>0.85379168332447897</v>
      </c>
      <c r="O2657">
        <v>39.2352452202826</v>
      </c>
      <c r="P2657">
        <v>29.878542510121399</v>
      </c>
      <c r="Q2657">
        <v>-7.4457069510561996E-2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E2658">
        <v>141.485784</v>
      </c>
      <c r="F2658">
        <v>136.94999999999999</v>
      </c>
      <c r="G2658">
        <v>-50.482098016421297</v>
      </c>
      <c r="H2658">
        <v>-9.2496191875640097</v>
      </c>
      <c r="I2658">
        <v>-29.0331949636833</v>
      </c>
      <c r="J2658">
        <v>-3.9642215800319498</v>
      </c>
      <c r="K2658">
        <v>147.91921281053101</v>
      </c>
      <c r="L2658">
        <v>156.42529542346099</v>
      </c>
      <c r="M2658">
        <v>0.79456610645478098</v>
      </c>
      <c r="N2658">
        <v>0.65263157894736801</v>
      </c>
      <c r="O2658">
        <v>34.6111719605695</v>
      </c>
      <c r="P2658">
        <v>30.056980056979999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265</v>
      </c>
      <c r="E2659">
        <v>141.3897375</v>
      </c>
      <c r="F2659">
        <v>441.25</v>
      </c>
      <c r="G2659">
        <v>67.410466475676202</v>
      </c>
      <c r="H2659">
        <v>-5.0137295882486397</v>
      </c>
      <c r="I2659">
        <v>9.7447724419841197</v>
      </c>
      <c r="J2659">
        <v>4.4899512728987698</v>
      </c>
      <c r="K2659">
        <v>439.053729316106</v>
      </c>
      <c r="L2659">
        <v>371.78664567709598</v>
      </c>
      <c r="M2659">
        <v>45.436852280403002</v>
      </c>
      <c r="N2659">
        <v>0.51400494632708904</v>
      </c>
      <c r="O2659">
        <v>20.113314447592</v>
      </c>
      <c r="P2659">
        <v>112.54816955683999</v>
      </c>
      <c r="Q2659">
        <v>7.6304915928223999E-2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720</v>
      </c>
      <c r="E2660">
        <v>141.05316456</v>
      </c>
      <c r="F2660">
        <v>77.05</v>
      </c>
      <c r="G2660">
        <v>38.113504727928003</v>
      </c>
      <c r="H2660">
        <v>-1.14214648734224</v>
      </c>
      <c r="I2660">
        <v>21.063774979677699</v>
      </c>
      <c r="J2660">
        <v>1.8489787408740299</v>
      </c>
      <c r="K2660">
        <v>73.341616236267399</v>
      </c>
      <c r="L2660">
        <v>63.183723695604797</v>
      </c>
      <c r="M2660">
        <v>44.340069516080298</v>
      </c>
      <c r="N2660">
        <v>1.13599275044725</v>
      </c>
      <c r="O2660">
        <v>2.7255029201817198</v>
      </c>
      <c r="P2660">
        <v>76.1142857142857</v>
      </c>
      <c r="Q2660">
        <v>1.5864695888099999E-4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116</v>
      </c>
      <c r="E2661">
        <v>140.94099</v>
      </c>
      <c r="F2661">
        <v>347</v>
      </c>
      <c r="G2661">
        <v>381.93264620873998</v>
      </c>
      <c r="H2661">
        <v>-14.917656691423799</v>
      </c>
      <c r="I2661">
        <v>-1.1511047926665801</v>
      </c>
      <c r="J2661">
        <v>-10.4482978874253</v>
      </c>
      <c r="K2661">
        <v>387.17143447020698</v>
      </c>
      <c r="L2661">
        <v>314.45871350007502</v>
      </c>
      <c r="M2661">
        <v>26.3096814289778</v>
      </c>
      <c r="N2661">
        <v>0.94147547468354398</v>
      </c>
      <c r="O2661">
        <v>39.8270893371757</v>
      </c>
      <c r="P2661">
        <v>408.350424846176</v>
      </c>
      <c r="Q2661">
        <v>0.26695326696217098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E2662">
        <v>140.15257384</v>
      </c>
      <c r="F2662">
        <v>49.18</v>
      </c>
      <c r="G2662">
        <v>177.16246827614401</v>
      </c>
      <c r="H2662">
        <v>19.019451485180099</v>
      </c>
      <c r="I2662">
        <v>-35.966933797704399</v>
      </c>
      <c r="J2662">
        <v>20.170961420148299</v>
      </c>
      <c r="K2662">
        <v>41.519957404730498</v>
      </c>
      <c r="L2662">
        <v>43.990782100631399</v>
      </c>
      <c r="M2662">
        <v>93.0586073394538</v>
      </c>
      <c r="N2662">
        <v>2.0345114454580102</v>
      </c>
      <c r="O2662">
        <v>62.5254168361122</v>
      </c>
      <c r="P2662">
        <v>218.11125485122801</v>
      </c>
      <c r="Q2662">
        <v>8.3194327203422E-2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143</v>
      </c>
      <c r="E2663">
        <v>140.15086891999999</v>
      </c>
      <c r="F2663">
        <v>6.68</v>
      </c>
      <c r="G2663">
        <v>51.715554695897303</v>
      </c>
      <c r="H2663">
        <v>15.843598661378801</v>
      </c>
      <c r="I2663">
        <v>-22.1161724544028</v>
      </c>
      <c r="J2663">
        <v>16.8312158686247</v>
      </c>
      <c r="K2663">
        <v>5.5993434580059596</v>
      </c>
      <c r="L2663">
        <v>5.8613363548996196</v>
      </c>
      <c r="M2663">
        <v>89.164958699036603</v>
      </c>
      <c r="N2663">
        <v>1.9956790215098901</v>
      </c>
      <c r="O2663">
        <v>57.185628742514901</v>
      </c>
      <c r="P2663">
        <v>78.133333333333297</v>
      </c>
      <c r="Q2663">
        <v>-9.1291637003083001E-2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140.14878306</v>
      </c>
      <c r="F2664">
        <v>254.35</v>
      </c>
      <c r="G2664">
        <v>249.89528542529499</v>
      </c>
      <c r="H2664">
        <v>6.7894541052241397</v>
      </c>
      <c r="I2664">
        <v>85.439701959807095</v>
      </c>
      <c r="J2664">
        <v>-1.33357813886593</v>
      </c>
      <c r="K2664">
        <v>233.86503392960299</v>
      </c>
      <c r="L2664">
        <v>171.36202725290801</v>
      </c>
      <c r="M2664">
        <v>100</v>
      </c>
      <c r="N2664">
        <v>0</v>
      </c>
      <c r="O2664">
        <v>0</v>
      </c>
      <c r="P2664">
        <v>276.31306406273097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136</v>
      </c>
      <c r="E2665">
        <v>139.81354110000001</v>
      </c>
      <c r="F2665">
        <v>38.700000000000003</v>
      </c>
      <c r="G2665">
        <v>24.165878950112599</v>
      </c>
      <c r="H2665">
        <v>-14.6388023518083</v>
      </c>
      <c r="I2665">
        <v>1.2338105666202099</v>
      </c>
      <c r="J2665">
        <v>-1.46317896831123</v>
      </c>
      <c r="K2665">
        <v>36.511819582109197</v>
      </c>
      <c r="L2665">
        <v>31.8740210491674</v>
      </c>
      <c r="M2665">
        <v>42.980261196386401</v>
      </c>
      <c r="N2665">
        <v>0.37510297449339203</v>
      </c>
      <c r="O2665">
        <v>31.7571059431524</v>
      </c>
      <c r="P2665">
        <v>63.291139240506297</v>
      </c>
      <c r="Q2665">
        <v>9.0567369323129004E-2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1839</v>
      </c>
      <c r="E2666">
        <v>139.72499999999999</v>
      </c>
      <c r="F2666">
        <v>13.8</v>
      </c>
      <c r="G2666">
        <v>111.51325584532201</v>
      </c>
      <c r="H2666">
        <v>-5.4154659846326698</v>
      </c>
      <c r="I2666">
        <v>38.232084356418198</v>
      </c>
      <c r="J2666">
        <v>1.48123667594888</v>
      </c>
      <c r="K2666">
        <v>12.9363859993014</v>
      </c>
      <c r="L2666">
        <v>10.804529638315399</v>
      </c>
      <c r="M2666">
        <v>49.977401625272002</v>
      </c>
      <c r="N2666">
        <v>0.52247773464962299</v>
      </c>
      <c r="O2666">
        <v>24.2753623188405</v>
      </c>
      <c r="P2666">
        <v>142.105263157894</v>
      </c>
      <c r="Q2666">
        <v>-1.9538482007603001E-2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391</v>
      </c>
      <c r="E2667">
        <v>139.47300000000001</v>
      </c>
      <c r="F2667">
        <v>774.85</v>
      </c>
      <c r="G2667">
        <v>-14.5664614234338</v>
      </c>
      <c r="H2667">
        <v>2.8601811977487498E-2</v>
      </c>
      <c r="I2667">
        <v>6.7311412608996797</v>
      </c>
      <c r="J2667">
        <v>9.3654232876675891</v>
      </c>
      <c r="K2667">
        <v>728.25866736326896</v>
      </c>
      <c r="L2667">
        <v>695.684817510264</v>
      </c>
      <c r="M2667">
        <v>59.501670399421997</v>
      </c>
      <c r="N2667">
        <v>0.56968201233981897</v>
      </c>
      <c r="O2667">
        <v>8.78234496999419</v>
      </c>
      <c r="P2667">
        <v>34.756521739130399</v>
      </c>
      <c r="Q2667">
        <v>5.2029679483949001E-2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604</v>
      </c>
      <c r="E2668">
        <v>139.37857869999999</v>
      </c>
      <c r="F2668">
        <v>128.5</v>
      </c>
      <c r="G2668">
        <v>64.802459457802001</v>
      </c>
      <c r="H2668">
        <v>33.2356864736849</v>
      </c>
      <c r="I2668">
        <v>-22.827564890522002</v>
      </c>
      <c r="J2668">
        <v>9.5371115163064903</v>
      </c>
      <c r="K2668">
        <v>109.352113405504</v>
      </c>
      <c r="L2668">
        <v>100.588865758038</v>
      </c>
      <c r="M2668">
        <v>75.778079915261102</v>
      </c>
      <c r="N2668">
        <v>1.06482211605362</v>
      </c>
      <c r="O2668">
        <v>29.8054474708171</v>
      </c>
      <c r="P2668">
        <v>93.087903831705404</v>
      </c>
      <c r="Q2668">
        <v>4.9267498836501E-2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57</v>
      </c>
      <c r="E2669">
        <v>139.06517997099999</v>
      </c>
      <c r="F2669">
        <v>49.57</v>
      </c>
      <c r="G2669">
        <v>-0.44573289410692801</v>
      </c>
      <c r="H2669">
        <v>0.24342428698610699</v>
      </c>
      <c r="I2669">
        <v>-22.202107202905999</v>
      </c>
      <c r="J2669">
        <v>-1.07357813886592</v>
      </c>
      <c r="K2669">
        <v>48.973902324617796</v>
      </c>
      <c r="L2669">
        <v>47.242542061037497</v>
      </c>
      <c r="M2669">
        <v>46.953111311988401</v>
      </c>
      <c r="N2669">
        <v>1.49387524951033</v>
      </c>
      <c r="O2669">
        <v>37.179745814000398</v>
      </c>
      <c r="P2669">
        <v>50.898021308980198</v>
      </c>
      <c r="Q2669">
        <v>9.1911067876979998E-3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420</v>
      </c>
      <c r="E2670">
        <v>138.871746</v>
      </c>
      <c r="F2670">
        <v>91.65</v>
      </c>
      <c r="G2670">
        <v>108.582221362564</v>
      </c>
      <c r="H2670">
        <v>42.060639808523199</v>
      </c>
      <c r="I2670">
        <v>36.833928162944197</v>
      </c>
      <c r="J2670">
        <v>6.8923642915808898</v>
      </c>
      <c r="K2670">
        <v>66.236995004047301</v>
      </c>
      <c r="L2670">
        <v>51.493542198009798</v>
      </c>
      <c r="M2670">
        <v>99.699583165321499</v>
      </c>
      <c r="N2670">
        <v>0.63797974123871903</v>
      </c>
      <c r="O2670">
        <v>0</v>
      </c>
      <c r="P2670">
        <v>202.97520661157</v>
      </c>
      <c r="Q2670">
        <v>7.6482917595323996E-2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420</v>
      </c>
      <c r="E2671">
        <v>138.34290066</v>
      </c>
      <c r="F2671">
        <v>138.30000000000001</v>
      </c>
      <c r="G2671">
        <v>5.2338158413836</v>
      </c>
      <c r="H2671">
        <v>-4.9244161481006197</v>
      </c>
      <c r="I2671">
        <v>3.2480205552945001</v>
      </c>
      <c r="J2671">
        <v>-0.59554379469346597</v>
      </c>
      <c r="K2671">
        <v>136.270105705731</v>
      </c>
      <c r="L2671">
        <v>126.981241878814</v>
      </c>
      <c r="M2671">
        <v>54.300090783852603</v>
      </c>
      <c r="N2671">
        <v>1.8892663595612</v>
      </c>
      <c r="O2671">
        <v>19.739696312364401</v>
      </c>
      <c r="P2671">
        <v>40.978593272171203</v>
      </c>
      <c r="Q2671">
        <v>5.4215999859219002E-2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133</v>
      </c>
      <c r="E2672">
        <v>137.846217</v>
      </c>
      <c r="F2672">
        <v>299.10000000000002</v>
      </c>
      <c r="G2672">
        <v>124.00084159029301</v>
      </c>
      <c r="H2672">
        <v>5.4016162790574898</v>
      </c>
      <c r="I2672">
        <v>-5.2526457629380801</v>
      </c>
      <c r="J2672">
        <v>10.375512770224899</v>
      </c>
      <c r="K2672">
        <v>294.77080398693801</v>
      </c>
      <c r="L2672">
        <v>261.01247019569797</v>
      </c>
      <c r="M2672">
        <v>52.219795455140797</v>
      </c>
      <c r="N2672">
        <v>2.21110338585052</v>
      </c>
      <c r="O2672">
        <v>31.2437311935807</v>
      </c>
      <c r="P2672">
        <v>150.41862022772901</v>
      </c>
      <c r="Q2672">
        <v>0.197363532148816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21</v>
      </c>
      <c r="E2673">
        <v>137.72076770999999</v>
      </c>
      <c r="F2673">
        <v>215.45</v>
      </c>
      <c r="G2673">
        <v>27.916032250816102</v>
      </c>
      <c r="H2673">
        <v>0.198298781674451</v>
      </c>
      <c r="I2673">
        <v>-0.79965377851174801</v>
      </c>
      <c r="J2673">
        <v>-2.0592675438006198</v>
      </c>
      <c r="K2673">
        <v>204.49455755931999</v>
      </c>
      <c r="L2673">
        <v>190.22608109683301</v>
      </c>
      <c r="M2673">
        <v>76.457147181067299</v>
      </c>
      <c r="N2673">
        <v>0.754969187375513</v>
      </c>
      <c r="O2673">
        <v>20.677651427245301</v>
      </c>
      <c r="P2673">
        <v>70.181674565560797</v>
      </c>
      <c r="Q2673">
        <v>-3.2112481391973001E-2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771</v>
      </c>
      <c r="E2674">
        <v>137.648225</v>
      </c>
      <c r="F2674">
        <v>152.35</v>
      </c>
      <c r="G2674">
        <v>4.2986520789946896</v>
      </c>
      <c r="H2674">
        <v>-7.4380648546891699</v>
      </c>
      <c r="I2674">
        <v>-7.7156419504240796</v>
      </c>
      <c r="J2674">
        <v>0.204883399595609</v>
      </c>
      <c r="K2674">
        <v>157.19627584064901</v>
      </c>
      <c r="L2674">
        <v>120.54280667696</v>
      </c>
      <c r="M2674">
        <v>29.926506320948199</v>
      </c>
      <c r="N2674">
        <v>0.15920954511558499</v>
      </c>
      <c r="O2674">
        <v>23.367246471939598</v>
      </c>
      <c r="P2674">
        <v>95.320512820512803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1553</v>
      </c>
      <c r="E2675">
        <v>137.61707334799999</v>
      </c>
      <c r="F2675">
        <v>94.04</v>
      </c>
      <c r="G2675">
        <v>43.636470910484398</v>
      </c>
      <c r="H2675">
        <v>-5.1279142626671002</v>
      </c>
      <c r="I2675">
        <v>32.1116552659782</v>
      </c>
      <c r="J2675">
        <v>18.694492036572601</v>
      </c>
      <c r="K2675">
        <v>86.664363448021703</v>
      </c>
      <c r="L2675">
        <v>84.764976271632804</v>
      </c>
      <c r="M2675">
        <v>76.4657461582308</v>
      </c>
      <c r="N2675">
        <v>1.61992481203007</v>
      </c>
      <c r="O2675">
        <v>58.177371331348297</v>
      </c>
      <c r="P2675">
        <v>76.733696673557603</v>
      </c>
      <c r="Q2675">
        <v>4.5270014462139997E-2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628</v>
      </c>
      <c r="E2676">
        <v>137.33942200000001</v>
      </c>
      <c r="F2676">
        <v>47.08</v>
      </c>
      <c r="G2676">
        <v>45.469771563367097</v>
      </c>
      <c r="H2676">
        <v>-6.8634333412990998</v>
      </c>
      <c r="I2676">
        <v>-26.023218931164401</v>
      </c>
      <c r="J2676">
        <v>-4.3765126949309403</v>
      </c>
      <c r="K2676">
        <v>47.135828697981701</v>
      </c>
      <c r="L2676">
        <v>44.852806576362603</v>
      </c>
      <c r="M2676">
        <v>39.015008719745403</v>
      </c>
      <c r="N2676">
        <v>0.28926104784512202</v>
      </c>
      <c r="O2676">
        <v>22.6635514018691</v>
      </c>
      <c r="P2676">
        <v>74.823616784255407</v>
      </c>
      <c r="Q2676">
        <v>5.2641058883169001E-2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604</v>
      </c>
      <c r="E2677">
        <v>137.33496</v>
      </c>
      <c r="F2677">
        <v>130.19999999999999</v>
      </c>
      <c r="G2677">
        <v>-16.775673374278099</v>
      </c>
      <c r="H2677">
        <v>30.5135065002824</v>
      </c>
      <c r="I2677">
        <v>-4.6119982257277297</v>
      </c>
      <c r="J2677">
        <v>6.9997551944673999</v>
      </c>
      <c r="K2677">
        <v>116.058415704114</v>
      </c>
      <c r="M2677">
        <v>63.192172372616803</v>
      </c>
      <c r="N2677">
        <v>0.63958506224066303</v>
      </c>
      <c r="O2677">
        <v>12.1351766513057</v>
      </c>
      <c r="P2677">
        <v>62.749999999999901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398</v>
      </c>
      <c r="E2678">
        <v>137.29778648599901</v>
      </c>
      <c r="F2678">
        <v>86.66</v>
      </c>
      <c r="G2678">
        <v>-43.153917725523002</v>
      </c>
      <c r="H2678">
        <v>26.370806144700801</v>
      </c>
      <c r="I2678">
        <v>-27.135434201421099</v>
      </c>
      <c r="J2678">
        <v>-8.9357251429189599</v>
      </c>
      <c r="K2678">
        <v>80.111403014262706</v>
      </c>
      <c r="L2678">
        <v>85.664943373537298</v>
      </c>
      <c r="M2678">
        <v>49.332789553017001</v>
      </c>
      <c r="N2678">
        <v>0.99791611860048102</v>
      </c>
      <c r="O2678">
        <v>57.086710542241299</v>
      </c>
      <c r="P2678">
        <v>38.161766270868704</v>
      </c>
      <c r="Q2678">
        <v>0.232892247852104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143</v>
      </c>
      <c r="E2679">
        <v>137.10358015200001</v>
      </c>
      <c r="F2679">
        <v>35.64</v>
      </c>
      <c r="G2679">
        <v>-90.198266442313994</v>
      </c>
      <c r="H2679">
        <v>-12.541143837286199</v>
      </c>
      <c r="I2679">
        <v>-56.537504298602201</v>
      </c>
      <c r="J2679">
        <v>3.41804173154445</v>
      </c>
      <c r="K2679">
        <v>36.163558205855502</v>
      </c>
      <c r="M2679">
        <v>66.697243081118799</v>
      </c>
      <c r="N2679">
        <v>0.43770824231925798</v>
      </c>
      <c r="O2679">
        <v>204.994388327721</v>
      </c>
      <c r="P2679">
        <v>15.526742301458601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265</v>
      </c>
      <c r="E2680">
        <v>136.48796152</v>
      </c>
      <c r="F2680">
        <v>126.85</v>
      </c>
      <c r="G2680">
        <v>68.586064560104305</v>
      </c>
      <c r="H2680">
        <v>10.7583637167393</v>
      </c>
      <c r="I2680">
        <v>64.282138594154503</v>
      </c>
      <c r="J2680">
        <v>6.1454134577727197</v>
      </c>
      <c r="K2680">
        <v>113.18144340762601</v>
      </c>
      <c r="M2680">
        <v>59.725260583721102</v>
      </c>
      <c r="N2680">
        <v>0.60207253886010303</v>
      </c>
      <c r="O2680">
        <v>7.5285770595191197</v>
      </c>
      <c r="P2680">
        <v>130.636363636363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1149</v>
      </c>
      <c r="E2681">
        <v>136.38901796900001</v>
      </c>
      <c r="F2681">
        <v>23.69</v>
      </c>
      <c r="G2681">
        <v>-27.544656767652999</v>
      </c>
      <c r="H2681">
        <v>6.7892078725835399</v>
      </c>
      <c r="I2681">
        <v>-30.7798258285614</v>
      </c>
      <c r="J2681">
        <v>5.4946156937331896</v>
      </c>
      <c r="K2681">
        <v>23.139957343580399</v>
      </c>
      <c r="L2681">
        <v>23.0261887182618</v>
      </c>
      <c r="M2681">
        <v>61.468689226019897</v>
      </c>
      <c r="N2681">
        <v>1.1336354758315099</v>
      </c>
      <c r="O2681">
        <v>49.7678345293372</v>
      </c>
      <c r="P2681">
        <v>27.3655913978494</v>
      </c>
      <c r="Q2681">
        <v>5.0706520680883001E-2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133</v>
      </c>
      <c r="E2682">
        <v>136.10095908</v>
      </c>
      <c r="F2682">
        <v>6.96</v>
      </c>
      <c r="G2682">
        <v>-20.828654770366501</v>
      </c>
      <c r="H2682">
        <v>-7.8216264985247799</v>
      </c>
      <c r="I2682">
        <v>-50.400892479711302</v>
      </c>
      <c r="J2682">
        <v>-1.04622181702684</v>
      </c>
      <c r="K2682">
        <v>7.32446677631276</v>
      </c>
      <c r="L2682">
        <v>7.8393372657142999</v>
      </c>
      <c r="M2682">
        <v>38.320919949582802</v>
      </c>
      <c r="N2682">
        <v>0.94931078118380696</v>
      </c>
      <c r="O2682">
        <v>76.005747126436702</v>
      </c>
      <c r="P2682">
        <v>7.0769230769230598</v>
      </c>
      <c r="Q2682">
        <v>1.5712960283867001E-2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21</v>
      </c>
      <c r="E2683">
        <v>135.79733160000001</v>
      </c>
      <c r="F2683">
        <v>105.87</v>
      </c>
      <c r="G2683">
        <v>69.275382175872593</v>
      </c>
      <c r="H2683">
        <v>-8.6210466466487894</v>
      </c>
      <c r="I2683">
        <v>-2.6357587340094799</v>
      </c>
      <c r="J2683">
        <v>-5.2696511982266596</v>
      </c>
      <c r="K2683">
        <v>108.810778677434</v>
      </c>
      <c r="L2683">
        <v>96.454115970114799</v>
      </c>
      <c r="M2683">
        <v>42.797628396598597</v>
      </c>
      <c r="N2683">
        <v>1.0858501026892</v>
      </c>
      <c r="O2683">
        <v>38.849532445451899</v>
      </c>
      <c r="P2683">
        <v>104.777562862669</v>
      </c>
      <c r="Q2683">
        <v>0.102930340743129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398</v>
      </c>
      <c r="E2684">
        <v>135.28184999999999</v>
      </c>
      <c r="F2684">
        <v>75.45</v>
      </c>
      <c r="G2684">
        <v>-63.9333065877465</v>
      </c>
      <c r="H2684">
        <v>12.5898593510381</v>
      </c>
      <c r="I2684">
        <v>-54.586250582598502</v>
      </c>
      <c r="J2684">
        <v>12.0926057051452</v>
      </c>
      <c r="K2684">
        <v>74.124555457528203</v>
      </c>
      <c r="L2684">
        <v>89.843676763654599</v>
      </c>
      <c r="M2684">
        <v>52.782653037368597</v>
      </c>
      <c r="N2684">
        <v>2.06945685744537</v>
      </c>
      <c r="O2684">
        <v>123.32670642809801</v>
      </c>
      <c r="P2684">
        <v>28.294507736779401</v>
      </c>
      <c r="Q2684">
        <v>0.237551340643086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46</v>
      </c>
      <c r="E2685">
        <v>135.13929999999999</v>
      </c>
      <c r="F2685">
        <v>31.21</v>
      </c>
      <c r="G2685">
        <v>325.901061942274</v>
      </c>
      <c r="H2685">
        <v>36.149835189151197</v>
      </c>
      <c r="I2685">
        <v>198.78501386317001</v>
      </c>
      <c r="J2685">
        <v>2.6507458323946702</v>
      </c>
      <c r="K2685">
        <v>22.993110886925901</v>
      </c>
      <c r="L2685">
        <v>14.070720283417799</v>
      </c>
      <c r="M2685">
        <v>70.821346147904904</v>
      </c>
      <c r="N2685">
        <v>0.409827715306681</v>
      </c>
      <c r="O2685">
        <v>4.0692085869913299</v>
      </c>
      <c r="P2685">
        <v>470.56672760511799</v>
      </c>
      <c r="Q2685">
        <v>9.4373071475375006E-2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531</v>
      </c>
      <c r="E2686">
        <v>135.132964775</v>
      </c>
      <c r="F2686">
        <v>89.45</v>
      </c>
      <c r="G2686">
        <v>20.462352725453901</v>
      </c>
      <c r="H2686">
        <v>-7.5270409750686298</v>
      </c>
      <c r="I2686">
        <v>-3.1360910665253598</v>
      </c>
      <c r="J2686">
        <v>-1.6847733354219501</v>
      </c>
      <c r="K2686">
        <v>91.037629978314996</v>
      </c>
      <c r="L2686">
        <v>82.5213279785644</v>
      </c>
      <c r="M2686">
        <v>51.077400984172598</v>
      </c>
      <c r="N2686">
        <v>0.41498746954150001</v>
      </c>
      <c r="O2686">
        <v>22.638345444382299</v>
      </c>
      <c r="P2686">
        <v>47.607260726072496</v>
      </c>
      <c r="Q2686">
        <v>-8.1073798361479994E-3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E2687">
        <v>134.95699999999999</v>
      </c>
      <c r="F2687">
        <v>71.03</v>
      </c>
      <c r="G2687">
        <v>4.1520743037404504</v>
      </c>
      <c r="H2687">
        <v>-5.2933002728198897</v>
      </c>
      <c r="I2687">
        <v>-24.4677300847647</v>
      </c>
      <c r="J2687">
        <v>-1.8889754615660099</v>
      </c>
      <c r="K2687">
        <v>70.915674399577497</v>
      </c>
      <c r="L2687">
        <v>69.570933928871796</v>
      </c>
      <c r="M2687">
        <v>47.568338685201503</v>
      </c>
      <c r="N2687">
        <v>1.1879572543206101</v>
      </c>
      <c r="O2687">
        <v>24.9472054061664</v>
      </c>
      <c r="P2687">
        <v>34.018867924528301</v>
      </c>
      <c r="Q2687">
        <v>-0.111799460095098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46</v>
      </c>
      <c r="E2688">
        <v>134.9519616</v>
      </c>
      <c r="F2688">
        <v>432</v>
      </c>
      <c r="G2688">
        <v>-11.233136589709</v>
      </c>
      <c r="H2688">
        <v>-26.688064854689099</v>
      </c>
      <c r="I2688">
        <v>-40.7347025358563</v>
      </c>
      <c r="J2688">
        <v>-5.8224670277548096</v>
      </c>
      <c r="K2688">
        <v>493.70847843448701</v>
      </c>
      <c r="L2688">
        <v>463.23814657019301</v>
      </c>
      <c r="M2688">
        <v>22.1744084232548</v>
      </c>
      <c r="N2688">
        <v>0.21303534620963399</v>
      </c>
      <c r="O2688">
        <v>48.124999999999901</v>
      </c>
      <c r="P2688">
        <v>48.965517241379303</v>
      </c>
      <c r="Q2688">
        <v>0.190640074283114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136</v>
      </c>
      <c r="E2689">
        <v>134.858925</v>
      </c>
      <c r="F2689">
        <v>42.15</v>
      </c>
      <c r="K2689">
        <v>41.094271927697299</v>
      </c>
      <c r="L2689">
        <v>39.061986140059297</v>
      </c>
      <c r="M2689">
        <v>77.450142708280893</v>
      </c>
      <c r="N2689">
        <v>1</v>
      </c>
      <c r="Q2689">
        <v>5.6226245136147997E-2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1447</v>
      </c>
      <c r="E2690">
        <v>134.70391197199999</v>
      </c>
      <c r="F2690">
        <v>70.28</v>
      </c>
      <c r="G2690">
        <v>-25.513256024370701</v>
      </c>
      <c r="H2690">
        <v>-4.4241192285446296</v>
      </c>
      <c r="I2690">
        <v>-13.9257665866729</v>
      </c>
      <c r="J2690">
        <v>-0.32768648776663201</v>
      </c>
      <c r="K2690">
        <v>70.050825503975801</v>
      </c>
      <c r="L2690">
        <v>68.070354987530806</v>
      </c>
      <c r="M2690">
        <v>43.589908229362102</v>
      </c>
      <c r="N2690">
        <v>0.60693459449767495</v>
      </c>
      <c r="O2690">
        <v>39.442231075697201</v>
      </c>
      <c r="P2690">
        <v>37.265624999999901</v>
      </c>
      <c r="Q2690">
        <v>8.1143356295170999E-2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E2691">
        <v>134.54020170000001</v>
      </c>
      <c r="F2691">
        <v>76.599999999999994</v>
      </c>
      <c r="G2691">
        <v>-65.672338510552606</v>
      </c>
      <c r="H2691">
        <v>7.4315003627021197</v>
      </c>
      <c r="I2691">
        <v>-38.823281233838799</v>
      </c>
      <c r="J2691">
        <v>2.0448002395124401</v>
      </c>
      <c r="K2691">
        <v>75.018795081066102</v>
      </c>
      <c r="M2691">
        <v>52.734289145000801</v>
      </c>
      <c r="N2691">
        <v>0.82681883024251002</v>
      </c>
      <c r="O2691">
        <v>74.8694516971279</v>
      </c>
      <c r="P2691">
        <v>17.846153846153801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1479</v>
      </c>
      <c r="E2692">
        <v>134.462715</v>
      </c>
      <c r="F2692">
        <v>323.14999999999998</v>
      </c>
      <c r="G2692">
        <v>48.3523673874422</v>
      </c>
      <c r="H2692">
        <v>-3.83954725123025</v>
      </c>
      <c r="I2692">
        <v>-5.4677038928580197</v>
      </c>
      <c r="J2692">
        <v>5.4368241124169598</v>
      </c>
      <c r="K2692">
        <v>320.50865029145501</v>
      </c>
      <c r="L2692">
        <v>281.24626673321302</v>
      </c>
      <c r="M2692">
        <v>51.071962009066397</v>
      </c>
      <c r="N2692">
        <v>0.85490435706695</v>
      </c>
      <c r="O2692">
        <v>20.129970601887599</v>
      </c>
      <c r="P2692">
        <v>77.408729069448199</v>
      </c>
      <c r="Q2692">
        <v>3.7834253282500001E-2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E2693">
        <v>134.12287391999999</v>
      </c>
      <c r="F2693">
        <v>69.12</v>
      </c>
      <c r="G2693">
        <v>-39.801237284052498</v>
      </c>
      <c r="H2693">
        <v>-11.701222749426</v>
      </c>
      <c r="I2693">
        <v>-27.637562135502101</v>
      </c>
      <c r="J2693">
        <v>-9.5967360336027703</v>
      </c>
      <c r="M2693">
        <v>0</v>
      </c>
      <c r="O2693">
        <v>19.646990740740701</v>
      </c>
      <c r="P2693">
        <v>3.16417910447761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D2694" t="s">
        <v>628</v>
      </c>
      <c r="E2694">
        <v>134.01300000000001</v>
      </c>
      <c r="F2694">
        <v>53</v>
      </c>
      <c r="G2694">
        <v>71.371750766468693</v>
      </c>
      <c r="H2694">
        <v>15.0129602022584</v>
      </c>
      <c r="I2694">
        <v>71.710808791816106</v>
      </c>
      <c r="J2694">
        <v>-5.0372818425696302</v>
      </c>
      <c r="K2694">
        <v>42.332537036567501</v>
      </c>
      <c r="L2694">
        <v>32.560629831448097</v>
      </c>
      <c r="M2694">
        <v>62.928908571776802</v>
      </c>
      <c r="N2694">
        <v>0.56526585249458206</v>
      </c>
      <c r="O2694">
        <v>5.7735849056603703</v>
      </c>
      <c r="P2694">
        <v>164.131830652471</v>
      </c>
      <c r="Q2694">
        <v>0.227932604821319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D2695" t="s">
        <v>298</v>
      </c>
      <c r="E2695">
        <v>133.78493755</v>
      </c>
      <c r="F2695">
        <v>119.05</v>
      </c>
      <c r="G2695">
        <v>82.441870485370998</v>
      </c>
      <c r="H2695">
        <v>-12.2503253910876</v>
      </c>
      <c r="I2695">
        <v>-17.779225044801301</v>
      </c>
      <c r="J2695">
        <v>1.25262875768579</v>
      </c>
      <c r="K2695">
        <v>120.542946102385</v>
      </c>
      <c r="L2695">
        <v>109.71523759887801</v>
      </c>
      <c r="M2695">
        <v>44.923612092996997</v>
      </c>
      <c r="N2695">
        <v>0.51926523297491001</v>
      </c>
      <c r="O2695">
        <v>25.577488450231002</v>
      </c>
      <c r="P2695">
        <v>116.454545454545</v>
      </c>
      <c r="Q2695">
        <v>0.18369475976295499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942</v>
      </c>
      <c r="E2696">
        <v>133.76896574</v>
      </c>
      <c r="F2696">
        <v>157.61000000000001</v>
      </c>
      <c r="G2696">
        <v>-8.4020541896636498</v>
      </c>
      <c r="H2696">
        <v>-1.9906708130197901</v>
      </c>
      <c r="I2696">
        <v>-26.692992377774502</v>
      </c>
      <c r="J2696">
        <v>-3.27837111251712</v>
      </c>
      <c r="K2696">
        <v>160.704911225366</v>
      </c>
      <c r="L2696">
        <v>155.12438371819599</v>
      </c>
      <c r="M2696">
        <v>48.4637676931033</v>
      </c>
      <c r="N2696">
        <v>0.27640238336713902</v>
      </c>
      <c r="O2696">
        <v>23.6596662648309</v>
      </c>
      <c r="P2696">
        <v>57.2954091816367</v>
      </c>
      <c r="Q2696">
        <v>7.9655125333561005E-2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279</v>
      </c>
      <c r="E2697">
        <v>133.73703380399999</v>
      </c>
      <c r="F2697">
        <v>131.34</v>
      </c>
      <c r="G2697">
        <v>0.17499244690133101</v>
      </c>
      <c r="H2697">
        <v>-12.902457235388701</v>
      </c>
      <c r="I2697">
        <v>-20.640418528087299</v>
      </c>
      <c r="J2697">
        <v>4.4106079076456899</v>
      </c>
      <c r="K2697">
        <v>130.91609825970301</v>
      </c>
      <c r="L2697">
        <v>123.39610237797</v>
      </c>
      <c r="M2697">
        <v>37.768139354200102</v>
      </c>
      <c r="N2697">
        <v>0.50460767090077496</v>
      </c>
      <c r="O2697">
        <v>25.628140703517499</v>
      </c>
      <c r="P2697">
        <v>37.456828885400299</v>
      </c>
      <c r="Q2697">
        <v>4.6656646310236999E-2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Row],[Ticker]],[1]!Table1[[Symbol]:[Industry]],2,FALSE),"-")</f>
        <v>-</v>
      </c>
      <c r="D2698" t="s">
        <v>228</v>
      </c>
      <c r="E2698">
        <v>132.8833602</v>
      </c>
      <c r="F2698">
        <v>105.18</v>
      </c>
      <c r="G2698">
        <v>127.333729203335</v>
      </c>
      <c r="H2698">
        <v>31.067842771519199</v>
      </c>
      <c r="I2698">
        <v>37.630373045410401</v>
      </c>
      <c r="J2698">
        <v>23.891421861133999</v>
      </c>
      <c r="K2698">
        <v>78.956129339735099</v>
      </c>
      <c r="L2698">
        <v>67.2914482658352</v>
      </c>
      <c r="M2698">
        <v>94.482508362630895</v>
      </c>
      <c r="N2698">
        <v>1.3682663234021699</v>
      </c>
      <c r="O2698">
        <v>0</v>
      </c>
      <c r="P2698">
        <v>190.15172413793101</v>
      </c>
      <c r="Q2698">
        <v>3.9363703959401003E-2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Row],[Ticker]],[1]!Table1[[Symbol]:[Industry]],2,FALSE),"-")</f>
        <v>-</v>
      </c>
      <c r="E2699">
        <v>132.8749905</v>
      </c>
      <c r="F2699">
        <v>57.27</v>
      </c>
      <c r="G2699">
        <v>1021.27761214412</v>
      </c>
      <c r="H2699">
        <v>41.877670134958798</v>
      </c>
      <c r="I2699">
        <v>880.01672984444701</v>
      </c>
      <c r="J2699">
        <v>6.8552465239471703</v>
      </c>
      <c r="K2699">
        <v>38.652539980880803</v>
      </c>
      <c r="M2699">
        <v>99.999787105231803</v>
      </c>
      <c r="N2699">
        <v>0.26526495171630199</v>
      </c>
      <c r="O2699">
        <v>0</v>
      </c>
      <c r="P2699">
        <v>1047.69539078156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Row],[Ticker]],[1]!Table1[[Symbol]:[Industry]],2,FALSE),"-")</f>
        <v>-</v>
      </c>
      <c r="D2700" t="s">
        <v>1152</v>
      </c>
      <c r="E2700">
        <v>132.599784</v>
      </c>
      <c r="F2700">
        <v>184</v>
      </c>
      <c r="G2700">
        <v>62.300170080512601</v>
      </c>
      <c r="H2700">
        <v>27.9905065738822</v>
      </c>
      <c r="I2700">
        <v>-12.6527782542086</v>
      </c>
      <c r="J2700">
        <v>-1.33357813886593</v>
      </c>
      <c r="K2700">
        <v>167.89950010443999</v>
      </c>
      <c r="L2700">
        <v>133.89602858710199</v>
      </c>
      <c r="M2700">
        <v>80.0609224726836</v>
      </c>
      <c r="N2700">
        <v>0.167577413479052</v>
      </c>
      <c r="O2700">
        <v>20.516304347826001</v>
      </c>
      <c r="P2700">
        <v>88.717948717948701</v>
      </c>
    </row>
    <row r="2701" spans="1:17" hidden="1" x14ac:dyDescent="0.3">
      <c r="A2701" t="s">
        <v>5564</v>
      </c>
      <c r="B2701" t="s">
        <v>5565</v>
      </c>
      <c r="C2701" t="str">
        <f>IFERROR(VLOOKUP(Table1[[#This Row],[Ticker]],[1]!Table1[[Symbol]:[Industry]],2,FALSE),"-")</f>
        <v>-</v>
      </c>
      <c r="D2701" t="s">
        <v>4415</v>
      </c>
      <c r="E2701">
        <v>132.55199999999999</v>
      </c>
      <c r="F2701">
        <v>315</v>
      </c>
      <c r="G2701">
        <v>129.99247777282</v>
      </c>
      <c r="H2701">
        <v>54.456671987416001</v>
      </c>
      <c r="I2701">
        <v>129.55394604671801</v>
      </c>
      <c r="J2701">
        <v>19.820268014980201</v>
      </c>
      <c r="K2701">
        <v>207.050849033486</v>
      </c>
      <c r="M2701">
        <v>90.799537519811807</v>
      </c>
      <c r="N2701">
        <v>0.45639771801140899</v>
      </c>
      <c r="O2701">
        <v>0</v>
      </c>
      <c r="P2701">
        <v>218.18181818181799</v>
      </c>
    </row>
    <row r="2702" spans="1:17" hidden="1" x14ac:dyDescent="0.3">
      <c r="A2702" t="s">
        <v>5566</v>
      </c>
      <c r="B2702" t="s">
        <v>5567</v>
      </c>
      <c r="C2702" t="str">
        <f>IFERROR(VLOOKUP(Table1[[#This Row],[Ticker]],[1]!Table1[[Symbol]:[Industry]],2,FALSE),"-")</f>
        <v>-</v>
      </c>
      <c r="D2702" t="s">
        <v>133</v>
      </c>
      <c r="E2702">
        <v>132.38183322</v>
      </c>
      <c r="F2702">
        <v>459.55</v>
      </c>
      <c r="G2702">
        <v>-21.293679358012401</v>
      </c>
      <c r="H2702">
        <v>-10.6999575927964</v>
      </c>
      <c r="I2702">
        <v>-38.2703071925893</v>
      </c>
      <c r="J2702">
        <v>0.68864408335629501</v>
      </c>
      <c r="K2702">
        <v>461.59674630911002</v>
      </c>
      <c r="L2702">
        <v>469.77058748404801</v>
      </c>
      <c r="M2702">
        <v>50.335388567840198</v>
      </c>
      <c r="N2702">
        <v>0.88096148422075204</v>
      </c>
      <c r="O2702">
        <v>47.013382656947002</v>
      </c>
      <c r="P2702">
        <v>29.105211406096299</v>
      </c>
      <c r="Q2702">
        <v>9.0135577612325005E-2</v>
      </c>
    </row>
    <row r="2703" spans="1:17" hidden="1" x14ac:dyDescent="0.3">
      <c r="A2703" t="s">
        <v>5568</v>
      </c>
      <c r="B2703" t="s">
        <v>5569</v>
      </c>
      <c r="C2703" t="str">
        <f>IFERROR(VLOOKUP(Table1[[#This Row],[Ticker]],[1]!Table1[[Symbol]:[Industry]],2,FALSE),"-")</f>
        <v>-</v>
      </c>
      <c r="E2703">
        <v>132.183833526</v>
      </c>
      <c r="F2703">
        <v>3.02</v>
      </c>
      <c r="G2703">
        <v>53.344126124468701</v>
      </c>
      <c r="H2703">
        <v>-5.4314203364167399</v>
      </c>
      <c r="I2703">
        <v>-13.9218775752643</v>
      </c>
      <c r="J2703">
        <v>-6.1722878162852801</v>
      </c>
      <c r="K2703">
        <v>3.1444563804938301</v>
      </c>
      <c r="L2703">
        <v>3.1079533438826599</v>
      </c>
      <c r="M2703">
        <v>46.519904185705201</v>
      </c>
      <c r="N2703">
        <v>1.1322199601338001</v>
      </c>
      <c r="O2703">
        <v>104.966887417218</v>
      </c>
      <c r="P2703">
        <v>128.78787878787799</v>
      </c>
      <c r="Q2703">
        <v>0.17464024530760799</v>
      </c>
    </row>
    <row r="2704" spans="1:17" hidden="1" x14ac:dyDescent="0.3">
      <c r="A2704" t="s">
        <v>5570</v>
      </c>
      <c r="B2704" t="s">
        <v>5571</v>
      </c>
      <c r="C2704" t="str">
        <f>IFERROR(VLOOKUP(Table1[[#This Row],[Ticker]],[1]!Table1[[Symbol]:[Industry]],2,FALSE),"-")</f>
        <v>-</v>
      </c>
      <c r="E2704">
        <v>132.07391999999999</v>
      </c>
      <c r="F2704">
        <v>158.4</v>
      </c>
      <c r="G2704">
        <v>-0.38340562661489103</v>
      </c>
      <c r="H2704">
        <v>-15.388272323568801</v>
      </c>
      <c r="I2704">
        <v>11.7802695219355</v>
      </c>
      <c r="J2704">
        <v>-1.55301387554304</v>
      </c>
      <c r="K2704">
        <v>169.68937888908201</v>
      </c>
      <c r="M2704">
        <v>34.4117895929271</v>
      </c>
      <c r="N2704">
        <v>0.47335135135135098</v>
      </c>
      <c r="O2704">
        <v>64.078282828282795</v>
      </c>
      <c r="P2704">
        <v>32.330827067669098</v>
      </c>
    </row>
    <row r="2705" spans="1:17" hidden="1" x14ac:dyDescent="0.3">
      <c r="A2705" t="s">
        <v>5572</v>
      </c>
      <c r="B2705" t="s">
        <v>5573</v>
      </c>
      <c r="C2705" t="str">
        <f>IFERROR(VLOOKUP(Table1[[#This Row],[Ticker]],[1]!Table1[[Symbol]:[Industry]],2,FALSE),"-")</f>
        <v>-</v>
      </c>
      <c r="D2705" t="s">
        <v>5574</v>
      </c>
      <c r="E2705">
        <v>132.06167099999999</v>
      </c>
      <c r="F2705">
        <v>53.4</v>
      </c>
      <c r="G2705">
        <v>-35.6014521068237</v>
      </c>
      <c r="H2705">
        <v>-4.2058191733072103</v>
      </c>
      <c r="I2705">
        <v>-31.141263021959499</v>
      </c>
      <c r="J2705">
        <v>-2.1964736326339001</v>
      </c>
      <c r="K2705">
        <v>53.745288639356602</v>
      </c>
      <c r="M2705">
        <v>59.374886207945899</v>
      </c>
      <c r="N2705">
        <v>0.46872000000000003</v>
      </c>
      <c r="O2705">
        <v>40.168539325842701</v>
      </c>
      <c r="P2705">
        <v>18.011049723756901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265</v>
      </c>
      <c r="E2706">
        <v>132.0352</v>
      </c>
      <c r="F2706">
        <v>133.1</v>
      </c>
      <c r="G2706">
        <v>-32.320924625417597</v>
      </c>
      <c r="H2706">
        <v>0.22237128238246301</v>
      </c>
      <c r="I2706">
        <v>-23.7406726830372</v>
      </c>
      <c r="J2706">
        <v>4.0504281952591601</v>
      </c>
      <c r="K2706">
        <v>130.61441906779299</v>
      </c>
      <c r="L2706">
        <v>139.416801656118</v>
      </c>
      <c r="M2706">
        <v>58.147117457391801</v>
      </c>
      <c r="N2706">
        <v>0.85662959476865097</v>
      </c>
      <c r="O2706">
        <v>45.755071374906002</v>
      </c>
      <c r="P2706">
        <v>20.999999999999901</v>
      </c>
      <c r="Q2706">
        <v>7.3395938756955006E-2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21</v>
      </c>
      <c r="E2707">
        <v>131.83944706</v>
      </c>
      <c r="F2707">
        <v>27.1</v>
      </c>
      <c r="G2707">
        <v>-110.906554801328</v>
      </c>
      <c r="H2707">
        <v>-15.1743992598338</v>
      </c>
      <c r="I2707">
        <v>-92.031881266663305</v>
      </c>
      <c r="J2707">
        <v>-2.0569054444717101</v>
      </c>
      <c r="K2707">
        <v>30.3715543615508</v>
      </c>
      <c r="L2707">
        <v>82.837740223136095</v>
      </c>
      <c r="M2707">
        <v>43.5428615558289</v>
      </c>
      <c r="N2707">
        <v>0.6171875</v>
      </c>
      <c r="O2707">
        <v>785.42435424354198</v>
      </c>
      <c r="P2707">
        <v>96.376811594202906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681</v>
      </c>
      <c r="E2708">
        <v>131.77568249999999</v>
      </c>
      <c r="F2708">
        <v>265.64999999999998</v>
      </c>
      <c r="G2708">
        <v>17.138017093447498</v>
      </c>
      <c r="H2708">
        <v>-4.5471557637800899</v>
      </c>
      <c r="I2708">
        <v>-9.2333483989468998</v>
      </c>
      <c r="J2708">
        <v>4.8968906111340598</v>
      </c>
      <c r="K2708">
        <v>263.85327100575898</v>
      </c>
      <c r="L2708">
        <v>237.20370582105301</v>
      </c>
      <c r="M2708">
        <v>47.483726476195002</v>
      </c>
      <c r="N2708">
        <v>0.50050586735296199</v>
      </c>
      <c r="O2708">
        <v>18.200639939770301</v>
      </c>
      <c r="P2708">
        <v>47.5833333333333</v>
      </c>
      <c r="Q2708">
        <v>5.323349650092E-3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628</v>
      </c>
      <c r="E2709">
        <v>131.69962784000001</v>
      </c>
      <c r="F2709">
        <v>60.94</v>
      </c>
      <c r="G2709">
        <v>-8.6137964220870895</v>
      </c>
      <c r="H2709">
        <v>-1.0759958891719399</v>
      </c>
      <c r="I2709">
        <v>-43.0042496364361</v>
      </c>
      <c r="J2709">
        <v>-0.68940115971693094</v>
      </c>
      <c r="K2709">
        <v>59.206972203959701</v>
      </c>
      <c r="L2709">
        <v>58.919256144792001</v>
      </c>
      <c r="M2709">
        <v>73.081446397977899</v>
      </c>
      <c r="N2709">
        <v>1.1163730341585301</v>
      </c>
      <c r="O2709">
        <v>50.935346242205398</v>
      </c>
      <c r="P2709">
        <v>29.659574468085001</v>
      </c>
      <c r="Q2709">
        <v>2.6784871629857002E-2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551</v>
      </c>
      <c r="E2710">
        <v>131.51395614</v>
      </c>
      <c r="F2710">
        <v>13.98</v>
      </c>
      <c r="G2710">
        <v>-13.035783503616001</v>
      </c>
      <c r="H2710">
        <v>3.3155805789255601</v>
      </c>
      <c r="I2710">
        <v>24.988924399560599</v>
      </c>
      <c r="J2710">
        <v>-1.4771531568128</v>
      </c>
      <c r="K2710">
        <v>12.5171645971645</v>
      </c>
      <c r="L2710">
        <v>11.372924878602101</v>
      </c>
      <c r="M2710">
        <v>57.138651342436702</v>
      </c>
      <c r="N2710">
        <v>0.82227561012305195</v>
      </c>
      <c r="O2710">
        <v>15.52217453505</v>
      </c>
      <c r="P2710">
        <v>63.700234192037499</v>
      </c>
      <c r="Q2710">
        <v>-9.5022601566028E-2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391</v>
      </c>
      <c r="E2711">
        <v>131.49336123</v>
      </c>
      <c r="F2711">
        <v>62.37</v>
      </c>
      <c r="G2711">
        <v>0.35051404549079701</v>
      </c>
      <c r="H2711">
        <v>-3.4547259676515298</v>
      </c>
      <c r="I2711">
        <v>-15.0178266392436</v>
      </c>
      <c r="J2711">
        <v>5.6361188308310304</v>
      </c>
      <c r="K2711">
        <v>57.044605410339798</v>
      </c>
      <c r="L2711">
        <v>58.536652686891799</v>
      </c>
      <c r="M2711">
        <v>79.614942966295402</v>
      </c>
      <c r="N2711">
        <v>0.57213238191276905</v>
      </c>
      <c r="O2711">
        <v>27.304793971460601</v>
      </c>
      <c r="P2711">
        <v>38.599999999999902</v>
      </c>
      <c r="Q2711">
        <v>-7.9955765885309005E-2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398</v>
      </c>
      <c r="E2712">
        <v>131.429319564</v>
      </c>
      <c r="F2712">
        <v>22.71</v>
      </c>
      <c r="G2712">
        <v>-27.334009003928099</v>
      </c>
      <c r="H2712">
        <v>-7.9094396979821102</v>
      </c>
      <c r="I2712">
        <v>-19.629103488885601</v>
      </c>
      <c r="J2712">
        <v>-5.6450055143368401</v>
      </c>
      <c r="K2712">
        <v>24.248766021929399</v>
      </c>
      <c r="L2712">
        <v>23.859989922528101</v>
      </c>
      <c r="M2712">
        <v>20.761078546990898</v>
      </c>
      <c r="N2712">
        <v>0.702200883498586</v>
      </c>
      <c r="O2712">
        <v>31.836195508586499</v>
      </c>
      <c r="P2712">
        <v>29.328018223234601</v>
      </c>
      <c r="Q2712">
        <v>1.0984150795262999E-2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136</v>
      </c>
      <c r="E2713">
        <v>131.3881992</v>
      </c>
      <c r="F2713">
        <v>26.48</v>
      </c>
      <c r="G2713">
        <v>108.959999140341</v>
      </c>
      <c r="H2713">
        <v>47.432004750879202</v>
      </c>
      <c r="I2713">
        <v>53.023218052491501</v>
      </c>
      <c r="J2713">
        <v>6.8610974018994604</v>
      </c>
      <c r="K2713">
        <v>20.020071201102098</v>
      </c>
      <c r="L2713">
        <v>16.0030182372235</v>
      </c>
      <c r="M2713">
        <v>68.617960775517403</v>
      </c>
      <c r="N2713">
        <v>2.7329654322264401</v>
      </c>
      <c r="O2713">
        <v>10.536253776435</v>
      </c>
      <c r="P2713">
        <v>184.12017167381899</v>
      </c>
      <c r="Q2713">
        <v>9.7424286767733001E-2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279</v>
      </c>
      <c r="E2714">
        <v>131.20877024999999</v>
      </c>
      <c r="F2714">
        <v>367.65</v>
      </c>
      <c r="G2714">
        <v>373.58222136256398</v>
      </c>
      <c r="H2714">
        <v>58.634776871929503</v>
      </c>
      <c r="I2714">
        <v>363.02747511685197</v>
      </c>
      <c r="J2714">
        <v>14.5667434045424</v>
      </c>
      <c r="K2714">
        <v>235.12277792067701</v>
      </c>
      <c r="L2714">
        <v>138.63587672649001</v>
      </c>
      <c r="M2714">
        <v>97.880831800738306</v>
      </c>
      <c r="N2714">
        <v>1.2580951072017501</v>
      </c>
      <c r="O2714">
        <v>0</v>
      </c>
      <c r="P2714">
        <v>711.23124448367105</v>
      </c>
      <c r="Q2714">
        <v>0.21425521710491699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265</v>
      </c>
      <c r="E2715">
        <v>131.20724820000001</v>
      </c>
      <c r="F2715">
        <v>363.3</v>
      </c>
      <c r="G2715">
        <v>-23.031324454168999</v>
      </c>
      <c r="H2715">
        <v>-6.9313981880225102</v>
      </c>
      <c r="I2715">
        <v>-23.497171188111199</v>
      </c>
      <c r="J2715">
        <v>-1.6366084418962401</v>
      </c>
      <c r="K2715">
        <v>367.87429212421199</v>
      </c>
      <c r="L2715">
        <v>355.42778154588899</v>
      </c>
      <c r="M2715">
        <v>43.0301851229097</v>
      </c>
      <c r="N2715">
        <v>0.59199917223896403</v>
      </c>
      <c r="O2715">
        <v>22.460776218001602</v>
      </c>
      <c r="P2715">
        <v>29.058614564831199</v>
      </c>
      <c r="Q2715">
        <v>6.2733957482600002E-3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21</v>
      </c>
      <c r="E2716">
        <v>131.084177256</v>
      </c>
      <c r="F2716">
        <v>107.16</v>
      </c>
      <c r="G2716">
        <v>-51.428275488380699</v>
      </c>
      <c r="H2716">
        <v>0.98482554298298597</v>
      </c>
      <c r="I2716">
        <v>-60.458922765993997</v>
      </c>
      <c r="J2716">
        <v>14.305519605494901</v>
      </c>
      <c r="K2716">
        <v>110.09312969951201</v>
      </c>
      <c r="L2716">
        <v>136.10134016093801</v>
      </c>
      <c r="M2716">
        <v>64.688217499359595</v>
      </c>
      <c r="N2716">
        <v>1.5799862414008701</v>
      </c>
      <c r="O2716">
        <v>114.63232549458699</v>
      </c>
      <c r="P2716">
        <v>27.328897338402999</v>
      </c>
      <c r="Q2716">
        <v>8.5571034324590008E-3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72</v>
      </c>
      <c r="E2717">
        <v>130.758852096</v>
      </c>
      <c r="F2717">
        <v>95.98</v>
      </c>
      <c r="G2717">
        <v>18.896377305031798</v>
      </c>
      <c r="H2717">
        <v>-1.8563238780437401</v>
      </c>
      <c r="I2717">
        <v>0.96798534664860303</v>
      </c>
      <c r="J2717">
        <v>0.68134723426839605</v>
      </c>
      <c r="K2717">
        <v>94.639455733359696</v>
      </c>
      <c r="L2717">
        <v>87.5539135439586</v>
      </c>
      <c r="M2717">
        <v>61.421435346917796</v>
      </c>
      <c r="N2717">
        <v>0.12090681948199899</v>
      </c>
      <c r="O2717">
        <v>39.508230881433597</v>
      </c>
      <c r="P2717">
        <v>49.96875</v>
      </c>
      <c r="Q2717">
        <v>5.5281355274120004E-3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86</v>
      </c>
      <c r="E2718">
        <v>130.14817896</v>
      </c>
      <c r="F2718">
        <v>2.4</v>
      </c>
      <c r="G2718">
        <v>-57.846350066007403</v>
      </c>
      <c r="H2718">
        <v>-18.538735995628699</v>
      </c>
      <c r="I2718">
        <v>-38.063627298409401</v>
      </c>
      <c r="J2718">
        <v>-1.33357813886593</v>
      </c>
      <c r="K2718">
        <v>2.61242108102683</v>
      </c>
      <c r="L2718">
        <v>4.5146082170079103</v>
      </c>
      <c r="M2718">
        <v>4.0751604567565796</v>
      </c>
      <c r="N2718">
        <v>0.515055483182008</v>
      </c>
      <c r="O2718">
        <v>58.3333333333333</v>
      </c>
      <c r="P2718">
        <v>26.315789473684202</v>
      </c>
      <c r="Q2718">
        <v>-0.18738611377111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51</v>
      </c>
      <c r="E2719">
        <v>130.13500349</v>
      </c>
      <c r="F2719">
        <v>40.85</v>
      </c>
      <c r="G2719">
        <v>2.48723871819666</v>
      </c>
      <c r="H2719">
        <v>20.169889690765299</v>
      </c>
      <c r="I2719">
        <v>-6.1853204201025296</v>
      </c>
      <c r="J2719">
        <v>34.635171861133998</v>
      </c>
      <c r="K2719">
        <v>36.2483847237337</v>
      </c>
      <c r="L2719">
        <v>35.795816865060303</v>
      </c>
      <c r="M2719">
        <v>67.894723109137999</v>
      </c>
      <c r="N2719">
        <v>3.5907513622846201</v>
      </c>
      <c r="O2719">
        <v>18.7270501835985</v>
      </c>
      <c r="P2719">
        <v>52.996254681647898</v>
      </c>
      <c r="Q2719">
        <v>8.1821218255288E-2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130.02956258</v>
      </c>
      <c r="F2720">
        <v>9.2899999999999991</v>
      </c>
      <c r="G2720">
        <v>-29.646945304102601</v>
      </c>
      <c r="H2720">
        <v>-5.76857332926543</v>
      </c>
      <c r="I2720">
        <v>-20.4157196505017</v>
      </c>
      <c r="J2720">
        <v>-1.98012986300384</v>
      </c>
      <c r="K2720">
        <v>9.2876989050305294</v>
      </c>
      <c r="L2720">
        <v>10.7134146158552</v>
      </c>
      <c r="M2720">
        <v>40.376351798550097</v>
      </c>
      <c r="N2720">
        <v>1.30708125827002</v>
      </c>
      <c r="O2720">
        <v>33.476856835306698</v>
      </c>
      <c r="P2720">
        <v>29.0277777777777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1646</v>
      </c>
      <c r="E2721">
        <v>130.02585719999999</v>
      </c>
      <c r="F2721">
        <v>58.81</v>
      </c>
      <c r="G2721">
        <v>-9.7775565033622396</v>
      </c>
      <c r="H2721">
        <v>-4.3656779075299799</v>
      </c>
      <c r="I2721">
        <v>-2.72366540809668</v>
      </c>
      <c r="J2721">
        <v>-5.1760218687694701</v>
      </c>
      <c r="K2721">
        <v>60.497723323047602</v>
      </c>
      <c r="L2721">
        <v>56.756417431295901</v>
      </c>
      <c r="M2721">
        <v>57.650387217952897</v>
      </c>
      <c r="N2721">
        <v>1.45420009294734</v>
      </c>
      <c r="O2721">
        <v>8.2979085189593498</v>
      </c>
      <c r="P2721">
        <v>22.802255168093499</v>
      </c>
      <c r="Q2721">
        <v>-2.9836431339762999E-2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46</v>
      </c>
      <c r="E2722">
        <v>129.8629</v>
      </c>
      <c r="F2722">
        <v>69.8</v>
      </c>
      <c r="G2722">
        <v>-64.483439684463505</v>
      </c>
      <c r="H2722">
        <v>-11.084735915994299</v>
      </c>
      <c r="I2722">
        <v>-30.410259645041702</v>
      </c>
      <c r="J2722">
        <v>22.539100906226899</v>
      </c>
      <c r="K2722">
        <v>59.876951547397098</v>
      </c>
      <c r="L2722">
        <v>96.030887365648894</v>
      </c>
      <c r="M2722">
        <v>51.464086239621402</v>
      </c>
      <c r="N2722">
        <v>0.70473127594886997</v>
      </c>
      <c r="O2722">
        <v>70.630372492836599</v>
      </c>
      <c r="P2722">
        <v>158.51851851851799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E2723">
        <v>129.85245163799999</v>
      </c>
      <c r="F2723">
        <v>35.49</v>
      </c>
      <c r="G2723">
        <v>136.47111025145199</v>
      </c>
      <c r="H2723">
        <v>-12.438064854689101</v>
      </c>
      <c r="I2723">
        <v>-12.6508970760599</v>
      </c>
      <c r="J2723">
        <v>-2.36806089748662</v>
      </c>
      <c r="K2723">
        <v>38.9845316423173</v>
      </c>
      <c r="L2723">
        <v>32.5261359904949</v>
      </c>
      <c r="M2723">
        <v>30.5646437404551</v>
      </c>
      <c r="N2723">
        <v>0.71917212175365597</v>
      </c>
      <c r="O2723">
        <v>61.397576782192097</v>
      </c>
      <c r="P2723">
        <v>183.24022346368699</v>
      </c>
      <c r="Q2723">
        <v>0.123403557225297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E2724">
        <v>129.6556884</v>
      </c>
      <c r="F2724">
        <v>129.19999999999999</v>
      </c>
      <c r="G2724">
        <v>113.775565850387</v>
      </c>
      <c r="H2724">
        <v>12.897721556401001</v>
      </c>
      <c r="I2724">
        <v>181.87241496172101</v>
      </c>
      <c r="J2724">
        <v>-2.6761035379951199</v>
      </c>
      <c r="K2724">
        <v>107.574885401987</v>
      </c>
      <c r="L2724">
        <v>72.569105674696203</v>
      </c>
      <c r="M2724">
        <v>54.905347473178303</v>
      </c>
      <c r="N2724">
        <v>0.77225806451612899</v>
      </c>
      <c r="O2724">
        <v>9.4427244582043492</v>
      </c>
      <c r="P2724">
        <v>781.91126279863397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173</v>
      </c>
      <c r="E2725">
        <v>129.6036</v>
      </c>
      <c r="F2725">
        <v>9.73</v>
      </c>
      <c r="G2725">
        <v>-9.0474529438292493</v>
      </c>
      <c r="H2725">
        <v>-8.2621854577042395</v>
      </c>
      <c r="I2725">
        <v>-30.5911628182063</v>
      </c>
      <c r="J2725">
        <v>2.8468399029382501</v>
      </c>
      <c r="K2725">
        <v>9.5950860065716892</v>
      </c>
      <c r="L2725">
        <v>9.6420980844688398</v>
      </c>
      <c r="M2725">
        <v>63.226937031302903</v>
      </c>
      <c r="N2725">
        <v>1.19622928269392</v>
      </c>
      <c r="O2725">
        <v>46.454265159301102</v>
      </c>
      <c r="P2725">
        <v>27.3560209424083</v>
      </c>
      <c r="Q2725">
        <v>0.12571891224655399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E2726">
        <v>129.45695670000001</v>
      </c>
      <c r="F2726">
        <v>65.790000000000006</v>
      </c>
      <c r="G2726">
        <v>-61.593658034420898</v>
      </c>
      <c r="H2726">
        <v>4.8567900265773103</v>
      </c>
      <c r="I2726">
        <v>-44.368826242231599</v>
      </c>
      <c r="J2726">
        <v>-1.40965847970585</v>
      </c>
      <c r="K2726">
        <v>67.521179198552105</v>
      </c>
      <c r="L2726">
        <v>84.339325569443304</v>
      </c>
      <c r="M2726">
        <v>46.734360294073802</v>
      </c>
      <c r="N2726">
        <v>0.80510028653295096</v>
      </c>
      <c r="O2726">
        <v>121.538227694178</v>
      </c>
      <c r="P2726">
        <v>18.540540540540501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720</v>
      </c>
      <c r="E2727">
        <v>128.966509</v>
      </c>
      <c r="F2727">
        <v>90.41</v>
      </c>
      <c r="G2727">
        <v>-2.3888614680459899</v>
      </c>
      <c r="H2727">
        <v>-2.44683778393606</v>
      </c>
      <c r="I2727">
        <v>7.5594886712121195E-2</v>
      </c>
      <c r="J2727">
        <v>-2.52631027575144</v>
      </c>
      <c r="K2727">
        <v>86.763605275732701</v>
      </c>
      <c r="L2727">
        <v>80.765001834884401</v>
      </c>
      <c r="M2727">
        <v>61.719228691607398</v>
      </c>
      <c r="N2727">
        <v>0.77412739277626297</v>
      </c>
      <c r="O2727">
        <v>1.09501161375955</v>
      </c>
      <c r="P2727">
        <v>30.170094134986901</v>
      </c>
      <c r="Q2727">
        <v>1.0011050249949E-2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265</v>
      </c>
      <c r="E2728">
        <v>128.56066469999999</v>
      </c>
      <c r="F2728">
        <v>22.36</v>
      </c>
      <c r="G2728">
        <v>-62.257089971725797</v>
      </c>
      <c r="H2728">
        <v>31.179635325924899</v>
      </c>
      <c r="I2728">
        <v>-19.5083407770212</v>
      </c>
      <c r="J2728">
        <v>8.9772260051893191</v>
      </c>
      <c r="K2728">
        <v>17.586273188135699</v>
      </c>
      <c r="L2728">
        <v>21.2744072897992</v>
      </c>
      <c r="M2728">
        <v>91.282993639408502</v>
      </c>
      <c r="N2728">
        <v>3.0322532592387401</v>
      </c>
      <c r="O2728">
        <v>103.488372093023</v>
      </c>
      <c r="P2728">
        <v>72</v>
      </c>
      <c r="Q2728">
        <v>0.156732758019381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200</v>
      </c>
      <c r="E2729">
        <v>128.54990680999899</v>
      </c>
      <c r="F2729">
        <v>154.30000000000001</v>
      </c>
      <c r="G2729">
        <v>134.22411325445501</v>
      </c>
      <c r="H2729">
        <v>7.4438697114559202</v>
      </c>
      <c r="I2729">
        <v>16.011831504782599</v>
      </c>
      <c r="J2729">
        <v>2.63441119091067</v>
      </c>
      <c r="K2729">
        <v>146.316058616362</v>
      </c>
      <c r="L2729">
        <v>115.225565017748</v>
      </c>
      <c r="M2729">
        <v>47.513509210494298</v>
      </c>
      <c r="N2729">
        <v>0.42649653442541702</v>
      </c>
      <c r="O2729">
        <v>16.331821127673301</v>
      </c>
      <c r="P2729">
        <v>182.49725375320401</v>
      </c>
      <c r="Q2729">
        <v>0.21773604637265401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E2730">
        <v>128.51768000000001</v>
      </c>
      <c r="F2730">
        <v>76.099999999999994</v>
      </c>
      <c r="G2730">
        <v>-31.054370116132699</v>
      </c>
      <c r="H2730">
        <v>19.239354500149499</v>
      </c>
      <c r="I2730">
        <v>-14.6858711193972</v>
      </c>
      <c r="J2730">
        <v>2.8582026830518701</v>
      </c>
      <c r="K2730">
        <v>68.943425654475504</v>
      </c>
      <c r="M2730">
        <v>69.748457004719199</v>
      </c>
      <c r="N2730">
        <v>1.0758389261744901</v>
      </c>
      <c r="O2730">
        <v>27.3587385019711</v>
      </c>
      <c r="P2730">
        <v>64.540540540540505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628</v>
      </c>
      <c r="E2731">
        <v>128.49740173000001</v>
      </c>
      <c r="F2731">
        <v>44.63</v>
      </c>
      <c r="G2731">
        <v>23.347322033704899</v>
      </c>
      <c r="H2731">
        <v>-5.25136236979999</v>
      </c>
      <c r="I2731">
        <v>-3.3721159112458601</v>
      </c>
      <c r="J2731">
        <v>5.0194771472640296</v>
      </c>
      <c r="K2731">
        <v>41.434623944783702</v>
      </c>
      <c r="L2731">
        <v>37.568772614798903</v>
      </c>
      <c r="M2731">
        <v>63.7854973810716</v>
      </c>
      <c r="N2731">
        <v>0.625640966947694</v>
      </c>
      <c r="O2731">
        <v>9.5227425498543603</v>
      </c>
      <c r="P2731">
        <v>53.8965517241379</v>
      </c>
      <c r="Q2731">
        <v>-3.3195606972979998E-2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628</v>
      </c>
      <c r="E2732">
        <v>128.31852000000001</v>
      </c>
      <c r="F2732">
        <v>1804</v>
      </c>
      <c r="G2732">
        <v>73.360737420149803</v>
      </c>
      <c r="H2732">
        <v>-21.385849808750802</v>
      </c>
      <c r="I2732">
        <v>87.829463218854897</v>
      </c>
      <c r="J2732">
        <v>6.7583359388475897</v>
      </c>
      <c r="K2732">
        <v>1601.3172145563001</v>
      </c>
      <c r="L2732">
        <v>1156.2324747730199</v>
      </c>
      <c r="M2732">
        <v>55.333647436805499</v>
      </c>
      <c r="N2732">
        <v>0.21093272171253799</v>
      </c>
      <c r="O2732">
        <v>24.359756097560901</v>
      </c>
      <c r="P2732">
        <v>144.146704560833</v>
      </c>
      <c r="Q2732">
        <v>3.5043687107681E-2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420</v>
      </c>
      <c r="E2733">
        <v>128.29565962500001</v>
      </c>
      <c r="F2733">
        <v>26.25</v>
      </c>
      <c r="G2733">
        <v>128.43659029460201</v>
      </c>
      <c r="H2733">
        <v>-1.2303788367006301</v>
      </c>
      <c r="I2733">
        <v>106.334131805232</v>
      </c>
      <c r="J2733">
        <v>-1.53317893726912</v>
      </c>
      <c r="K2733">
        <v>22.5114160049799</v>
      </c>
      <c r="L2733">
        <v>16.062711488647</v>
      </c>
      <c r="M2733">
        <v>73.036382257378605</v>
      </c>
      <c r="N2733">
        <v>5.7336519515441602E-2</v>
      </c>
      <c r="O2733">
        <v>1.71428571428571</v>
      </c>
      <c r="P2733">
        <v>218.18181818181799</v>
      </c>
      <c r="Q2733">
        <v>0.1310516652923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420</v>
      </c>
      <c r="E2734">
        <v>128.27821499999999</v>
      </c>
      <c r="F2734">
        <v>185.25</v>
      </c>
      <c r="G2734">
        <v>67.968370365711905</v>
      </c>
      <c r="H2734">
        <v>-14.2683897644364</v>
      </c>
      <c r="I2734">
        <v>7.5808192339029201</v>
      </c>
      <c r="J2734">
        <v>-7.7729720782598699</v>
      </c>
      <c r="K2734">
        <v>195.56912074600501</v>
      </c>
      <c r="L2734">
        <v>170.639914299477</v>
      </c>
      <c r="M2734">
        <v>34.672132133172397</v>
      </c>
      <c r="N2734">
        <v>0.247004188672372</v>
      </c>
      <c r="O2734">
        <v>29.0148448043184</v>
      </c>
      <c r="P2734">
        <v>108.14606741573</v>
      </c>
      <c r="Q2734">
        <v>0.13315290309108899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1032</v>
      </c>
      <c r="E2735">
        <v>128.22878964899999</v>
      </c>
      <c r="F2735">
        <v>6.99</v>
      </c>
      <c r="G2735">
        <v>-67.180490501842797</v>
      </c>
      <c r="H2735">
        <v>-19.240846144196102</v>
      </c>
      <c r="I2735">
        <v>-67.962712760408806</v>
      </c>
      <c r="J2735">
        <v>2.89177397381013</v>
      </c>
      <c r="K2735">
        <v>7.8262077508664101</v>
      </c>
      <c r="L2735">
        <v>10.809983348105099</v>
      </c>
      <c r="M2735">
        <v>57.8325900034962</v>
      </c>
      <c r="N2735">
        <v>0.45744823460915002</v>
      </c>
      <c r="O2735">
        <v>218.311874105865</v>
      </c>
      <c r="P2735">
        <v>11.661341853035101</v>
      </c>
      <c r="Q2735">
        <v>-6.5375104534297998E-2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391</v>
      </c>
      <c r="E2736">
        <v>128.04929469000001</v>
      </c>
      <c r="F2736">
        <v>4.8600000000000003</v>
      </c>
      <c r="G2736">
        <v>-14.693640706401499</v>
      </c>
      <c r="H2736">
        <v>-12.8926103092346</v>
      </c>
      <c r="I2736">
        <v>-38.905266279583202</v>
      </c>
      <c r="J2736">
        <v>6.92729142635147</v>
      </c>
      <c r="K2736">
        <v>5.39893801994074</v>
      </c>
      <c r="L2736">
        <v>6.2571717107989304</v>
      </c>
      <c r="M2736">
        <v>49.915064649728997</v>
      </c>
      <c r="N2736">
        <v>0.97967891672860496</v>
      </c>
      <c r="O2736">
        <v>100.61728395061699</v>
      </c>
      <c r="P2736">
        <v>40.869565217391298</v>
      </c>
      <c r="Q2736">
        <v>-6.9446826817184004E-2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57</v>
      </c>
      <c r="E2737">
        <v>127.976993314</v>
      </c>
      <c r="F2737">
        <v>7.43</v>
      </c>
      <c r="G2737">
        <v>76.644861533637794</v>
      </c>
      <c r="H2737">
        <v>26.7089939688402</v>
      </c>
      <c r="I2737">
        <v>11.523501990212299</v>
      </c>
      <c r="J2737">
        <v>14.922579496601999</v>
      </c>
      <c r="K2737">
        <v>6.1985969760206601</v>
      </c>
      <c r="L2737">
        <v>5.60433063743994</v>
      </c>
      <c r="M2737">
        <v>73.938276624002896</v>
      </c>
      <c r="N2737">
        <v>0.62111228701833798</v>
      </c>
      <c r="O2737">
        <v>0</v>
      </c>
      <c r="P2737">
        <v>118.885703041547</v>
      </c>
      <c r="Q2737">
        <v>-1.5191762443977999E-2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127.671017625</v>
      </c>
      <c r="F2738">
        <v>1173.75</v>
      </c>
      <c r="G2738">
        <v>187.37716856213601</v>
      </c>
      <c r="H2738">
        <v>22.540277591971002</v>
      </c>
      <c r="I2738">
        <v>124.094967482786</v>
      </c>
      <c r="J2738">
        <v>16.166421861134001</v>
      </c>
      <c r="K2738">
        <v>968.42675338259505</v>
      </c>
      <c r="L2738">
        <v>722.13507863119105</v>
      </c>
      <c r="M2738">
        <v>80.971277944197098</v>
      </c>
      <c r="N2738">
        <v>0.243372001351503</v>
      </c>
      <c r="O2738">
        <v>2.2364217252396101</v>
      </c>
      <c r="P2738">
        <v>213.79494719957199</v>
      </c>
      <c r="Q2738">
        <v>9.0522948329802996E-2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57</v>
      </c>
      <c r="E2739">
        <v>127.56</v>
      </c>
      <c r="F2739">
        <v>159.44999999999999</v>
      </c>
      <c r="G2739">
        <v>2.4307062110488098</v>
      </c>
      <c r="H2739">
        <v>11.474852416718599</v>
      </c>
      <c r="I2739">
        <v>-8.0956480960760295</v>
      </c>
      <c r="J2739">
        <v>0.827712183714709</v>
      </c>
      <c r="K2739">
        <v>145.18414711820199</v>
      </c>
      <c r="L2739">
        <v>133.60042713015599</v>
      </c>
      <c r="M2739">
        <v>54.780347917863701</v>
      </c>
      <c r="N2739">
        <v>1.2194029879035699</v>
      </c>
      <c r="O2739">
        <v>15.396676074004301</v>
      </c>
      <c r="P2739">
        <v>50.141242937853001</v>
      </c>
      <c r="Q2739">
        <v>-9.4446848691562002E-2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279</v>
      </c>
      <c r="E2740">
        <v>127.522162559999</v>
      </c>
      <c r="F2740">
        <v>193.7</v>
      </c>
      <c r="G2740">
        <v>27.007963936821302</v>
      </c>
      <c r="H2740">
        <v>9.5879872495192302</v>
      </c>
      <c r="I2740">
        <v>-13.943383654602799</v>
      </c>
      <c r="J2740">
        <v>18.230322527396901</v>
      </c>
      <c r="K2740">
        <v>174.45297153601101</v>
      </c>
      <c r="L2740">
        <v>167.94599932319699</v>
      </c>
      <c r="M2740">
        <v>73.447022305562996</v>
      </c>
      <c r="N2740">
        <v>4.2565911968421801</v>
      </c>
      <c r="O2740">
        <v>21.321631388745399</v>
      </c>
      <c r="P2740">
        <v>59.950454170107299</v>
      </c>
      <c r="Q2740">
        <v>3.7514574023261998E-2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265</v>
      </c>
      <c r="E2741">
        <v>127.36434</v>
      </c>
      <c r="F2741">
        <v>155.55000000000001</v>
      </c>
      <c r="G2741">
        <v>105.81572390063501</v>
      </c>
      <c r="H2741">
        <v>58.1881126366345</v>
      </c>
      <c r="I2741">
        <v>40.815181726945298</v>
      </c>
      <c r="J2741">
        <v>3.8956019773380599</v>
      </c>
      <c r="K2741">
        <v>127.812661472736</v>
      </c>
      <c r="L2741">
        <v>102.816505886884</v>
      </c>
      <c r="M2741">
        <v>64.919146271900104</v>
      </c>
      <c r="N2741">
        <v>1.6565781364140399</v>
      </c>
      <c r="O2741">
        <v>6.7823850851816001</v>
      </c>
      <c r="P2741">
        <v>168.18965517241301</v>
      </c>
      <c r="Q2741">
        <v>0.15475947596811099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72</v>
      </c>
      <c r="E2742">
        <v>127.34880595499899</v>
      </c>
      <c r="F2742">
        <v>1420.05</v>
      </c>
      <c r="G2742">
        <v>-6.6278254551001998</v>
      </c>
      <c r="H2742">
        <v>-4.4447762640851503</v>
      </c>
      <c r="I2742">
        <v>-14.1801077172154</v>
      </c>
      <c r="J2742">
        <v>-2.5722791766965298</v>
      </c>
      <c r="K2742">
        <v>1435.2515991436901</v>
      </c>
      <c r="L2742">
        <v>1369.6854997964101</v>
      </c>
      <c r="M2742">
        <v>48.489893627359997</v>
      </c>
      <c r="N2742">
        <v>1.2389521640091099</v>
      </c>
      <c r="O2742">
        <v>14.429069398964799</v>
      </c>
      <c r="P2742">
        <v>34.985741444866903</v>
      </c>
      <c r="Q2742">
        <v>2.8320065043936998E-2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46</v>
      </c>
      <c r="E2743">
        <v>127.17359999999999</v>
      </c>
      <c r="F2743">
        <v>311.7</v>
      </c>
      <c r="G2743">
        <v>22.756665009369399</v>
      </c>
      <c r="H2743">
        <v>3.1044883368001699</v>
      </c>
      <c r="I2743">
        <v>34.920340157919803</v>
      </c>
      <c r="J2743">
        <v>12.4301477225501</v>
      </c>
      <c r="K2743">
        <v>278.168626674949</v>
      </c>
      <c r="M2743">
        <v>71.635764046628395</v>
      </c>
      <c r="N2743">
        <v>0.61149922720247296</v>
      </c>
      <c r="O2743">
        <v>22.361244786653799</v>
      </c>
      <c r="P2743">
        <v>67.580645161290306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133</v>
      </c>
      <c r="E2744">
        <v>127.02830027</v>
      </c>
      <c r="F2744">
        <v>139.85</v>
      </c>
      <c r="G2744">
        <v>14.233936136776901</v>
      </c>
      <c r="H2744">
        <v>-1.6960337205157201</v>
      </c>
      <c r="I2744">
        <v>-7.3759987888473999</v>
      </c>
      <c r="J2744">
        <v>1.47541062517901</v>
      </c>
      <c r="K2744">
        <v>132.072500962357</v>
      </c>
      <c r="L2744">
        <v>123.208737340249</v>
      </c>
      <c r="M2744">
        <v>59.993597800063299</v>
      </c>
      <c r="N2744">
        <v>1.4315878048169199</v>
      </c>
      <c r="O2744">
        <v>39.256346085091103</v>
      </c>
      <c r="P2744">
        <v>54.958448753462598</v>
      </c>
      <c r="Q2744">
        <v>7.6042638018853997E-2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205</v>
      </c>
      <c r="E2745">
        <v>126.696888010999</v>
      </c>
      <c r="F2745">
        <v>53.81</v>
      </c>
      <c r="G2745">
        <v>-56.949666063204099</v>
      </c>
      <c r="H2745">
        <v>-11.5609317488871</v>
      </c>
      <c r="I2745">
        <v>-49.242625900387303</v>
      </c>
      <c r="J2745">
        <v>-0.81079994618482498</v>
      </c>
      <c r="K2745">
        <v>58.136103422866498</v>
      </c>
      <c r="L2745">
        <v>64.484917947095596</v>
      </c>
      <c r="M2745">
        <v>32.030533395820697</v>
      </c>
      <c r="N2745">
        <v>1.01686357734876</v>
      </c>
      <c r="O2745">
        <v>77.290466456049003</v>
      </c>
      <c r="P2745">
        <v>5.5098039215686301</v>
      </c>
      <c r="Q2745">
        <v>-3.9994339189777003E-2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265</v>
      </c>
      <c r="E2746">
        <v>126.68396915</v>
      </c>
      <c r="F2746">
        <v>96.1</v>
      </c>
      <c r="G2746">
        <v>126.476958204669</v>
      </c>
      <c r="H2746">
        <v>53.864340643592598</v>
      </c>
      <c r="I2746">
        <v>-2.5099174423739901</v>
      </c>
      <c r="J2746">
        <v>21.141338249093899</v>
      </c>
      <c r="K2746">
        <v>65.224535351188194</v>
      </c>
      <c r="L2746">
        <v>62.402007575703202</v>
      </c>
      <c r="M2746">
        <v>95.856707362482197</v>
      </c>
      <c r="N2746">
        <v>3.3654582763337801</v>
      </c>
      <c r="O2746">
        <v>0</v>
      </c>
      <c r="P2746">
        <v>156.266666666666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72</v>
      </c>
      <c r="E2747">
        <v>126.64968159999999</v>
      </c>
      <c r="F2747">
        <v>490.1</v>
      </c>
      <c r="G2747">
        <v>-7.8929902456585097</v>
      </c>
      <c r="H2747">
        <v>6.5141454201017304</v>
      </c>
      <c r="I2747">
        <v>-27.403137690551301</v>
      </c>
      <c r="J2747">
        <v>6.9242738785437696</v>
      </c>
      <c r="K2747">
        <v>437.49985925124003</v>
      </c>
      <c r="L2747">
        <v>438.80373845861601</v>
      </c>
      <c r="M2747">
        <v>67.788149392537306</v>
      </c>
      <c r="N2747">
        <v>1.31364375179271</v>
      </c>
      <c r="O2747">
        <v>40.073454397061802</v>
      </c>
      <c r="P2747">
        <v>39.629629629629598</v>
      </c>
      <c r="Q2747">
        <v>2.9901542200021999E-2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628</v>
      </c>
      <c r="E2748">
        <v>126.43394295</v>
      </c>
      <c r="F2748">
        <v>139.65</v>
      </c>
      <c r="G2748">
        <v>160.33786817981201</v>
      </c>
      <c r="H2748">
        <v>6.5019522832714101</v>
      </c>
      <c r="I2748">
        <v>21.4206269104148</v>
      </c>
      <c r="J2748">
        <v>3.4866832990425598</v>
      </c>
      <c r="K2748">
        <v>121.17735505800999</v>
      </c>
      <c r="L2748">
        <v>105.700889993502</v>
      </c>
      <c r="M2748">
        <v>89.134445047481407</v>
      </c>
      <c r="N2748">
        <v>1.87241907522781</v>
      </c>
      <c r="O2748">
        <v>14.500537056928</v>
      </c>
      <c r="P2748">
        <v>209.64523281596399</v>
      </c>
      <c r="Q2748">
        <v>0.14473944908793801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711</v>
      </c>
      <c r="E2749">
        <v>126.20425059</v>
      </c>
      <c r="F2749">
        <v>75.900000000000006</v>
      </c>
      <c r="G2749">
        <v>-53.1198549290825</v>
      </c>
      <c r="H2749">
        <v>-16.2124036279024</v>
      </c>
      <c r="I2749">
        <v>-40.956179780532104</v>
      </c>
      <c r="J2749">
        <v>-1.33357813886593</v>
      </c>
      <c r="M2749">
        <v>31.724587095499999</v>
      </c>
      <c r="O2749">
        <v>43.610013175230499</v>
      </c>
      <c r="P2749">
        <v>2.5675675675675702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72</v>
      </c>
      <c r="E2750">
        <v>125.9578492</v>
      </c>
      <c r="F2750">
        <v>2.36</v>
      </c>
      <c r="G2750">
        <v>-14.852513300691999</v>
      </c>
      <c r="H2750">
        <v>10.6396050482234</v>
      </c>
      <c r="I2750">
        <v>-71.345012579794698</v>
      </c>
      <c r="J2750">
        <v>3.1108663055785102</v>
      </c>
      <c r="K2750">
        <v>2.2711453758566802</v>
      </c>
      <c r="L2750">
        <v>2.74043786372948</v>
      </c>
      <c r="M2750">
        <v>58.889342676524599</v>
      </c>
      <c r="N2750">
        <v>0.81467200137264095</v>
      </c>
      <c r="O2750">
        <v>209.74576271186399</v>
      </c>
      <c r="P2750">
        <v>22.9166666666666</v>
      </c>
      <c r="Q2750">
        <v>-3.7381465792010002E-2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223</v>
      </c>
      <c r="E2751">
        <v>124.965155834999</v>
      </c>
      <c r="F2751">
        <v>403.65</v>
      </c>
      <c r="G2751">
        <v>19.435879899149299</v>
      </c>
      <c r="H2751">
        <v>-24.7875794177959</v>
      </c>
      <c r="I2751">
        <v>10.2907900624874</v>
      </c>
      <c r="J2751">
        <v>4.72821814288322</v>
      </c>
      <c r="K2751">
        <v>388.65094818850002</v>
      </c>
      <c r="L2751">
        <v>339.11246745496499</v>
      </c>
      <c r="M2751">
        <v>46.1869586714474</v>
      </c>
      <c r="N2751">
        <v>0.30646999475362202</v>
      </c>
      <c r="O2751">
        <v>30.063173541434399</v>
      </c>
      <c r="P2751">
        <v>57.675781249999901</v>
      </c>
      <c r="Q2751">
        <v>1.1367398792628E-2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286</v>
      </c>
      <c r="E2752">
        <v>124.643225</v>
      </c>
      <c r="F2752">
        <v>54.37</v>
      </c>
      <c r="G2752">
        <v>-21.517141940542299</v>
      </c>
      <c r="H2752">
        <v>3.2734736068492798</v>
      </c>
      <c r="I2752">
        <v>-36.270741469378997</v>
      </c>
      <c r="J2752">
        <v>-0.424321910460767</v>
      </c>
      <c r="K2752">
        <v>52.991136232582797</v>
      </c>
      <c r="L2752">
        <v>52.736858777771801</v>
      </c>
      <c r="M2752">
        <v>46.881237914785302</v>
      </c>
      <c r="N2752">
        <v>2.5076310321368398</v>
      </c>
      <c r="O2752">
        <v>35.920544417877501</v>
      </c>
      <c r="P2752">
        <v>23.232094288304602</v>
      </c>
      <c r="Q2752">
        <v>4.2651090625640004E-3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E2753">
        <v>124.59269759999999</v>
      </c>
      <c r="F2753">
        <v>2.91</v>
      </c>
      <c r="G2753">
        <v>20.424781916197201</v>
      </c>
      <c r="H2753">
        <v>12.8220977469368</v>
      </c>
      <c r="I2753">
        <v>-36.028297037272701</v>
      </c>
      <c r="J2753">
        <v>11.264847057984399</v>
      </c>
      <c r="K2753">
        <v>2.6147163700850999</v>
      </c>
      <c r="L2753">
        <v>2.7294265001405198</v>
      </c>
      <c r="M2753">
        <v>77.068411956758098</v>
      </c>
      <c r="N2753">
        <v>2.08240778612593</v>
      </c>
      <c r="O2753">
        <v>49.4845360824742</v>
      </c>
      <c r="P2753">
        <v>52.836134453781497</v>
      </c>
      <c r="Q2753">
        <v>4.0781034362868999E-2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711</v>
      </c>
      <c r="E2754">
        <v>124.24901261399999</v>
      </c>
      <c r="F2754">
        <v>46.99</v>
      </c>
      <c r="G2754">
        <v>60.050475330817903</v>
      </c>
      <c r="H2754">
        <v>-19.5982104415863</v>
      </c>
      <c r="I2754">
        <v>-4.20726508139147</v>
      </c>
      <c r="J2754">
        <v>-5.3943861355339902</v>
      </c>
      <c r="K2754">
        <v>45.860502606514203</v>
      </c>
      <c r="L2754">
        <v>38.543105350499701</v>
      </c>
      <c r="M2754">
        <v>36.348484874485898</v>
      </c>
      <c r="N2754">
        <v>0.52280858127375596</v>
      </c>
      <c r="O2754">
        <v>27.7080229836135</v>
      </c>
      <c r="Q2754">
        <v>0.24537160868983801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E2755">
        <v>123.8459964</v>
      </c>
      <c r="F2755">
        <v>44.76</v>
      </c>
      <c r="G2755">
        <v>316.75053819424699</v>
      </c>
      <c r="H2755">
        <v>-16.827027494552599</v>
      </c>
      <c r="I2755">
        <v>96.381190628761402</v>
      </c>
      <c r="J2755">
        <v>-9.0895870259594407</v>
      </c>
      <c r="K2755">
        <v>45.105401054258799</v>
      </c>
      <c r="L2755">
        <v>30.4019082127327</v>
      </c>
      <c r="M2755">
        <v>16.044471570560301</v>
      </c>
      <c r="N2755">
        <v>0.574332138333294</v>
      </c>
      <c r="O2755">
        <v>32.596067917783699</v>
      </c>
      <c r="P2755">
        <v>359.54825462012298</v>
      </c>
      <c r="Q2755">
        <v>0.11224571746840201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925</v>
      </c>
      <c r="E2756">
        <v>123.735</v>
      </c>
      <c r="F2756">
        <v>82.49</v>
      </c>
      <c r="G2756">
        <v>12.2208768247488</v>
      </c>
      <c r="H2756">
        <v>3.82409927022004</v>
      </c>
      <c r="I2756">
        <v>-6.5788652693320397</v>
      </c>
      <c r="J2756">
        <v>1.72252010283096</v>
      </c>
      <c r="K2756">
        <v>73.819505836912001</v>
      </c>
      <c r="L2756">
        <v>72.962465476896696</v>
      </c>
      <c r="M2756">
        <v>67.585279123688693</v>
      </c>
      <c r="N2756">
        <v>2.93428248489327</v>
      </c>
      <c r="O2756">
        <v>27.288156140138199</v>
      </c>
      <c r="P2756">
        <v>63.346534653465298</v>
      </c>
      <c r="Q2756">
        <v>-1.6057442862353999E-2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E2757">
        <v>123.56778022500001</v>
      </c>
      <c r="F2757">
        <v>17686.650000000001</v>
      </c>
      <c r="G2757">
        <v>273.280526447309</v>
      </c>
      <c r="H2757">
        <v>44.764308619155102</v>
      </c>
      <c r="I2757">
        <v>302.49071272223603</v>
      </c>
      <c r="J2757">
        <v>6.9085385248356204</v>
      </c>
      <c r="K2757">
        <v>12547.4649942343</v>
      </c>
      <c r="L2757">
        <v>8158.15479531031</v>
      </c>
      <c r="M2757">
        <v>96.7550976811103</v>
      </c>
      <c r="N2757">
        <v>0.33163525216505302</v>
      </c>
      <c r="O2757">
        <v>0</v>
      </c>
      <c r="P2757">
        <v>405.33285714285699</v>
      </c>
      <c r="Q2757">
        <v>0.19723764545049499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1669</v>
      </c>
      <c r="E2758">
        <v>123.516711284999</v>
      </c>
      <c r="F2758">
        <v>7.59</v>
      </c>
      <c r="G2758">
        <v>-68.256859097206103</v>
      </c>
      <c r="H2758">
        <v>-7.1136035112164198</v>
      </c>
      <c r="I2758">
        <v>-33.936643171425203</v>
      </c>
      <c r="J2758">
        <v>4.6636324608551201</v>
      </c>
      <c r="K2758">
        <v>7.7026305257766099</v>
      </c>
      <c r="L2758">
        <v>9.2847792271229306</v>
      </c>
      <c r="M2758">
        <v>58.304365602759098</v>
      </c>
      <c r="N2758">
        <v>0.87425854071271003</v>
      </c>
      <c r="O2758">
        <v>77.206851119894495</v>
      </c>
      <c r="P2758">
        <v>9.2086330935251706</v>
      </c>
      <c r="Q2758">
        <v>2.5853733691795999E-2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E2759">
        <v>123.4425</v>
      </c>
      <c r="F2759">
        <v>81.75</v>
      </c>
      <c r="G2759">
        <v>-27.3268695465269</v>
      </c>
      <c r="H2759">
        <v>-7.8212983876233002</v>
      </c>
      <c r="I2759">
        <v>-43.3213486081914</v>
      </c>
      <c r="J2759">
        <v>-0.28307820214906299</v>
      </c>
      <c r="K2759">
        <v>85.606718797988094</v>
      </c>
      <c r="L2759">
        <v>94.869593530901696</v>
      </c>
      <c r="M2759">
        <v>60.957159861778699</v>
      </c>
      <c r="N2759">
        <v>0.76214634146341398</v>
      </c>
      <c r="O2759">
        <v>79.816513761467903</v>
      </c>
      <c r="P2759">
        <v>12.386582348089</v>
      </c>
      <c r="Q2759">
        <v>7.1730825368261003E-2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925</v>
      </c>
      <c r="E2760">
        <v>123.29588020799901</v>
      </c>
      <c r="F2760">
        <v>36.24</v>
      </c>
      <c r="G2760">
        <v>118.612647326052</v>
      </c>
      <c r="H2760">
        <v>4.4706566207719103</v>
      </c>
      <c r="I2760">
        <v>-12.9401532512563</v>
      </c>
      <c r="J2760">
        <v>5.7716033690459696</v>
      </c>
      <c r="K2760">
        <v>29.2131314828437</v>
      </c>
      <c r="L2760">
        <v>24.6133090641233</v>
      </c>
      <c r="M2760">
        <v>77.633444869505794</v>
      </c>
      <c r="N2760">
        <v>1.6188713080480901</v>
      </c>
      <c r="O2760">
        <v>0.66225165562912003</v>
      </c>
      <c r="P2760">
        <v>174.33762301286899</v>
      </c>
      <c r="Q2760">
        <v>0.148874996887531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525</v>
      </c>
      <c r="E2761">
        <v>123.25582301999999</v>
      </c>
      <c r="F2761">
        <v>122.1</v>
      </c>
      <c r="G2761">
        <v>52.090993292388497</v>
      </c>
      <c r="H2761">
        <v>14.7047922881679</v>
      </c>
      <c r="I2761">
        <v>7.2626162563373002</v>
      </c>
      <c r="J2761">
        <v>3.7490139831162699</v>
      </c>
      <c r="K2761">
        <v>108.847021259768</v>
      </c>
      <c r="L2761">
        <v>96.608973503937307</v>
      </c>
      <c r="M2761">
        <v>66.119952532874393</v>
      </c>
      <c r="N2761">
        <v>4.0178590401983296</v>
      </c>
      <c r="O2761">
        <v>5.6511056511056399</v>
      </c>
      <c r="P2761">
        <v>78.508771929824505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46</v>
      </c>
      <c r="E2762">
        <v>123.08995992</v>
      </c>
      <c r="F2762">
        <v>16.68</v>
      </c>
      <c r="G2762">
        <v>194.35145213179399</v>
      </c>
      <c r="H2762">
        <v>36.260427607622297</v>
      </c>
      <c r="I2762">
        <v>40.908687208788798</v>
      </c>
      <c r="J2762">
        <v>-11.0738378791256</v>
      </c>
      <c r="K2762">
        <v>13.802589751331</v>
      </c>
      <c r="L2762">
        <v>9.9963653500863394</v>
      </c>
      <c r="M2762">
        <v>43.782650795021198</v>
      </c>
      <c r="N2762">
        <v>0.41287491229969198</v>
      </c>
      <c r="O2762">
        <v>17.805755395683398</v>
      </c>
      <c r="Q2762">
        <v>8.3964854664900002E-2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E2763">
        <v>122.8488</v>
      </c>
      <c r="F2763">
        <v>90.33</v>
      </c>
      <c r="G2763">
        <v>-20.7686558304184</v>
      </c>
      <c r="H2763">
        <v>28.082277757730498</v>
      </c>
      <c r="I2763">
        <v>-8.6049806818680707</v>
      </c>
      <c r="J2763">
        <v>-5.9609073314125096</v>
      </c>
      <c r="K2763">
        <v>78.243399999999994</v>
      </c>
      <c r="M2763">
        <v>49.452491275681602</v>
      </c>
      <c r="O2763">
        <v>36.444149230598903</v>
      </c>
      <c r="P2763">
        <v>43.380952380952301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127</v>
      </c>
      <c r="E2764">
        <v>122.77903999999999</v>
      </c>
      <c r="F2764">
        <v>112.6</v>
      </c>
      <c r="G2764">
        <v>55.195124588370398</v>
      </c>
      <c r="H2764">
        <v>2.8837742257705798</v>
      </c>
      <c r="I2764">
        <v>-47.429177672861798</v>
      </c>
      <c r="J2764">
        <v>4.83571884822158</v>
      </c>
      <c r="K2764">
        <v>113.48874782992699</v>
      </c>
      <c r="L2764">
        <v>114.780028543035</v>
      </c>
      <c r="M2764">
        <v>60.426019468674497</v>
      </c>
      <c r="N2764">
        <v>0.67130281690140803</v>
      </c>
      <c r="O2764">
        <v>81.749555950266398</v>
      </c>
      <c r="P2764">
        <v>101.071428571428</v>
      </c>
      <c r="Q2764">
        <v>0.25148141966521098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200</v>
      </c>
      <c r="E2765">
        <v>122.60705425499999</v>
      </c>
      <c r="F2765">
        <v>511.35</v>
      </c>
      <c r="G2765">
        <v>1.83654792388828</v>
      </c>
      <c r="H2765">
        <v>1.7619351453108201</v>
      </c>
      <c r="I2765">
        <v>-21.4837841855474</v>
      </c>
      <c r="J2765">
        <v>0.94135866844498395</v>
      </c>
      <c r="K2765">
        <v>515.83949116368501</v>
      </c>
      <c r="L2765">
        <v>496.79368417869802</v>
      </c>
      <c r="M2765">
        <v>46.656932580427302</v>
      </c>
      <c r="N2765">
        <v>1.1073376662819601</v>
      </c>
      <c r="O2765">
        <v>36.286300968025799</v>
      </c>
      <c r="P2765">
        <v>34.565789473684198</v>
      </c>
      <c r="Q2765">
        <v>5.9234896623050003E-2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1447</v>
      </c>
      <c r="E2766">
        <v>122.4898965</v>
      </c>
      <c r="F2766">
        <v>136.05000000000001</v>
      </c>
      <c r="G2766">
        <v>51.5882399416559</v>
      </c>
      <c r="H2766">
        <v>17.147520730896399</v>
      </c>
      <c r="I2766">
        <v>-2.09416944107027</v>
      </c>
      <c r="J2766">
        <v>-1.44551843737339</v>
      </c>
      <c r="K2766">
        <v>124.071290479971</v>
      </c>
      <c r="L2766">
        <v>113.431877496769</v>
      </c>
      <c r="M2766">
        <v>57.656146307467502</v>
      </c>
      <c r="N2766">
        <v>1.1038349512227901</v>
      </c>
      <c r="O2766">
        <v>12.9731716280778</v>
      </c>
      <c r="P2766">
        <v>82.372654155495994</v>
      </c>
      <c r="Q2766">
        <v>0.112636046370204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286</v>
      </c>
      <c r="E2767">
        <v>122.249403695</v>
      </c>
      <c r="F2767">
        <v>36.590000000000003</v>
      </c>
      <c r="G2767">
        <v>-46.439636560933202</v>
      </c>
      <c r="H2767">
        <v>-0.87954552970279398</v>
      </c>
      <c r="I2767">
        <v>-50.5084588895824</v>
      </c>
      <c r="J2767">
        <v>-2.2278443145629399</v>
      </c>
      <c r="K2767">
        <v>39.519954861918102</v>
      </c>
      <c r="L2767">
        <v>43.867212226793598</v>
      </c>
      <c r="M2767">
        <v>32.364603254644898</v>
      </c>
      <c r="N2767">
        <v>1.7438620862137799</v>
      </c>
      <c r="O2767">
        <v>99.234763596611103</v>
      </c>
      <c r="P2767">
        <v>5.90448625180899</v>
      </c>
      <c r="Q2767">
        <v>-5.8492239571592997E-2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E2768">
        <v>122.20315539000001</v>
      </c>
      <c r="F2768">
        <v>368.3</v>
      </c>
      <c r="G2768">
        <v>333.95722136256398</v>
      </c>
      <c r="H2768">
        <v>113.269703332733</v>
      </c>
      <c r="I2768">
        <v>192.407012248</v>
      </c>
      <c r="J2768">
        <v>18.224244990385699</v>
      </c>
      <c r="K2768">
        <v>213.343472300597</v>
      </c>
      <c r="L2768">
        <v>128.55045993011899</v>
      </c>
      <c r="M2768">
        <v>87.594411513479102</v>
      </c>
      <c r="N2768">
        <v>0.74399999999999999</v>
      </c>
      <c r="O2768">
        <v>0</v>
      </c>
      <c r="P2768">
        <v>447.25111441307502</v>
      </c>
      <c r="Q2768">
        <v>0.218016355011141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420</v>
      </c>
      <c r="E2769">
        <v>122.08220765999999</v>
      </c>
      <c r="F2769">
        <v>148.05000000000001</v>
      </c>
      <c r="G2769">
        <v>-1.4242199675198199</v>
      </c>
      <c r="H2769">
        <v>-12.474925734594001</v>
      </c>
      <c r="I2769">
        <v>-21.6360240394017</v>
      </c>
      <c r="J2769">
        <v>-2.9412951806665699</v>
      </c>
      <c r="K2769">
        <v>162.45074728479</v>
      </c>
      <c r="L2769">
        <v>154.56611524412199</v>
      </c>
      <c r="M2769">
        <v>30.3366374720176</v>
      </c>
      <c r="N2769">
        <v>0.949255636728634</v>
      </c>
      <c r="O2769">
        <v>45.761567038162703</v>
      </c>
      <c r="P2769">
        <v>49.774890301864801</v>
      </c>
      <c r="Q2769">
        <v>6.7963207257099006E-2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628</v>
      </c>
      <c r="E2770">
        <v>121.65333025</v>
      </c>
      <c r="F2770">
        <v>38.93</v>
      </c>
      <c r="G2770">
        <v>39.960312509041003</v>
      </c>
      <c r="H2770">
        <v>11.5975223339229</v>
      </c>
      <c r="I2770">
        <v>-25.8170294316389</v>
      </c>
      <c r="J2770">
        <v>0.584446033493491</v>
      </c>
      <c r="K2770">
        <v>35.0652150038947</v>
      </c>
      <c r="L2770">
        <v>32.788616045556097</v>
      </c>
      <c r="M2770">
        <v>58.532889971427203</v>
      </c>
      <c r="N2770">
        <v>3.24298936673086</v>
      </c>
      <c r="O2770">
        <v>27.665039815052602</v>
      </c>
      <c r="P2770">
        <v>76.984694457064904</v>
      </c>
      <c r="Q2770">
        <v>3.8652672451775998E-2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420</v>
      </c>
      <c r="E2771">
        <v>121.6404</v>
      </c>
      <c r="F2771">
        <v>47.25</v>
      </c>
      <c r="G2771">
        <v>55.5229221711893</v>
      </c>
      <c r="H2771">
        <v>47.030921529577</v>
      </c>
      <c r="I2771">
        <v>-48.701939226954401</v>
      </c>
      <c r="J2771">
        <v>-19.808987974931501</v>
      </c>
      <c r="K2771">
        <v>42.647990118014199</v>
      </c>
      <c r="L2771">
        <v>38.470492010666099</v>
      </c>
      <c r="M2771">
        <v>41.516455727040899</v>
      </c>
      <c r="N2771">
        <v>1.4090540980212301</v>
      </c>
      <c r="O2771">
        <v>61.862433862433797</v>
      </c>
      <c r="P2771">
        <v>114.675147660154</v>
      </c>
      <c r="Q2771">
        <v>9.4882689824140998E-2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293</v>
      </c>
      <c r="E2772">
        <v>121.240438971</v>
      </c>
      <c r="F2772">
        <v>64.69</v>
      </c>
      <c r="G2772">
        <v>-15.1710030570404</v>
      </c>
      <c r="H2772">
        <v>-4.5792247734010703</v>
      </c>
      <c r="I2772">
        <v>-3.04557675689319</v>
      </c>
      <c r="J2772">
        <v>-6.9455184373733898</v>
      </c>
      <c r="K2772">
        <v>65.704730787534402</v>
      </c>
      <c r="L2772">
        <v>63.417461493941602</v>
      </c>
      <c r="M2772">
        <v>50.593372425419403</v>
      </c>
      <c r="N2772">
        <v>0.98414945169779799</v>
      </c>
      <c r="O2772">
        <v>66.857319523883106</v>
      </c>
      <c r="P2772">
        <v>47.022727272727202</v>
      </c>
      <c r="Q2772">
        <v>1.2590878721499999E-4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57</v>
      </c>
      <c r="E2773">
        <v>121.220493414</v>
      </c>
      <c r="F2773">
        <v>22.38</v>
      </c>
      <c r="G2773">
        <v>58.540899048514397</v>
      </c>
      <c r="H2773">
        <v>-4.7998442464277202</v>
      </c>
      <c r="I2773">
        <v>10.079229844447701</v>
      </c>
      <c r="J2773">
        <v>8.6917383168302695</v>
      </c>
      <c r="K2773">
        <v>21.1681154760468</v>
      </c>
      <c r="L2773">
        <v>19.309741110241301</v>
      </c>
      <c r="M2773">
        <v>60.940883475066599</v>
      </c>
      <c r="N2773">
        <v>2.8613426343053998</v>
      </c>
      <c r="O2773">
        <v>39.410187667560301</v>
      </c>
      <c r="P2773">
        <v>89.661016949152497</v>
      </c>
      <c r="Q2773">
        <v>7.6083620207349004E-2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628</v>
      </c>
      <c r="E2774">
        <v>121.1134</v>
      </c>
      <c r="F2774">
        <v>51.98</v>
      </c>
      <c r="G2774">
        <v>-17.673008762959</v>
      </c>
      <c r="H2774">
        <v>-7.6275345659554503</v>
      </c>
      <c r="I2774">
        <v>-24.556087958255699</v>
      </c>
      <c r="J2774">
        <v>0.86046372908898605</v>
      </c>
      <c r="K2774">
        <v>50.597021827555203</v>
      </c>
      <c r="L2774">
        <v>50.698393736878998</v>
      </c>
      <c r="M2774">
        <v>62.7743146415513</v>
      </c>
      <c r="N2774">
        <v>0.71210142682215904</v>
      </c>
      <c r="O2774">
        <v>31.973836090804099</v>
      </c>
      <c r="P2774">
        <v>26.472019464720098</v>
      </c>
      <c r="Q2774">
        <v>-1.4438842150721E-2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420</v>
      </c>
      <c r="E2775">
        <v>121.11263178</v>
      </c>
      <c r="F2775">
        <v>175.35</v>
      </c>
      <c r="G2775">
        <v>116.48290012693499</v>
      </c>
      <c r="H2775">
        <v>-26.105348948229299</v>
      </c>
      <c r="I2775">
        <v>37.327846718583203</v>
      </c>
      <c r="J2775">
        <v>-11.063307868595601</v>
      </c>
      <c r="K2775">
        <v>204.23343055505899</v>
      </c>
      <c r="L2775">
        <v>167.70103617685999</v>
      </c>
      <c r="M2775">
        <v>30.904596916463799</v>
      </c>
      <c r="N2775">
        <v>0.84012255617157805</v>
      </c>
      <c r="O2775">
        <v>58.682634730538901</v>
      </c>
      <c r="P2775">
        <v>163.56530888321001</v>
      </c>
      <c r="Q2775">
        <v>3.2437245504558003E-2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98</v>
      </c>
      <c r="E2776">
        <v>120.9825</v>
      </c>
      <c r="F2776">
        <v>25.47</v>
      </c>
      <c r="G2776">
        <v>24.292280534161598</v>
      </c>
      <c r="H2776">
        <v>6.9196722501361201</v>
      </c>
      <c r="I2776">
        <v>-23.774529776629802</v>
      </c>
      <c r="J2776">
        <v>9.1620486832914896</v>
      </c>
      <c r="K2776">
        <v>24.140047562475299</v>
      </c>
      <c r="L2776">
        <v>22.893731898269198</v>
      </c>
      <c r="M2776">
        <v>51.721752433773602</v>
      </c>
      <c r="N2776">
        <v>1.3044762706497499</v>
      </c>
      <c r="O2776">
        <v>44.483706321162103</v>
      </c>
      <c r="P2776">
        <v>63.269230769230703</v>
      </c>
      <c r="Q2776">
        <v>7.9590556834635007E-2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628</v>
      </c>
      <c r="E2777">
        <v>120.452465</v>
      </c>
      <c r="F2777">
        <v>205</v>
      </c>
      <c r="G2777">
        <v>78.582221362563899</v>
      </c>
      <c r="H2777">
        <v>-13.7921661545547</v>
      </c>
      <c r="I2777">
        <v>10.365957301387899</v>
      </c>
      <c r="J2777">
        <v>2.4546937864065099</v>
      </c>
      <c r="K2777">
        <v>219.627678113651</v>
      </c>
      <c r="L2777">
        <v>174.80367252853199</v>
      </c>
      <c r="M2777">
        <v>45.943586939785597</v>
      </c>
      <c r="N2777">
        <v>1.5</v>
      </c>
      <c r="O2777">
        <v>37.0731707317073</v>
      </c>
      <c r="P2777">
        <v>215.38461538461499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57</v>
      </c>
      <c r="E2778">
        <v>120.393277317</v>
      </c>
      <c r="F2778">
        <v>24.03</v>
      </c>
      <c r="G2778">
        <v>-24.379562076926401</v>
      </c>
      <c r="H2778">
        <v>0.681128835056663</v>
      </c>
      <c r="I2778">
        <v>-39.3942904047734</v>
      </c>
      <c r="J2778">
        <v>-1.29147287570803</v>
      </c>
      <c r="K2778">
        <v>23.734492826106901</v>
      </c>
      <c r="L2778">
        <v>25.739583722754301</v>
      </c>
      <c r="M2778">
        <v>56.6718747692696</v>
      </c>
      <c r="N2778">
        <v>1.1997047784302299</v>
      </c>
      <c r="O2778">
        <v>71.452351227632093</v>
      </c>
      <c r="P2778">
        <v>26.473684210526301</v>
      </c>
      <c r="Q2778">
        <v>-0.103696507409114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120.31281</v>
      </c>
      <c r="F2779">
        <v>69.989999999999995</v>
      </c>
      <c r="G2779">
        <v>-37.5415881612455</v>
      </c>
      <c r="H2779">
        <v>-10.564866388472</v>
      </c>
      <c r="I2779">
        <v>-25.3779130126951</v>
      </c>
      <c r="J2779">
        <v>-0.99072099600879604</v>
      </c>
      <c r="M2779">
        <v>36.432227163917197</v>
      </c>
      <c r="O2779">
        <v>19.159879982854701</v>
      </c>
      <c r="P2779">
        <v>5.1848512173128602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420</v>
      </c>
      <c r="E2780">
        <v>120.26433249999999</v>
      </c>
      <c r="F2780">
        <v>92.65</v>
      </c>
      <c r="G2780">
        <v>614.78222136256397</v>
      </c>
      <c r="H2780">
        <v>-8.6859721309287092</v>
      </c>
      <c r="I2780">
        <v>626.94589651111403</v>
      </c>
      <c r="J2780">
        <v>-5.3661868345180901</v>
      </c>
      <c r="K2780">
        <v>84.699964470513393</v>
      </c>
      <c r="M2780">
        <v>54.988838020699397</v>
      </c>
      <c r="N2780">
        <v>1.08982690435024</v>
      </c>
      <c r="O2780">
        <v>10.663788451160199</v>
      </c>
      <c r="P2780">
        <v>641.20000000000005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E2781">
        <v>120.167243732999</v>
      </c>
      <c r="F2781">
        <v>51.53</v>
      </c>
      <c r="G2781">
        <v>100.087715868058</v>
      </c>
      <c r="H2781">
        <v>0.46644657561630198</v>
      </c>
      <c r="I2781">
        <v>64.235678291509203</v>
      </c>
      <c r="J2781">
        <v>-3.0369274211625799</v>
      </c>
      <c r="K2781">
        <v>49.148492379040697</v>
      </c>
      <c r="L2781">
        <v>37.658495463671301</v>
      </c>
      <c r="M2781">
        <v>42.403989330536497</v>
      </c>
      <c r="N2781">
        <v>0.26306739624396203</v>
      </c>
      <c r="O2781">
        <v>18.765767514069399</v>
      </c>
      <c r="P2781">
        <v>214.97555012224899</v>
      </c>
      <c r="Q2781">
        <v>0.125959047003045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279</v>
      </c>
      <c r="E2782">
        <v>120.042641575</v>
      </c>
      <c r="F2782">
        <v>57.25</v>
      </c>
      <c r="G2782">
        <v>-22.137764128912199</v>
      </c>
      <c r="H2782">
        <v>-8.1918268245934094</v>
      </c>
      <c r="I2782">
        <v>-21.9004980686565</v>
      </c>
      <c r="J2782">
        <v>3.1692361200458898</v>
      </c>
      <c r="K2782">
        <v>54.843528222834699</v>
      </c>
      <c r="L2782">
        <v>55.844562641043701</v>
      </c>
      <c r="M2782">
        <v>61.556560866654998</v>
      </c>
      <c r="N2782">
        <v>0.72735107261901299</v>
      </c>
      <c r="O2782">
        <v>25.414847161571998</v>
      </c>
      <c r="P2782">
        <v>28.276943759802801</v>
      </c>
      <c r="Q2782">
        <v>-3.7122084245441E-2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391</v>
      </c>
      <c r="E2783">
        <v>119.8178025</v>
      </c>
      <c r="F2783">
        <v>33</v>
      </c>
      <c r="G2783">
        <v>98.992057428137699</v>
      </c>
      <c r="H2783">
        <v>10.2106757852019</v>
      </c>
      <c r="I2783">
        <v>47.431344820766498</v>
      </c>
      <c r="J2783">
        <v>0.55839622793296095</v>
      </c>
      <c r="K2783">
        <v>29.630690542860599</v>
      </c>
      <c r="L2783">
        <v>23.470368793381098</v>
      </c>
      <c r="M2783">
        <v>65.281696125215404</v>
      </c>
      <c r="N2783">
        <v>0.85889027071053803</v>
      </c>
      <c r="O2783">
        <v>10.636363636363599</v>
      </c>
      <c r="P2783">
        <v>144.444444444444</v>
      </c>
      <c r="Q2783">
        <v>0.101231268881274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E2784">
        <v>119.65951203900001</v>
      </c>
      <c r="F2784">
        <v>99.57</v>
      </c>
      <c r="G2784">
        <v>128.39592478841999</v>
      </c>
      <c r="H2784">
        <v>-2.8280648546891798</v>
      </c>
      <c r="I2784">
        <v>34.424409278024903</v>
      </c>
      <c r="J2784">
        <v>-7.1294582886786602</v>
      </c>
      <c r="K2784">
        <v>104.76845388708701</v>
      </c>
      <c r="L2784">
        <v>82.894724040758007</v>
      </c>
      <c r="M2784">
        <v>29.839244614017801</v>
      </c>
      <c r="N2784">
        <v>0.49698421237766099</v>
      </c>
      <c r="O2784">
        <v>47.0824545545847</v>
      </c>
      <c r="P2784">
        <v>159.973890339425</v>
      </c>
      <c r="Q2784">
        <v>0.13103131039011801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681</v>
      </c>
      <c r="E2785">
        <v>119.505</v>
      </c>
      <c r="F2785">
        <v>25.7</v>
      </c>
      <c r="G2785">
        <v>-26.611953394717499</v>
      </c>
      <c r="H2785">
        <v>11.1621148398301</v>
      </c>
      <c r="I2785">
        <v>-46.711396524365199</v>
      </c>
      <c r="J2785">
        <v>-0.46366908390348699</v>
      </c>
      <c r="K2785">
        <v>24.2257854233317</v>
      </c>
      <c r="L2785">
        <v>26.106316641556202</v>
      </c>
      <c r="M2785">
        <v>49.2657349760863</v>
      </c>
      <c r="N2785">
        <v>1.05561179665841</v>
      </c>
      <c r="O2785">
        <v>59.143968871595298</v>
      </c>
      <c r="P2785">
        <v>35.2631578947368</v>
      </c>
      <c r="Q2785">
        <v>-9.8389328199024004E-2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420</v>
      </c>
      <c r="E2786">
        <v>119.446744008</v>
      </c>
      <c r="F2786">
        <v>5.36</v>
      </c>
      <c r="G2786">
        <v>31.694315757844201</v>
      </c>
      <c r="H2786">
        <v>-1.39724852815856</v>
      </c>
      <c r="I2786">
        <v>-14.254103488885599</v>
      </c>
      <c r="J2786">
        <v>0.51827371298591196</v>
      </c>
      <c r="K2786">
        <v>5.4612952258482803</v>
      </c>
      <c r="L2786">
        <v>5.3024311397425103</v>
      </c>
      <c r="M2786">
        <v>44.692581763189999</v>
      </c>
      <c r="N2786">
        <v>0.90015030862961198</v>
      </c>
      <c r="O2786">
        <v>76.865671641790996</v>
      </c>
      <c r="P2786">
        <v>64.923076923076906</v>
      </c>
      <c r="Q2786">
        <v>7.8896108003983001E-2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531</v>
      </c>
      <c r="E2787">
        <v>119.36</v>
      </c>
      <c r="F2787">
        <v>149.19999999999999</v>
      </c>
      <c r="G2787">
        <v>228.693491147164</v>
      </c>
      <c r="H2787">
        <v>0.89759948097514797</v>
      </c>
      <c r="I2787">
        <v>74.7861245757326</v>
      </c>
      <c r="J2787">
        <v>1.88330183346196</v>
      </c>
      <c r="K2787">
        <v>137.358331993852</v>
      </c>
      <c r="L2787">
        <v>100.96063520622501</v>
      </c>
      <c r="M2787">
        <v>67.251729742681803</v>
      </c>
      <c r="N2787">
        <v>0.22011932078935201</v>
      </c>
      <c r="O2787">
        <v>9.1487935656836505</v>
      </c>
      <c r="P2787">
        <v>410.08547008546998</v>
      </c>
      <c r="Q2787">
        <v>0.105773307935228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E2788">
        <v>118.96983294</v>
      </c>
      <c r="F2788">
        <v>183.05</v>
      </c>
      <c r="G2788">
        <v>443.65385013864602</v>
      </c>
      <c r="H2788">
        <v>8.5092540540596495</v>
      </c>
      <c r="I2788">
        <v>47.051853507941999</v>
      </c>
      <c r="J2788">
        <v>2.1446827306992802</v>
      </c>
      <c r="K2788">
        <v>166.18503906362201</v>
      </c>
      <c r="L2788">
        <v>133.78927293387301</v>
      </c>
      <c r="M2788">
        <v>72.147413500828605</v>
      </c>
      <c r="N2788">
        <v>0.62957254635883197</v>
      </c>
      <c r="O2788">
        <v>36.602021305654198</v>
      </c>
      <c r="P2788">
        <v>512.20735785953104</v>
      </c>
      <c r="Q2788">
        <v>0.16076445972562001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95</v>
      </c>
      <c r="E2789">
        <v>118.92523951</v>
      </c>
      <c r="F2789">
        <v>56.21</v>
      </c>
      <c r="G2789">
        <v>-24.180601482106798</v>
      </c>
      <c r="H2789">
        <v>-3.5096084068265401</v>
      </c>
      <c r="I2789">
        <v>4.0325140638580899E-2</v>
      </c>
      <c r="J2789">
        <v>-0.66691147219927005</v>
      </c>
      <c r="K2789">
        <v>58.911065083639002</v>
      </c>
      <c r="L2789">
        <v>60.126772768051602</v>
      </c>
      <c r="M2789">
        <v>52.067649955268898</v>
      </c>
      <c r="N2789">
        <v>1.34479856767251</v>
      </c>
      <c r="O2789">
        <v>82.280732965664399</v>
      </c>
      <c r="P2789">
        <v>34.473684210526301</v>
      </c>
      <c r="Q2789">
        <v>5.6671206354903997E-2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E2790">
        <v>118.75</v>
      </c>
      <c r="F2790">
        <v>47.5</v>
      </c>
      <c r="G2790">
        <v>142.70403439372501</v>
      </c>
      <c r="H2790">
        <v>-12.547155763779999</v>
      </c>
      <c r="I2790">
        <v>58.159689614562602</v>
      </c>
      <c r="J2790">
        <v>8.6070420502697598</v>
      </c>
      <c r="K2790">
        <v>52.0653096244125</v>
      </c>
      <c r="L2790">
        <v>48.175105299229301</v>
      </c>
      <c r="M2790">
        <v>45.906360443796402</v>
      </c>
      <c r="N2790">
        <v>1.1643192488262899</v>
      </c>
      <c r="O2790">
        <v>95.410526315789397</v>
      </c>
      <c r="P2790">
        <v>169.121813031161</v>
      </c>
      <c r="Q2790">
        <v>0.18973836423419699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136</v>
      </c>
      <c r="E2791">
        <v>118.48625</v>
      </c>
      <c r="F2791">
        <v>4739.45</v>
      </c>
      <c r="G2791">
        <v>-4.5810177119861502</v>
      </c>
      <c r="H2791">
        <v>6.6558375843352202</v>
      </c>
      <c r="I2791">
        <v>2.7982551181778401</v>
      </c>
      <c r="J2791">
        <v>1.0212971445807799</v>
      </c>
      <c r="K2791">
        <v>4224.3181233599198</v>
      </c>
      <c r="L2791">
        <v>3998.8067685678802</v>
      </c>
      <c r="M2791">
        <v>70.147672853366203</v>
      </c>
      <c r="N2791">
        <v>1.0739862935465401</v>
      </c>
      <c r="O2791">
        <v>5.1387819261728698</v>
      </c>
      <c r="P2791">
        <v>40.8454680534918</v>
      </c>
      <c r="Q2791">
        <v>-0.114866258138517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E2792">
        <v>118.1304004</v>
      </c>
      <c r="F2792">
        <v>73.400000000000006</v>
      </c>
      <c r="G2792">
        <v>-16.041838787811901</v>
      </c>
      <c r="H2792">
        <v>10.2307714685367</v>
      </c>
      <c r="I2792">
        <v>-3.87816363926154</v>
      </c>
      <c r="J2792">
        <v>-3.1033682335291299</v>
      </c>
      <c r="K2792">
        <v>64.254718144083597</v>
      </c>
      <c r="M2792">
        <v>62.325354582254903</v>
      </c>
      <c r="N2792">
        <v>1.5046276595744601</v>
      </c>
      <c r="O2792">
        <v>8.3106267029972702</v>
      </c>
      <c r="P2792">
        <v>88.205128205128204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925</v>
      </c>
      <c r="E2793">
        <v>117.98853332</v>
      </c>
      <c r="F2793">
        <v>42.16</v>
      </c>
      <c r="G2793">
        <v>-25.941134214175701</v>
      </c>
      <c r="H2793">
        <v>-1.91595806560968</v>
      </c>
      <c r="I2793">
        <v>-2.6311222868734498</v>
      </c>
      <c r="J2793">
        <v>-4.7358769894406301</v>
      </c>
      <c r="K2793">
        <v>41.688821839532501</v>
      </c>
      <c r="L2793">
        <v>41.274885106272698</v>
      </c>
      <c r="M2793">
        <v>55.519473998294302</v>
      </c>
      <c r="N2793">
        <v>1.474741187577</v>
      </c>
      <c r="O2793">
        <v>33.396584440227699</v>
      </c>
      <c r="P2793">
        <v>22.202898550724601</v>
      </c>
      <c r="Q2793">
        <v>-1.9438066876416998E-2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200</v>
      </c>
      <c r="E2794">
        <v>117.91294929999999</v>
      </c>
      <c r="F2794">
        <v>109.3</v>
      </c>
      <c r="G2794">
        <v>-2.08607575949266</v>
      </c>
      <c r="H2794">
        <v>3.4246802433500299</v>
      </c>
      <c r="I2794">
        <v>-35.194428986173101</v>
      </c>
      <c r="J2794">
        <v>0.53558073963873998</v>
      </c>
      <c r="K2794">
        <v>109.208517702731</v>
      </c>
      <c r="L2794">
        <v>111.190738325943</v>
      </c>
      <c r="M2794">
        <v>51.812219663099697</v>
      </c>
      <c r="N2794">
        <v>1.0408207001241401</v>
      </c>
      <c r="O2794">
        <v>55.260750228728199</v>
      </c>
      <c r="P2794">
        <v>36.182407176675802</v>
      </c>
      <c r="Q2794">
        <v>0.134263550570171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905</v>
      </c>
      <c r="E2795">
        <v>117.793260504</v>
      </c>
      <c r="F2795">
        <v>9.7200000000000006</v>
      </c>
      <c r="G2795">
        <v>25.457221362563899</v>
      </c>
      <c r="H2795">
        <v>33.950659180919097</v>
      </c>
      <c r="I2795">
        <v>-10.296884237548699</v>
      </c>
      <c r="J2795">
        <v>23.2963007305822</v>
      </c>
      <c r="K2795">
        <v>7.3297042411978701</v>
      </c>
      <c r="L2795">
        <v>8.1170896354482593</v>
      </c>
      <c r="M2795">
        <v>94.820787038646898</v>
      </c>
      <c r="N2795">
        <v>2.2082194637169801</v>
      </c>
      <c r="O2795">
        <v>27.057613168724199</v>
      </c>
      <c r="P2795">
        <v>111.304347826086</v>
      </c>
      <c r="Q2795">
        <v>-0.10859164546955399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57</v>
      </c>
      <c r="E2796">
        <v>117.699283334999</v>
      </c>
      <c r="F2796">
        <v>182.85</v>
      </c>
      <c r="G2796">
        <v>38.698710436069398</v>
      </c>
      <c r="H2796">
        <v>0.81215962899833505</v>
      </c>
      <c r="I2796">
        <v>82.358799736920801</v>
      </c>
      <c r="J2796">
        <v>-6.8665317596958602</v>
      </c>
      <c r="K2796">
        <v>137.471801162079</v>
      </c>
      <c r="L2796">
        <v>108.53610674041499</v>
      </c>
      <c r="M2796">
        <v>70.927720494904605</v>
      </c>
      <c r="N2796">
        <v>0.77297882586859901</v>
      </c>
      <c r="O2796">
        <v>8.8323762646978299</v>
      </c>
      <c r="P2796">
        <v>145.43624161073799</v>
      </c>
      <c r="Q2796">
        <v>1.1521684243956999E-2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136</v>
      </c>
      <c r="E2797">
        <v>117.6</v>
      </c>
      <c r="F2797">
        <v>42</v>
      </c>
      <c r="G2797">
        <v>1.43610264110278</v>
      </c>
      <c r="H2797">
        <v>19.9052187274003</v>
      </c>
      <c r="I2797">
        <v>-35.983510868684299</v>
      </c>
      <c r="J2797">
        <v>-2.95262575791355</v>
      </c>
      <c r="K2797">
        <v>41.831373369153397</v>
      </c>
      <c r="L2797">
        <v>38.778106569480599</v>
      </c>
      <c r="M2797">
        <v>41.555158621511602</v>
      </c>
      <c r="N2797">
        <v>0.817444665153235</v>
      </c>
      <c r="O2797">
        <v>62.142857142857103</v>
      </c>
      <c r="P2797">
        <v>49.679258731290098</v>
      </c>
      <c r="Q2797">
        <v>7.3656665475198002E-2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551</v>
      </c>
      <c r="E2798">
        <v>117.57564000000001</v>
      </c>
      <c r="F2798">
        <v>101.85</v>
      </c>
      <c r="G2798">
        <v>-25.854982428905199</v>
      </c>
      <c r="H2798">
        <v>-3.21206505121074</v>
      </c>
      <c r="I2798">
        <v>-25.995871253183701</v>
      </c>
      <c r="J2798">
        <v>0.66642186113406698</v>
      </c>
      <c r="K2798">
        <v>102.81533007029201</v>
      </c>
      <c r="L2798">
        <v>102.833144258914</v>
      </c>
      <c r="M2798">
        <v>55.323067026338101</v>
      </c>
      <c r="N2798">
        <v>0.58924514978376397</v>
      </c>
      <c r="O2798">
        <v>31.026018654884599</v>
      </c>
      <c r="P2798">
        <v>24.9693251533742</v>
      </c>
      <c r="Q2798">
        <v>-6.8622783327808995E-2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72</v>
      </c>
      <c r="E2799">
        <v>117.53185860000001</v>
      </c>
      <c r="F2799">
        <v>63.06</v>
      </c>
      <c r="G2799">
        <v>95.713455165046298</v>
      </c>
      <c r="H2799">
        <v>-24.2547375797588</v>
      </c>
      <c r="I2799">
        <v>8.2871509676135897</v>
      </c>
      <c r="J2799">
        <v>-0.79511660040440202</v>
      </c>
      <c r="K2799">
        <v>71.129662226899796</v>
      </c>
      <c r="L2799">
        <v>55.699053418937403</v>
      </c>
      <c r="M2799">
        <v>28.3570421565706</v>
      </c>
      <c r="N2799">
        <v>0.387864710176898</v>
      </c>
      <c r="O2799">
        <v>43.799555978433197</v>
      </c>
      <c r="P2799">
        <v>162.888464469007</v>
      </c>
      <c r="Q2799">
        <v>0.203974697340015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133</v>
      </c>
      <c r="E2800">
        <v>117.32022204</v>
      </c>
      <c r="F2800">
        <v>59.26</v>
      </c>
      <c r="G2800">
        <v>-5.4790031272319402</v>
      </c>
      <c r="H2800">
        <v>-4.1151911965553998</v>
      </c>
      <c r="I2800">
        <v>-35.764037263719999</v>
      </c>
      <c r="J2800">
        <v>-2.7434142044396999</v>
      </c>
      <c r="K2800">
        <v>61.477887073397099</v>
      </c>
      <c r="L2800">
        <v>61.797403810200997</v>
      </c>
      <c r="M2800">
        <v>40.822967337138103</v>
      </c>
      <c r="N2800">
        <v>0.73197030903958105</v>
      </c>
      <c r="O2800">
        <v>59.044886938913201</v>
      </c>
      <c r="P2800">
        <v>28.407367280606699</v>
      </c>
      <c r="Q2800">
        <v>0.112211135194398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E2801">
        <v>117.3</v>
      </c>
      <c r="F2801">
        <v>172.5</v>
      </c>
      <c r="G2801">
        <v>-16.893969113626401</v>
      </c>
      <c r="H2801">
        <v>-16.456555609311799</v>
      </c>
      <c r="I2801">
        <v>-4.7302939650760898</v>
      </c>
      <c r="J2801">
        <v>0.45004759212822598</v>
      </c>
      <c r="M2801">
        <v>45.038323914174001</v>
      </c>
      <c r="O2801">
        <v>47.246376811594203</v>
      </c>
      <c r="P2801">
        <v>21.5216625572384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365</v>
      </c>
      <c r="E2802">
        <v>117.11471400000001</v>
      </c>
      <c r="F2802">
        <v>116.1</v>
      </c>
      <c r="G2802">
        <v>-23.4466034711389</v>
      </c>
      <c r="H2802">
        <v>-4.7121695378847601</v>
      </c>
      <c r="I2802">
        <v>-26.299558034340102</v>
      </c>
      <c r="J2802">
        <v>0.83123255155723597</v>
      </c>
      <c r="K2802">
        <v>117.21943988664199</v>
      </c>
      <c r="L2802">
        <v>120.807690495654</v>
      </c>
      <c r="M2802">
        <v>61.2905961710401</v>
      </c>
      <c r="N2802">
        <v>0.38448680157875997</v>
      </c>
      <c r="O2802">
        <v>47.157622739018002</v>
      </c>
      <c r="P2802">
        <v>23.510638297872301</v>
      </c>
      <c r="Q2802">
        <v>0.111668860818637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925</v>
      </c>
      <c r="E2803">
        <v>117.078</v>
      </c>
      <c r="F2803">
        <v>185.25</v>
      </c>
      <c r="G2803">
        <v>-20.560635780293101</v>
      </c>
      <c r="H2803">
        <v>0.76560595644166396</v>
      </c>
      <c r="I2803">
        <v>-19.762902264708099</v>
      </c>
      <c r="J2803">
        <v>-6.7099222248874302</v>
      </c>
      <c r="K2803">
        <v>176.442653121413</v>
      </c>
      <c r="L2803">
        <v>180.527392309139</v>
      </c>
      <c r="M2803">
        <v>63.612533271062901</v>
      </c>
      <c r="N2803">
        <v>1.9044121463794399</v>
      </c>
      <c r="O2803">
        <v>25.236167341430502</v>
      </c>
      <c r="P2803">
        <v>28.601180145782699</v>
      </c>
      <c r="Q2803">
        <v>-9.4190965215149997E-2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531</v>
      </c>
      <c r="E2804">
        <v>117.018854788</v>
      </c>
      <c r="F2804">
        <v>130.12</v>
      </c>
      <c r="G2804">
        <v>106.14701135362699</v>
      </c>
      <c r="H2804">
        <v>-4.5623431895417896</v>
      </c>
      <c r="I2804">
        <v>-4.4481963158898301</v>
      </c>
      <c r="J2804">
        <v>1.1062140852801301</v>
      </c>
      <c r="K2804">
        <v>122.061380419324</v>
      </c>
      <c r="L2804">
        <v>103.045326672881</v>
      </c>
      <c r="M2804">
        <v>47.795468909693298</v>
      </c>
      <c r="N2804">
        <v>1.5727358810721901</v>
      </c>
      <c r="O2804">
        <v>26.844451275745399</v>
      </c>
      <c r="P2804">
        <v>145.278039585296</v>
      </c>
      <c r="Q2804">
        <v>7.4400951529548995E-2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E2805">
        <v>116.7366</v>
      </c>
      <c r="F2805">
        <v>232</v>
      </c>
      <c r="G2805">
        <v>57.782300759149898</v>
      </c>
      <c r="H2805">
        <v>3.59246243485754</v>
      </c>
      <c r="I2805">
        <v>33.234771272716401</v>
      </c>
      <c r="J2805">
        <v>-9.5081813134691</v>
      </c>
      <c r="K2805">
        <v>205.40311981066199</v>
      </c>
      <c r="L2805">
        <v>160.50432732392801</v>
      </c>
      <c r="M2805">
        <v>48.3428763508701</v>
      </c>
      <c r="N2805">
        <v>0.292167279335379</v>
      </c>
      <c r="O2805">
        <v>14.0732758620689</v>
      </c>
      <c r="P2805">
        <v>118.455743879472</v>
      </c>
      <c r="Q2805">
        <v>0.15963986421614401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5377</v>
      </c>
      <c r="E2806">
        <v>116.367225</v>
      </c>
      <c r="F2806">
        <v>184.6</v>
      </c>
      <c r="G2806">
        <v>-4.3278315474889197</v>
      </c>
      <c r="H2806">
        <v>-15.5147875636638</v>
      </c>
      <c r="I2806">
        <v>11.324127803631299</v>
      </c>
      <c r="J2806">
        <v>-0.49164440719835401</v>
      </c>
      <c r="K2806">
        <v>173.852855474704</v>
      </c>
      <c r="L2806">
        <v>145.744888541569</v>
      </c>
      <c r="M2806">
        <v>46.261061409341998</v>
      </c>
      <c r="N2806">
        <v>0.77318611987381702</v>
      </c>
      <c r="O2806">
        <v>32.367280606717202</v>
      </c>
      <c r="P2806">
        <v>75.225439012814405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420</v>
      </c>
      <c r="E2807">
        <v>116.2368</v>
      </c>
      <c r="F2807">
        <v>302.7</v>
      </c>
      <c r="G2807">
        <v>96.977055310903395</v>
      </c>
      <c r="H2807">
        <v>-17.657718033879899</v>
      </c>
      <c r="I2807">
        <v>23.933524906457802</v>
      </c>
      <c r="J2807">
        <v>4.4774735545387001</v>
      </c>
      <c r="K2807">
        <v>297.69222390824501</v>
      </c>
      <c r="L2807">
        <v>258.42015264673199</v>
      </c>
      <c r="M2807">
        <v>64.678002238819303</v>
      </c>
      <c r="N2807">
        <v>0.48103448275861999</v>
      </c>
      <c r="O2807">
        <v>25.206475057813002</v>
      </c>
      <c r="P2807">
        <v>133.74517374517299</v>
      </c>
      <c r="Q2807">
        <v>0.11776184283062199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528</v>
      </c>
      <c r="E2808">
        <v>116.21152619999999</v>
      </c>
      <c r="F2808">
        <v>41.58</v>
      </c>
      <c r="G2808">
        <v>45.471431780091798</v>
      </c>
      <c r="H2808">
        <v>-8.4437791404034606</v>
      </c>
      <c r="I2808">
        <v>-5.6901348204783</v>
      </c>
      <c r="J2808">
        <v>-3.54534284474828</v>
      </c>
      <c r="K2808">
        <v>40.055351198416602</v>
      </c>
      <c r="L2808">
        <v>35.087649325711503</v>
      </c>
      <c r="M2808">
        <v>47.797650932207603</v>
      </c>
      <c r="N2808">
        <v>0.32779030711109403</v>
      </c>
      <c r="O2808">
        <v>26.046176046176001</v>
      </c>
      <c r="P2808">
        <v>77.237851662403997</v>
      </c>
      <c r="Q2808">
        <v>-2.3330668174840002E-3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531</v>
      </c>
      <c r="E2809">
        <v>115.92995492999999</v>
      </c>
      <c r="F2809">
        <v>162.41999999999999</v>
      </c>
      <c r="G2809">
        <v>194.88785934475899</v>
      </c>
      <c r="H2809">
        <v>34.772944319622702</v>
      </c>
      <c r="I2809">
        <v>86.885215396563197</v>
      </c>
      <c r="J2809">
        <v>18.059352595006299</v>
      </c>
      <c r="K2809">
        <v>116.234667933976</v>
      </c>
      <c r="L2809">
        <v>91.039867148887794</v>
      </c>
      <c r="M2809">
        <v>87.062145314499702</v>
      </c>
      <c r="N2809">
        <v>1.7649910262205499</v>
      </c>
      <c r="O2809">
        <v>2.0256126092845701</v>
      </c>
      <c r="P2809">
        <v>243.02006335797199</v>
      </c>
      <c r="Q2809">
        <v>0.114856495933525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628</v>
      </c>
      <c r="E2810">
        <v>115.912797</v>
      </c>
      <c r="F2810">
        <v>35.090000000000003</v>
      </c>
      <c r="G2810">
        <v>22.584344504814499</v>
      </c>
      <c r="H2810">
        <v>-4.1819847402399803</v>
      </c>
      <c r="I2810">
        <v>63.867723922281897</v>
      </c>
      <c r="J2810">
        <v>-1.9325802417346799E-2</v>
      </c>
      <c r="K2810">
        <v>33.901273231263197</v>
      </c>
      <c r="L2810">
        <v>29.2803211952697</v>
      </c>
      <c r="M2810">
        <v>64.931259505206199</v>
      </c>
      <c r="N2810">
        <v>0.48510241020253098</v>
      </c>
      <c r="O2810">
        <v>20.262182958107701</v>
      </c>
      <c r="P2810">
        <v>92.802197802197796</v>
      </c>
      <c r="Q2810">
        <v>0.111586671122422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E2811">
        <v>115.842247634999</v>
      </c>
      <c r="F2811">
        <v>163.05000000000001</v>
      </c>
      <c r="G2811">
        <v>399.71968506053099</v>
      </c>
      <c r="H2811">
        <v>8.7776460424783807</v>
      </c>
      <c r="I2811">
        <v>240.279490770736</v>
      </c>
      <c r="J2811">
        <v>20.154337268989</v>
      </c>
      <c r="K2811">
        <v>127.16819618232</v>
      </c>
      <c r="L2811">
        <v>87.337535440444398</v>
      </c>
      <c r="M2811">
        <v>80.757282663531399</v>
      </c>
      <c r="N2811">
        <v>0.44111119367739499</v>
      </c>
      <c r="O2811">
        <v>3.5571910456914901</v>
      </c>
      <c r="P2811">
        <v>459.15637860082302</v>
      </c>
      <c r="Q2811">
        <v>0.13022833668401901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231</v>
      </c>
      <c r="E2812">
        <v>115.63132</v>
      </c>
      <c r="F2812">
        <v>38.92</v>
      </c>
      <c r="G2812">
        <v>94.844302090250096</v>
      </c>
      <c r="H2812">
        <v>33.828122195670502</v>
      </c>
      <c r="I2812">
        <v>9.6160429146789799</v>
      </c>
      <c r="J2812">
        <v>6.8296871672565</v>
      </c>
      <c r="K2812">
        <v>30.943859980764302</v>
      </c>
      <c r="L2812">
        <v>27.0119964592289</v>
      </c>
      <c r="M2812">
        <v>96.666078672869304</v>
      </c>
      <c r="N2812">
        <v>0.90604924925631303</v>
      </c>
      <c r="O2812">
        <v>0</v>
      </c>
      <c r="P2812">
        <v>170.09021512838299</v>
      </c>
      <c r="Q2812">
        <v>2.022875986224E-3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551</v>
      </c>
      <c r="E2813">
        <v>114.95080249999999</v>
      </c>
      <c r="F2813">
        <v>2845</v>
      </c>
      <c r="G2813">
        <v>64.521818678000201</v>
      </c>
      <c r="H2813">
        <v>-3.2176063008972902</v>
      </c>
      <c r="I2813">
        <v>-20.0456859916175</v>
      </c>
      <c r="J2813">
        <v>2.2105180710466001</v>
      </c>
      <c r="K2813">
        <v>2834.2112302092401</v>
      </c>
      <c r="L2813">
        <v>2586.6690191602902</v>
      </c>
      <c r="M2813">
        <v>53.586953931010299</v>
      </c>
      <c r="N2813">
        <v>1.09492598865895</v>
      </c>
      <c r="O2813">
        <v>17.398945518453399</v>
      </c>
      <c r="P2813">
        <v>98.951048951048904</v>
      </c>
      <c r="Q2813">
        <v>0.127291492341298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40</v>
      </c>
      <c r="E2814">
        <v>114.5032375</v>
      </c>
      <c r="F2814">
        <v>432.7</v>
      </c>
      <c r="G2814">
        <v>74.371084471612704</v>
      </c>
      <c r="H2814">
        <v>-4.4903429247664102</v>
      </c>
      <c r="I2814">
        <v>22.158254644783899</v>
      </c>
      <c r="J2814">
        <v>-1.79528985057764</v>
      </c>
      <c r="K2814">
        <v>440.48712079818802</v>
      </c>
      <c r="L2814">
        <v>391.563972115117</v>
      </c>
      <c r="M2814">
        <v>33.639565343475198</v>
      </c>
      <c r="N2814">
        <v>0.75041958688862498</v>
      </c>
      <c r="O2814">
        <v>21.5045065865495</v>
      </c>
      <c r="P2814">
        <v>101.02206736353</v>
      </c>
      <c r="Q2814">
        <v>8.2227188078933006E-2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420</v>
      </c>
      <c r="E2815">
        <v>114.460122392</v>
      </c>
      <c r="F2815">
        <v>9.9700000000000006</v>
      </c>
      <c r="G2815">
        <v>357.56280388683501</v>
      </c>
      <c r="H2815">
        <v>21.041739306877499</v>
      </c>
      <c r="I2815">
        <v>163.46177394844</v>
      </c>
      <c r="J2815">
        <v>2.6541519224837602</v>
      </c>
      <c r="K2815">
        <v>8.2982859818235699</v>
      </c>
      <c r="L2815">
        <v>5.4375799730108199</v>
      </c>
      <c r="M2815">
        <v>62.633124125629998</v>
      </c>
      <c r="N2815">
        <v>1.2601924697259099</v>
      </c>
      <c r="O2815">
        <v>4.0120361083249598</v>
      </c>
      <c r="P2815">
        <v>424.73684210526301</v>
      </c>
      <c r="Q2815">
        <v>0.12764228142315601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46</v>
      </c>
      <c r="E2816">
        <v>114.266299455</v>
      </c>
      <c r="F2816">
        <v>0.81</v>
      </c>
      <c r="G2816">
        <v>105.010792791135</v>
      </c>
      <c r="H2816">
        <v>17.6886957086911</v>
      </c>
      <c r="I2816">
        <v>47.745896511114303</v>
      </c>
      <c r="J2816">
        <v>16.474641039216198</v>
      </c>
      <c r="K2816">
        <v>0.70205341490605</v>
      </c>
      <c r="L2816">
        <v>0.59686888094383705</v>
      </c>
      <c r="M2816">
        <v>66.837950879219903</v>
      </c>
      <c r="N2816">
        <v>0.66438698932941598</v>
      </c>
      <c r="O2816">
        <v>17.283950617283899</v>
      </c>
      <c r="P2816">
        <v>170</v>
      </c>
      <c r="Q2816">
        <v>0.103332687783818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57</v>
      </c>
      <c r="E2817">
        <v>114.13200000000001</v>
      </c>
      <c r="F2817">
        <v>951.1</v>
      </c>
      <c r="G2817">
        <v>-4.4629589737214799</v>
      </c>
      <c r="H2817">
        <v>-3.23799114332183</v>
      </c>
      <c r="I2817">
        <v>-31.181346042820401</v>
      </c>
      <c r="J2817">
        <v>-1.8614894915734399</v>
      </c>
      <c r="K2817">
        <v>949.82349456477903</v>
      </c>
      <c r="L2817">
        <v>899.75909845011495</v>
      </c>
      <c r="M2817">
        <v>34.355803976094499</v>
      </c>
      <c r="N2817">
        <v>1.13209289011342</v>
      </c>
      <c r="O2817">
        <v>36.999264010093498</v>
      </c>
      <c r="P2817">
        <v>34.146685472496401</v>
      </c>
      <c r="Q2817">
        <v>2.3992206372962999E-2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57</v>
      </c>
      <c r="E2818">
        <v>113.82245456</v>
      </c>
      <c r="F2818">
        <v>99.1</v>
      </c>
      <c r="G2818">
        <v>9.6151657688783203</v>
      </c>
      <c r="H2818">
        <v>-10.889045246846001</v>
      </c>
      <c r="I2818">
        <v>-6.1843106862683896</v>
      </c>
      <c r="J2818">
        <v>-1.0147683620327601</v>
      </c>
      <c r="K2818">
        <v>103.15049604871</v>
      </c>
      <c r="L2818">
        <v>100.418667911798</v>
      </c>
      <c r="M2818">
        <v>55.754886682059897</v>
      </c>
      <c r="N2818">
        <v>0.97805141379814897</v>
      </c>
      <c r="O2818">
        <v>69.424823410696206</v>
      </c>
      <c r="P2818">
        <v>42.282842785355299</v>
      </c>
      <c r="Q2818">
        <v>0.108834021154973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279</v>
      </c>
      <c r="E2819">
        <v>113.80792975799901</v>
      </c>
      <c r="F2819">
        <v>55.46</v>
      </c>
      <c r="G2819">
        <v>-10.996342633273599</v>
      </c>
      <c r="H2819">
        <v>-1.6553664122046501</v>
      </c>
      <c r="I2819">
        <v>-13.3810587453425</v>
      </c>
      <c r="J2819">
        <v>7.3856040619759202</v>
      </c>
      <c r="K2819">
        <v>49.218979715101902</v>
      </c>
      <c r="L2819">
        <v>50.5016916060938</v>
      </c>
      <c r="M2819">
        <v>79.343022064989</v>
      </c>
      <c r="N2819">
        <v>0.77086247529268603</v>
      </c>
      <c r="O2819">
        <v>19.545618463757599</v>
      </c>
      <c r="P2819">
        <v>58.005698005697901</v>
      </c>
      <c r="Q2819">
        <v>6.5580481436400004E-3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391</v>
      </c>
      <c r="E2820">
        <v>113.79644710999899</v>
      </c>
      <c r="M2820">
        <v>50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D2821" t="s">
        <v>124</v>
      </c>
      <c r="E2821">
        <v>113.63355</v>
      </c>
      <c r="F2821">
        <v>7.38</v>
      </c>
      <c r="G2821">
        <v>-70.296105633633701</v>
      </c>
      <c r="H2821">
        <v>-9.2608496648157601</v>
      </c>
      <c r="I2821">
        <v>-47.163194397976497</v>
      </c>
      <c r="J2821">
        <v>1.71351327387645</v>
      </c>
      <c r="K2821">
        <v>7.8890740358084104</v>
      </c>
      <c r="L2821">
        <v>9.8648940567885308</v>
      </c>
      <c r="M2821">
        <v>45.885284893959401</v>
      </c>
      <c r="N2821">
        <v>0.56617191636749498</v>
      </c>
      <c r="O2821">
        <v>92.411924119241107</v>
      </c>
      <c r="P2821">
        <v>5.4285714285714199</v>
      </c>
      <c r="Q2821">
        <v>-6.4282431435798995E-2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231</v>
      </c>
      <c r="E2822">
        <v>113.39531959999999</v>
      </c>
      <c r="F2822">
        <v>111.85</v>
      </c>
      <c r="G2822">
        <v>182.56012191504999</v>
      </c>
      <c r="H2822">
        <v>-10.2297315213558</v>
      </c>
      <c r="I2822">
        <v>26.437720410485401</v>
      </c>
      <c r="J2822">
        <v>-10.949739755027499</v>
      </c>
      <c r="K2822">
        <v>111.09625031922801</v>
      </c>
      <c r="L2822">
        <v>85.571211047835902</v>
      </c>
      <c r="M2822">
        <v>29.409489074223799</v>
      </c>
      <c r="N2822">
        <v>0.51239680573103796</v>
      </c>
      <c r="O2822">
        <v>23.755029056772401</v>
      </c>
      <c r="P2822">
        <v>224.673439767779</v>
      </c>
      <c r="Q2822">
        <v>0.13064931682677999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1447</v>
      </c>
      <c r="E2823">
        <v>113.18736</v>
      </c>
      <c r="F2823">
        <v>228.8</v>
      </c>
      <c r="G2823">
        <v>-38.197227258989898</v>
      </c>
      <c r="H2823">
        <v>-9.3894818587377493</v>
      </c>
      <c r="I2823">
        <v>-26.033552110439501</v>
      </c>
      <c r="J2823">
        <v>-7.2849951429145099</v>
      </c>
      <c r="M2823">
        <v>23.714244665453201</v>
      </c>
      <c r="O2823">
        <v>13.3522727272727</v>
      </c>
      <c r="P2823">
        <v>8.2820634169427301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420</v>
      </c>
      <c r="E2824">
        <v>113.09006100000001</v>
      </c>
      <c r="F2824">
        <v>113</v>
      </c>
      <c r="G2824">
        <v>-72.116961722491197</v>
      </c>
      <c r="H2824">
        <v>-7.6508308121359896</v>
      </c>
      <c r="I2824">
        <v>-12.6353984529143</v>
      </c>
      <c r="J2824">
        <v>-2.5621871779181502</v>
      </c>
      <c r="K2824">
        <v>121.986289130583</v>
      </c>
      <c r="L2824">
        <v>125.68516814505401</v>
      </c>
      <c r="M2824">
        <v>41.308222259015103</v>
      </c>
      <c r="N2824">
        <v>0.73445247353397303</v>
      </c>
      <c r="O2824">
        <v>98.672566371681398</v>
      </c>
      <c r="P2824">
        <v>23.093681917211299</v>
      </c>
      <c r="Q2824">
        <v>6.2032228486578002E-2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E2825">
        <v>113.012591718</v>
      </c>
      <c r="F2825">
        <v>36.06</v>
      </c>
      <c r="G2825">
        <v>-33.239484063792602</v>
      </c>
      <c r="H2825">
        <v>-37.380372546996803</v>
      </c>
      <c r="I2825">
        <v>1.5083363184980201</v>
      </c>
      <c r="J2825">
        <v>-4.4091989063602703</v>
      </c>
      <c r="K2825">
        <v>43.396068090256897</v>
      </c>
      <c r="L2825">
        <v>37.916184640114402</v>
      </c>
      <c r="M2825">
        <v>28.862682328122801</v>
      </c>
      <c r="N2825">
        <v>1.9967995520119399</v>
      </c>
      <c r="O2825">
        <v>53.022739877981103</v>
      </c>
      <c r="P2825">
        <v>133.096315449256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D2826" t="s">
        <v>265</v>
      </c>
      <c r="E2826">
        <v>112.8600627</v>
      </c>
      <c r="F2826">
        <v>1463</v>
      </c>
      <c r="G2826">
        <v>72.197480662048093</v>
      </c>
      <c r="H2826">
        <v>-1.2025699741431</v>
      </c>
      <c r="I2826">
        <v>-5.0342453328572496</v>
      </c>
      <c r="J2826">
        <v>-4.3918305660503902</v>
      </c>
      <c r="K2826">
        <v>1450.46751727633</v>
      </c>
      <c r="L2826">
        <v>1320.8956976327399</v>
      </c>
      <c r="M2826">
        <v>44.774767429121603</v>
      </c>
      <c r="N2826">
        <v>1.3366082603253999</v>
      </c>
      <c r="O2826">
        <v>28.896103896103799</v>
      </c>
      <c r="P2826">
        <v>101.765273755344</v>
      </c>
      <c r="Q2826">
        <v>7.6879062418206995E-2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D2827" t="s">
        <v>95</v>
      </c>
      <c r="E2827">
        <v>112.64568155000001</v>
      </c>
      <c r="F2827">
        <v>5.87</v>
      </c>
      <c r="G2827">
        <v>138.447086227428</v>
      </c>
      <c r="H2827">
        <v>33.481250548733797</v>
      </c>
      <c r="I2827">
        <v>9.3248438795354307</v>
      </c>
      <c r="J2827">
        <v>19.878543073255202</v>
      </c>
      <c r="K2827">
        <v>4.7076557320701999</v>
      </c>
      <c r="L2827">
        <v>4.4966754360873002</v>
      </c>
      <c r="M2827">
        <v>88.159083304724206</v>
      </c>
      <c r="N2827">
        <v>2.5075451818985401</v>
      </c>
      <c r="O2827">
        <v>11.243611584327001</v>
      </c>
      <c r="P2827">
        <v>164.41441441441401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628</v>
      </c>
      <c r="E2828">
        <v>112.5069</v>
      </c>
      <c r="F2828">
        <v>165.5</v>
      </c>
      <c r="G2828">
        <v>-35.955903808247697</v>
      </c>
      <c r="H2828">
        <v>2.8254340653971899</v>
      </c>
      <c r="I2828">
        <v>-68.044414810957306</v>
      </c>
      <c r="J2828">
        <v>-11.0346793449487</v>
      </c>
      <c r="K2828">
        <v>178.49761190213701</v>
      </c>
      <c r="L2828">
        <v>193.38362057503701</v>
      </c>
      <c r="M2828">
        <v>36.386413360528799</v>
      </c>
      <c r="N2828">
        <v>1.36509517155022</v>
      </c>
      <c r="O2828">
        <v>127.794561933534</v>
      </c>
      <c r="P2828">
        <v>7.4675324675324601</v>
      </c>
      <c r="Q2828">
        <v>2.2699295329696001E-2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925</v>
      </c>
      <c r="E2829">
        <v>112.2242165</v>
      </c>
      <c r="F2829">
        <v>221.45</v>
      </c>
      <c r="G2829">
        <v>-11.5459837656411</v>
      </c>
      <c r="H2829">
        <v>-10.201745936878099</v>
      </c>
      <c r="I2829">
        <v>-42.378089207808003</v>
      </c>
      <c r="J2829">
        <v>5.5508203573746497</v>
      </c>
      <c r="K2829">
        <v>240.229639918538</v>
      </c>
      <c r="L2829">
        <v>247.73111865659899</v>
      </c>
      <c r="M2829">
        <v>42.698071482681499</v>
      </c>
      <c r="N2829">
        <v>1.3261975296061399</v>
      </c>
      <c r="O2829">
        <v>59.132987130277698</v>
      </c>
      <c r="P2829">
        <v>19.380053908355698</v>
      </c>
      <c r="Q2829">
        <v>3.9457814817107001E-2</v>
      </c>
    </row>
    <row r="2830" spans="1:17" hidden="1" x14ac:dyDescent="0.3">
      <c r="A2830" t="s">
        <v>5823</v>
      </c>
      <c r="B2830" t="s">
        <v>3033</v>
      </c>
      <c r="C2830" t="str">
        <f>IFERROR(VLOOKUP(Table1[[#This Row],[Ticker]],[1]!Table1[[Symbol]:[Industry]],2,FALSE),"-")</f>
        <v>-</v>
      </c>
      <c r="D2830" t="s">
        <v>4126</v>
      </c>
      <c r="E2830">
        <v>112.2225</v>
      </c>
      <c r="F2830">
        <v>863.25</v>
      </c>
      <c r="G2830">
        <v>18.220604526084902</v>
      </c>
      <c r="H2830">
        <v>2.9314007941657798</v>
      </c>
      <c r="I2830">
        <v>-7.0247388531487003</v>
      </c>
      <c r="J2830">
        <v>1.2459271614874201</v>
      </c>
      <c r="K2830">
        <v>817.91798805359895</v>
      </c>
      <c r="L2830">
        <v>757.64798671386302</v>
      </c>
      <c r="M2830">
        <v>56.023060445449801</v>
      </c>
      <c r="N2830">
        <v>0.45384107871840301</v>
      </c>
      <c r="O2830">
        <v>38.517231392991498</v>
      </c>
      <c r="P2830">
        <v>68.933463796477497</v>
      </c>
      <c r="Q2830">
        <v>5.5176436113634E-2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531</v>
      </c>
      <c r="E2831">
        <v>112.17777599999999</v>
      </c>
      <c r="F2831">
        <v>115.8</v>
      </c>
      <c r="G2831">
        <v>57.830431386430298</v>
      </c>
      <c r="H2831">
        <v>-1.35110833295004</v>
      </c>
      <c r="I2831">
        <v>-20.412936552094699</v>
      </c>
      <c r="J2831">
        <v>1.10970283844646</v>
      </c>
      <c r="K2831">
        <v>116.75401714628499</v>
      </c>
      <c r="L2831">
        <v>108.168968244388</v>
      </c>
      <c r="M2831">
        <v>52.281550651574001</v>
      </c>
      <c r="N2831">
        <v>0.83187831368713605</v>
      </c>
      <c r="O2831">
        <v>28.583765112262501</v>
      </c>
      <c r="P2831">
        <v>100.97188476223501</v>
      </c>
      <c r="Q2831">
        <v>5.1333662321239003E-2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54</v>
      </c>
      <c r="E2832">
        <v>112.03129642</v>
      </c>
      <c r="F2832">
        <v>13.96</v>
      </c>
      <c r="G2832">
        <v>-30.3406967379177</v>
      </c>
      <c r="H2832">
        <v>-7.9930753662519001</v>
      </c>
      <c r="I2832">
        <v>-62.280909147857997</v>
      </c>
      <c r="J2832">
        <v>-5.9554268783617301</v>
      </c>
      <c r="K2832">
        <v>15.0883866856993</v>
      </c>
      <c r="L2832">
        <v>17.1428245232851</v>
      </c>
      <c r="M2832">
        <v>46.672014633614403</v>
      </c>
      <c r="N2832">
        <v>0.46876154492606997</v>
      </c>
      <c r="O2832">
        <v>122.77936962750699</v>
      </c>
      <c r="P2832">
        <v>13.7734311328443</v>
      </c>
      <c r="Q2832">
        <v>1.3649032699439E-2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E2833">
        <v>111.48915700000001</v>
      </c>
      <c r="F2833">
        <v>31.42</v>
      </c>
      <c r="G2833">
        <v>-48.837531723855697</v>
      </c>
      <c r="H2833">
        <v>-7.2003819642741398</v>
      </c>
      <c r="I2833">
        <v>-20.2947733453449</v>
      </c>
      <c r="J2833">
        <v>1.96770391241611</v>
      </c>
      <c r="K2833">
        <v>33.538761355080098</v>
      </c>
      <c r="L2833">
        <v>33.852935944974902</v>
      </c>
      <c r="M2833">
        <v>41.8930230038792</v>
      </c>
      <c r="N2833">
        <v>0.892177799186469</v>
      </c>
      <c r="O2833">
        <v>66.359007001909603</v>
      </c>
      <c r="P2833">
        <v>25.579536370903199</v>
      </c>
      <c r="Q2833">
        <v>5.5474182090457999E-2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720</v>
      </c>
      <c r="E2834">
        <v>110.88097019999999</v>
      </c>
      <c r="F2834">
        <v>76.97</v>
      </c>
      <c r="G2834">
        <v>38.083183106526299</v>
      </c>
      <c r="H2834">
        <v>-1.02454916683721</v>
      </c>
      <c r="I2834">
        <v>21.735295804400501</v>
      </c>
      <c r="J2834">
        <v>2.3731428387307898</v>
      </c>
      <c r="K2834">
        <v>73.158219398717804</v>
      </c>
      <c r="L2834">
        <v>62.995808993946902</v>
      </c>
      <c r="M2834">
        <v>46.511713315869002</v>
      </c>
      <c r="N2834">
        <v>0.91210011886525899</v>
      </c>
      <c r="O2834">
        <v>3.9365986748083701</v>
      </c>
      <c r="P2834">
        <v>75.330296127562605</v>
      </c>
      <c r="Q2834">
        <v>1.7417697266181999E-2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1472</v>
      </c>
      <c r="E2835">
        <v>110.263747</v>
      </c>
      <c r="F2835">
        <v>116.05</v>
      </c>
      <c r="G2835">
        <v>-4.5805082962286701</v>
      </c>
      <c r="H2835">
        <v>-4.4457505933740498</v>
      </c>
      <c r="I2835">
        <v>-15.1930706250358</v>
      </c>
      <c r="J2835">
        <v>1.5783536793158801</v>
      </c>
      <c r="K2835">
        <v>113.72730243287</v>
      </c>
      <c r="L2835">
        <v>109.810220162988</v>
      </c>
      <c r="M2835">
        <v>49.721748829004298</v>
      </c>
      <c r="N2835">
        <v>0.29783914276888201</v>
      </c>
      <c r="O2835">
        <v>19.5605342524773</v>
      </c>
      <c r="P2835">
        <v>24.986537425955799</v>
      </c>
      <c r="Q2835">
        <v>-1.4021502428594E-2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961</v>
      </c>
      <c r="E2836">
        <v>110.25626242</v>
      </c>
      <c r="F2836">
        <v>26.71</v>
      </c>
      <c r="G2836">
        <v>-16.273448740528799</v>
      </c>
      <c r="H2836">
        <v>-23.3779144787493</v>
      </c>
      <c r="I2836">
        <v>-23.0936939325716</v>
      </c>
      <c r="J2836">
        <v>5.4882517166717797</v>
      </c>
      <c r="K2836">
        <v>29.648419717758198</v>
      </c>
      <c r="L2836">
        <v>29.0366981795617</v>
      </c>
      <c r="M2836">
        <v>37.929571100802903</v>
      </c>
      <c r="N2836">
        <v>0.69589598670561803</v>
      </c>
      <c r="O2836">
        <v>44.140771246724</v>
      </c>
      <c r="P2836">
        <v>14.881720430107499</v>
      </c>
      <c r="Q2836">
        <v>-2.0524996179045001E-2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E2837">
        <v>110.1851856</v>
      </c>
      <c r="F2837">
        <v>83.58</v>
      </c>
      <c r="G2837">
        <v>-36.469435977083002</v>
      </c>
      <c r="H2837">
        <v>1.3806137344812199</v>
      </c>
      <c r="I2837">
        <v>-26.367668157655299</v>
      </c>
      <c r="J2837">
        <v>-4.7771200677070098</v>
      </c>
      <c r="K2837">
        <v>83.9941880814022</v>
      </c>
      <c r="L2837">
        <v>86.209805098467001</v>
      </c>
      <c r="M2837">
        <v>40.963213521910603</v>
      </c>
      <c r="N2837">
        <v>0.61871505265977</v>
      </c>
      <c r="O2837">
        <v>54.343144292893001</v>
      </c>
      <c r="P2837">
        <v>23.328906595838799</v>
      </c>
      <c r="Q2837">
        <v>8.8078248998243999E-2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E2838">
        <v>110.16</v>
      </c>
      <c r="F2838">
        <v>204</v>
      </c>
      <c r="G2838">
        <v>43.653084222088701</v>
      </c>
      <c r="H2838">
        <v>-10.548156597808401</v>
      </c>
      <c r="I2838">
        <v>55.816759370639097</v>
      </c>
      <c r="J2838">
        <v>1.4583000337229</v>
      </c>
      <c r="K2838">
        <v>181.331480106242</v>
      </c>
      <c r="M2838">
        <v>57.643733812716299</v>
      </c>
      <c r="N2838">
        <v>0.53575819672131098</v>
      </c>
      <c r="O2838">
        <v>15.2205882352941</v>
      </c>
      <c r="P2838">
        <v>80.851063829787194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200</v>
      </c>
      <c r="E2839">
        <v>109.95820000000001</v>
      </c>
      <c r="F2839">
        <v>72.819999999999993</v>
      </c>
      <c r="G2839">
        <v>168.54189878191801</v>
      </c>
      <c r="H2839">
        <v>-0.84084263246695001</v>
      </c>
      <c r="I2839">
        <v>27.584618754978699</v>
      </c>
      <c r="J2839">
        <v>7.2987748023105397</v>
      </c>
      <c r="K2839">
        <v>68.9788706673056</v>
      </c>
      <c r="L2839">
        <v>55.856235226819301</v>
      </c>
      <c r="M2839">
        <v>51.817596342630999</v>
      </c>
      <c r="N2839">
        <v>0.50966164749578802</v>
      </c>
      <c r="O2839">
        <v>15.215600109859899</v>
      </c>
      <c r="P2839">
        <v>220.51056338028101</v>
      </c>
      <c r="Q2839">
        <v>7.5304240097566005E-2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57</v>
      </c>
      <c r="E2840">
        <v>109.8478125</v>
      </c>
      <c r="F2840">
        <v>176.25</v>
      </c>
      <c r="G2840">
        <v>86.094160235534304</v>
      </c>
      <c r="H2840">
        <v>-17.989459677508901</v>
      </c>
      <c r="I2840">
        <v>18.065716330934201</v>
      </c>
      <c r="J2840">
        <v>-2.2082137073790502</v>
      </c>
      <c r="K2840">
        <v>191.784715799418</v>
      </c>
      <c r="L2840">
        <v>167.59941681046601</v>
      </c>
      <c r="M2840">
        <v>45.107460112656099</v>
      </c>
      <c r="N2840">
        <v>0.70259280658673995</v>
      </c>
      <c r="O2840">
        <v>74.297872340425499</v>
      </c>
      <c r="P2840">
        <v>134.624600638977</v>
      </c>
      <c r="Q2840">
        <v>1.0888570345793E-2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433</v>
      </c>
      <c r="E2841">
        <v>109.701809</v>
      </c>
      <c r="F2841">
        <v>100.4</v>
      </c>
      <c r="G2841">
        <v>133.75325012649199</v>
      </c>
      <c r="H2841">
        <v>-8.2437117315021702</v>
      </c>
      <c r="I2841">
        <v>-1.4451147248406599</v>
      </c>
      <c r="J2841">
        <v>-1.4857079563101401</v>
      </c>
      <c r="K2841">
        <v>99.428988844777194</v>
      </c>
      <c r="L2841">
        <v>83.223043810722402</v>
      </c>
      <c r="M2841">
        <v>45.8563009179421</v>
      </c>
      <c r="N2841">
        <v>0.31713136577352202</v>
      </c>
      <c r="O2841">
        <v>33.316733067728997</v>
      </c>
      <c r="P2841">
        <v>167.73333333333301</v>
      </c>
      <c r="Q2841">
        <v>5.3381362712487002E-2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628</v>
      </c>
      <c r="E2842">
        <v>109.64100000000001</v>
      </c>
      <c r="F2842">
        <v>210</v>
      </c>
      <c r="G2842">
        <v>-21.417778637436001</v>
      </c>
      <c r="H2842">
        <v>-4.8017012183255403</v>
      </c>
      <c r="I2842">
        <v>-14.111041972433499</v>
      </c>
      <c r="J2842">
        <v>-1.2182378851173701</v>
      </c>
      <c r="K2842">
        <v>216.92408570941399</v>
      </c>
      <c r="L2842">
        <v>212.48643586485599</v>
      </c>
      <c r="M2842">
        <v>34.824182720482298</v>
      </c>
      <c r="N2842">
        <v>0.366952807327391</v>
      </c>
      <c r="O2842">
        <v>16.6428571428571</v>
      </c>
      <c r="P2842">
        <v>13.390928725701899</v>
      </c>
      <c r="Q2842">
        <v>-8.7901405395779994E-2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279</v>
      </c>
      <c r="E2843">
        <v>109.59165900000001</v>
      </c>
      <c r="F2843">
        <v>354.7</v>
      </c>
      <c r="G2843">
        <v>-44.330298887378099</v>
      </c>
      <c r="H2843">
        <v>-2.4342266497880698</v>
      </c>
      <c r="I2843">
        <v>-19.553796453776801</v>
      </c>
      <c r="J2843">
        <v>-6.0410990302308196</v>
      </c>
      <c r="K2843">
        <v>348.08792804669702</v>
      </c>
      <c r="L2843">
        <v>376.53749096130701</v>
      </c>
      <c r="M2843">
        <v>63.385615456767198</v>
      </c>
      <c r="N2843">
        <v>1.21286245264587</v>
      </c>
      <c r="O2843">
        <v>29.4051310967014</v>
      </c>
      <c r="P2843">
        <v>10.843749999999901</v>
      </c>
      <c r="Q2843">
        <v>3.3027866433640002E-2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223</v>
      </c>
      <c r="E2844">
        <v>109.3868763</v>
      </c>
      <c r="F2844">
        <v>941.1</v>
      </c>
      <c r="G2844">
        <v>-19.729194576671901</v>
      </c>
      <c r="H2844">
        <v>0.237453280025853</v>
      </c>
      <c r="I2844">
        <v>-16.796432490076501</v>
      </c>
      <c r="J2844">
        <v>3.4847128138788102</v>
      </c>
      <c r="K2844">
        <v>944.84949768257002</v>
      </c>
      <c r="L2844">
        <v>923.60063857778198</v>
      </c>
      <c r="M2844">
        <v>42.0397192207896</v>
      </c>
      <c r="N2844">
        <v>0.40793687363206999</v>
      </c>
      <c r="O2844">
        <v>15.503134629688599</v>
      </c>
      <c r="P2844">
        <v>26.228958487023</v>
      </c>
      <c r="Q2844">
        <v>-5.5614365473276001E-2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628</v>
      </c>
      <c r="E2845">
        <v>109.377013679999</v>
      </c>
      <c r="F2845">
        <v>10.130000000000001</v>
      </c>
      <c r="G2845">
        <v>18.090067296943399</v>
      </c>
      <c r="H2845">
        <v>-2.93706285068117</v>
      </c>
      <c r="I2845">
        <v>-17.408979205902799</v>
      </c>
      <c r="J2845">
        <v>0.59731617007715099</v>
      </c>
      <c r="K2845">
        <v>9.9646722057537698</v>
      </c>
      <c r="L2845">
        <v>9.5667835646331696</v>
      </c>
      <c r="M2845">
        <v>66.949126025978202</v>
      </c>
      <c r="N2845">
        <v>0.77297688769484396</v>
      </c>
      <c r="O2845">
        <v>26.357354392892301</v>
      </c>
      <c r="P2845">
        <v>48.970588235294102</v>
      </c>
      <c r="Q2845">
        <v>3.0506817369202001E-2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D2846" t="s">
        <v>838</v>
      </c>
      <c r="E2846">
        <v>109.16830537200001</v>
      </c>
      <c r="F2846">
        <v>99.81</v>
      </c>
      <c r="G2846">
        <v>184.904741637049</v>
      </c>
      <c r="H2846">
        <v>9.2501071883215698</v>
      </c>
      <c r="I2846">
        <v>85.325980494317704</v>
      </c>
      <c r="J2846">
        <v>10.1557835632617</v>
      </c>
      <c r="K2846">
        <v>87.210990086821496</v>
      </c>
      <c r="L2846">
        <v>63.305159886866697</v>
      </c>
      <c r="M2846">
        <v>55.875660736074998</v>
      </c>
      <c r="N2846">
        <v>0.42306009972880698</v>
      </c>
      <c r="O2846">
        <v>9.0171325518484995</v>
      </c>
      <c r="P2846">
        <v>219.90384615384599</v>
      </c>
      <c r="Q2846">
        <v>0.116135534078207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D2847" t="s">
        <v>1553</v>
      </c>
      <c r="E2847">
        <v>108.93817</v>
      </c>
      <c r="F2847">
        <v>1008.5</v>
      </c>
      <c r="G2847">
        <v>-2.67544734909246</v>
      </c>
      <c r="H2847">
        <v>-7.2919187085430304</v>
      </c>
      <c r="I2847">
        <v>-15.386400925285701</v>
      </c>
      <c r="J2847">
        <v>-7.0189669841133702</v>
      </c>
      <c r="K2847">
        <v>973.36222007852598</v>
      </c>
      <c r="L2847">
        <v>953.66734756512005</v>
      </c>
      <c r="M2847">
        <v>56.129741119889601</v>
      </c>
      <c r="N2847">
        <v>3.4493738819320199</v>
      </c>
      <c r="O2847">
        <v>16.008924144769399</v>
      </c>
      <c r="P2847">
        <v>24.5061728395061</v>
      </c>
      <c r="Q2847">
        <v>5.5706322760187998E-2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51</v>
      </c>
      <c r="E2848">
        <v>108.783302685</v>
      </c>
      <c r="F2848">
        <v>208.85</v>
      </c>
      <c r="G2848">
        <v>178.87384539413799</v>
      </c>
      <c r="H2848">
        <v>-5.8195786486057104</v>
      </c>
      <c r="I2848">
        <v>31.235273034973599</v>
      </c>
      <c r="J2848">
        <v>-1.57454199428761</v>
      </c>
      <c r="K2848">
        <v>201.16634950297001</v>
      </c>
      <c r="L2848">
        <v>164.110462572719</v>
      </c>
      <c r="M2848">
        <v>47.775814145616003</v>
      </c>
      <c r="N2848">
        <v>0.41008786539309799</v>
      </c>
      <c r="O2848">
        <v>17.309073497725599</v>
      </c>
      <c r="P2848">
        <v>234.10654295312699</v>
      </c>
      <c r="Q2848">
        <v>0.13983540958134399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265</v>
      </c>
      <c r="E2849">
        <v>108.69074999999999</v>
      </c>
      <c r="F2849">
        <v>108.15</v>
      </c>
      <c r="G2849">
        <v>31.4654330413961</v>
      </c>
      <c r="H2849">
        <v>-4.7773505689748896</v>
      </c>
      <c r="I2849">
        <v>-10.263718873500901</v>
      </c>
      <c r="J2849">
        <v>2.81345296386734</v>
      </c>
      <c r="K2849">
        <v>107.48905892117099</v>
      </c>
      <c r="L2849">
        <v>106.776099094081</v>
      </c>
      <c r="M2849">
        <v>50.946766471336701</v>
      </c>
      <c r="N2849">
        <v>0.61572052401746702</v>
      </c>
      <c r="O2849">
        <v>41.516412390198802</v>
      </c>
      <c r="P2849">
        <v>66.384615384615401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391</v>
      </c>
      <c r="E2850">
        <v>108.67796</v>
      </c>
      <c r="F2850">
        <v>10.94</v>
      </c>
      <c r="G2850">
        <v>112.96952989648</v>
      </c>
      <c r="H2850">
        <v>-4.8180096568970701</v>
      </c>
      <c r="I2850">
        <v>21.309713115823101</v>
      </c>
      <c r="J2850">
        <v>5.7593289540411696</v>
      </c>
      <c r="K2850">
        <v>10.556968052560199</v>
      </c>
      <c r="L2850">
        <v>8.6604914946364602</v>
      </c>
      <c r="M2850">
        <v>65.749280644449797</v>
      </c>
      <c r="N2850">
        <v>0.62798693662098803</v>
      </c>
      <c r="O2850">
        <v>14.6252285191956</v>
      </c>
      <c r="P2850">
        <v>147.51131221719399</v>
      </c>
      <c r="Q2850">
        <v>5.7922759591628001E-2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E2851">
        <v>108.53136000000001</v>
      </c>
      <c r="F2851">
        <v>99.9</v>
      </c>
      <c r="G2851">
        <v>-63.823793675029997</v>
      </c>
      <c r="H2851">
        <v>17.2936424623839</v>
      </c>
      <c r="I2851">
        <v>-21.711259579668301</v>
      </c>
      <c r="J2851">
        <v>5.7050206285683904</v>
      </c>
      <c r="K2851">
        <v>91.794920006315806</v>
      </c>
      <c r="M2851">
        <v>69.855087714030006</v>
      </c>
      <c r="N2851">
        <v>0.634653861544617</v>
      </c>
      <c r="O2851">
        <v>59.759759759759703</v>
      </c>
      <c r="P2851">
        <v>53.692307692307701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D2852" t="s">
        <v>411</v>
      </c>
      <c r="E2852">
        <v>108.2808</v>
      </c>
      <c r="F2852">
        <v>200.52</v>
      </c>
      <c r="G2852">
        <v>3.2008380400042</v>
      </c>
      <c r="H2852">
        <v>-0.86793558178539199</v>
      </c>
      <c r="I2852">
        <v>-15.451442735005299</v>
      </c>
      <c r="J2852">
        <v>0.673637674945753</v>
      </c>
      <c r="K2852">
        <v>198.55088838290999</v>
      </c>
      <c r="L2852">
        <v>189.827107153464</v>
      </c>
      <c r="M2852">
        <v>50.065234275959099</v>
      </c>
      <c r="N2852">
        <v>0.22787575794526099</v>
      </c>
      <c r="O2852">
        <v>25.6233792140434</v>
      </c>
      <c r="P2852">
        <v>37.672502574665302</v>
      </c>
      <c r="Q2852">
        <v>3.0662187844584E-2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127</v>
      </c>
      <c r="E2853">
        <v>108.22731</v>
      </c>
      <c r="F2853">
        <v>97.59</v>
      </c>
      <c r="G2853">
        <v>16.341144709550498</v>
      </c>
      <c r="H2853">
        <v>-4.7679077866263402</v>
      </c>
      <c r="I2853">
        <v>-3.2554683660466699</v>
      </c>
      <c r="J2853">
        <v>-4.93460115676874</v>
      </c>
      <c r="K2853">
        <v>93.209425975517703</v>
      </c>
      <c r="L2853">
        <v>83.552639635417805</v>
      </c>
      <c r="M2853">
        <v>54.933947277987102</v>
      </c>
      <c r="N2853">
        <v>1.1170682174454301</v>
      </c>
      <c r="O2853">
        <v>30.136284455374501</v>
      </c>
      <c r="P2853">
        <v>87.998458871123105</v>
      </c>
      <c r="Q2853">
        <v>0.112181187500781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D2854" t="s">
        <v>551</v>
      </c>
      <c r="E2854">
        <v>108.1417692</v>
      </c>
      <c r="F2854">
        <v>202.85</v>
      </c>
      <c r="G2854">
        <v>112.22928018609301</v>
      </c>
      <c r="I2854">
        <v>25.3536047010661</v>
      </c>
      <c r="K2854">
        <v>149.02935770120101</v>
      </c>
      <c r="M2854">
        <v>98.697270297336502</v>
      </c>
      <c r="N2854">
        <v>0.4</v>
      </c>
      <c r="O2854">
        <v>0</v>
      </c>
      <c r="P2854">
        <v>138.64705882352899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551</v>
      </c>
      <c r="E2855">
        <v>108.11920499999999</v>
      </c>
      <c r="F2855">
        <v>93.15</v>
      </c>
      <c r="G2855">
        <v>32.2704666777258</v>
      </c>
      <c r="H2855">
        <v>40.268831697034898</v>
      </c>
      <c r="I2855">
        <v>44.434141826276203</v>
      </c>
      <c r="J2855">
        <v>25.050045818677599</v>
      </c>
      <c r="K2855">
        <v>61.563330257593201</v>
      </c>
      <c r="M2855">
        <v>78.7309762206324</v>
      </c>
      <c r="O2855">
        <v>1.8786902844873901</v>
      </c>
      <c r="P2855">
        <v>102.060737527114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628</v>
      </c>
      <c r="E2856">
        <v>107.734392</v>
      </c>
      <c r="F2856">
        <v>53.6</v>
      </c>
      <c r="G2856">
        <v>79.815387965103398</v>
      </c>
      <c r="H2856">
        <v>-11.0987791404034</v>
      </c>
      <c r="I2856">
        <v>19.745896511114299</v>
      </c>
      <c r="J2856">
        <v>1.0624614650944599</v>
      </c>
      <c r="K2856">
        <v>50.740542714806999</v>
      </c>
      <c r="L2856">
        <v>41.746642587977597</v>
      </c>
      <c r="M2856">
        <v>61.836672295604401</v>
      </c>
      <c r="N2856">
        <v>0.16530693019544701</v>
      </c>
      <c r="O2856">
        <v>28.731343283582</v>
      </c>
      <c r="P2856">
        <v>133.14484558503699</v>
      </c>
      <c r="Q2856">
        <v>7.7319504181582996E-2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E2857">
        <v>107.18807890399999</v>
      </c>
      <c r="F2857">
        <v>24.41</v>
      </c>
      <c r="G2857">
        <v>133.26307242639299</v>
      </c>
      <c r="H2857">
        <v>-22.980814619800299</v>
      </c>
      <c r="I2857">
        <v>2.3170521940178999</v>
      </c>
      <c r="J2857">
        <v>5.6635064092390204</v>
      </c>
      <c r="K2857">
        <v>28.529021999628299</v>
      </c>
      <c r="L2857">
        <v>22.0308874512865</v>
      </c>
      <c r="M2857">
        <v>33.537888891707297</v>
      </c>
      <c r="N2857">
        <v>3.0061812492896398</v>
      </c>
      <c r="O2857">
        <v>55.264235968865201</v>
      </c>
      <c r="P2857">
        <v>178.65296803652899</v>
      </c>
      <c r="Q2857">
        <v>6.8920575730565994E-2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628</v>
      </c>
      <c r="E2858">
        <v>107.08320000000001</v>
      </c>
      <c r="F2858">
        <v>0.84</v>
      </c>
      <c r="G2858">
        <v>-1.0446443090778199</v>
      </c>
      <c r="H2858">
        <v>3.22860181197749</v>
      </c>
      <c r="I2858">
        <v>-49.137824419118097</v>
      </c>
      <c r="J2858">
        <v>-6.7755354055804906E-2</v>
      </c>
      <c r="K2858">
        <v>0.77487729594002397</v>
      </c>
      <c r="L2858">
        <v>0.82095758883194003</v>
      </c>
      <c r="M2858">
        <v>64.109224339831101</v>
      </c>
      <c r="N2858">
        <v>0.90166361669503303</v>
      </c>
      <c r="O2858">
        <v>88.095238095238102</v>
      </c>
      <c r="P2858">
        <v>55.5555555555555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265</v>
      </c>
      <c r="E2859">
        <v>107.01718200000001</v>
      </c>
      <c r="F2859">
        <v>7.18</v>
      </c>
      <c r="G2859">
        <v>151.876795005974</v>
      </c>
      <c r="H2859">
        <v>8.3266410276637597</v>
      </c>
      <c r="I2859">
        <v>30.503961027243399</v>
      </c>
      <c r="J2859">
        <v>8.1679794935328207</v>
      </c>
      <c r="K2859">
        <v>6.3605848908351197</v>
      </c>
      <c r="L2859">
        <v>4.7990253284314299</v>
      </c>
      <c r="M2859">
        <v>68.314363883391493</v>
      </c>
      <c r="N2859">
        <v>0.50239200112643101</v>
      </c>
      <c r="O2859">
        <v>13.649025069637799</v>
      </c>
      <c r="P2859">
        <v>193.06122448979499</v>
      </c>
      <c r="Q2859">
        <v>8.1007526925291007E-2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D2860" t="s">
        <v>98</v>
      </c>
      <c r="E2860">
        <v>106.929182156</v>
      </c>
      <c r="F2860">
        <v>92.42</v>
      </c>
      <c r="G2860">
        <v>71.695833366851204</v>
      </c>
      <c r="H2860">
        <v>62.424967989475697</v>
      </c>
      <c r="I2860">
        <v>-17.3269928438934</v>
      </c>
      <c r="J2860">
        <v>7.41785370534941</v>
      </c>
      <c r="K2860">
        <v>76.333143904193307</v>
      </c>
      <c r="L2860">
        <v>69.058372537806505</v>
      </c>
      <c r="M2860">
        <v>63.351735382325501</v>
      </c>
      <c r="N2860">
        <v>1.7026719500980501</v>
      </c>
      <c r="O2860">
        <v>13.7199740315948</v>
      </c>
      <c r="Q2860">
        <v>9.0212833617945007E-2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420</v>
      </c>
      <c r="E2861">
        <v>106.74975000000001</v>
      </c>
      <c r="F2861">
        <v>44.9</v>
      </c>
      <c r="G2861">
        <v>93.142123563052905</v>
      </c>
      <c r="H2861">
        <v>-12.0503097526483</v>
      </c>
      <c r="I2861">
        <v>14.6577541051425</v>
      </c>
      <c r="J2861">
        <v>-1.8224670277548101</v>
      </c>
      <c r="K2861">
        <v>45.969790765069099</v>
      </c>
      <c r="L2861">
        <v>37.7102398963886</v>
      </c>
      <c r="M2861">
        <v>47.125403028842896</v>
      </c>
      <c r="N2861">
        <v>0.47570448477094801</v>
      </c>
      <c r="O2861">
        <v>20.824053452115798</v>
      </c>
      <c r="P2861">
        <v>165.68047337278099</v>
      </c>
      <c r="Q2861">
        <v>7.5628455353411006E-2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E2862">
        <v>106.359554903999</v>
      </c>
      <c r="F2862">
        <v>48.56</v>
      </c>
      <c r="G2862">
        <v>39.712909012238903</v>
      </c>
      <c r="H2862">
        <v>-1.81739030365982</v>
      </c>
      <c r="I2862">
        <v>3.9830525861082999</v>
      </c>
      <c r="J2862">
        <v>-7.9921981348426003</v>
      </c>
      <c r="K2862">
        <v>47.949173288259701</v>
      </c>
      <c r="L2862">
        <v>41.805707560279799</v>
      </c>
      <c r="M2862">
        <v>53.1278702634228</v>
      </c>
      <c r="N2862">
        <v>0.73487268234282899</v>
      </c>
      <c r="O2862">
        <v>18.5955518945634</v>
      </c>
      <c r="P2862">
        <v>108.41201716738099</v>
      </c>
      <c r="Q2862">
        <v>0.16206099825727399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72</v>
      </c>
      <c r="E2863">
        <v>106.10599999999999</v>
      </c>
      <c r="F2863">
        <v>3.71</v>
      </c>
      <c r="G2863">
        <v>-1.7924556400199601</v>
      </c>
      <c r="H2863">
        <v>18.795701379076998</v>
      </c>
      <c r="I2863">
        <v>-15.825532060314099</v>
      </c>
      <c r="J2863">
        <v>-14.104662476215299</v>
      </c>
      <c r="K2863">
        <v>3.3364620181548799</v>
      </c>
      <c r="L2863">
        <v>3.2971818595892399</v>
      </c>
      <c r="M2863">
        <v>54.464243842983898</v>
      </c>
      <c r="N2863">
        <v>1.3068944653171299</v>
      </c>
      <c r="O2863">
        <v>26.684636118598299</v>
      </c>
      <c r="P2863">
        <v>55.580645161290299</v>
      </c>
      <c r="Q2863">
        <v>1.0817352966978E-2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D2864" t="s">
        <v>720</v>
      </c>
      <c r="E2864">
        <v>105.953940543</v>
      </c>
      <c r="F2864">
        <v>83.79</v>
      </c>
      <c r="G2864">
        <v>-15.0245321604352</v>
      </c>
      <c r="H2864">
        <v>-9.1096731206370798</v>
      </c>
      <c r="I2864">
        <v>0.35402125465152601</v>
      </c>
      <c r="J2864">
        <v>-8.4756455794408403</v>
      </c>
      <c r="K2864">
        <v>88.819091709563494</v>
      </c>
      <c r="L2864">
        <v>81.601693838513</v>
      </c>
      <c r="M2864">
        <v>58.050219930369003</v>
      </c>
      <c r="N2864">
        <v>1.7455337136289399</v>
      </c>
      <c r="O2864">
        <v>15.4791741257906</v>
      </c>
      <c r="P2864">
        <v>23.202470224966898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838</v>
      </c>
      <c r="E2865">
        <v>105.808255</v>
      </c>
      <c r="F2865">
        <v>59.5</v>
      </c>
      <c r="G2865">
        <v>-29.669811157761199</v>
      </c>
      <c r="H2865">
        <v>-5.2824914785865298</v>
      </c>
      <c r="I2865">
        <v>-19.508880558949301</v>
      </c>
      <c r="J2865">
        <v>0.41205777135851301</v>
      </c>
      <c r="K2865">
        <v>59.760084871232202</v>
      </c>
      <c r="L2865">
        <v>60.095148056825799</v>
      </c>
      <c r="M2865">
        <v>44.244233851885703</v>
      </c>
      <c r="N2865">
        <v>0.94246894409937898</v>
      </c>
      <c r="O2865">
        <v>62.941176470588204</v>
      </c>
      <c r="P2865">
        <v>27.9569892473118</v>
      </c>
      <c r="Q2865">
        <v>8.3971705532067994E-2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E2866">
        <v>105.74193</v>
      </c>
      <c r="F2866">
        <v>310</v>
      </c>
      <c r="G2866">
        <v>843.24127672696795</v>
      </c>
      <c r="H2866">
        <v>38.389417126245398</v>
      </c>
      <c r="I2866">
        <v>155.63968024783699</v>
      </c>
      <c r="J2866">
        <v>3.8388356542375099</v>
      </c>
      <c r="K2866">
        <v>258.93055127658403</v>
      </c>
      <c r="L2866">
        <v>173.21549614808501</v>
      </c>
      <c r="M2866">
        <v>79.346425548821699</v>
      </c>
      <c r="N2866">
        <v>0.89919904679949603</v>
      </c>
      <c r="O2866">
        <v>0.35483870967742898</v>
      </c>
      <c r="P2866">
        <v>869.65905536440403</v>
      </c>
      <c r="Q2866">
        <v>0.346083532862414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116</v>
      </c>
      <c r="E2867">
        <v>105.64812993</v>
      </c>
      <c r="F2867">
        <v>2</v>
      </c>
      <c r="G2867">
        <v>-21.154620742699102</v>
      </c>
      <c r="K2867">
        <v>2.1140989605141698</v>
      </c>
      <c r="L2867">
        <v>3.1857726977597598</v>
      </c>
      <c r="M2867">
        <v>71.039956020089093</v>
      </c>
      <c r="O2867">
        <v>5</v>
      </c>
      <c r="P2867">
        <v>8.1081081081080892</v>
      </c>
      <c r="Q2867">
        <v>-6.9211309357390005E-2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D2868" t="s">
        <v>136</v>
      </c>
      <c r="E2868">
        <v>105.5889549</v>
      </c>
      <c r="F2868">
        <v>143</v>
      </c>
      <c r="G2868">
        <v>64.121861602404095</v>
      </c>
      <c r="H2868">
        <v>6.4449524910147202</v>
      </c>
      <c r="I2868">
        <v>-17.704241899526298</v>
      </c>
      <c r="J2868">
        <v>0.15673482685686899</v>
      </c>
      <c r="K2868">
        <v>134.19416456044999</v>
      </c>
      <c r="L2868">
        <v>125.312792260438</v>
      </c>
      <c r="M2868">
        <v>66.384775919315601</v>
      </c>
      <c r="N2868">
        <v>0.76796200421587302</v>
      </c>
      <c r="O2868">
        <v>34.090909090909001</v>
      </c>
      <c r="P2868">
        <v>107.09630702389499</v>
      </c>
      <c r="Q2868">
        <v>4.5675232832311001E-2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D2869" t="s">
        <v>153</v>
      </c>
      <c r="E2869">
        <v>105.58692825499899</v>
      </c>
      <c r="F2869">
        <v>1654.55</v>
      </c>
      <c r="G2869">
        <v>72.398611653359396</v>
      </c>
      <c r="H2869">
        <v>13.1119055358079</v>
      </c>
      <c r="I2869">
        <v>-4.3902256668404602</v>
      </c>
      <c r="J2869">
        <v>11.3955323732634</v>
      </c>
      <c r="K2869">
        <v>1468.00229687609</v>
      </c>
      <c r="L2869">
        <v>1364.46145574087</v>
      </c>
      <c r="M2869">
        <v>73.619170966635807</v>
      </c>
      <c r="N2869">
        <v>1.6911679365641801</v>
      </c>
      <c r="O2869">
        <v>12.5290864585536</v>
      </c>
      <c r="P2869">
        <v>120.753835890593</v>
      </c>
      <c r="Q2869">
        <v>0.104646030244649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Row],[Ticker]],[1]!Table1[[Symbol]:[Industry]],2,FALSE),"-")</f>
        <v>-</v>
      </c>
      <c r="D2870" t="s">
        <v>231</v>
      </c>
      <c r="E2870">
        <v>105.485382</v>
      </c>
      <c r="F2870">
        <v>7.11</v>
      </c>
      <c r="G2870">
        <v>-38.8562022827562</v>
      </c>
      <c r="H2870">
        <v>-20.755138025420798</v>
      </c>
      <c r="I2870">
        <v>-24.025677092946498</v>
      </c>
      <c r="J2870">
        <v>-15.4020192035047</v>
      </c>
      <c r="K2870">
        <v>7.8071997932978396</v>
      </c>
      <c r="L2870">
        <v>8.24047134396905</v>
      </c>
      <c r="M2870">
        <v>45.5083268678042</v>
      </c>
      <c r="N2870">
        <v>1.9610745291524001</v>
      </c>
      <c r="O2870">
        <v>82.841068917018205</v>
      </c>
      <c r="P2870">
        <v>20.508474576271102</v>
      </c>
      <c r="Q2870">
        <v>0.139617848723185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Row],[Ticker]],[1]!Table1[[Symbol]:[Industry]],2,FALSE),"-")</f>
        <v>-</v>
      </c>
      <c r="D2871" t="s">
        <v>72</v>
      </c>
      <c r="E2871">
        <v>105.234172355</v>
      </c>
      <c r="F2871">
        <v>170.65</v>
      </c>
      <c r="G2871">
        <v>50.275118442704802</v>
      </c>
      <c r="H2871">
        <v>46.778572926939901</v>
      </c>
      <c r="I2871">
        <v>30.425845642102001</v>
      </c>
      <c r="J2871">
        <v>-7.8330387645401496</v>
      </c>
      <c r="K2871">
        <v>141.85234321697999</v>
      </c>
      <c r="L2871">
        <v>115.67952884853401</v>
      </c>
      <c r="M2871">
        <v>49.282618758258302</v>
      </c>
      <c r="N2871">
        <v>2.54794254508524</v>
      </c>
      <c r="O2871">
        <v>40.609434515089298</v>
      </c>
      <c r="P2871">
        <v>127.533333333333</v>
      </c>
      <c r="Q2871">
        <v>2.5486105443857002E-2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Row],[Ticker]],[1]!Table1[[Symbol]:[Industry]],2,FALSE),"-")</f>
        <v>-</v>
      </c>
      <c r="D2872" t="s">
        <v>681</v>
      </c>
      <c r="E2872">
        <v>104.92191635</v>
      </c>
      <c r="F2872">
        <v>97.25</v>
      </c>
      <c r="G2872">
        <v>10.0734494327394</v>
      </c>
      <c r="H2872">
        <v>-10.0602659028073</v>
      </c>
      <c r="I2872">
        <v>-51.990194147698602</v>
      </c>
      <c r="J2872">
        <v>-5.7704382071253102</v>
      </c>
      <c r="K2872">
        <v>101.14974167830501</v>
      </c>
      <c r="L2872">
        <v>98.931773105367</v>
      </c>
      <c r="M2872">
        <v>39.207908020494003</v>
      </c>
      <c r="N2872">
        <v>0.42356393261529901</v>
      </c>
      <c r="O2872">
        <v>96.668380462724897</v>
      </c>
      <c r="P2872">
        <v>43.014705882352899</v>
      </c>
      <c r="Q2872">
        <v>2.5437465358739999E-2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Row],[Ticker]],[1]!Table1[[Symbol]:[Industry]],2,FALSE),"-")</f>
        <v>-</v>
      </c>
      <c r="E2873">
        <v>104.55</v>
      </c>
      <c r="F2873">
        <v>75</v>
      </c>
      <c r="G2873">
        <v>39.879338879193597</v>
      </c>
      <c r="H2873">
        <v>-9.6109043608620102</v>
      </c>
      <c r="I2873">
        <v>27.791351056568899</v>
      </c>
      <c r="J2873">
        <v>-5.7360938621363697</v>
      </c>
      <c r="K2873">
        <v>77.4837004371159</v>
      </c>
      <c r="L2873">
        <v>67.711108262515594</v>
      </c>
      <c r="M2873">
        <v>31.8354268085073</v>
      </c>
      <c r="N2873">
        <v>0.50066225165562905</v>
      </c>
      <c r="O2873">
        <v>16.6666666666666</v>
      </c>
      <c r="P2873">
        <v>76.470588235294102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Row],[Ticker]],[1]!Table1[[Symbol]:[Industry]],2,FALSE),"-")</f>
        <v>-</v>
      </c>
      <c r="D2874" t="s">
        <v>628</v>
      </c>
      <c r="E2874">
        <v>104.2838016</v>
      </c>
      <c r="F2874">
        <v>96.8</v>
      </c>
      <c r="G2874">
        <v>-13.135157221403199</v>
      </c>
      <c r="H2874">
        <v>2.3981410171758002</v>
      </c>
      <c r="I2874">
        <v>-8.9107581847175901</v>
      </c>
      <c r="J2874">
        <v>4.05167455376042</v>
      </c>
      <c r="K2874">
        <v>85.254848132183398</v>
      </c>
      <c r="L2874">
        <v>85.697364831079099</v>
      </c>
      <c r="M2874">
        <v>83.015823158875605</v>
      </c>
      <c r="N2874">
        <v>3.1896370393743898</v>
      </c>
      <c r="O2874">
        <v>8.1611570247933791</v>
      </c>
      <c r="P2874">
        <v>25.714285714285701</v>
      </c>
      <c r="Q2874">
        <v>-6.7155152736450993E-2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Row],[Ticker]],[1]!Table1[[Symbol]:[Industry]],2,FALSE),"-")</f>
        <v>-</v>
      </c>
      <c r="D2875" t="s">
        <v>77</v>
      </c>
      <c r="E2875">
        <v>104.250624</v>
      </c>
      <c r="F2875">
        <v>51.2</v>
      </c>
      <c r="G2875">
        <v>26.646496399933099</v>
      </c>
      <c r="H2875">
        <v>-6.9282609331205496</v>
      </c>
      <c r="I2875">
        <v>0.69874788066984495</v>
      </c>
      <c r="J2875">
        <v>-9.7614851156101192</v>
      </c>
      <c r="K2875">
        <v>52.276233853939402</v>
      </c>
      <c r="L2875">
        <v>50.837303658116703</v>
      </c>
      <c r="M2875">
        <v>50.409713288987099</v>
      </c>
      <c r="N2875">
        <v>0.65515081977760303</v>
      </c>
      <c r="O2875">
        <v>118.75</v>
      </c>
      <c r="P2875">
        <v>56.479217603911898</v>
      </c>
      <c r="Q2875">
        <v>4.4697697912498002E-2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Row],[Ticker]],[1]!Table1[[Symbol]:[Industry]],2,FALSE),"-")</f>
        <v>-</v>
      </c>
      <c r="D2876" t="s">
        <v>925</v>
      </c>
      <c r="E2876">
        <v>104.24631816</v>
      </c>
      <c r="F2876">
        <v>130.80000000000001</v>
      </c>
      <c r="G2876">
        <v>-35.7418687587531</v>
      </c>
      <c r="H2876">
        <v>-2.8613635859463802</v>
      </c>
      <c r="I2876">
        <v>-33.5133627481448</v>
      </c>
      <c r="J2876">
        <v>-2.9877134772117802</v>
      </c>
      <c r="K2876">
        <v>136.224403858795</v>
      </c>
      <c r="L2876">
        <v>146.517902455485</v>
      </c>
      <c r="M2876">
        <v>42.914233937928103</v>
      </c>
      <c r="N2876">
        <v>0.886686416862289</v>
      </c>
      <c r="O2876">
        <v>117.698776758409</v>
      </c>
      <c r="P2876">
        <v>8.0991735537189999</v>
      </c>
      <c r="Q2876">
        <v>-1.9338685349686999E-2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Row],[Ticker]],[1]!Table1[[Symbol]:[Industry]],2,FALSE),"-")</f>
        <v>-</v>
      </c>
      <c r="D2877" t="s">
        <v>411</v>
      </c>
      <c r="E2877">
        <v>103.95</v>
      </c>
      <c r="F2877">
        <v>173.25</v>
      </c>
      <c r="G2877">
        <v>8.2499244329098698</v>
      </c>
      <c r="H2877">
        <v>-3.69244586090739</v>
      </c>
      <c r="I2877">
        <v>-8.1285292162975598</v>
      </c>
      <c r="J2877">
        <v>1.25363116345964</v>
      </c>
      <c r="K2877">
        <v>171.50246421241999</v>
      </c>
      <c r="L2877">
        <v>158.31186437055101</v>
      </c>
      <c r="M2877">
        <v>46.605667106156098</v>
      </c>
      <c r="N2877">
        <v>0.17278056747269799</v>
      </c>
      <c r="O2877">
        <v>34.458874458874398</v>
      </c>
      <c r="P2877">
        <v>36.956521739130402</v>
      </c>
      <c r="Q2877">
        <v>-6.2738238036692998E-2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Row],[Ticker]],[1]!Table1[[Symbol]:[Industry]],2,FALSE),"-")</f>
        <v>-</v>
      </c>
      <c r="D2878" t="s">
        <v>57</v>
      </c>
      <c r="E2878">
        <v>103.8756654</v>
      </c>
      <c r="F2878">
        <v>63.83</v>
      </c>
      <c r="G2878">
        <v>11.8920805174935</v>
      </c>
      <c r="H2878">
        <v>-4.2308686357533798</v>
      </c>
      <c r="I2878">
        <v>-25.908082727639901</v>
      </c>
      <c r="J2878">
        <v>6.3625489713624503</v>
      </c>
      <c r="K2878">
        <v>64.940847950220004</v>
      </c>
      <c r="L2878">
        <v>61.388208411819299</v>
      </c>
      <c r="M2878">
        <v>46.240297056205499</v>
      </c>
      <c r="N2878">
        <v>1.10583395027594</v>
      </c>
      <c r="O2878">
        <v>23.766254112486202</v>
      </c>
      <c r="P2878">
        <v>43.761261261261197</v>
      </c>
      <c r="Q2878">
        <v>-2.7012831440744001E-2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Row],[Ticker]],[1]!Table1[[Symbol]:[Industry]],2,FALSE),"-")</f>
        <v>-</v>
      </c>
      <c r="D2879" t="s">
        <v>420</v>
      </c>
      <c r="E2879">
        <v>103.821816</v>
      </c>
      <c r="F2879">
        <v>0.97</v>
      </c>
      <c r="G2879">
        <v>116.082221362563</v>
      </c>
      <c r="H2879">
        <v>-15.6119778981674</v>
      </c>
      <c r="I2879">
        <v>16.826977592195401</v>
      </c>
      <c r="J2879">
        <v>20.353168849085801</v>
      </c>
      <c r="K2879">
        <v>0.94027402411057504</v>
      </c>
      <c r="L2879">
        <v>0.75981423897489098</v>
      </c>
      <c r="M2879">
        <v>43.3995814773616</v>
      </c>
      <c r="N2879">
        <v>1.1925512920616701</v>
      </c>
      <c r="O2879">
        <v>47.422680412371101</v>
      </c>
      <c r="P2879">
        <v>148.71794871794799</v>
      </c>
      <c r="Q2879">
        <v>9.8455058116593996E-2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Row],[Ticker]],[1]!Table1[[Symbol]:[Industry]],2,FALSE),"-")</f>
        <v>-</v>
      </c>
      <c r="D2880" t="s">
        <v>133</v>
      </c>
      <c r="E2880">
        <v>103.804323035</v>
      </c>
      <c r="F2880">
        <v>42.05</v>
      </c>
      <c r="G2880">
        <v>-71.088831269014904</v>
      </c>
      <c r="H2880">
        <v>2.4369351453108199</v>
      </c>
      <c r="I2880">
        <v>-31.396960631742701</v>
      </c>
      <c r="J2880">
        <v>1.70778439154769</v>
      </c>
      <c r="K2880">
        <v>41.485342371236896</v>
      </c>
      <c r="L2880">
        <v>47.603468442791304</v>
      </c>
      <c r="M2880">
        <v>51.397427707973399</v>
      </c>
      <c r="N2880">
        <v>3.4240909090909</v>
      </c>
      <c r="O2880">
        <v>90.249702734839502</v>
      </c>
      <c r="P2880">
        <v>29.1858678955453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Row],[Ticker]],[1]!Table1[[Symbol]:[Industry]],2,FALSE),"-")</f>
        <v>-</v>
      </c>
      <c r="D2881" t="s">
        <v>98</v>
      </c>
      <c r="E2881">
        <v>103.729788</v>
      </c>
      <c r="F2881">
        <v>53.1</v>
      </c>
      <c r="G2881">
        <v>122.877996010451</v>
      </c>
      <c r="H2881">
        <v>1.17731976069543</v>
      </c>
      <c r="I2881">
        <v>-21.906277401929</v>
      </c>
      <c r="J2881">
        <v>3.8888589984648099</v>
      </c>
      <c r="K2881">
        <v>56.518648980094298</v>
      </c>
      <c r="L2881">
        <v>51.734438764663402</v>
      </c>
      <c r="M2881">
        <v>43.050508565972997</v>
      </c>
      <c r="N2881">
        <v>0.73927194860813705</v>
      </c>
      <c r="O2881">
        <v>59.510357815442497</v>
      </c>
      <c r="P2881">
        <v>161.57635467980199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Row],[Ticker]],[1]!Table1[[Symbol]:[Industry]],2,FALSE),"-")</f>
        <v>-</v>
      </c>
      <c r="D2882" t="s">
        <v>265</v>
      </c>
      <c r="E2882">
        <v>103.58602875</v>
      </c>
      <c r="F2882">
        <v>42.75</v>
      </c>
      <c r="G2882">
        <v>58.647156427498999</v>
      </c>
      <c r="H2882">
        <v>-9.5761048968387996</v>
      </c>
      <c r="I2882">
        <v>-8.5680713504431001</v>
      </c>
      <c r="J2882">
        <v>-7.0493759689797102</v>
      </c>
      <c r="K2882">
        <v>36.294963155659197</v>
      </c>
      <c r="L2882">
        <v>34.146926603951698</v>
      </c>
      <c r="M2882">
        <v>81.938826539917201</v>
      </c>
      <c r="N2882">
        <v>1.9314549540456101</v>
      </c>
      <c r="O2882">
        <v>19.298245614035</v>
      </c>
      <c r="P2882">
        <v>97.9166666666666</v>
      </c>
      <c r="Q2882">
        <v>5.2124071993453001E-2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Row],[Ticker]],[1]!Table1[[Symbol]:[Industry]],2,FALSE),"-")</f>
        <v>-</v>
      </c>
      <c r="E2883">
        <v>103.42807000000001</v>
      </c>
      <c r="F2883">
        <v>369.65</v>
      </c>
      <c r="G2883">
        <v>552.461927514997</v>
      </c>
      <c r="H2883">
        <v>95.460240230056499</v>
      </c>
      <c r="I2883">
        <v>113.924908856793</v>
      </c>
      <c r="J2883">
        <v>20.1886862725942</v>
      </c>
      <c r="K2883">
        <v>226.82878539438801</v>
      </c>
      <c r="L2883">
        <v>170.14904427410499</v>
      </c>
      <c r="M2883">
        <v>96.844510506461503</v>
      </c>
      <c r="N2883">
        <v>1.3682758620689599</v>
      </c>
      <c r="O2883">
        <v>0</v>
      </c>
      <c r="P2883">
        <v>742.98745724059199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Row],[Ticker]],[1]!Table1[[Symbol]:[Industry]],2,FALSE),"-")</f>
        <v>-</v>
      </c>
      <c r="D2884" t="s">
        <v>231</v>
      </c>
      <c r="E2884">
        <v>103.339132291</v>
      </c>
      <c r="F2884">
        <v>24.17</v>
      </c>
      <c r="G2884">
        <v>-1.8301497714566199</v>
      </c>
      <c r="H2884">
        <v>8.3854913072025905</v>
      </c>
      <c r="I2884">
        <v>-18.720506650940901</v>
      </c>
      <c r="J2884">
        <v>-1.8996921704065699</v>
      </c>
      <c r="K2884">
        <v>23.6989159584707</v>
      </c>
      <c r="L2884">
        <v>22.683307647970501</v>
      </c>
      <c r="M2884">
        <v>45.656222219950699</v>
      </c>
      <c r="N2884">
        <v>0.78189520984463501</v>
      </c>
      <c r="O2884">
        <v>25.362019031857599</v>
      </c>
      <c r="P2884">
        <v>40.6868451688009</v>
      </c>
      <c r="Q2884">
        <v>9.6163345774777004E-2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Row],[Ticker]],[1]!Table1[[Symbol]:[Industry]],2,FALSE),"-")</f>
        <v>-</v>
      </c>
      <c r="D2885" t="s">
        <v>604</v>
      </c>
      <c r="E2885">
        <v>103.08240000000001</v>
      </c>
      <c r="F2885">
        <v>166.8</v>
      </c>
      <c r="G2885">
        <v>17.499391336679601</v>
      </c>
      <c r="H2885">
        <v>70.371458954834594</v>
      </c>
      <c r="I2885">
        <v>69.851856776014998</v>
      </c>
      <c r="J2885">
        <v>28.099045974609201</v>
      </c>
      <c r="K2885">
        <v>118.45932516105</v>
      </c>
      <c r="M2885">
        <v>78.757969719543297</v>
      </c>
      <c r="N2885">
        <v>1.38334858188472</v>
      </c>
      <c r="O2885">
        <v>9.4124700239808003</v>
      </c>
      <c r="P2885">
        <v>179.63118189438299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Row],[Ticker]],[1]!Table1[[Symbol]:[Industry]],2,FALSE),"-")</f>
        <v>-</v>
      </c>
      <c r="D2886" t="s">
        <v>525</v>
      </c>
      <c r="E2886">
        <v>102.8445</v>
      </c>
      <c r="F2886">
        <v>55</v>
      </c>
      <c r="G2886">
        <v>9.0502016581304705</v>
      </c>
      <c r="H2886">
        <v>18.476828762332001</v>
      </c>
      <c r="I2886">
        <v>-19.833502630516499</v>
      </c>
      <c r="J2886">
        <v>9.2841824788946798</v>
      </c>
      <c r="K2886">
        <v>50.578522592619301</v>
      </c>
      <c r="L2886">
        <v>51.516211037366503</v>
      </c>
      <c r="M2886">
        <v>56.661693605192397</v>
      </c>
      <c r="N2886">
        <v>1.01182348043297</v>
      </c>
      <c r="O2886">
        <v>19.636363636363601</v>
      </c>
      <c r="P2886">
        <v>48.448043184885201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Row],[Ticker]],[1]!Table1[[Symbol]:[Industry]],2,FALSE),"-")</f>
        <v>-</v>
      </c>
      <c r="D2887" t="s">
        <v>265</v>
      </c>
      <c r="E2887">
        <v>102.75</v>
      </c>
      <c r="F2887">
        <v>137</v>
      </c>
      <c r="G2887">
        <v>207.728562825978</v>
      </c>
      <c r="H2887">
        <v>9.0619351453108195</v>
      </c>
      <c r="I2887">
        <v>125.88612438140299</v>
      </c>
      <c r="J2887">
        <v>10.7316859229631</v>
      </c>
      <c r="K2887">
        <v>103.91230989213</v>
      </c>
      <c r="L2887">
        <v>72.507143883927498</v>
      </c>
      <c r="M2887">
        <v>70.470044631649401</v>
      </c>
      <c r="N2887">
        <v>0.52567951318458395</v>
      </c>
      <c r="O2887">
        <v>2.33576642335766</v>
      </c>
      <c r="P2887">
        <v>259.58005249343802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Row],[Ticker]],[1]!Table1[[Symbol]:[Industry]],2,FALSE),"-")</f>
        <v>-</v>
      </c>
      <c r="D2888" t="s">
        <v>46</v>
      </c>
      <c r="E2888">
        <v>102.611817145</v>
      </c>
      <c r="F2888">
        <v>4.8499999999999996</v>
      </c>
      <c r="G2888">
        <v>6.4589336913310902</v>
      </c>
      <c r="H2888">
        <v>-4.6803008795339096</v>
      </c>
      <c r="I2888">
        <v>-32.741498446868803</v>
      </c>
      <c r="J2888">
        <v>5.8574330970891104</v>
      </c>
      <c r="K2888">
        <v>4.6488878274744598</v>
      </c>
      <c r="L2888">
        <v>4.7575372059172203</v>
      </c>
      <c r="M2888">
        <v>68.483141117976501</v>
      </c>
      <c r="N2888">
        <v>0.70799032141029195</v>
      </c>
      <c r="O2888">
        <v>46.3917525773196</v>
      </c>
      <c r="P2888">
        <v>67.241379310344797</v>
      </c>
      <c r="Q2888">
        <v>-1.9668294071811001E-2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Row],[Ticker]],[1]!Table1[[Symbol]:[Industry]],2,FALSE),"-")</f>
        <v>-</v>
      </c>
      <c r="D2889" t="s">
        <v>136</v>
      </c>
      <c r="E2889">
        <v>102.3510792</v>
      </c>
      <c r="F2889">
        <v>14.12</v>
      </c>
      <c r="G2889">
        <v>-31.906399788707699</v>
      </c>
      <c r="H2889">
        <v>-16.831458248082502</v>
      </c>
      <c r="I2889">
        <v>-42.940972175754297</v>
      </c>
      <c r="J2889">
        <v>-6.8381652948292304</v>
      </c>
      <c r="K2889">
        <v>16.106731138294599</v>
      </c>
      <c r="L2889">
        <v>16.362903095067999</v>
      </c>
      <c r="M2889">
        <v>25.6392496296742</v>
      </c>
      <c r="N2889">
        <v>1.08855789120642</v>
      </c>
      <c r="O2889">
        <v>63.951841359773297</v>
      </c>
      <c r="P2889">
        <v>11.620553359683701</v>
      </c>
      <c r="Q2889">
        <v>-5.8037973527969001E-2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Row],[Ticker]],[1]!Table1[[Symbol]:[Industry]],2,FALSE),"-")</f>
        <v>-</v>
      </c>
      <c r="D2890" t="s">
        <v>265</v>
      </c>
      <c r="E2890">
        <v>101.81605896000001</v>
      </c>
      <c r="F2890">
        <v>93.83</v>
      </c>
      <c r="G2890">
        <v>-13.8442933344966</v>
      </c>
      <c r="H2890">
        <v>-9.7754462201346204</v>
      </c>
      <c r="I2890">
        <v>-16.970536874059199</v>
      </c>
      <c r="J2890">
        <v>-4.9260151136558497</v>
      </c>
      <c r="K2890">
        <v>96.148187642010797</v>
      </c>
      <c r="L2890">
        <v>94.714544156655606</v>
      </c>
      <c r="M2890">
        <v>50.748282688919701</v>
      </c>
      <c r="N2890">
        <v>0.935110618414151</v>
      </c>
      <c r="O2890">
        <v>41.479271022061099</v>
      </c>
      <c r="P2890">
        <v>22.8141361256544</v>
      </c>
      <c r="Q2890">
        <v>4.5471568896682003E-2</v>
      </c>
    </row>
    <row r="2891" spans="1:17" hidden="1" x14ac:dyDescent="0.3">
      <c r="A2891" t="s">
        <v>5944</v>
      </c>
      <c r="B2891" t="s">
        <v>5945</v>
      </c>
      <c r="C2891" t="str">
        <f>IFERROR(VLOOKUP(Table1[[#This Row],[Ticker]],[1]!Table1[[Symbol]:[Industry]],2,FALSE),"-")</f>
        <v>-</v>
      </c>
      <c r="D2891" t="s">
        <v>265</v>
      </c>
      <c r="E2891">
        <v>101.748441</v>
      </c>
      <c r="F2891">
        <v>165.45</v>
      </c>
      <c r="G2891">
        <v>14.0321364729205</v>
      </c>
      <c r="H2891">
        <v>-2.8394511180792099</v>
      </c>
      <c r="I2891">
        <v>-14.645434012666399</v>
      </c>
      <c r="J2891">
        <v>-0.92477310741938801</v>
      </c>
      <c r="K2891">
        <v>160.14629380449301</v>
      </c>
      <c r="L2891">
        <v>155.47076092888801</v>
      </c>
      <c r="M2891">
        <v>69.464026690116896</v>
      </c>
      <c r="N2891">
        <v>0.76814759776408503</v>
      </c>
      <c r="O2891">
        <v>25.717739498337799</v>
      </c>
      <c r="P2891">
        <v>48.986942818550197</v>
      </c>
      <c r="Q2891">
        <v>1.408853642761E-2</v>
      </c>
    </row>
    <row r="2892" spans="1:17" hidden="1" x14ac:dyDescent="0.3">
      <c r="A2892" t="s">
        <v>5946</v>
      </c>
      <c r="B2892" t="s">
        <v>5947</v>
      </c>
      <c r="C2892" t="str">
        <f>IFERROR(VLOOKUP(Table1[[#This Row],[Ticker]],[1]!Table1[[Symbol]:[Industry]],2,FALSE),"-")</f>
        <v>-</v>
      </c>
      <c r="E2892">
        <v>101.734442875</v>
      </c>
      <c r="F2892">
        <v>100.16</v>
      </c>
      <c r="G2892">
        <v>-3.52207311596363</v>
      </c>
      <c r="H2892">
        <v>-4.4281638645901698</v>
      </c>
      <c r="I2892">
        <v>-15.0366691154334</v>
      </c>
      <c r="J2892">
        <v>-2.3040673446492499</v>
      </c>
      <c r="K2892">
        <v>101.820028592946</v>
      </c>
      <c r="L2892">
        <v>99.071525368497404</v>
      </c>
      <c r="M2892">
        <v>43.429657929836601</v>
      </c>
      <c r="N2892">
        <v>0.23053926653730999</v>
      </c>
      <c r="O2892">
        <v>45.117811501597402</v>
      </c>
      <c r="P2892">
        <v>40.3784162578836</v>
      </c>
    </row>
    <row r="2893" spans="1:17" hidden="1" x14ac:dyDescent="0.3">
      <c r="A2893" t="s">
        <v>5948</v>
      </c>
      <c r="B2893" t="s">
        <v>5949</v>
      </c>
      <c r="C2893" t="str">
        <f>IFERROR(VLOOKUP(Table1[[#This Row],[Ticker]],[1]!Table1[[Symbol]:[Industry]],2,FALSE),"-")</f>
        <v>-</v>
      </c>
      <c r="D2893" t="s">
        <v>121</v>
      </c>
      <c r="E2893">
        <v>101.72925322499999</v>
      </c>
      <c r="F2893">
        <v>5.21</v>
      </c>
      <c r="G2893">
        <v>-32.543904763562097</v>
      </c>
      <c r="H2893">
        <v>-15.733146821902199</v>
      </c>
      <c r="I2893">
        <v>-30.894103488885602</v>
      </c>
      <c r="J2893">
        <v>-9.4091795134363903</v>
      </c>
      <c r="K2893">
        <v>5.5453542127218398</v>
      </c>
      <c r="L2893">
        <v>5.6255860919515301</v>
      </c>
      <c r="M2893">
        <v>47.887425104037902</v>
      </c>
      <c r="N2893">
        <v>1.1458264103479801</v>
      </c>
      <c r="O2893">
        <v>31.477927063339699</v>
      </c>
      <c r="P2893">
        <v>27.0731707317073</v>
      </c>
      <c r="Q2893">
        <v>-2.9348977013354999E-2</v>
      </c>
    </row>
    <row r="2894" spans="1:17" hidden="1" x14ac:dyDescent="0.3">
      <c r="A2894" t="s">
        <v>5950</v>
      </c>
      <c r="B2894" t="s">
        <v>5951</v>
      </c>
      <c r="C2894" t="str">
        <f>IFERROR(VLOOKUP(Table1[[#This Row],[Ticker]],[1]!Table1[[Symbol]:[Industry]],2,FALSE),"-")</f>
        <v>-</v>
      </c>
      <c r="D2894" t="s">
        <v>1149</v>
      </c>
      <c r="E2894">
        <v>101.719997225</v>
      </c>
      <c r="F2894">
        <v>17.71</v>
      </c>
      <c r="G2894">
        <v>-7.9562401758975403</v>
      </c>
      <c r="H2894">
        <v>-3.6659850826093998</v>
      </c>
      <c r="I2894">
        <v>-17.213007598474601</v>
      </c>
      <c r="J2894">
        <v>-5.8592051835769299</v>
      </c>
      <c r="K2894">
        <v>18.247379850356701</v>
      </c>
      <c r="L2894">
        <v>18.0405373671402</v>
      </c>
      <c r="M2894">
        <v>47.387241526432703</v>
      </c>
      <c r="N2894">
        <v>1.3732833749325899</v>
      </c>
      <c r="O2894">
        <v>42.574816487859898</v>
      </c>
      <c r="P2894">
        <v>38.359374999999901</v>
      </c>
      <c r="Q2894">
        <v>1.9199929633804E-2</v>
      </c>
    </row>
    <row r="2895" spans="1:17" hidden="1" x14ac:dyDescent="0.3">
      <c r="A2895" t="s">
        <v>5952</v>
      </c>
      <c r="B2895" t="s">
        <v>5953</v>
      </c>
      <c r="C2895" t="str">
        <f>IFERROR(VLOOKUP(Table1[[#This Row],[Ticker]],[1]!Table1[[Symbol]:[Industry]],2,FALSE),"-")</f>
        <v>-</v>
      </c>
      <c r="D2895" t="s">
        <v>1149</v>
      </c>
      <c r="E2895">
        <v>101.297934</v>
      </c>
      <c r="F2895">
        <v>70.02</v>
      </c>
      <c r="G2895">
        <v>64.112833607461894</v>
      </c>
      <c r="H2895">
        <v>3.2965049233588402</v>
      </c>
      <c r="I2895">
        <v>5.4382042034220603</v>
      </c>
      <c r="J2895">
        <v>-2.2368950054855499</v>
      </c>
      <c r="K2895">
        <v>66.139177654643007</v>
      </c>
      <c r="L2895">
        <v>57.297813057206902</v>
      </c>
      <c r="M2895">
        <v>52.9023859245222</v>
      </c>
      <c r="N2895">
        <v>1.1805394496144801</v>
      </c>
      <c r="O2895">
        <v>9.8971722365038595</v>
      </c>
      <c r="P2895">
        <v>98.076379066477998</v>
      </c>
      <c r="Q2895">
        <v>5.2698278168691E-2</v>
      </c>
    </row>
    <row r="2896" spans="1:17" hidden="1" x14ac:dyDescent="0.3">
      <c r="A2896" t="s">
        <v>5954</v>
      </c>
      <c r="B2896" t="s">
        <v>5955</v>
      </c>
      <c r="C2896" t="str">
        <f>IFERROR(VLOOKUP(Table1[[#This Row],[Ticker]],[1]!Table1[[Symbol]:[Industry]],2,FALSE),"-")</f>
        <v>-</v>
      </c>
      <c r="D2896" t="s">
        <v>133</v>
      </c>
      <c r="E2896">
        <v>101.2467456</v>
      </c>
      <c r="F2896">
        <v>92.19</v>
      </c>
      <c r="G2896">
        <v>83.677936950531105</v>
      </c>
      <c r="H2896">
        <v>1.0744699642523201</v>
      </c>
      <c r="I2896">
        <v>0.98339651111437798</v>
      </c>
      <c r="J2896">
        <v>-1.2909160228249801</v>
      </c>
      <c r="K2896">
        <v>92.538681262412496</v>
      </c>
      <c r="L2896">
        <v>78.884570269593993</v>
      </c>
      <c r="M2896">
        <v>45.492874845472102</v>
      </c>
      <c r="N2896">
        <v>0.30306448772258299</v>
      </c>
      <c r="O2896">
        <v>24.633908232997001</v>
      </c>
      <c r="P2896">
        <v>138.834196891191</v>
      </c>
      <c r="Q2896">
        <v>0.104143098418837</v>
      </c>
    </row>
    <row r="2897" spans="1:17" hidden="1" x14ac:dyDescent="0.3">
      <c r="A2897" t="s">
        <v>5956</v>
      </c>
      <c r="B2897" t="s">
        <v>5957</v>
      </c>
      <c r="C2897" t="str">
        <f>IFERROR(VLOOKUP(Table1[[#This Row],[Ticker]],[1]!Table1[[Symbol]:[Industry]],2,FALSE),"-")</f>
        <v>-</v>
      </c>
      <c r="D2897" t="s">
        <v>1447</v>
      </c>
      <c r="E2897">
        <v>101.2158</v>
      </c>
      <c r="F2897">
        <v>73.08</v>
      </c>
      <c r="G2897">
        <v>-31.9137051859941</v>
      </c>
      <c r="H2897">
        <v>62.276220859596499</v>
      </c>
      <c r="I2897">
        <v>41.070019784228002</v>
      </c>
      <c r="J2897">
        <v>61.066421861134003</v>
      </c>
      <c r="K2897">
        <v>54.327613955428603</v>
      </c>
      <c r="L2897">
        <v>52.033087048668598</v>
      </c>
      <c r="M2897">
        <v>60.082596241618802</v>
      </c>
      <c r="N2897">
        <v>5.5484830401512397</v>
      </c>
      <c r="O2897">
        <v>32.662835249042097</v>
      </c>
      <c r="P2897">
        <v>73.134328358208904</v>
      </c>
      <c r="Q2897">
        <v>0.105201968826538</v>
      </c>
    </row>
    <row r="2898" spans="1:17" hidden="1" x14ac:dyDescent="0.3">
      <c r="A2898" t="s">
        <v>5958</v>
      </c>
      <c r="B2898" t="s">
        <v>5959</v>
      </c>
      <c r="C2898" t="str">
        <f>IFERROR(VLOOKUP(Table1[[#This Row],[Ticker]],[1]!Table1[[Symbol]:[Industry]],2,FALSE),"-")</f>
        <v>-</v>
      </c>
      <c r="E2898">
        <v>100.6862376</v>
      </c>
      <c r="F2898">
        <v>92.04</v>
      </c>
      <c r="G2898">
        <v>61.418956056441502</v>
      </c>
      <c r="H2898">
        <v>-6.2084713932731903</v>
      </c>
      <c r="I2898">
        <v>-5.9080175559838999</v>
      </c>
      <c r="J2898">
        <v>-12.401539303914401</v>
      </c>
      <c r="K2898">
        <v>96.934060947885399</v>
      </c>
      <c r="L2898">
        <v>83.785988692119105</v>
      </c>
      <c r="M2898">
        <v>30.262368115319699</v>
      </c>
      <c r="N2898">
        <v>0.75644507744539202</v>
      </c>
      <c r="O2898">
        <v>32.007822685788703</v>
      </c>
      <c r="P2898">
        <v>90.361944157187196</v>
      </c>
      <c r="Q2898">
        <v>3.1035941003256001E-2</v>
      </c>
    </row>
    <row r="2899" spans="1:17" hidden="1" x14ac:dyDescent="0.3">
      <c r="A2899" t="s">
        <v>5960</v>
      </c>
      <c r="B2899" t="s">
        <v>5961</v>
      </c>
      <c r="C2899" t="str">
        <f>IFERROR(VLOOKUP(Table1[[#This Row],[Ticker]],[1]!Table1[[Symbol]:[Industry]],2,FALSE),"-")</f>
        <v>-</v>
      </c>
      <c r="E2899">
        <v>100.384072703999</v>
      </c>
      <c r="F2899">
        <v>1.44</v>
      </c>
      <c r="G2899">
        <v>-24.2901190629679</v>
      </c>
      <c r="H2899">
        <v>-2.7436204102447301</v>
      </c>
      <c r="I2899">
        <v>-46.648469686068701</v>
      </c>
      <c r="J2899">
        <v>-4.6669114721992599</v>
      </c>
      <c r="K2899">
        <v>1.5468825582226999</v>
      </c>
      <c r="L2899">
        <v>1.6642709406873299</v>
      </c>
      <c r="M2899">
        <v>34.296102992853697</v>
      </c>
      <c r="N2899">
        <v>1.2866653095104601</v>
      </c>
      <c r="O2899">
        <v>115.277777777777</v>
      </c>
      <c r="P2899">
        <v>59.999999999999901</v>
      </c>
      <c r="Q2899">
        <v>-0.106475231216241</v>
      </c>
    </row>
    <row r="2900" spans="1:17" hidden="1" x14ac:dyDescent="0.3">
      <c r="A2900" t="s">
        <v>5962</v>
      </c>
      <c r="B2900" t="s">
        <v>5963</v>
      </c>
      <c r="C2900" t="str">
        <f>IFERROR(VLOOKUP(Table1[[#This Row],[Ticker]],[1]!Table1[[Symbol]:[Industry]],2,FALSE),"-")</f>
        <v>-</v>
      </c>
      <c r="E2900">
        <v>100.21741249999999</v>
      </c>
      <c r="F2900">
        <v>107.5</v>
      </c>
      <c r="G2900">
        <v>17.2027958448619</v>
      </c>
      <c r="H2900">
        <v>-2.9707751350630098</v>
      </c>
      <c r="I2900">
        <v>36.729042578530098</v>
      </c>
      <c r="J2900">
        <v>-3.1152135888430901</v>
      </c>
      <c r="K2900">
        <v>109.43697001648199</v>
      </c>
      <c r="L2900">
        <v>96.241739741196099</v>
      </c>
      <c r="M2900">
        <v>57.167521509360199</v>
      </c>
      <c r="N2900">
        <v>0.380961693916399</v>
      </c>
      <c r="O2900">
        <v>20.139534883720899</v>
      </c>
      <c r="P2900">
        <v>97.175348495964698</v>
      </c>
      <c r="Q2900">
        <v>4.3769119194337999E-2</v>
      </c>
    </row>
    <row r="2901" spans="1:17" hidden="1" x14ac:dyDescent="0.3">
      <c r="A2901" t="s">
        <v>5964</v>
      </c>
      <c r="B2901" t="s">
        <v>5965</v>
      </c>
      <c r="C2901" t="str">
        <f>IFERROR(VLOOKUP(Table1[[#This Row],[Ticker]],[1]!Table1[[Symbol]:[Industry]],2,FALSE),"-")</f>
        <v>-</v>
      </c>
      <c r="E2901">
        <v>100.04649999999999</v>
      </c>
      <c r="F2901">
        <v>91.25</v>
      </c>
      <c r="G2901">
        <v>156.857347478202</v>
      </c>
      <c r="H2901">
        <v>11.3868970935604</v>
      </c>
      <c r="I2901">
        <v>41.7288024940203</v>
      </c>
      <c r="J2901">
        <v>9.4772326719448792</v>
      </c>
      <c r="K2901">
        <v>86.811507033032598</v>
      </c>
      <c r="L2901">
        <v>63.5523823545388</v>
      </c>
      <c r="M2901">
        <v>41.065093885660097</v>
      </c>
      <c r="N2901">
        <v>0.54870967741935395</v>
      </c>
      <c r="O2901">
        <v>26.794520547945201</v>
      </c>
      <c r="P2901">
        <v>228.82882882882799</v>
      </c>
      <c r="Q2901">
        <v>0.15359344394487101</v>
      </c>
    </row>
    <row r="2902" spans="1:17" hidden="1" x14ac:dyDescent="0.3">
      <c r="A2902" t="s">
        <v>5966</v>
      </c>
      <c r="B2902" t="s">
        <v>5967</v>
      </c>
      <c r="C2902" t="str">
        <f>IFERROR(VLOOKUP(Table1[[#This Row],[Ticker]],[1]!Table1[[Symbol]:[Industry]],2,FALSE),"-")</f>
        <v>-</v>
      </c>
      <c r="D2902" t="s">
        <v>46</v>
      </c>
      <c r="E2902">
        <v>99.988799999999998</v>
      </c>
      <c r="F2902">
        <v>45.04</v>
      </c>
      <c r="G2902">
        <v>63.544262695334901</v>
      </c>
      <c r="H2902">
        <v>11.189086196936</v>
      </c>
      <c r="I2902">
        <v>-1.14511303182886</v>
      </c>
      <c r="J2902">
        <v>0.38434338817542901</v>
      </c>
      <c r="K2902">
        <v>46.229315925418703</v>
      </c>
      <c r="L2902">
        <v>42.3572115006234</v>
      </c>
      <c r="M2902">
        <v>40.645606390206197</v>
      </c>
      <c r="N2902">
        <v>0.99231084996780405</v>
      </c>
      <c r="O2902">
        <v>39.8312611012433</v>
      </c>
      <c r="P2902">
        <v>113.257575757575</v>
      </c>
      <c r="Q2902">
        <v>-5.4818942541739997E-3</v>
      </c>
    </row>
    <row r="2903" spans="1:17" hidden="1" x14ac:dyDescent="0.3">
      <c r="A2903" t="s">
        <v>5968</v>
      </c>
      <c r="B2903" t="s">
        <v>5969</v>
      </c>
      <c r="C2903" t="str">
        <f>IFERROR(VLOOKUP(Table1[[#This Row],[Ticker]],[1]!Table1[[Symbol]:[Industry]],2,FALSE),"-")</f>
        <v>-</v>
      </c>
      <c r="D2903" t="s">
        <v>136</v>
      </c>
      <c r="E2903">
        <v>99.796364249999996</v>
      </c>
      <c r="F2903">
        <v>24.81</v>
      </c>
      <c r="G2903">
        <v>95.516590965327296</v>
      </c>
      <c r="H2903">
        <v>-7.3427895715966303</v>
      </c>
      <c r="I2903">
        <v>43.2697060349239</v>
      </c>
      <c r="J2903">
        <v>-0.14114392833962</v>
      </c>
      <c r="K2903">
        <v>25.050896062704101</v>
      </c>
      <c r="L2903">
        <v>19.646428962778401</v>
      </c>
      <c r="M2903">
        <v>41.7470705444534</v>
      </c>
      <c r="N2903">
        <v>0.33155061622182203</v>
      </c>
      <c r="O2903">
        <v>27.367996775493701</v>
      </c>
      <c r="P2903">
        <v>210.12499999999901</v>
      </c>
      <c r="Q2903">
        <v>5.7630922255271E-2</v>
      </c>
    </row>
    <row r="2904" spans="1:17" hidden="1" x14ac:dyDescent="0.3">
      <c r="A2904" t="s">
        <v>5970</v>
      </c>
      <c r="B2904" t="s">
        <v>5971</v>
      </c>
      <c r="C2904" t="str">
        <f>IFERROR(VLOOKUP(Table1[[#This Row],[Ticker]],[1]!Table1[[Symbol]:[Industry]],2,FALSE),"-")</f>
        <v>-</v>
      </c>
      <c r="E2904">
        <v>99.789621800000006</v>
      </c>
      <c r="F2904">
        <v>39.89</v>
      </c>
      <c r="G2904">
        <v>106.04142882177101</v>
      </c>
      <c r="H2904">
        <v>-9.0772524293606196</v>
      </c>
      <c r="I2904">
        <v>5.8964989207529204</v>
      </c>
      <c r="J2904">
        <v>0.70776553038471102</v>
      </c>
      <c r="K2904">
        <v>39.610896700386199</v>
      </c>
      <c r="L2904">
        <v>33.340694618555801</v>
      </c>
      <c r="M2904">
        <v>57.177060005548398</v>
      </c>
      <c r="N2904">
        <v>0.52283637107159997</v>
      </c>
      <c r="O2904">
        <v>17.548257708698898</v>
      </c>
      <c r="P2904">
        <v>135.89591957421601</v>
      </c>
      <c r="Q2904">
        <v>5.1641646049757003E-2</v>
      </c>
    </row>
    <row r="2905" spans="1:17" hidden="1" x14ac:dyDescent="0.3">
      <c r="A2905" t="s">
        <v>5972</v>
      </c>
      <c r="B2905" t="s">
        <v>5973</v>
      </c>
      <c r="C2905" t="str">
        <f>IFERROR(VLOOKUP(Table1[[#This Row],[Ticker]],[1]!Table1[[Symbol]:[Industry]],2,FALSE),"-")</f>
        <v>-</v>
      </c>
      <c r="D2905" t="s">
        <v>265</v>
      </c>
      <c r="E2905">
        <v>99.68</v>
      </c>
      <c r="F2905">
        <v>89</v>
      </c>
      <c r="G2905">
        <v>40.686990420017899</v>
      </c>
      <c r="H2905">
        <v>-24.5086120421625</v>
      </c>
      <c r="I2905">
        <v>-0.107636899171625</v>
      </c>
      <c r="J2905">
        <v>8.8862673750972192</v>
      </c>
      <c r="K2905">
        <v>91.531508981452802</v>
      </c>
      <c r="L2905">
        <v>80.4377516900892</v>
      </c>
      <c r="M2905">
        <v>33.925700612030099</v>
      </c>
      <c r="N2905">
        <v>0.24471707471837001</v>
      </c>
      <c r="O2905">
        <v>42.696629213483099</v>
      </c>
      <c r="P2905">
        <v>80.894308943089399</v>
      </c>
      <c r="Q2905">
        <v>6.419824428524E-2</v>
      </c>
    </row>
    <row r="2906" spans="1:17" hidden="1" x14ac:dyDescent="0.3">
      <c r="A2906" t="s">
        <v>5974</v>
      </c>
      <c r="B2906" t="s">
        <v>5975</v>
      </c>
      <c r="C2906" t="str">
        <f>IFERROR(VLOOKUP(Table1[[#This Row],[Ticker]],[1]!Table1[[Symbol]:[Industry]],2,FALSE),"-")</f>
        <v>-</v>
      </c>
      <c r="E2906">
        <v>99.590638055999904</v>
      </c>
      <c r="F2906">
        <v>19.37</v>
      </c>
      <c r="G2906">
        <v>45.759999140341698</v>
      </c>
      <c r="H2906">
        <v>-10.725887732917901</v>
      </c>
      <c r="I2906">
        <v>36.3679804924518</v>
      </c>
      <c r="J2906">
        <v>-9.7200867988476993</v>
      </c>
      <c r="K2906">
        <v>20.675788708176899</v>
      </c>
      <c r="L2906">
        <v>17.034303856213199</v>
      </c>
      <c r="M2906">
        <v>25.407112703469899</v>
      </c>
      <c r="N2906">
        <v>0.79863269598826803</v>
      </c>
      <c r="O2906">
        <v>27.465152297366998</v>
      </c>
      <c r="P2906">
        <v>90.275049115913504</v>
      </c>
      <c r="Q2906">
        <v>0.117850819588175</v>
      </c>
    </row>
    <row r="2907" spans="1:17" hidden="1" x14ac:dyDescent="0.3">
      <c r="A2907" t="s">
        <v>5976</v>
      </c>
      <c r="B2907" t="s">
        <v>5977</v>
      </c>
      <c r="C2907" t="str">
        <f>IFERROR(VLOOKUP(Table1[[#This Row],[Ticker]],[1]!Table1[[Symbol]:[Industry]],2,FALSE),"-")</f>
        <v>-</v>
      </c>
      <c r="D2907" t="s">
        <v>5250</v>
      </c>
      <c r="E2907">
        <v>99.586933200000004</v>
      </c>
      <c r="F2907">
        <v>36.69</v>
      </c>
      <c r="G2907">
        <v>-23.355980884627002</v>
      </c>
      <c r="H2907">
        <v>-5.8273265996556196</v>
      </c>
      <c r="I2907">
        <v>-21.368027539518501</v>
      </c>
      <c r="J2907">
        <v>-2.9303305069308898</v>
      </c>
      <c r="K2907">
        <v>37.222335705489598</v>
      </c>
      <c r="L2907">
        <v>36.000428840910303</v>
      </c>
      <c r="M2907">
        <v>50.674716265588501</v>
      </c>
      <c r="N2907">
        <v>1.0686439015895099</v>
      </c>
      <c r="O2907">
        <v>38.729899155083103</v>
      </c>
      <c r="P2907">
        <v>39.771428571428501</v>
      </c>
      <c r="Q2907">
        <v>-9.9936331952150004E-3</v>
      </c>
    </row>
    <row r="2908" spans="1:17" hidden="1" x14ac:dyDescent="0.3">
      <c r="A2908" t="s">
        <v>5978</v>
      </c>
      <c r="B2908" t="s">
        <v>5979</v>
      </c>
      <c r="C2908" t="str">
        <f>IFERROR(VLOOKUP(Table1[[#This Row],[Ticker]],[1]!Table1[[Symbol]:[Industry]],2,FALSE),"-")</f>
        <v>-</v>
      </c>
      <c r="D2908" t="s">
        <v>5980</v>
      </c>
      <c r="E2908">
        <v>99.208634000000004</v>
      </c>
      <c r="F2908">
        <v>83.3</v>
      </c>
      <c r="G2908">
        <v>-77.704328345038306</v>
      </c>
      <c r="H2908">
        <v>-3.0753079018475802</v>
      </c>
      <c r="I2908">
        <v>-42.536496945622602</v>
      </c>
      <c r="J2908">
        <v>-2.5240543293421198</v>
      </c>
      <c r="K2908">
        <v>86.124380264196006</v>
      </c>
      <c r="M2908">
        <v>46.411488767275003</v>
      </c>
      <c r="N2908">
        <v>0.87543424317617802</v>
      </c>
      <c r="O2908">
        <v>122.088835534213</v>
      </c>
      <c r="P2908">
        <v>9.6052631578947398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628</v>
      </c>
      <c r="E2909">
        <v>99.186366000000007</v>
      </c>
      <c r="F2909">
        <v>36.6</v>
      </c>
      <c r="G2909">
        <v>85.879205121264704</v>
      </c>
      <c r="H2909">
        <v>12.568590719354001</v>
      </c>
      <c r="I2909">
        <v>-8.0748171529413106</v>
      </c>
      <c r="J2909">
        <v>7.36614122502555</v>
      </c>
      <c r="K2909">
        <v>32.520424949662001</v>
      </c>
      <c r="L2909">
        <v>30.026385562857499</v>
      </c>
      <c r="M2909">
        <v>74.485951064661606</v>
      </c>
      <c r="N2909">
        <v>0.96450585643553499</v>
      </c>
      <c r="O2909">
        <v>9.2896174863387806</v>
      </c>
      <c r="P2909">
        <v>121.68382798304</v>
      </c>
      <c r="Q2909">
        <v>1.4194629056871E-2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1447</v>
      </c>
      <c r="E2910">
        <v>99.04</v>
      </c>
      <c r="F2910">
        <v>99.04</v>
      </c>
      <c r="G2910">
        <v>15.8810719372766</v>
      </c>
      <c r="H2910">
        <v>-11.966123732333999</v>
      </c>
      <c r="I2910">
        <v>0.243006337703985</v>
      </c>
      <c r="J2910">
        <v>0.12560553460346199</v>
      </c>
      <c r="K2910">
        <v>99.931887888444393</v>
      </c>
      <c r="L2910">
        <v>90.346214403526901</v>
      </c>
      <c r="M2910">
        <v>43.790873615985603</v>
      </c>
      <c r="N2910">
        <v>0.78046347759886803</v>
      </c>
      <c r="O2910">
        <v>32.471728594507198</v>
      </c>
      <c r="P2910">
        <v>50.516717325227901</v>
      </c>
      <c r="Q2910">
        <v>1.3022926551536E-2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446</v>
      </c>
      <c r="E2911">
        <v>98.980496000000002</v>
      </c>
      <c r="F2911">
        <v>101.05</v>
      </c>
      <c r="G2911">
        <v>-26.169762764420099</v>
      </c>
      <c r="H2911">
        <v>2.70776847864416</v>
      </c>
      <c r="I2911">
        <v>-14.006087615869699</v>
      </c>
      <c r="J2911">
        <v>4.8122551944673999</v>
      </c>
      <c r="M2911">
        <v>49.038773632414603</v>
      </c>
      <c r="O2911">
        <v>4.70064324591785</v>
      </c>
      <c r="P2911">
        <v>5.2604166666666501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628</v>
      </c>
      <c r="E2912">
        <v>98.632283864000001</v>
      </c>
      <c r="F2912">
        <v>4.24</v>
      </c>
      <c r="G2912">
        <v>-6.9811589191261501</v>
      </c>
      <c r="H2912">
        <v>-7.5570579897006098</v>
      </c>
      <c r="I2912">
        <v>-2.6751561204645502</v>
      </c>
      <c r="J2912">
        <v>0.36545098734766601</v>
      </c>
      <c r="K2912">
        <v>4.2783717100124603</v>
      </c>
      <c r="L2912">
        <v>4.5363082044393597</v>
      </c>
      <c r="M2912">
        <v>57.7724276577285</v>
      </c>
      <c r="N2912">
        <v>0.70750727301597305</v>
      </c>
      <c r="O2912">
        <v>32.075471698113198</v>
      </c>
      <c r="P2912">
        <v>73.061224489795904</v>
      </c>
      <c r="Q2912">
        <v>0.12642126010049601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1556</v>
      </c>
      <c r="E2913">
        <v>98.613193440000003</v>
      </c>
      <c r="F2913">
        <v>5.16</v>
      </c>
      <c r="G2913">
        <v>37.391745172087703</v>
      </c>
      <c r="H2913">
        <v>5.3854645570755197</v>
      </c>
      <c r="I2913">
        <v>11.599555047699701</v>
      </c>
      <c r="J2913">
        <v>5.4705455724742702</v>
      </c>
      <c r="K2913">
        <v>5.0426488108759999</v>
      </c>
      <c r="L2913">
        <v>4.6872708245847701</v>
      </c>
      <c r="M2913">
        <v>55.712738035348799</v>
      </c>
      <c r="N2913">
        <v>1.5986302237202601</v>
      </c>
      <c r="O2913">
        <v>25</v>
      </c>
      <c r="P2913">
        <v>77.931034482758605</v>
      </c>
      <c r="Q2913">
        <v>4.3842632141191003E-2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E2914">
        <v>98.543053</v>
      </c>
      <c r="F2914">
        <v>1.51</v>
      </c>
      <c r="G2914">
        <v>64.721461868893101</v>
      </c>
      <c r="H2914">
        <v>30.4905065738822</v>
      </c>
      <c r="I2914">
        <v>-6.3969606317427496</v>
      </c>
      <c r="J2914">
        <v>5.0494005845383203</v>
      </c>
      <c r="K2914">
        <v>1.2934722969624901</v>
      </c>
      <c r="L2914">
        <v>1.1480520025382099</v>
      </c>
      <c r="M2914">
        <v>62.482404225409802</v>
      </c>
      <c r="N2914">
        <v>0.910075750875316</v>
      </c>
      <c r="O2914">
        <v>22.5165562913907</v>
      </c>
      <c r="P2914">
        <v>122.058823529411</v>
      </c>
      <c r="Q2914">
        <v>4.3962762256755002E-2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E2915">
        <v>98.278988499999997</v>
      </c>
      <c r="F2915">
        <v>31.57</v>
      </c>
      <c r="G2915">
        <v>89.081881457737296</v>
      </c>
      <c r="H2915">
        <v>9.2643460844975802</v>
      </c>
      <c r="I2915">
        <v>7.12229020584717</v>
      </c>
      <c r="J2915">
        <v>4.33443805546605</v>
      </c>
      <c r="K2915">
        <v>28.803115620877598</v>
      </c>
      <c r="L2915">
        <v>25.1939454959507</v>
      </c>
      <c r="M2915">
        <v>65.072136929040695</v>
      </c>
      <c r="N2915">
        <v>1.13855090117627</v>
      </c>
      <c r="O2915">
        <v>4.5296167247386796</v>
      </c>
      <c r="P2915">
        <v>130.43795620437899</v>
      </c>
      <c r="Q2915">
        <v>0.12802824775576799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231</v>
      </c>
      <c r="E2916">
        <v>97.911000000000001</v>
      </c>
      <c r="F2916">
        <v>69</v>
      </c>
      <c r="G2916">
        <v>103.65891359330701</v>
      </c>
      <c r="H2916">
        <v>9.6766892436714702</v>
      </c>
      <c r="I2916">
        <v>-15.272608724863201</v>
      </c>
      <c r="J2916">
        <v>6.4789218611340598</v>
      </c>
      <c r="K2916">
        <v>63.312692910669298</v>
      </c>
      <c r="L2916">
        <v>58.416445946327499</v>
      </c>
      <c r="M2916">
        <v>60.196221926388503</v>
      </c>
      <c r="N2916">
        <v>1.4838630856493</v>
      </c>
      <c r="O2916">
        <v>52.028985507246396</v>
      </c>
      <c r="P2916">
        <v>146.34059264548301</v>
      </c>
      <c r="Q2916">
        <v>0.136211232953561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133</v>
      </c>
      <c r="E2917">
        <v>97.866418979999906</v>
      </c>
      <c r="F2917">
        <v>7.26</v>
      </c>
      <c r="G2917">
        <v>-14.725470945128301</v>
      </c>
      <c r="H2917">
        <v>-9.4120908287151508</v>
      </c>
      <c r="I2917">
        <v>-61.835330925708703</v>
      </c>
      <c r="J2917">
        <v>-8.3939119000982796</v>
      </c>
      <c r="K2917">
        <v>7.9654364719221302</v>
      </c>
      <c r="L2917">
        <v>8.4164737654657795</v>
      </c>
      <c r="M2917">
        <v>27.566573319975401</v>
      </c>
      <c r="N2917">
        <v>2.3835016647914</v>
      </c>
      <c r="O2917">
        <v>141.04683195592199</v>
      </c>
      <c r="P2917">
        <v>25.172413793103399</v>
      </c>
      <c r="Q2917">
        <v>-1.343918667512E-2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57</v>
      </c>
      <c r="E2918">
        <v>97.578000000000003</v>
      </c>
      <c r="F2918">
        <v>83.4</v>
      </c>
      <c r="G2918">
        <v>-68.781289349253498</v>
      </c>
      <c r="H2918">
        <v>-37.256246672871001</v>
      </c>
      <c r="I2918">
        <v>-56.617614200703102</v>
      </c>
      <c r="J2918">
        <v>-12.1178918643561</v>
      </c>
      <c r="M2918">
        <v>7.6698559300328197</v>
      </c>
      <c r="O2918">
        <v>91.127098321342899</v>
      </c>
      <c r="P2918">
        <v>2.20588235294119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E2919">
        <v>97.466130000000007</v>
      </c>
      <c r="F2919">
        <v>116.95</v>
      </c>
      <c r="G2919">
        <v>23.710591067313601</v>
      </c>
      <c r="H2919">
        <v>-14.4301283467526</v>
      </c>
      <c r="I2919">
        <v>20.916955225862399</v>
      </c>
      <c r="J2919">
        <v>-5.0674837182650601</v>
      </c>
      <c r="K2919">
        <v>126.05015834402499</v>
      </c>
      <c r="M2919">
        <v>42.3581830409695</v>
      </c>
      <c r="N2919">
        <v>0.46666666666666601</v>
      </c>
      <c r="O2919">
        <v>41.941000427533098</v>
      </c>
      <c r="P2919">
        <v>59.986320109439099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E2920">
        <v>97.2</v>
      </c>
      <c r="F2920">
        <v>72</v>
      </c>
      <c r="G2920">
        <v>-66.962782766255103</v>
      </c>
      <c r="H2920">
        <v>-13.4753319354345</v>
      </c>
      <c r="I2920">
        <v>-25.354239308122501</v>
      </c>
      <c r="J2920">
        <v>0.52296194552226305</v>
      </c>
      <c r="K2920">
        <v>75.899681739979101</v>
      </c>
      <c r="L2920">
        <v>82.637918072127604</v>
      </c>
      <c r="M2920">
        <v>48.322422492842698</v>
      </c>
      <c r="N2920">
        <v>1.0747236131350799</v>
      </c>
      <c r="O2920">
        <v>75</v>
      </c>
      <c r="P2920">
        <v>14.285714285714199</v>
      </c>
      <c r="Q2920">
        <v>-0.14973816073926799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E2921">
        <v>97.157403840000001</v>
      </c>
      <c r="F2921">
        <v>11.76</v>
      </c>
      <c r="G2921">
        <v>-40.828258986781002</v>
      </c>
      <c r="H2921">
        <v>-2.8453468191260902</v>
      </c>
      <c r="I2921">
        <v>-45.602614872423203</v>
      </c>
      <c r="J2921">
        <v>3.9855707973042902</v>
      </c>
      <c r="K2921">
        <v>11.4627092325902</v>
      </c>
      <c r="L2921">
        <v>11.815582101931501</v>
      </c>
      <c r="M2921">
        <v>60.312187590111797</v>
      </c>
      <c r="N2921">
        <v>0.84994497498324795</v>
      </c>
      <c r="O2921">
        <v>67.857142857142804</v>
      </c>
      <c r="P2921">
        <v>24.312896405919599</v>
      </c>
      <c r="Q2921">
        <v>0.144193492440675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420</v>
      </c>
      <c r="E2922">
        <v>96.930364499999996</v>
      </c>
      <c r="F2922">
        <v>139.05000000000001</v>
      </c>
      <c r="G2922">
        <v>-1.3165640625372299</v>
      </c>
      <c r="H2922">
        <v>1.86716770345036</v>
      </c>
      <c r="I2922">
        <v>-28.367753890368</v>
      </c>
      <c r="J2922">
        <v>-3.5932745975505802</v>
      </c>
      <c r="K2922">
        <v>140.34731676892599</v>
      </c>
      <c r="L2922">
        <v>132.114833496958</v>
      </c>
      <c r="M2922">
        <v>41.3264395865545</v>
      </c>
      <c r="N2922">
        <v>0.33160870752166199</v>
      </c>
      <c r="O2922">
        <v>30.097087378640701</v>
      </c>
      <c r="P2922">
        <v>39.049999999999997</v>
      </c>
      <c r="Q2922">
        <v>-7.4137236455809998E-3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305</v>
      </c>
      <c r="E2923">
        <v>96.923749999999998</v>
      </c>
      <c r="F2923">
        <v>418</v>
      </c>
      <c r="G2923">
        <v>32.911361823779899</v>
      </c>
      <c r="H2923">
        <v>-2.4253741740072101</v>
      </c>
      <c r="I2923">
        <v>27.585054977351199</v>
      </c>
      <c r="J2923">
        <v>2.0784953519477098</v>
      </c>
      <c r="K2923">
        <v>386.96988438687498</v>
      </c>
      <c r="L2923">
        <v>295.28440217470398</v>
      </c>
      <c r="M2923">
        <v>69.344022536339907</v>
      </c>
      <c r="N2923">
        <v>0.77072421258467705</v>
      </c>
      <c r="O2923">
        <v>25.4425837320574</v>
      </c>
      <c r="P2923">
        <v>178.666666666666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95</v>
      </c>
      <c r="E2924">
        <v>96.695419110000003</v>
      </c>
      <c r="F2924">
        <v>18.02</v>
      </c>
      <c r="G2924">
        <v>13.2721438431841</v>
      </c>
      <c r="H2924">
        <v>10.143741841457301</v>
      </c>
      <c r="I2924">
        <v>-13.0181484327058</v>
      </c>
      <c r="J2924">
        <v>10.6913439795141</v>
      </c>
      <c r="K2924">
        <v>16.2471254503631</v>
      </c>
      <c r="L2924">
        <v>16.202985810274001</v>
      </c>
      <c r="M2924">
        <v>59.815500105801398</v>
      </c>
      <c r="N2924">
        <v>3.34572090984669</v>
      </c>
      <c r="O2924">
        <v>63.429522752497199</v>
      </c>
      <c r="P2924">
        <v>55.344827586206797</v>
      </c>
      <c r="Q2924">
        <v>-3.1961708296858002E-2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153</v>
      </c>
      <c r="E2925">
        <v>96.691339999999997</v>
      </c>
      <c r="F2925">
        <v>79.25</v>
      </c>
      <c r="G2925">
        <v>3.5002541494492201</v>
      </c>
      <c r="H2925">
        <v>17.505887947670701</v>
      </c>
      <c r="I2925">
        <v>-34.0009389319235</v>
      </c>
      <c r="J2925">
        <v>-3.7145305198183101</v>
      </c>
      <c r="K2925">
        <v>78.296042255149104</v>
      </c>
      <c r="L2925">
        <v>76.853392779193001</v>
      </c>
      <c r="M2925">
        <v>43.367279312139303</v>
      </c>
      <c r="N2925">
        <v>1.06841768097373</v>
      </c>
      <c r="O2925">
        <v>48.895899053627701</v>
      </c>
      <c r="P2925">
        <v>33.755274261603297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D2926" t="s">
        <v>1839</v>
      </c>
      <c r="E2926">
        <v>96.633617999999998</v>
      </c>
      <c r="F2926">
        <v>65.06</v>
      </c>
      <c r="G2926">
        <v>650.13987235325305</v>
      </c>
      <c r="H2926">
        <v>40.655000426539601</v>
      </c>
      <c r="I2926">
        <v>35.653730612496801</v>
      </c>
      <c r="J2926">
        <v>26.246421861133999</v>
      </c>
      <c r="K2926">
        <v>53.324794691052702</v>
      </c>
      <c r="L2926">
        <v>44.378690908815798</v>
      </c>
      <c r="M2926">
        <v>85.501304658762095</v>
      </c>
      <c r="N2926">
        <v>2.6851916991570501</v>
      </c>
      <c r="O2926">
        <v>8.1155856132800501</v>
      </c>
      <c r="P2926">
        <v>856.76470588235202</v>
      </c>
      <c r="Q2926">
        <v>0.199791269450356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21</v>
      </c>
      <c r="E2927">
        <v>96.591674999999995</v>
      </c>
      <c r="F2927">
        <v>77.2</v>
      </c>
      <c r="G2927">
        <v>33.582221362563899</v>
      </c>
      <c r="H2927">
        <v>-10.2676238534972</v>
      </c>
      <c r="I2927">
        <v>4.6065585588433997</v>
      </c>
      <c r="J2927">
        <v>11.792326347385799</v>
      </c>
      <c r="K2927">
        <v>71.748607101365806</v>
      </c>
      <c r="L2927">
        <v>60.186031370866203</v>
      </c>
      <c r="M2927">
        <v>57.764442906621298</v>
      </c>
      <c r="N2927">
        <v>0.15701096893698299</v>
      </c>
      <c r="O2927">
        <v>32.7720207253886</v>
      </c>
      <c r="P2927">
        <v>94.703656998738893</v>
      </c>
      <c r="Q2927">
        <v>2.1821186837187999E-2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177</v>
      </c>
      <c r="E2928">
        <v>96.585147675000002</v>
      </c>
      <c r="F2928">
        <v>49.85</v>
      </c>
      <c r="G2928">
        <v>-58.333245052835103</v>
      </c>
      <c r="H2928">
        <v>-11.182553266221101</v>
      </c>
      <c r="I2928">
        <v>-28.586463000829202</v>
      </c>
      <c r="J2928">
        <v>-3.4135781388659301</v>
      </c>
      <c r="K2928">
        <v>49.429072551886897</v>
      </c>
      <c r="L2928">
        <v>54.149015171002397</v>
      </c>
      <c r="M2928">
        <v>46.618985711732201</v>
      </c>
      <c r="N2928">
        <v>0.788754339297423</v>
      </c>
      <c r="O2928">
        <v>65.737211634904696</v>
      </c>
      <c r="P2928">
        <v>26.2025316455696</v>
      </c>
      <c r="Q2928">
        <v>3.6785705658604E-2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628</v>
      </c>
      <c r="E2929">
        <v>96.561499999999995</v>
      </c>
      <c r="F2929">
        <v>164.5</v>
      </c>
      <c r="G2929">
        <v>-13.0086093854539</v>
      </c>
      <c r="H2929">
        <v>-8.3676423194779108</v>
      </c>
      <c r="I2929">
        <v>-12.585376665647001</v>
      </c>
      <c r="J2929">
        <v>3.18255089339213</v>
      </c>
      <c r="K2929">
        <v>163.62552865874599</v>
      </c>
      <c r="L2929">
        <v>162.86746306501601</v>
      </c>
      <c r="M2929">
        <v>59.266485966908299</v>
      </c>
      <c r="N2929">
        <v>0.47767466844483902</v>
      </c>
      <c r="O2929">
        <v>30.3951367781154</v>
      </c>
      <c r="P2929">
        <v>23.220973782771502</v>
      </c>
      <c r="Q2929">
        <v>5.2856724065325003E-2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E2930">
        <v>96.367635000000007</v>
      </c>
      <c r="F2930">
        <v>151.44999999999999</v>
      </c>
      <c r="G2930">
        <v>17.820316600659201</v>
      </c>
      <c r="H2930">
        <v>9.2572476453108195</v>
      </c>
      <c r="I2930">
        <v>4.9978650150513797</v>
      </c>
      <c r="J2930">
        <v>0.250928903387588</v>
      </c>
      <c r="K2930">
        <v>131.42730683865901</v>
      </c>
      <c r="M2930">
        <v>70.610475070620794</v>
      </c>
      <c r="N2930">
        <v>1.18021108179419</v>
      </c>
      <c r="O2930">
        <v>0.49521294156487</v>
      </c>
      <c r="P2930">
        <v>56.943005181347097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E2931">
        <v>96.347132999999999</v>
      </c>
      <c r="F2931">
        <v>303.14999999999998</v>
      </c>
      <c r="G2931">
        <v>81.8611633069129</v>
      </c>
      <c r="H2931">
        <v>19.501990218388499</v>
      </c>
      <c r="I2931">
        <v>23.135427442453501</v>
      </c>
      <c r="J2931">
        <v>4.15533498363496</v>
      </c>
      <c r="K2931">
        <v>257.72891532293198</v>
      </c>
      <c r="L2931">
        <v>219.35916688012401</v>
      </c>
      <c r="M2931">
        <v>69.799080197473103</v>
      </c>
      <c r="N2931">
        <v>0.589258402732869</v>
      </c>
      <c r="O2931">
        <v>3.11726867887185</v>
      </c>
      <c r="P2931">
        <v>122.00659099231</v>
      </c>
      <c r="Q2931">
        <v>7.100233020235E-2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258</v>
      </c>
      <c r="E2932">
        <v>96.311599999999999</v>
      </c>
      <c r="F2932">
        <v>14.84</v>
      </c>
      <c r="G2932">
        <v>48.975200915808202</v>
      </c>
      <c r="H2932">
        <v>2.5405828321435502</v>
      </c>
      <c r="I2932">
        <v>60.067522259969003</v>
      </c>
      <c r="J2932">
        <v>1.7114045600960099</v>
      </c>
      <c r="K2932">
        <v>12.883022249251599</v>
      </c>
      <c r="L2932">
        <v>9.9638447561663703</v>
      </c>
      <c r="M2932">
        <v>67.532494286975407</v>
      </c>
      <c r="N2932">
        <v>1.457107891373</v>
      </c>
      <c r="O2932">
        <v>1.07816711590296</v>
      </c>
      <c r="P2932">
        <v>144.11909853594301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1331</v>
      </c>
      <c r="E2933">
        <v>96.080539380000005</v>
      </c>
      <c r="F2933">
        <v>25.81</v>
      </c>
      <c r="G2933">
        <v>-17.744094426909701</v>
      </c>
      <c r="H2933">
        <v>-3.9452829584738001</v>
      </c>
      <c r="I2933">
        <v>-9.2927370797762201</v>
      </c>
      <c r="J2933">
        <v>-2.2659790712668499</v>
      </c>
      <c r="K2933">
        <v>25.5569295546129</v>
      </c>
      <c r="L2933">
        <v>24.917362306322602</v>
      </c>
      <c r="M2933">
        <v>53.842876406836702</v>
      </c>
      <c r="N2933">
        <v>2.11938458994155</v>
      </c>
      <c r="O2933">
        <v>8.3688492832235593</v>
      </c>
      <c r="P2933">
        <v>11.7316017316017</v>
      </c>
      <c r="Q2933">
        <v>-6.9436672557021004E-2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850</v>
      </c>
      <c r="E2934">
        <v>96.027600000000007</v>
      </c>
      <c r="F2934">
        <v>93.05</v>
      </c>
      <c r="G2934">
        <v>35.549149125836301</v>
      </c>
      <c r="H2934">
        <v>77.480302492249606</v>
      </c>
      <c r="I2934">
        <v>40.829229844447703</v>
      </c>
      <c r="J2934">
        <v>16.945274429512899</v>
      </c>
      <c r="K2934">
        <v>63.433133953926898</v>
      </c>
      <c r="L2934">
        <v>56.525504249544703</v>
      </c>
      <c r="M2934">
        <v>97.531924333011801</v>
      </c>
      <c r="N2934">
        <v>2.35790165094041</v>
      </c>
      <c r="O2934">
        <v>0</v>
      </c>
      <c r="P2934">
        <v>101.843817787418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531</v>
      </c>
      <c r="E2935">
        <v>95.950443269999994</v>
      </c>
      <c r="F2935">
        <v>18.149999999999999</v>
      </c>
      <c r="G2935">
        <v>-29.617778637436</v>
      </c>
      <c r="H2935">
        <v>-5.9178492212659997</v>
      </c>
      <c r="I2935">
        <v>-55.5162394112157</v>
      </c>
      <c r="J2935">
        <v>-2.9648995091758801</v>
      </c>
      <c r="K2935">
        <v>19.481028775901802</v>
      </c>
      <c r="L2935">
        <v>23.7580911340443</v>
      </c>
      <c r="M2935">
        <v>45.640943389284303</v>
      </c>
      <c r="N2935">
        <v>0.36826482883509698</v>
      </c>
      <c r="O2935">
        <v>189.531680440771</v>
      </c>
      <c r="P2935">
        <v>10.3343465045592</v>
      </c>
      <c r="Q2935">
        <v>4.4944080683233002E-2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480</v>
      </c>
      <c r="E2936">
        <v>95.799213355999996</v>
      </c>
      <c r="F2936">
        <v>16.940000000000001</v>
      </c>
      <c r="G2936">
        <v>5.9259713625639696</v>
      </c>
      <c r="H2936">
        <v>-12.906149961072099</v>
      </c>
      <c r="I2936">
        <v>-28.4819515901514</v>
      </c>
      <c r="J2936">
        <v>-1.7431743939858799</v>
      </c>
      <c r="K2936">
        <v>18.359071650318299</v>
      </c>
      <c r="L2936">
        <v>18.077372763298001</v>
      </c>
      <c r="M2936">
        <v>31.468990667390901</v>
      </c>
      <c r="N2936">
        <v>1.0868564638060301</v>
      </c>
      <c r="O2936">
        <v>41.3813459268004</v>
      </c>
      <c r="P2936">
        <v>34.980079681274901</v>
      </c>
      <c r="Q2936">
        <v>3.0538203087460001E-2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1506</v>
      </c>
      <c r="E2937">
        <v>95.749168412000003</v>
      </c>
      <c r="F2937">
        <v>22.63</v>
      </c>
      <c r="G2937">
        <v>10.7337365140791</v>
      </c>
      <c r="H2937">
        <v>-21.755076098795001</v>
      </c>
      <c r="I2937">
        <v>-19.962436822218901</v>
      </c>
      <c r="J2937">
        <v>-10.343679148966901</v>
      </c>
      <c r="K2937">
        <v>24.0375427264078</v>
      </c>
      <c r="L2937">
        <v>22.5755189429136</v>
      </c>
      <c r="M2937">
        <v>31.5025542427543</v>
      </c>
      <c r="N2937">
        <v>0.81861199569514698</v>
      </c>
      <c r="O2937">
        <v>53.115333627927498</v>
      </c>
      <c r="P2937">
        <v>50.365448504983299</v>
      </c>
      <c r="Q2937">
        <v>6.2612566827849006E-2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286</v>
      </c>
      <c r="E2938">
        <v>95.676168524999994</v>
      </c>
      <c r="F2938">
        <v>126.85</v>
      </c>
      <c r="G2938">
        <v>-6.7140889139293698</v>
      </c>
      <c r="H2938">
        <v>-3.9857956841101498</v>
      </c>
      <c r="I2938">
        <v>-23.9694059799888</v>
      </c>
      <c r="J2938">
        <v>0.305766123429147</v>
      </c>
      <c r="K2938">
        <v>132.213213472071</v>
      </c>
      <c r="L2938">
        <v>130.47520724521399</v>
      </c>
      <c r="M2938">
        <v>48.120447592005497</v>
      </c>
      <c r="N2938">
        <v>0.92460618201589795</v>
      </c>
      <c r="O2938">
        <v>33.307055577453603</v>
      </c>
      <c r="P2938">
        <v>39.013698630136901</v>
      </c>
      <c r="Q2938">
        <v>5.2215704828177001E-2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265</v>
      </c>
      <c r="E2939">
        <v>95.427227999999999</v>
      </c>
      <c r="F2939">
        <v>97.5</v>
      </c>
      <c r="G2939">
        <v>16.021958396895599</v>
      </c>
      <c r="H2939">
        <v>-2.9226009371633999</v>
      </c>
      <c r="I2939">
        <v>-22.402949461565701</v>
      </c>
      <c r="J2939">
        <v>-0.81811422134015899</v>
      </c>
      <c r="K2939">
        <v>98.640398897056102</v>
      </c>
      <c r="L2939">
        <v>93.924034532407106</v>
      </c>
      <c r="M2939">
        <v>49.0400003419726</v>
      </c>
      <c r="N2939">
        <v>0.23847305389221499</v>
      </c>
      <c r="O2939">
        <v>27.076923076922998</v>
      </c>
      <c r="P2939">
        <v>48.854961832061001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77</v>
      </c>
      <c r="E2940">
        <v>95.399182199999998</v>
      </c>
      <c r="F2940">
        <v>119</v>
      </c>
      <c r="G2940">
        <v>-37.974820629260599</v>
      </c>
      <c r="H2940">
        <v>-2.2092512953671402</v>
      </c>
      <c r="I2940">
        <v>-30.862372584891201</v>
      </c>
      <c r="J2940">
        <v>-4.6129303655865703</v>
      </c>
      <c r="K2940">
        <v>119.672319464952</v>
      </c>
      <c r="L2940">
        <v>125.75623921573199</v>
      </c>
      <c r="M2940">
        <v>52.109360433152702</v>
      </c>
      <c r="N2940">
        <v>2.7927307720778698</v>
      </c>
      <c r="O2940">
        <v>27.731092436974699</v>
      </c>
      <c r="P2940">
        <v>16.438356164383499</v>
      </c>
      <c r="Q2940">
        <v>-4.9350916697957999E-2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95.377328000000006</v>
      </c>
      <c r="F2941">
        <v>38.44</v>
      </c>
      <c r="G2941">
        <v>498.62287176906801</v>
      </c>
      <c r="H2941">
        <v>1.7617162071608401</v>
      </c>
      <c r="I2941">
        <v>654.54589651111405</v>
      </c>
      <c r="J2941">
        <v>-10.0488476710435</v>
      </c>
      <c r="K2941">
        <v>30.346513608999501</v>
      </c>
      <c r="L2941">
        <v>15.437631880158399</v>
      </c>
      <c r="M2941">
        <v>49.323756948209997</v>
      </c>
      <c r="N2941">
        <v>0.30296725784447398</v>
      </c>
      <c r="O2941">
        <v>15.7648283038501</v>
      </c>
      <c r="P2941">
        <v>1007.78097982708</v>
      </c>
      <c r="Q2941">
        <v>0.12589690054431599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133</v>
      </c>
      <c r="E2942">
        <v>95.180433059999999</v>
      </c>
      <c r="F2942">
        <v>92.76</v>
      </c>
      <c r="G2942">
        <v>-25.948995343167901</v>
      </c>
      <c r="H2942">
        <v>-10.3205349742111</v>
      </c>
      <c r="I2942">
        <v>-14.715526388338301</v>
      </c>
      <c r="J2942">
        <v>0.50738046679855298</v>
      </c>
      <c r="K2942">
        <v>97.520413769054599</v>
      </c>
      <c r="L2942">
        <v>93.808922442698403</v>
      </c>
      <c r="M2942">
        <v>30.267740951074401</v>
      </c>
      <c r="N2942">
        <v>1.0891310536804399</v>
      </c>
      <c r="O2942">
        <v>27.738249245364301</v>
      </c>
      <c r="P2942">
        <v>34.395827296435797</v>
      </c>
      <c r="Q2942">
        <v>4.9644979954241997E-2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628</v>
      </c>
      <c r="E2943">
        <v>95.128</v>
      </c>
      <c r="F2943">
        <v>7.52</v>
      </c>
      <c r="G2943">
        <v>-41.923396614964098</v>
      </c>
      <c r="H2943">
        <v>-3.4380648546891699</v>
      </c>
      <c r="I2943">
        <v>-31.160180836951898</v>
      </c>
      <c r="J2943">
        <v>5.0696916159024497</v>
      </c>
      <c r="K2943">
        <v>7.2557400545277897</v>
      </c>
      <c r="L2943">
        <v>8.8036715757476305</v>
      </c>
      <c r="M2943">
        <v>52.464691086888998</v>
      </c>
      <c r="N2943">
        <v>0.65820826205732497</v>
      </c>
      <c r="O2943">
        <v>44.946808510638299</v>
      </c>
      <c r="P2943">
        <v>29.655172413793</v>
      </c>
      <c r="Q2943">
        <v>-0.18616384038020001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1646</v>
      </c>
      <c r="E2944">
        <v>95.118487040000005</v>
      </c>
      <c r="F2944">
        <v>6571.95</v>
      </c>
      <c r="G2944">
        <v>-5.4364082902470301</v>
      </c>
      <c r="H2944">
        <v>-3.4221315016288298</v>
      </c>
      <c r="I2944">
        <v>0.52474644343765497</v>
      </c>
      <c r="J2944">
        <v>-3.6406490555430899</v>
      </c>
      <c r="K2944">
        <v>6577.3041952236499</v>
      </c>
      <c r="L2944">
        <v>6155.6144754237503</v>
      </c>
      <c r="M2944">
        <v>55.282251015972101</v>
      </c>
      <c r="N2944">
        <v>1.49543966323667</v>
      </c>
      <c r="O2944">
        <v>6.2842839644245503</v>
      </c>
      <c r="P2944">
        <v>28.584425748385801</v>
      </c>
      <c r="Q2944">
        <v>-2.1659899071474999E-2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298</v>
      </c>
      <c r="E2945">
        <v>95.055734599999994</v>
      </c>
      <c r="F2945">
        <v>47.93</v>
      </c>
      <c r="G2945">
        <v>5.0774202651702698</v>
      </c>
      <c r="H2945">
        <v>18.205127633573699</v>
      </c>
      <c r="I2945">
        <v>26.179532608389401</v>
      </c>
      <c r="J2945">
        <v>-1.8137010503312601</v>
      </c>
      <c r="K2945">
        <v>45.675536399737297</v>
      </c>
      <c r="L2945">
        <v>40.203448149093603</v>
      </c>
      <c r="M2945">
        <v>44.586943651999299</v>
      </c>
      <c r="N2945">
        <v>3.94930965886615</v>
      </c>
      <c r="O2945">
        <v>35.614437721677398</v>
      </c>
      <c r="P2945">
        <v>71.178571428571402</v>
      </c>
      <c r="Q2945">
        <v>6.8820108923153003E-2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771</v>
      </c>
      <c r="E2946">
        <v>95.037800000000004</v>
      </c>
      <c r="F2946">
        <v>52</v>
      </c>
      <c r="G2946">
        <v>-77.338024036209006</v>
      </c>
      <c r="H2946">
        <v>18.056188018874</v>
      </c>
      <c r="I2946">
        <v>-34.4382938188933</v>
      </c>
      <c r="J2946">
        <v>-9.0191676585165794</v>
      </c>
      <c r="K2946">
        <v>49.465486129463997</v>
      </c>
      <c r="M2946">
        <v>46.292526918015803</v>
      </c>
      <c r="N2946">
        <v>1.66316652994257</v>
      </c>
      <c r="O2946">
        <v>115.384615384615</v>
      </c>
      <c r="P2946">
        <v>38.297872340425499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95</v>
      </c>
      <c r="E2947">
        <v>94.974000000000004</v>
      </c>
      <c r="F2947">
        <v>220</v>
      </c>
      <c r="G2947">
        <v>-31.5901924305394</v>
      </c>
      <c r="H2947">
        <v>-3.4380648546891699</v>
      </c>
      <c r="I2947">
        <v>-18.601929575842099</v>
      </c>
      <c r="J2947">
        <v>-1.33357813886593</v>
      </c>
      <c r="K2947">
        <v>221.07507773058299</v>
      </c>
      <c r="L2947">
        <v>221.74799253856099</v>
      </c>
      <c r="M2947">
        <v>81.146072576643405</v>
      </c>
      <c r="N2947">
        <v>0</v>
      </c>
      <c r="O2947">
        <v>5.4545454545454399</v>
      </c>
      <c r="P2947">
        <v>2.32558139534884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377</v>
      </c>
      <c r="E2948">
        <v>94.943680545000007</v>
      </c>
      <c r="F2948">
        <v>46.83</v>
      </c>
      <c r="G2948">
        <v>7.9581180627074399</v>
      </c>
      <c r="H2948">
        <v>-3.7988458394090299</v>
      </c>
      <c r="I2948">
        <v>-18.682674917457</v>
      </c>
      <c r="J2948">
        <v>4.5050151884559799</v>
      </c>
      <c r="K2948">
        <v>46.310906673438801</v>
      </c>
      <c r="L2948">
        <v>43.697913807990702</v>
      </c>
      <c r="M2948">
        <v>46.511103529797701</v>
      </c>
      <c r="N2948">
        <v>1.0435218543654401</v>
      </c>
      <c r="O2948">
        <v>40.4014520606448</v>
      </c>
      <c r="P2948">
        <v>42.340425531914903</v>
      </c>
      <c r="Q2948">
        <v>8.5495289084232998E-2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E2949">
        <v>94.594259550000004</v>
      </c>
      <c r="F2949">
        <v>75.5</v>
      </c>
      <c r="G2949">
        <v>384.062275453165</v>
      </c>
      <c r="H2949">
        <v>21.992333571282199</v>
      </c>
      <c r="I2949">
        <v>234.95958753794099</v>
      </c>
      <c r="J2949">
        <v>-2.50913685221045</v>
      </c>
      <c r="K2949">
        <v>66.496788398523194</v>
      </c>
      <c r="L2949">
        <v>43.4378278653802</v>
      </c>
      <c r="M2949">
        <v>60.1036058518564</v>
      </c>
      <c r="N2949">
        <v>0.36986881181248699</v>
      </c>
      <c r="O2949">
        <v>3.7483443708609299</v>
      </c>
      <c r="P2949">
        <v>590.75937785910298</v>
      </c>
      <c r="Q2949">
        <v>0.20636762924195101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D2950" t="s">
        <v>51</v>
      </c>
      <c r="E2950">
        <v>94.5</v>
      </c>
      <c r="F2950">
        <v>58.98</v>
      </c>
      <c r="G2950">
        <v>69.529065216384495</v>
      </c>
      <c r="H2950">
        <v>5.3278153630966596</v>
      </c>
      <c r="I2950">
        <v>-54.858333096136299</v>
      </c>
      <c r="J2950">
        <v>11.6353191278635</v>
      </c>
      <c r="K2950">
        <v>57.175505647907798</v>
      </c>
      <c r="L2950">
        <v>54.252248831595097</v>
      </c>
      <c r="M2950">
        <v>84.278181043154405</v>
      </c>
      <c r="N2950">
        <v>1.2184806980993801</v>
      </c>
      <c r="O2950">
        <v>75.907087148185795</v>
      </c>
      <c r="P2950">
        <v>103.379310344827</v>
      </c>
      <c r="Q2950">
        <v>4.6517478921412003E-2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1447</v>
      </c>
      <c r="E2951">
        <v>94.496250000000003</v>
      </c>
      <c r="F2951">
        <v>167.25</v>
      </c>
      <c r="G2951">
        <v>-39.557222937617702</v>
      </c>
      <c r="H2951">
        <v>-2.7910060311597702</v>
      </c>
      <c r="I2951">
        <v>-11.4575454065254</v>
      </c>
      <c r="J2951">
        <v>-3.56214956743736</v>
      </c>
      <c r="K2951">
        <v>166.19569160726101</v>
      </c>
      <c r="L2951">
        <v>164.99377086718599</v>
      </c>
      <c r="M2951">
        <v>41.506022781049602</v>
      </c>
      <c r="N2951">
        <v>0.59505247376311798</v>
      </c>
      <c r="O2951">
        <v>23.766816143497699</v>
      </c>
      <c r="P2951">
        <v>17.616033755274199</v>
      </c>
      <c r="Q2951">
        <v>0.107322020549769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420</v>
      </c>
      <c r="E2952">
        <v>94.418124704999997</v>
      </c>
      <c r="F2952">
        <v>90.15</v>
      </c>
      <c r="G2952">
        <v>21.952859940575799</v>
      </c>
      <c r="H2952">
        <v>-6.74344225972124</v>
      </c>
      <c r="I2952">
        <v>-6.3288071881553298</v>
      </c>
      <c r="J2952">
        <v>-11.4253212581319</v>
      </c>
      <c r="K2952">
        <v>99.115634514365297</v>
      </c>
      <c r="L2952">
        <v>90.797433973196505</v>
      </c>
      <c r="M2952">
        <v>39.3341442536803</v>
      </c>
      <c r="N2952">
        <v>2.3417065390749601</v>
      </c>
      <c r="O2952">
        <v>46.422628951747001</v>
      </c>
      <c r="P2952">
        <v>102.402334979793</v>
      </c>
      <c r="Q2952">
        <v>0.15175949848859499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531</v>
      </c>
      <c r="E2953">
        <v>94.360759360000003</v>
      </c>
      <c r="F2953">
        <v>8.7200000000000006</v>
      </c>
      <c r="G2953">
        <v>-37.438186800701303</v>
      </c>
      <c r="H2953">
        <v>-6.8978862832606103</v>
      </c>
      <c r="I2953">
        <v>-36.811829954249703</v>
      </c>
      <c r="J2953">
        <v>2.8832893310135801</v>
      </c>
      <c r="K2953">
        <v>8.7898844736456692</v>
      </c>
      <c r="L2953">
        <v>9.3318740418341193</v>
      </c>
      <c r="M2953">
        <v>62.7274351683457</v>
      </c>
      <c r="N2953">
        <v>0.55506848458714897</v>
      </c>
      <c r="O2953">
        <v>64.793577981651296</v>
      </c>
      <c r="P2953">
        <v>14.5860709592641</v>
      </c>
      <c r="Q2953">
        <v>0.18366184331028701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398</v>
      </c>
      <c r="E2954">
        <v>94.269000000000005</v>
      </c>
      <c r="F2954">
        <v>224.45</v>
      </c>
      <c r="G2954">
        <v>51.787858520166097</v>
      </c>
      <c r="H2954">
        <v>12.9640515474272</v>
      </c>
      <c r="I2954">
        <v>17.581432487619502</v>
      </c>
      <c r="J2954">
        <v>4.1820093911100802</v>
      </c>
      <c r="K2954">
        <v>201.72546501009299</v>
      </c>
      <c r="L2954">
        <v>177.30855387755801</v>
      </c>
      <c r="M2954">
        <v>60.729934543457397</v>
      </c>
      <c r="N2954">
        <v>0.41074729713674701</v>
      </c>
      <c r="O2954">
        <v>10.536867899309399</v>
      </c>
      <c r="P2954">
        <v>85.419248244526997</v>
      </c>
      <c r="Q2954">
        <v>4.5697429085534001E-2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480</v>
      </c>
      <c r="E2955">
        <v>94.012</v>
      </c>
      <c r="F2955">
        <v>309.25</v>
      </c>
      <c r="G2955">
        <v>-4.8333477351360301</v>
      </c>
      <c r="H2955">
        <v>-1.5022687585446299</v>
      </c>
      <c r="I2955">
        <v>-6.5014902484675003</v>
      </c>
      <c r="J2955">
        <v>0.55291009073741004</v>
      </c>
      <c r="K2955">
        <v>305.14630356322101</v>
      </c>
      <c r="L2955">
        <v>270.93145939288797</v>
      </c>
      <c r="M2955">
        <v>47.132053173716102</v>
      </c>
      <c r="N2955">
        <v>0.82447615246457695</v>
      </c>
      <c r="O2955">
        <v>19.466451091349999</v>
      </c>
      <c r="P2955">
        <v>56.1868686868686</v>
      </c>
      <c r="Q2955">
        <v>7.8606510618574002E-2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531</v>
      </c>
      <c r="E2956">
        <v>93.961439999999996</v>
      </c>
      <c r="F2956">
        <v>138</v>
      </c>
      <c r="G2956">
        <v>94.434239299783698</v>
      </c>
      <c r="H2956">
        <v>-9.9189010916229794</v>
      </c>
      <c r="I2956">
        <v>60.252725039187197</v>
      </c>
      <c r="J2956">
        <v>-8.1391336944214903</v>
      </c>
      <c r="K2956">
        <v>132.98567080548199</v>
      </c>
      <c r="L2956">
        <v>107.23890534228499</v>
      </c>
      <c r="M2956">
        <v>53.420739979425498</v>
      </c>
      <c r="N2956">
        <v>0.27072168267982299</v>
      </c>
      <c r="O2956">
        <v>23.260869565217298</v>
      </c>
      <c r="P2956">
        <v>136.706689536878</v>
      </c>
      <c r="Q2956">
        <v>0.106992386056927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1375</v>
      </c>
      <c r="E2957">
        <v>93.773700000000005</v>
      </c>
      <c r="F2957">
        <v>61.29</v>
      </c>
      <c r="G2957">
        <v>16.117105083494199</v>
      </c>
      <c r="H2957">
        <v>3.8439144399238998</v>
      </c>
      <c r="I2957">
        <v>-15.875291289848599</v>
      </c>
      <c r="J2957">
        <v>3.9350169024563799</v>
      </c>
      <c r="K2957">
        <v>57.354518018197901</v>
      </c>
      <c r="L2957">
        <v>53.7213216977527</v>
      </c>
      <c r="M2957">
        <v>64.913653262067598</v>
      </c>
      <c r="N2957">
        <v>1.24772427343311</v>
      </c>
      <c r="O2957">
        <v>13.0690161527165</v>
      </c>
      <c r="P2957">
        <v>49.124087591240801</v>
      </c>
      <c r="Q2957">
        <v>-4.1021553088890002E-2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E2958">
        <v>93.63</v>
      </c>
      <c r="F2958">
        <v>156.05000000000001</v>
      </c>
      <c r="G2958">
        <v>143.47153301943001</v>
      </c>
      <c r="H2958">
        <v>-9.7167784840919307</v>
      </c>
      <c r="I2958">
        <v>53.794571936485902</v>
      </c>
      <c r="J2958">
        <v>-5.5289444507006102</v>
      </c>
      <c r="K2958">
        <v>159.22070669131199</v>
      </c>
      <c r="L2958">
        <v>118.24132558252801</v>
      </c>
      <c r="M2958">
        <v>40.353721119366803</v>
      </c>
      <c r="N2958">
        <v>0.94018576544315102</v>
      </c>
      <c r="O2958">
        <v>21.050945209868601</v>
      </c>
      <c r="P2958">
        <v>195.82938388625499</v>
      </c>
      <c r="Q2958">
        <v>5.1624618545989001E-2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D2959" t="s">
        <v>265</v>
      </c>
      <c r="E2959">
        <v>93.573264554999994</v>
      </c>
      <c r="F2959">
        <v>39.15</v>
      </c>
      <c r="G2959">
        <v>-55.230339615726798</v>
      </c>
      <c r="H2959">
        <v>23.712986770549801</v>
      </c>
      <c r="I2959">
        <v>-25.679442855401401</v>
      </c>
      <c r="J2959">
        <v>3.2535778244368201</v>
      </c>
      <c r="K2959">
        <v>33.642569321422698</v>
      </c>
      <c r="L2959">
        <v>36.669163477241199</v>
      </c>
      <c r="M2959">
        <v>65.942019923813504</v>
      </c>
      <c r="N2959">
        <v>2.2501406928206702</v>
      </c>
      <c r="O2959">
        <v>56.404286648959101</v>
      </c>
      <c r="P2959">
        <v>75.5605381165919</v>
      </c>
      <c r="Q2959">
        <v>2.6540580664572998E-2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961</v>
      </c>
      <c r="E2960">
        <v>93.505160000000004</v>
      </c>
      <c r="F2960">
        <v>37.450000000000003</v>
      </c>
      <c r="G2960">
        <v>-49.4393613712489</v>
      </c>
      <c r="H2960">
        <v>-2.0867135033378199</v>
      </c>
      <c r="I2960">
        <v>-36.957921858338601</v>
      </c>
      <c r="J2960">
        <v>-5.1797319850197701</v>
      </c>
      <c r="K2960">
        <v>39.9563958854988</v>
      </c>
      <c r="L2960">
        <v>41.913436744319199</v>
      </c>
      <c r="M2960">
        <v>39.286840163877798</v>
      </c>
      <c r="N2960">
        <v>0.846676300578034</v>
      </c>
      <c r="O2960">
        <v>54.606141522029297</v>
      </c>
      <c r="P2960">
        <v>16.4852255054432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279</v>
      </c>
      <c r="E2961">
        <v>93.411464574999997</v>
      </c>
      <c r="F2961">
        <v>164.45</v>
      </c>
      <c r="G2961">
        <v>-34.314726271151997</v>
      </c>
      <c r="H2961">
        <v>4.3471700446396699</v>
      </c>
      <c r="I2961">
        <v>-6.6297579391474102</v>
      </c>
      <c r="J2961">
        <v>-6.6959823816473003</v>
      </c>
      <c r="K2961">
        <v>157.65238834322699</v>
      </c>
      <c r="L2961">
        <v>159.12133926523501</v>
      </c>
      <c r="M2961">
        <v>56.580896356813199</v>
      </c>
      <c r="N2961">
        <v>0.75253292568203201</v>
      </c>
      <c r="O2961">
        <v>21.4958954089389</v>
      </c>
      <c r="P2961">
        <v>22.9532710280373</v>
      </c>
      <c r="Q2961">
        <v>-5.7960331083991998E-2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1447</v>
      </c>
      <c r="E2962">
        <v>93.359620309999997</v>
      </c>
      <c r="F2962">
        <v>21.73</v>
      </c>
      <c r="G2962">
        <v>403.58222136256398</v>
      </c>
      <c r="H2962">
        <v>12.972734510054</v>
      </c>
      <c r="I2962">
        <v>415.74589651111398</v>
      </c>
      <c r="J2962">
        <v>4.3875757072879003</v>
      </c>
      <c r="K2962">
        <v>19.259501765117001</v>
      </c>
      <c r="M2962">
        <v>73.872354342720001</v>
      </c>
      <c r="N2962">
        <v>0.84166058024094603</v>
      </c>
      <c r="O2962">
        <v>3.1753336401288501</v>
      </c>
      <c r="P2962">
        <v>430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D2963" t="s">
        <v>681</v>
      </c>
      <c r="E2963">
        <v>93.354699999999994</v>
      </c>
      <c r="F2963">
        <v>42.55</v>
      </c>
      <c r="G2963">
        <v>548.97904675938901</v>
      </c>
      <c r="H2963">
        <v>6.1880089199444797</v>
      </c>
      <c r="I2963">
        <v>46.981212918844498</v>
      </c>
      <c r="J2963">
        <v>0.61660983105887501</v>
      </c>
      <c r="K2963">
        <v>42.354408761753497</v>
      </c>
      <c r="L2963">
        <v>32.555318596622698</v>
      </c>
      <c r="M2963">
        <v>41.081187200058103</v>
      </c>
      <c r="N2963">
        <v>0.60601234182923602</v>
      </c>
      <c r="O2963">
        <v>17.931844888366602</v>
      </c>
      <c r="P2963">
        <v>726.21359223300897</v>
      </c>
      <c r="Q2963">
        <v>0.15750679596808601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D2964" t="s">
        <v>420</v>
      </c>
      <c r="E2964">
        <v>93.062803079999995</v>
      </c>
      <c r="F2964">
        <v>73.319999999999993</v>
      </c>
      <c r="G2964">
        <v>190.299283997553</v>
      </c>
      <c r="H2964">
        <v>34.242577428986102</v>
      </c>
      <c r="I2964">
        <v>113.801884069434</v>
      </c>
      <c r="J2964">
        <v>-8.3576745244080897</v>
      </c>
      <c r="K2964">
        <v>65.0450628111291</v>
      </c>
      <c r="L2964">
        <v>47.028324178344803</v>
      </c>
      <c r="M2964">
        <v>37.091518404976</v>
      </c>
      <c r="N2964">
        <v>0.36574921589963499</v>
      </c>
      <c r="O2964">
        <v>25.613747954173402</v>
      </c>
      <c r="P2964">
        <v>225.57726465364101</v>
      </c>
      <c r="Q2964">
        <v>0.154524254297397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377</v>
      </c>
      <c r="E2965">
        <v>92.758725839999997</v>
      </c>
      <c r="F2965">
        <v>96.8</v>
      </c>
      <c r="G2965">
        <v>-46.534396713237697</v>
      </c>
      <c r="H2965">
        <v>-6.8880648546891798</v>
      </c>
      <c r="I2965">
        <v>-36.346658820877501</v>
      </c>
      <c r="J2965">
        <v>-3.01382253805127</v>
      </c>
      <c r="K2965">
        <v>101.02923845427</v>
      </c>
      <c r="L2965">
        <v>110.236915777167</v>
      </c>
      <c r="M2965">
        <v>28.040720413089002</v>
      </c>
      <c r="N2965">
        <v>0.65301012652807799</v>
      </c>
      <c r="O2965">
        <v>49.793388429752</v>
      </c>
      <c r="P2965">
        <v>8.7640449438202097</v>
      </c>
      <c r="Q2965">
        <v>-2.8990791685026E-2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E2966">
        <v>92.611702249999993</v>
      </c>
      <c r="F2966">
        <v>618.04999999999995</v>
      </c>
      <c r="G2966">
        <v>23.394365345111499</v>
      </c>
      <c r="H2966">
        <v>8.08087659899941</v>
      </c>
      <c r="I2966">
        <v>-9.2150144338210396</v>
      </c>
      <c r="J2966">
        <v>4.81721551192771</v>
      </c>
      <c r="K2966">
        <v>545.75097663315</v>
      </c>
      <c r="L2966">
        <v>491.07055834784597</v>
      </c>
      <c r="M2966">
        <v>69.148662175904605</v>
      </c>
      <c r="N2966">
        <v>0.77566751589801197</v>
      </c>
      <c r="O2966">
        <v>5.96230078472614</v>
      </c>
      <c r="P2966">
        <v>63.830351225977402</v>
      </c>
      <c r="Q2966">
        <v>7.4350351616428001E-2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E2967">
        <v>92.482500000000002</v>
      </c>
      <c r="F2967">
        <v>285</v>
      </c>
      <c r="G2967">
        <v>947.43301262104103</v>
      </c>
      <c r="H2967">
        <v>-12.439378915135901</v>
      </c>
      <c r="I2967">
        <v>242.263284552145</v>
      </c>
      <c r="J2967">
        <v>2.0246308163579401</v>
      </c>
      <c r="K2967">
        <v>265.16605086585997</v>
      </c>
      <c r="L2967">
        <v>175.459440616785</v>
      </c>
      <c r="M2967">
        <v>67.804572234846205</v>
      </c>
      <c r="N2967">
        <v>0.64072070777567902</v>
      </c>
      <c r="O2967">
        <v>10.157894736842</v>
      </c>
      <c r="P2967">
        <v>1250.0710563713801</v>
      </c>
      <c r="Q2967">
        <v>0.18790752400852201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E2968">
        <v>92.271737424999998</v>
      </c>
      <c r="F2968">
        <v>33.950000000000003</v>
      </c>
      <c r="G2968">
        <v>52.266431888879701</v>
      </c>
      <c r="H2968">
        <v>4.2716125646656602</v>
      </c>
      <c r="I2968">
        <v>15.2272084867055</v>
      </c>
      <c r="J2968">
        <v>-2.1062378714067802</v>
      </c>
      <c r="K2968">
        <v>31.411879080097599</v>
      </c>
      <c r="L2968">
        <v>28.304788323345001</v>
      </c>
      <c r="M2968">
        <v>66.838103021206805</v>
      </c>
      <c r="N2968">
        <v>2.1550144027835199</v>
      </c>
      <c r="O2968">
        <v>7.5110456553755398</v>
      </c>
      <c r="P2968">
        <v>99.588477366255105</v>
      </c>
      <c r="Q2968">
        <v>1.2334778403176001E-2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E2969">
        <v>92.224999999999994</v>
      </c>
      <c r="F2969">
        <v>184.45</v>
      </c>
      <c r="G2969">
        <v>110.512214939956</v>
      </c>
      <c r="H2969">
        <v>4.87080185112407</v>
      </c>
      <c r="I2969">
        <v>64.823566414026999</v>
      </c>
      <c r="J2969">
        <v>-2.9077510310751098</v>
      </c>
      <c r="K2969">
        <v>169.952777126488</v>
      </c>
      <c r="L2969">
        <v>133.08785478116999</v>
      </c>
      <c r="M2969">
        <v>58.545606281296301</v>
      </c>
      <c r="N2969">
        <v>0.40063890012130998</v>
      </c>
      <c r="O2969">
        <v>11.547844944429301</v>
      </c>
      <c r="P2969">
        <v>190.65553104317601</v>
      </c>
      <c r="Q2969">
        <v>0.130523664306533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D2970" t="s">
        <v>136</v>
      </c>
      <c r="E2970">
        <v>92.005200000000002</v>
      </c>
      <c r="F2970">
        <v>85.19</v>
      </c>
      <c r="G2970">
        <v>-34.766353139856598</v>
      </c>
      <c r="H2970">
        <v>-4.5585130339608799</v>
      </c>
      <c r="I2970">
        <v>-5.4962840072055403</v>
      </c>
      <c r="J2970">
        <v>-4.8222045605632102</v>
      </c>
      <c r="K2970">
        <v>90.159084403071404</v>
      </c>
      <c r="L2970">
        <v>84.4993500550204</v>
      </c>
      <c r="M2970">
        <v>30.1140458768317</v>
      </c>
      <c r="N2970">
        <v>0.82453560944322402</v>
      </c>
      <c r="O2970">
        <v>28.1253668270923</v>
      </c>
      <c r="P2970">
        <v>68.160284247927294</v>
      </c>
      <c r="Q2970">
        <v>0.148979132542672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D2971" t="s">
        <v>21</v>
      </c>
      <c r="E2971">
        <v>91.755644000000004</v>
      </c>
      <c r="F2971">
        <v>77.319999999999993</v>
      </c>
      <c r="G2971">
        <v>-86.261974950082006</v>
      </c>
      <c r="H2971">
        <v>-8.0178456098657804</v>
      </c>
      <c r="I2971">
        <v>-51.3923148709994</v>
      </c>
      <c r="J2971">
        <v>-2.16902117684061</v>
      </c>
      <c r="K2971">
        <v>86.007319552457403</v>
      </c>
      <c r="L2971">
        <v>120.45930943141801</v>
      </c>
      <c r="M2971">
        <v>31.8155916260387</v>
      </c>
      <c r="N2971">
        <v>0.92611943831608401</v>
      </c>
      <c r="O2971">
        <v>159.958613554061</v>
      </c>
      <c r="P2971">
        <v>5.9178082191780597</v>
      </c>
      <c r="Q2971">
        <v>-5.5717861460549002E-2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E2972">
        <v>91.729799999999997</v>
      </c>
      <c r="F2972">
        <v>54</v>
      </c>
      <c r="G2972">
        <v>-12.4937280045246</v>
      </c>
      <c r="H2972">
        <v>5.7338322904819101</v>
      </c>
      <c r="I2972">
        <v>-0.33005285597422301</v>
      </c>
      <c r="J2972">
        <v>6.5064218611340703</v>
      </c>
      <c r="K2972">
        <v>51.385874120509797</v>
      </c>
      <c r="M2972">
        <v>52.979546987008703</v>
      </c>
      <c r="O2972">
        <v>16.6666666666666</v>
      </c>
      <c r="P2972">
        <v>19.733924611973301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D2973" t="s">
        <v>6111</v>
      </c>
      <c r="E2973">
        <v>91.719012000000006</v>
      </c>
      <c r="F2973">
        <v>119</v>
      </c>
      <c r="G2973">
        <v>-45.465397685055002</v>
      </c>
      <c r="H2973">
        <v>12.858581342760001</v>
      </c>
      <c r="I2973">
        <v>-46.774659201956197</v>
      </c>
      <c r="J2973">
        <v>6.7436826161823404</v>
      </c>
      <c r="K2973">
        <v>118.67634229734099</v>
      </c>
      <c r="M2973">
        <v>53.573430319272902</v>
      </c>
      <c r="N2973">
        <v>0.43803427220799601</v>
      </c>
      <c r="O2973">
        <v>76.470588235294102</v>
      </c>
      <c r="P2973">
        <v>32.002218524680998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925</v>
      </c>
      <c r="E2974">
        <v>91.623350000000002</v>
      </c>
      <c r="F2974">
        <v>59.15</v>
      </c>
      <c r="G2974">
        <v>-55.1097617597989</v>
      </c>
      <c r="H2974">
        <v>39.233329944365202</v>
      </c>
      <c r="I2974">
        <v>-42.946086611248397</v>
      </c>
      <c r="J2974">
        <v>5.4805811531694602</v>
      </c>
      <c r="K2974">
        <v>51.445464815290599</v>
      </c>
      <c r="M2974">
        <v>58.962991391150503</v>
      </c>
      <c r="N2974">
        <v>2.0697569756975698</v>
      </c>
      <c r="O2974">
        <v>47.083685545224</v>
      </c>
      <c r="P2974">
        <v>64.3055555555555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551</v>
      </c>
      <c r="E2975">
        <v>91.2</v>
      </c>
      <c r="F2975">
        <v>152</v>
      </c>
      <c r="G2975">
        <v>563.10013379069301</v>
      </c>
      <c r="H2975">
        <v>19.378305193699202</v>
      </c>
      <c r="I2975">
        <v>26.4345303504331</v>
      </c>
      <c r="J2975">
        <v>18.947546359126001</v>
      </c>
      <c r="K2975">
        <v>124.273740907103</v>
      </c>
      <c r="L2975">
        <v>94.319625680061705</v>
      </c>
      <c r="M2975">
        <v>69.214421854660799</v>
      </c>
      <c r="N2975">
        <v>0.90044372182304599</v>
      </c>
      <c r="O2975">
        <v>12.796052631578901</v>
      </c>
      <c r="P2975">
        <v>614.95766698024397</v>
      </c>
      <c r="Q2975">
        <v>0.110921862669026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720</v>
      </c>
      <c r="E2976">
        <v>90.884969691999999</v>
      </c>
      <c r="F2976">
        <v>44.44</v>
      </c>
      <c r="G2976">
        <v>8.20809231076149</v>
      </c>
      <c r="H2976">
        <v>0.75162206980437596</v>
      </c>
      <c r="I2976">
        <v>7.5994747946350802</v>
      </c>
      <c r="J2976">
        <v>2.4261650981812899</v>
      </c>
      <c r="K2976">
        <v>43.642593338338102</v>
      </c>
      <c r="L2976">
        <v>39.489177980240797</v>
      </c>
      <c r="M2976">
        <v>59.271834326705303</v>
      </c>
      <c r="N2976">
        <v>0.78578776337188105</v>
      </c>
      <c r="O2976">
        <v>5.5355535553555297</v>
      </c>
      <c r="P2976">
        <v>44.473342002600702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1506</v>
      </c>
      <c r="E2977">
        <v>90.828000000000003</v>
      </c>
      <c r="F2977">
        <v>150</v>
      </c>
      <c r="G2977">
        <v>-24.8605680754861</v>
      </c>
      <c r="H2977">
        <v>12.5619351453108</v>
      </c>
      <c r="I2977">
        <v>-26.200097031591799</v>
      </c>
      <c r="J2977">
        <v>5.2840689199575896</v>
      </c>
      <c r="K2977">
        <v>135.10731241948901</v>
      </c>
      <c r="L2977">
        <v>137.79523677944599</v>
      </c>
      <c r="M2977">
        <v>79.102398444366102</v>
      </c>
      <c r="N2977">
        <v>3.1864229765013001</v>
      </c>
      <c r="O2977">
        <v>33.3333333333333</v>
      </c>
      <c r="P2977">
        <v>42.857142857142797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77</v>
      </c>
      <c r="E2978">
        <v>90.525365551999997</v>
      </c>
      <c r="F2978">
        <v>27.76</v>
      </c>
      <c r="G2978">
        <v>-49.156437140080001</v>
      </c>
      <c r="H2978">
        <v>2.6947476453108199</v>
      </c>
      <c r="I2978">
        <v>-19.9285853101564</v>
      </c>
      <c r="J2978">
        <v>-6.4993722051835396</v>
      </c>
      <c r="K2978">
        <v>26.918926217981699</v>
      </c>
      <c r="L2978">
        <v>30.771145040799599</v>
      </c>
      <c r="M2978">
        <v>49.162589948671403</v>
      </c>
      <c r="N2978">
        <v>0.85000078214932795</v>
      </c>
      <c r="O2978">
        <v>35.806916426512899</v>
      </c>
      <c r="P2978">
        <v>32.190476190476097</v>
      </c>
      <c r="Q2978">
        <v>6.4466774218986E-2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E2979">
        <v>90.165057179999906</v>
      </c>
      <c r="F2979">
        <v>179.3</v>
      </c>
      <c r="G2979">
        <v>295.46457430373999</v>
      </c>
      <c r="H2979">
        <v>35.209988047588503</v>
      </c>
      <c r="I2979">
        <v>302.625691907533</v>
      </c>
      <c r="J2979">
        <v>9.5685670271640202</v>
      </c>
      <c r="K2979">
        <v>127.421033144345</v>
      </c>
      <c r="L2979">
        <v>77.673393555250001</v>
      </c>
      <c r="M2979">
        <v>60.589846115536098</v>
      </c>
      <c r="N2979">
        <v>0.37128139085640599</v>
      </c>
      <c r="O2979">
        <v>9.3139988845510207</v>
      </c>
      <c r="P2979">
        <v>383.28840970350399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21</v>
      </c>
      <c r="E2980">
        <v>89.718400000000003</v>
      </c>
      <c r="F2980">
        <v>105.8</v>
      </c>
      <c r="G2980">
        <v>-62.969502775366998</v>
      </c>
      <c r="H2980">
        <v>5.2959881384413299</v>
      </c>
      <c r="I2980">
        <v>-38.763557645146697</v>
      </c>
      <c r="J2980">
        <v>-0.468762481150863</v>
      </c>
      <c r="K2980">
        <v>108.58092205537299</v>
      </c>
      <c r="L2980">
        <v>123.136034044048</v>
      </c>
      <c r="M2980">
        <v>45.914807587731197</v>
      </c>
      <c r="N2980">
        <v>0.50683391003460199</v>
      </c>
      <c r="O2980">
        <v>77.693761814744803</v>
      </c>
      <c r="P2980">
        <v>9.0721649484535902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2897</v>
      </c>
      <c r="E2981">
        <v>89.512597200000002</v>
      </c>
      <c r="F2981">
        <v>127</v>
      </c>
      <c r="G2981">
        <v>-25.7439776069168</v>
      </c>
      <c r="H2981">
        <v>1.1637758816053201</v>
      </c>
      <c r="I2981">
        <v>-13.5803024583664</v>
      </c>
      <c r="J2981">
        <v>9.1482477275753098</v>
      </c>
      <c r="K2981">
        <v>122.53646048294</v>
      </c>
      <c r="M2981">
        <v>57.535004794805097</v>
      </c>
      <c r="N2981">
        <v>0.712927756653992</v>
      </c>
      <c r="O2981">
        <v>15.4724409448818</v>
      </c>
      <c r="P2981">
        <v>20.952380952380899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279</v>
      </c>
      <c r="E2982">
        <v>89.441017500000001</v>
      </c>
      <c r="F2982">
        <v>40.450000000000003</v>
      </c>
      <c r="G2982">
        <v>75.327857272788407</v>
      </c>
      <c r="H2982">
        <v>29.917890353997599</v>
      </c>
      <c r="I2982">
        <v>4.7865086358936804</v>
      </c>
      <c r="J2982">
        <v>23.230605696316299</v>
      </c>
      <c r="K2982">
        <v>30.599940317826</v>
      </c>
      <c r="L2982">
        <v>28.512082362864099</v>
      </c>
      <c r="M2982">
        <v>95.202340406192405</v>
      </c>
      <c r="N2982">
        <v>2.80476102777742</v>
      </c>
      <c r="O2982">
        <v>2.0024721878862701</v>
      </c>
      <c r="P2982">
        <v>120.435967302452</v>
      </c>
      <c r="Q2982">
        <v>4.7000374306947E-2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E2983">
        <v>89.219362308000001</v>
      </c>
      <c r="F2983">
        <v>9.9600000000000009</v>
      </c>
      <c r="G2983">
        <v>-38.592734727055998</v>
      </c>
      <c r="H2983">
        <v>-2.0153006270468898</v>
      </c>
      <c r="I2983">
        <v>-44.677819359989101</v>
      </c>
      <c r="J2983">
        <v>-1.1327749260145299</v>
      </c>
      <c r="K2983">
        <v>10.7568887106769</v>
      </c>
      <c r="L2983">
        <v>12.250772774369199</v>
      </c>
      <c r="M2983">
        <v>43.884711304249599</v>
      </c>
      <c r="N2983">
        <v>0.47707198659620698</v>
      </c>
      <c r="O2983">
        <v>89.015169991707694</v>
      </c>
      <c r="P2983">
        <v>7.5593952483801399</v>
      </c>
      <c r="Q2983">
        <v>8.0760585030413001E-2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711</v>
      </c>
      <c r="E2984">
        <v>89.182427907999994</v>
      </c>
      <c r="F2984">
        <v>44.17</v>
      </c>
      <c r="G2984">
        <v>-18.025140600626202</v>
      </c>
      <c r="H2984">
        <v>5.1095541929298696</v>
      </c>
      <c r="I2984">
        <v>5.9363727015905701</v>
      </c>
      <c r="J2984">
        <v>4.83782381735206</v>
      </c>
      <c r="K2984">
        <v>42.923729155312699</v>
      </c>
      <c r="L2984">
        <v>43.067213391264197</v>
      </c>
      <c r="M2984">
        <v>50.169888792648202</v>
      </c>
      <c r="N2984">
        <v>0.66393740104663501</v>
      </c>
      <c r="O2984">
        <v>28.3676703645007</v>
      </c>
      <c r="P2984">
        <v>40</v>
      </c>
      <c r="Q2984">
        <v>0.10074446257766299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89.156000000000006</v>
      </c>
      <c r="F2985">
        <v>143.80000000000001</v>
      </c>
      <c r="G2985">
        <v>65.341122549388899</v>
      </c>
      <c r="H2985">
        <v>-32.322808224659902</v>
      </c>
      <c r="I2985">
        <v>93.399326114002406</v>
      </c>
      <c r="J2985">
        <v>-5.2831865828563798</v>
      </c>
      <c r="K2985">
        <v>143.87828328783399</v>
      </c>
      <c r="L2985">
        <v>98.0661039505015</v>
      </c>
      <c r="M2985">
        <v>30.528850879669701</v>
      </c>
      <c r="N2985">
        <v>0.36604025158988801</v>
      </c>
      <c r="O2985">
        <v>46.536856745479803</v>
      </c>
      <c r="P2985">
        <v>188.87103254319001</v>
      </c>
      <c r="Q2985">
        <v>0.159368297519526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398</v>
      </c>
      <c r="E2986">
        <v>89.120250900000002</v>
      </c>
      <c r="F2986">
        <v>21.18</v>
      </c>
      <c r="G2986">
        <v>-6.41777863743601</v>
      </c>
      <c r="H2986">
        <v>8.7009725784658993</v>
      </c>
      <c r="I2986">
        <v>-18.977450317495599</v>
      </c>
      <c r="J2986">
        <v>3.5164218611340599</v>
      </c>
      <c r="K2986">
        <v>19.3154200786032</v>
      </c>
      <c r="L2986">
        <v>19.086814273707599</v>
      </c>
      <c r="M2986">
        <v>64.276341226469498</v>
      </c>
      <c r="N2986">
        <v>1.5183681481679601</v>
      </c>
      <c r="O2986">
        <v>19.452313503305</v>
      </c>
      <c r="P2986">
        <v>36.910148674854497</v>
      </c>
      <c r="Q2986">
        <v>4.7984653282705E-2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E2987">
        <v>89.100199000000003</v>
      </c>
      <c r="F2987">
        <v>43.1</v>
      </c>
      <c r="G2987">
        <v>-1.1270809630173999</v>
      </c>
      <c r="H2987">
        <v>-10.9364626329417</v>
      </c>
      <c r="I2987">
        <v>-7.0401731406269104</v>
      </c>
      <c r="J2987">
        <v>-2.92448722977502</v>
      </c>
      <c r="K2987">
        <v>47.0642537706551</v>
      </c>
      <c r="L2987">
        <v>41.379752313549702</v>
      </c>
      <c r="M2987">
        <v>38.575964866941597</v>
      </c>
      <c r="N2987">
        <v>0.36033865119255298</v>
      </c>
      <c r="O2987">
        <v>55.568445475638001</v>
      </c>
      <c r="P2987">
        <v>52.243023666548901</v>
      </c>
      <c r="Q2987">
        <v>0.157449004190825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551</v>
      </c>
      <c r="E2988">
        <v>89.06445008</v>
      </c>
      <c r="F2988">
        <v>33.520000000000003</v>
      </c>
      <c r="G2988">
        <v>9.2907233868554897</v>
      </c>
      <c r="H2988">
        <v>22.845693228232001</v>
      </c>
      <c r="I2988">
        <v>-7.8414050761871898</v>
      </c>
      <c r="J2988">
        <v>5.5907374811018604</v>
      </c>
      <c r="K2988">
        <v>26.135818902291501</v>
      </c>
      <c r="L2988">
        <v>24.7544635743131</v>
      </c>
      <c r="M2988">
        <v>91.9112217890289</v>
      </c>
      <c r="N2988">
        <v>2.72408207729123</v>
      </c>
      <c r="O2988">
        <v>0</v>
      </c>
      <c r="Q2988">
        <v>-4.8692594926154999E-2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E2989">
        <v>89.023515829999994</v>
      </c>
      <c r="F2989">
        <v>99.7</v>
      </c>
      <c r="G2989">
        <v>44.009571789914403</v>
      </c>
      <c r="H2989">
        <v>-8.2390250467275798</v>
      </c>
      <c r="I2989">
        <v>-30.760258752263798</v>
      </c>
      <c r="J2989">
        <v>-9.5495858534271605</v>
      </c>
      <c r="K2989">
        <v>102.16537514966799</v>
      </c>
      <c r="L2989">
        <v>94.697603527224203</v>
      </c>
      <c r="M2989">
        <v>50.541144710818998</v>
      </c>
      <c r="N2989">
        <v>0.54588859416445601</v>
      </c>
      <c r="O2989">
        <v>37.301905717151399</v>
      </c>
      <c r="P2989">
        <v>81.272727272727195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850</v>
      </c>
      <c r="E2990">
        <v>88.983477179999994</v>
      </c>
      <c r="F2990">
        <v>70.650000000000006</v>
      </c>
      <c r="G2990">
        <v>16.309494089836701</v>
      </c>
      <c r="H2990">
        <v>5.9384002179784101</v>
      </c>
      <c r="I2990">
        <v>-18.909973934229701</v>
      </c>
      <c r="J2990">
        <v>4.5354280629189603</v>
      </c>
      <c r="K2990">
        <v>66.136550456782302</v>
      </c>
      <c r="L2990">
        <v>63.095409250265703</v>
      </c>
      <c r="M2990">
        <v>63.770749491634</v>
      </c>
      <c r="N2990">
        <v>1.9781894148266499</v>
      </c>
      <c r="O2990">
        <v>37.862703467799001</v>
      </c>
      <c r="P2990">
        <v>58.764044943820203</v>
      </c>
      <c r="Q2990">
        <v>-1.4869852271690001E-3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165</v>
      </c>
      <c r="E2991">
        <v>88.935118754999905</v>
      </c>
      <c r="F2991">
        <v>97.19</v>
      </c>
      <c r="G2991">
        <v>104.711828972552</v>
      </c>
      <c r="H2991">
        <v>-2.3018253703671001</v>
      </c>
      <c r="I2991">
        <v>-22.435492246561498</v>
      </c>
      <c r="J2991">
        <v>-3.8914728757080401</v>
      </c>
      <c r="K2991">
        <v>92.882927678867105</v>
      </c>
      <c r="L2991">
        <v>84.942416138260398</v>
      </c>
      <c r="M2991">
        <v>66.541917449274294</v>
      </c>
      <c r="N2991">
        <v>1.1982469122142101</v>
      </c>
      <c r="O2991">
        <v>30.013375861714099</v>
      </c>
      <c r="P2991">
        <v>145.491285678201</v>
      </c>
      <c r="Q2991">
        <v>0.168717531014279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531</v>
      </c>
      <c r="E2992">
        <v>88.762668371999993</v>
      </c>
      <c r="F2992">
        <v>84.68</v>
      </c>
      <c r="G2992">
        <v>154.258389741748</v>
      </c>
      <c r="H2992">
        <v>36.521673444253899</v>
      </c>
      <c r="I2992">
        <v>45.700562170351198</v>
      </c>
      <c r="J2992">
        <v>-3.6518078543559098</v>
      </c>
      <c r="K2992">
        <v>72.246883880053701</v>
      </c>
      <c r="L2992">
        <v>58.702009372693603</v>
      </c>
      <c r="M2992">
        <v>59.728623434144303</v>
      </c>
      <c r="N2992">
        <v>0.593942198715527</v>
      </c>
      <c r="O2992">
        <v>14.537080774681099</v>
      </c>
      <c r="P2992">
        <v>192</v>
      </c>
      <c r="Q2992">
        <v>4.8387966806695E-2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200</v>
      </c>
      <c r="E2993">
        <v>88.665000000000006</v>
      </c>
      <c r="F2993">
        <v>115</v>
      </c>
      <c r="G2993">
        <v>-32.425134583492401</v>
      </c>
      <c r="H2993">
        <v>-4.2927657093900304</v>
      </c>
      <c r="I2993">
        <v>-22.254103488885601</v>
      </c>
      <c r="J2993">
        <v>-2.6101738835467798</v>
      </c>
      <c r="K2993">
        <v>120.338222374289</v>
      </c>
      <c r="L2993">
        <v>122.39801574753299</v>
      </c>
      <c r="M2993">
        <v>36.572856377077599</v>
      </c>
      <c r="N2993">
        <v>0.42849162011173098</v>
      </c>
      <c r="O2993">
        <v>44.956521739130402</v>
      </c>
      <c r="P2993">
        <v>11.650485436893099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720</v>
      </c>
      <c r="E2994">
        <v>88.390709483999998</v>
      </c>
      <c r="F2994">
        <v>99.38</v>
      </c>
      <c r="G2994">
        <v>24.822519642886601</v>
      </c>
      <c r="H2994">
        <v>1.07622688668831</v>
      </c>
      <c r="I2994">
        <v>16.664089107610199</v>
      </c>
      <c r="J2994">
        <v>1.0532786497267499</v>
      </c>
      <c r="K2994">
        <v>96.384065966399504</v>
      </c>
      <c r="L2994">
        <v>84.345951061886396</v>
      </c>
      <c r="M2994">
        <v>50.698257281001702</v>
      </c>
      <c r="N2994">
        <v>1.0616637446008299</v>
      </c>
      <c r="O2994">
        <v>3.39102435097604</v>
      </c>
      <c r="P2994">
        <v>68.440677966101603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72</v>
      </c>
      <c r="E2995">
        <v>88.271938387999995</v>
      </c>
      <c r="F2995">
        <v>17.170000000000002</v>
      </c>
      <c r="G2995">
        <v>29.531358510611199</v>
      </c>
      <c r="H2995">
        <v>-2.8955693754848402</v>
      </c>
      <c r="I2995">
        <v>-20.582526838585501</v>
      </c>
      <c r="J2995">
        <v>1.43906511436881</v>
      </c>
      <c r="K2995">
        <v>15.893766048533699</v>
      </c>
      <c r="L2995">
        <v>14.763506424156599</v>
      </c>
      <c r="M2995">
        <v>64.758151544754298</v>
      </c>
      <c r="N2995">
        <v>0.24866833177022499</v>
      </c>
      <c r="O2995">
        <v>13.744903902154901</v>
      </c>
      <c r="P2995">
        <v>71.7</v>
      </c>
      <c r="Q2995">
        <v>2.2088831825446999E-2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E2996">
        <v>88.202100000000002</v>
      </c>
      <c r="F2996">
        <v>43.3</v>
      </c>
      <c r="G2996">
        <v>53.923745727411898</v>
      </c>
      <c r="H2996">
        <v>-9.6082776206466196</v>
      </c>
      <c r="I2996">
        <v>-18.031881266663401</v>
      </c>
      <c r="J2996">
        <v>-3.3335781388659198</v>
      </c>
      <c r="K2996">
        <v>44.631091193606302</v>
      </c>
      <c r="L2996">
        <v>40.303851497941103</v>
      </c>
      <c r="M2996">
        <v>32.886545487208103</v>
      </c>
      <c r="N2996">
        <v>1.53046594982078</v>
      </c>
      <c r="O2996">
        <v>20.7852193995381</v>
      </c>
      <c r="P2996">
        <v>80.4166666666666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628</v>
      </c>
      <c r="E2997">
        <v>87.957932425999999</v>
      </c>
      <c r="F2997">
        <v>1.18</v>
      </c>
      <c r="G2997">
        <v>-112.937443770678</v>
      </c>
      <c r="H2997">
        <v>-33.089227645386799</v>
      </c>
      <c r="I2997">
        <v>-22.442093045021299</v>
      </c>
      <c r="J2997">
        <v>-8.25665506194286</v>
      </c>
      <c r="K2997">
        <v>1.44365301632035</v>
      </c>
      <c r="L2997">
        <v>2.5171173663108499</v>
      </c>
      <c r="M2997">
        <v>29.141060906593498</v>
      </c>
      <c r="N2997">
        <v>5.15203074986578</v>
      </c>
      <c r="O2997">
        <v>804.52962139914598</v>
      </c>
      <c r="P2997">
        <v>13.9947780678851</v>
      </c>
      <c r="Q2997">
        <v>6.0433207637198998E-2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531</v>
      </c>
      <c r="E2998">
        <v>87.941097749999997</v>
      </c>
      <c r="F2998">
        <v>1.87</v>
      </c>
      <c r="G2998">
        <v>79.702274268597606</v>
      </c>
      <c r="H2998">
        <v>51.107389690765302</v>
      </c>
      <c r="I2998">
        <v>25.570025967839001</v>
      </c>
      <c r="J2998">
        <v>18.538216732928898</v>
      </c>
      <c r="K2998">
        <v>1.39077050793575</v>
      </c>
      <c r="L2998">
        <v>1.19710914550314</v>
      </c>
      <c r="M2998">
        <v>90.431174371067897</v>
      </c>
      <c r="N2998">
        <v>4.7884439552737597</v>
      </c>
      <c r="O2998">
        <v>4.8128342245989204</v>
      </c>
      <c r="P2998">
        <v>154.360916352126</v>
      </c>
      <c r="Q2998">
        <v>0.13919312380858101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177</v>
      </c>
      <c r="E2999">
        <v>87.789159720000001</v>
      </c>
      <c r="F2999">
        <v>84.2</v>
      </c>
      <c r="G2999">
        <v>88.872428470720394</v>
      </c>
      <c r="H2999">
        <v>-11.8529584717104</v>
      </c>
      <c r="I2999">
        <v>-9.00410348888561</v>
      </c>
      <c r="J2999">
        <v>1.6325742352520001</v>
      </c>
      <c r="K2999">
        <v>87.7305694779904</v>
      </c>
      <c r="L2999">
        <v>75.844511207201407</v>
      </c>
      <c r="M2999">
        <v>31.2399559371358</v>
      </c>
      <c r="N2999">
        <v>0.67324278255734304</v>
      </c>
      <c r="O2999">
        <v>23.515439429928701</v>
      </c>
      <c r="P2999">
        <v>133.888888888888</v>
      </c>
      <c r="Q2999">
        <v>0.13066949181240001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604</v>
      </c>
      <c r="E3000">
        <v>87.733571548</v>
      </c>
      <c r="F3000">
        <v>8.89</v>
      </c>
      <c r="G3000">
        <v>-44.4822947664682</v>
      </c>
      <c r="H3000">
        <v>-18.390445807070101</v>
      </c>
      <c r="I3000">
        <v>-39.233006442472103</v>
      </c>
      <c r="J3000">
        <v>-12.477856745831099</v>
      </c>
      <c r="K3000">
        <v>10.1766758699469</v>
      </c>
      <c r="L3000">
        <v>11.437133743131399</v>
      </c>
      <c r="M3000">
        <v>5.1241669195904098</v>
      </c>
      <c r="N3000">
        <v>2.10497257673976</v>
      </c>
      <c r="O3000">
        <v>76.040494938132696</v>
      </c>
      <c r="P3000">
        <v>32.686567164179102</v>
      </c>
      <c r="Q3000">
        <v>-0.126159969029702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551</v>
      </c>
      <c r="E3001">
        <v>87.719328000000004</v>
      </c>
      <c r="F3001">
        <v>108</v>
      </c>
      <c r="G3001">
        <v>2.9235387278334302</v>
      </c>
      <c r="H3001">
        <v>5.1046487131500102</v>
      </c>
      <c r="I3001">
        <v>-31.527178938904701</v>
      </c>
      <c r="J3001">
        <v>-2.1144692734548101</v>
      </c>
      <c r="K3001">
        <v>113.301979644299</v>
      </c>
      <c r="L3001">
        <v>108.919490841022</v>
      </c>
      <c r="M3001">
        <v>52.143012339281803</v>
      </c>
      <c r="N3001">
        <v>1.2962962962962901</v>
      </c>
      <c r="O3001">
        <v>47.546296296296298</v>
      </c>
      <c r="P3001">
        <v>36.363636363636303</v>
      </c>
      <c r="Q3001">
        <v>3.149077856686E-3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87.607116000000005</v>
      </c>
      <c r="F3002">
        <v>24.66</v>
      </c>
      <c r="G3002">
        <v>1.4867856779166599</v>
      </c>
      <c r="H3002">
        <v>-22.0832261450117</v>
      </c>
      <c r="I3002">
        <v>-40.576182963041497</v>
      </c>
      <c r="J3002">
        <v>-7.9261707314585204</v>
      </c>
      <c r="K3002">
        <v>28.783034765031299</v>
      </c>
      <c r="L3002">
        <v>29.236520689933801</v>
      </c>
      <c r="M3002">
        <v>28.6223927466643</v>
      </c>
      <c r="N3002">
        <v>1.1070901259202299</v>
      </c>
      <c r="O3002">
        <v>82.278994322789899</v>
      </c>
      <c r="P3002">
        <v>42.956521739130402</v>
      </c>
      <c r="Q3002">
        <v>0.181400412170279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279</v>
      </c>
      <c r="E3003">
        <v>87.571680000000001</v>
      </c>
      <c r="F3003">
        <v>80.400000000000006</v>
      </c>
      <c r="G3003">
        <v>-20.975155686616301</v>
      </c>
      <c r="H3003">
        <v>-6.9127409442062602</v>
      </c>
      <c r="I3003">
        <v>-29.129699042088301</v>
      </c>
      <c r="J3003">
        <v>-9.8247687970318007E-2</v>
      </c>
      <c r="K3003">
        <v>83.721062302660499</v>
      </c>
      <c r="M3003">
        <v>43.264170809760699</v>
      </c>
      <c r="N3003">
        <v>0.88709677419354804</v>
      </c>
      <c r="O3003">
        <v>55.037313432835802</v>
      </c>
      <c r="P3003">
        <v>14.611546685673501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E3004">
        <v>87.403966170000004</v>
      </c>
      <c r="F3004">
        <v>63.06</v>
      </c>
      <c r="G3004">
        <v>-24.560243505793299</v>
      </c>
      <c r="H3004">
        <v>22.782806472565099</v>
      </c>
      <c r="I3004">
        <v>-28.130093655506698</v>
      </c>
      <c r="J3004">
        <v>-10.9271920721025</v>
      </c>
      <c r="K3004">
        <v>56.339495594233298</v>
      </c>
      <c r="L3004">
        <v>57.095174629514503</v>
      </c>
      <c r="M3004">
        <v>56.193497771360398</v>
      </c>
      <c r="N3004">
        <v>1.2750573209667799</v>
      </c>
      <c r="O3004">
        <v>28.956549318109701</v>
      </c>
      <c r="P3004">
        <v>39.822616407982203</v>
      </c>
      <c r="Q3004">
        <v>-1.4254740996285001E-2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136</v>
      </c>
      <c r="E3005">
        <v>87.333613874999998</v>
      </c>
      <c r="F3005">
        <v>55.95</v>
      </c>
      <c r="G3005">
        <v>-18.821624791282101</v>
      </c>
      <c r="H3005">
        <v>-24.2011400190218</v>
      </c>
      <c r="I3005">
        <v>-20.660928513977598</v>
      </c>
      <c r="J3005">
        <v>-13.3177051229929</v>
      </c>
      <c r="K3005">
        <v>65.381367575211499</v>
      </c>
      <c r="L3005">
        <v>62.332061237827901</v>
      </c>
      <c r="M3005">
        <v>21.987665032808899</v>
      </c>
      <c r="N3005">
        <v>0.27100591555668102</v>
      </c>
      <c r="O3005">
        <v>36.139410187667501</v>
      </c>
      <c r="P3005">
        <v>59.174964438122302</v>
      </c>
      <c r="Q3005">
        <v>0.114642595514806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298</v>
      </c>
      <c r="E3006">
        <v>87.254999999999995</v>
      </c>
      <c r="F3006">
        <v>124.65</v>
      </c>
      <c r="G3006">
        <v>177.45837933428501</v>
      </c>
      <c r="H3006">
        <v>-12.6471253819821</v>
      </c>
      <c r="I3006">
        <v>69.0008215331667</v>
      </c>
      <c r="J3006">
        <v>7.2848136869892404</v>
      </c>
      <c r="K3006">
        <v>109.644353958896</v>
      </c>
      <c r="L3006">
        <v>83.878448169178</v>
      </c>
      <c r="M3006">
        <v>77.706806253710297</v>
      </c>
      <c r="N3006">
        <v>0.65086065497381196</v>
      </c>
      <c r="O3006">
        <v>13.9189731247493</v>
      </c>
      <c r="P3006">
        <v>211.625</v>
      </c>
      <c r="Q3006">
        <v>0.110547710896122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E3007">
        <v>87.210560177999994</v>
      </c>
      <c r="F3007">
        <v>37.03</v>
      </c>
      <c r="G3007">
        <v>14.8843916463703</v>
      </c>
      <c r="H3007">
        <v>-18.6401325238621</v>
      </c>
      <c r="I3007">
        <v>-22.182619417401501</v>
      </c>
      <c r="J3007">
        <v>-3.66104769231654</v>
      </c>
      <c r="K3007">
        <v>47.811483042343298</v>
      </c>
      <c r="L3007">
        <v>48.214432017482501</v>
      </c>
      <c r="M3007">
        <v>36.771549824292499</v>
      </c>
      <c r="N3007">
        <v>1.1708146794458201</v>
      </c>
      <c r="O3007">
        <v>102.538482311639</v>
      </c>
      <c r="P3007">
        <v>47.676969092721798</v>
      </c>
      <c r="Q3007">
        <v>0.19252158858569199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E3008">
        <v>87.020235479999997</v>
      </c>
      <c r="F3008">
        <v>5.42</v>
      </c>
      <c r="G3008">
        <v>-95.472219898180995</v>
      </c>
      <c r="H3008">
        <v>-0.54231195893627604</v>
      </c>
      <c r="I3008">
        <v>-85.145617989422604</v>
      </c>
      <c r="J3008">
        <v>-1.1456082140538999</v>
      </c>
      <c r="K3008">
        <v>5.7406805164907997</v>
      </c>
      <c r="L3008">
        <v>10.111112153302701</v>
      </c>
      <c r="M3008">
        <v>56.630663610406799</v>
      </c>
      <c r="N3008">
        <v>1.8054811084950499</v>
      </c>
      <c r="O3008">
        <v>335.42435424354198</v>
      </c>
      <c r="P3008">
        <v>12.9166666666666</v>
      </c>
      <c r="Q3008">
        <v>0.15251256483121001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720</v>
      </c>
      <c r="E3009">
        <v>86.967899709999998</v>
      </c>
      <c r="F3009">
        <v>52.04</v>
      </c>
      <c r="G3009">
        <v>-13.2627449344571</v>
      </c>
      <c r="H3009">
        <v>-6.2770637340317101</v>
      </c>
      <c r="I3009">
        <v>-0.60483508967181598</v>
      </c>
      <c r="J3009">
        <v>-2.9412951806665601</v>
      </c>
      <c r="K3009">
        <v>51.628745202399003</v>
      </c>
      <c r="L3009">
        <v>48.481333969562897</v>
      </c>
      <c r="M3009">
        <v>73.635405148885695</v>
      </c>
      <c r="N3009">
        <v>1.3829841606998099</v>
      </c>
      <c r="O3009">
        <v>6.4565718677939996</v>
      </c>
      <c r="P3009">
        <v>27.486526212640801</v>
      </c>
      <c r="Q3009">
        <v>-4.1911912161719999E-3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925</v>
      </c>
      <c r="E3010">
        <v>86.938095974999996</v>
      </c>
      <c r="F3010">
        <v>53.25</v>
      </c>
      <c r="G3010">
        <v>-52.664316033557903</v>
      </c>
      <c r="H3010">
        <v>-1.9010811851406599</v>
      </c>
      <c r="I3010">
        <v>-30.263567211283</v>
      </c>
      <c r="J3010">
        <v>-1.99147287570804</v>
      </c>
      <c r="K3010">
        <v>54.413358992111903</v>
      </c>
      <c r="M3010">
        <v>43.6965270169256</v>
      </c>
      <c r="N3010">
        <v>0.90483221476510001</v>
      </c>
      <c r="O3010">
        <v>51.549295774647803</v>
      </c>
      <c r="P3010">
        <v>10.477178423236399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136</v>
      </c>
      <c r="E3011">
        <v>86.933604799999998</v>
      </c>
      <c r="F3011">
        <v>78.400000000000006</v>
      </c>
      <c r="G3011">
        <v>14.2857389505036</v>
      </c>
      <c r="H3011">
        <v>-7.0917885975281196</v>
      </c>
      <c r="I3011">
        <v>-26.685690666368</v>
      </c>
      <c r="J3011">
        <v>4.9884224230896699</v>
      </c>
      <c r="K3011">
        <v>79.489089093413298</v>
      </c>
      <c r="L3011">
        <v>78.553953563527301</v>
      </c>
      <c r="M3011">
        <v>58.166670924927097</v>
      </c>
      <c r="N3011">
        <v>0.43529791352979103</v>
      </c>
      <c r="O3011">
        <v>61.160714285714199</v>
      </c>
      <c r="P3011">
        <v>44.383057090239397</v>
      </c>
      <c r="Q3011">
        <v>0.10221327140408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1553</v>
      </c>
      <c r="E3012">
        <v>86.713260000000005</v>
      </c>
      <c r="F3012">
        <v>25.67</v>
      </c>
      <c r="G3012">
        <v>-29.7322795790556</v>
      </c>
      <c r="H3012">
        <v>-5.7338872107298204</v>
      </c>
      <c r="I3012">
        <v>-35.872424099572598</v>
      </c>
      <c r="J3012">
        <v>2.0515273967772401</v>
      </c>
      <c r="K3012">
        <v>26.499782473736701</v>
      </c>
      <c r="L3012">
        <v>27.958016621318901</v>
      </c>
      <c r="M3012">
        <v>51.209982565652602</v>
      </c>
      <c r="N3012">
        <v>1.4701669029615201</v>
      </c>
      <c r="O3012">
        <v>65.562913907284695</v>
      </c>
      <c r="P3012">
        <v>16.681818181818102</v>
      </c>
      <c r="Q3012">
        <v>1.4402173917830999E-2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1447</v>
      </c>
      <c r="E3013">
        <v>86.544979999999995</v>
      </c>
      <c r="F3013">
        <v>3.46</v>
      </c>
      <c r="G3013">
        <v>203.10603088637299</v>
      </c>
      <c r="H3013">
        <v>-22.006297516881499</v>
      </c>
      <c r="I3013">
        <v>108.97170296272699</v>
      </c>
      <c r="J3013">
        <v>7.9757311704433702</v>
      </c>
      <c r="K3013">
        <v>3.8051408993939102</v>
      </c>
      <c r="L3013">
        <v>2.6059362139352298</v>
      </c>
      <c r="M3013">
        <v>35.954954524966404</v>
      </c>
      <c r="N3013">
        <v>1.4431669849557101</v>
      </c>
      <c r="O3013">
        <v>41.907514450866998</v>
      </c>
      <c r="P3013">
        <v>307.05882352941097</v>
      </c>
      <c r="Q3013">
        <v>3.5022111991986002E-2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86.450149499999995</v>
      </c>
      <c r="F3014">
        <v>221.65</v>
      </c>
      <c r="G3014">
        <v>89.762851422058702</v>
      </c>
      <c r="H3014">
        <v>2.68023928341694</v>
      </c>
      <c r="I3014">
        <v>-2.9281366380568801</v>
      </c>
      <c r="J3014">
        <v>5.2990749223585496</v>
      </c>
      <c r="K3014">
        <v>191.87346678364301</v>
      </c>
      <c r="L3014">
        <v>164.81716264040799</v>
      </c>
      <c r="M3014">
        <v>74.851666818049594</v>
      </c>
      <c r="N3014">
        <v>2.4086560972604398</v>
      </c>
      <c r="O3014">
        <v>6.0230092488156899</v>
      </c>
      <c r="P3014">
        <v>124.455696202531</v>
      </c>
      <c r="Q3014">
        <v>8.7757378127805999E-2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720</v>
      </c>
      <c r="E3015">
        <v>86.396236028999994</v>
      </c>
      <c r="F3015">
        <v>999.99</v>
      </c>
      <c r="G3015">
        <v>-26.417778637436001</v>
      </c>
      <c r="H3015">
        <v>-3.4380648546891699</v>
      </c>
      <c r="I3015">
        <v>-14.254103488885599</v>
      </c>
      <c r="J3015">
        <v>-1.33357813886593</v>
      </c>
      <c r="K3015">
        <v>999.99048887317304</v>
      </c>
      <c r="L3015">
        <v>999.98554849864604</v>
      </c>
      <c r="M3015">
        <v>51.871899376974604</v>
      </c>
      <c r="N3015">
        <v>0.84952157004861695</v>
      </c>
      <c r="O3015">
        <v>3.0010300103000902</v>
      </c>
      <c r="P3015">
        <v>3.09175257731959</v>
      </c>
      <c r="Q3015">
        <v>-0.10191571481775601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531</v>
      </c>
      <c r="E3016">
        <v>86.368274999999997</v>
      </c>
      <c r="F3016">
        <v>6.77</v>
      </c>
      <c r="G3016">
        <v>20.436885136967401</v>
      </c>
      <c r="H3016">
        <v>-21.895713400833301</v>
      </c>
      <c r="I3016">
        <v>-36.705420785563703</v>
      </c>
      <c r="J3016">
        <v>-5.3514352817230604</v>
      </c>
      <c r="K3016">
        <v>6.7529098484608197</v>
      </c>
      <c r="L3016">
        <v>6.63117921621002</v>
      </c>
      <c r="M3016">
        <v>51.581426481469698</v>
      </c>
      <c r="N3016">
        <v>0.69381854280529498</v>
      </c>
      <c r="O3016">
        <v>69.423929098965999</v>
      </c>
      <c r="P3016">
        <v>60.807600950118697</v>
      </c>
      <c r="Q3016">
        <v>-1.536482698945E-3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286</v>
      </c>
      <c r="E3017">
        <v>86.256577440000001</v>
      </c>
      <c r="F3017">
        <v>136.4</v>
      </c>
      <c r="G3017">
        <v>-29.058749372625101</v>
      </c>
      <c r="H3017">
        <v>12.264414484153701</v>
      </c>
      <c r="I3017">
        <v>-48.216824379710999</v>
      </c>
      <c r="J3017">
        <v>2.9883294617302001</v>
      </c>
      <c r="K3017">
        <v>141.21871228442299</v>
      </c>
      <c r="L3017">
        <v>164.386781145371</v>
      </c>
      <c r="M3017">
        <v>47.399070695198098</v>
      </c>
      <c r="N3017">
        <v>0.99284274193548305</v>
      </c>
      <c r="O3017">
        <v>100.879765395894</v>
      </c>
      <c r="P3017">
        <v>29.904761904761902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628</v>
      </c>
      <c r="E3018">
        <v>86.227832047999996</v>
      </c>
      <c r="F3018">
        <v>109.28</v>
      </c>
      <c r="G3018">
        <v>19.5939986644911</v>
      </c>
      <c r="H3018">
        <v>18.562162185837501</v>
      </c>
      <c r="I3018">
        <v>37.502596969384001</v>
      </c>
      <c r="J3018">
        <v>-7.66964228388946</v>
      </c>
      <c r="K3018">
        <v>100.102943802029</v>
      </c>
      <c r="L3018">
        <v>86.131755943217399</v>
      </c>
      <c r="M3018">
        <v>50.348050471965102</v>
      </c>
      <c r="N3018">
        <v>0.52029169543347398</v>
      </c>
      <c r="O3018">
        <v>24.450951683748102</v>
      </c>
      <c r="P3018">
        <v>96.900900900900893</v>
      </c>
      <c r="Q3018">
        <v>2.0561706563391E-2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1447</v>
      </c>
      <c r="E3019">
        <v>85.907550000000001</v>
      </c>
      <c r="F3019">
        <v>129</v>
      </c>
      <c r="G3019">
        <v>13.753904509363901</v>
      </c>
      <c r="H3019">
        <v>7.5514472292141397</v>
      </c>
      <c r="I3019">
        <v>3.7265074494717898</v>
      </c>
      <c r="J3019">
        <v>-0.75506574217171496</v>
      </c>
      <c r="K3019">
        <v>117.69829545663001</v>
      </c>
      <c r="L3019">
        <v>106.79754681094801</v>
      </c>
      <c r="M3019">
        <v>71.425212666595101</v>
      </c>
      <c r="N3019">
        <v>1.9038217112842599</v>
      </c>
      <c r="O3019">
        <v>39.496124031007703</v>
      </c>
      <c r="P3019">
        <v>72</v>
      </c>
      <c r="Q3019">
        <v>0.118812659344759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85.841999999999999</v>
      </c>
      <c r="F3020">
        <v>100.4</v>
      </c>
      <c r="G3020">
        <v>63.877899906915701</v>
      </c>
      <c r="H3020">
        <v>-10.379812427504699</v>
      </c>
      <c r="I3020">
        <v>23.2801430864568</v>
      </c>
      <c r="J3020">
        <v>-4.4664735405839799</v>
      </c>
      <c r="K3020">
        <v>96.1369187762959</v>
      </c>
      <c r="L3020">
        <v>80.417873990158299</v>
      </c>
      <c r="M3020">
        <v>59.440322945629603</v>
      </c>
      <c r="N3020">
        <v>0.20697232227186799</v>
      </c>
      <c r="O3020">
        <v>25.996015936254899</v>
      </c>
      <c r="P3020">
        <v>115.45064377682399</v>
      </c>
      <c r="Q3020">
        <v>0.13912919744448499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587</v>
      </c>
      <c r="E3021">
        <v>85.752338363999996</v>
      </c>
      <c r="F3021">
        <v>1.26</v>
      </c>
      <c r="G3021">
        <v>-4.6530727550830804</v>
      </c>
      <c r="H3021">
        <v>14.4294100041067</v>
      </c>
      <c r="I3021">
        <v>-93.229981609918198</v>
      </c>
      <c r="J3021">
        <v>-5.9489627542505499</v>
      </c>
      <c r="K3021">
        <v>1.1818030688347101</v>
      </c>
      <c r="L3021">
        <v>2.28123271430242</v>
      </c>
      <c r="M3021">
        <v>68.476215460421102</v>
      </c>
      <c r="N3021">
        <v>3.03926226645464</v>
      </c>
      <c r="O3021">
        <v>748.63123993558702</v>
      </c>
      <c r="P3021">
        <v>46.117647058823501</v>
      </c>
      <c r="Q3021">
        <v>6.3776644412119998E-2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386</v>
      </c>
      <c r="E3022">
        <v>85.713662159999998</v>
      </c>
      <c r="F3022">
        <v>58.32</v>
      </c>
      <c r="G3022">
        <v>108.554018300517</v>
      </c>
      <c r="H3022">
        <v>30.6824170730216</v>
      </c>
      <c r="I3022">
        <v>37.1870806191382</v>
      </c>
      <c r="J3022">
        <v>11.8655270065479</v>
      </c>
      <c r="K3022">
        <v>46.0178099011694</v>
      </c>
      <c r="L3022">
        <v>38.422695101063098</v>
      </c>
      <c r="M3022">
        <v>94.677874446008801</v>
      </c>
      <c r="N3022">
        <v>1.6204125429732199</v>
      </c>
      <c r="O3022">
        <v>0.205761316872421</v>
      </c>
      <c r="P3022">
        <v>191.6</v>
      </c>
      <c r="Q3022">
        <v>0.11556456993648601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293</v>
      </c>
      <c r="E3023">
        <v>85.682519999999997</v>
      </c>
      <c r="F3023">
        <v>126.45</v>
      </c>
      <c r="G3023">
        <v>-44.546622923612702</v>
      </c>
      <c r="H3023">
        <v>-10.400322091772299</v>
      </c>
      <c r="I3023">
        <v>-46.013412717164002</v>
      </c>
      <c r="J3023">
        <v>13.035791230503399</v>
      </c>
      <c r="K3023">
        <v>135.150256772261</v>
      </c>
      <c r="M3023">
        <v>52.043399364038798</v>
      </c>
      <c r="N3023">
        <v>1.1742243436754101</v>
      </c>
      <c r="O3023">
        <v>81.455120601028</v>
      </c>
      <c r="P3023">
        <v>13.9189189189189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298</v>
      </c>
      <c r="E3024">
        <v>85.597838999999993</v>
      </c>
      <c r="F3024">
        <v>226</v>
      </c>
      <c r="G3024">
        <v>19.577053403907598</v>
      </c>
      <c r="H3024">
        <v>6.9509179914089101</v>
      </c>
      <c r="I3024">
        <v>6.2792298444477099</v>
      </c>
      <c r="J3024">
        <v>3.3639470673668801</v>
      </c>
      <c r="K3024">
        <v>212.52981169940099</v>
      </c>
      <c r="L3024">
        <v>188.90546457169401</v>
      </c>
      <c r="M3024">
        <v>52.183429953289497</v>
      </c>
      <c r="N3024">
        <v>1.16724284669695</v>
      </c>
      <c r="O3024">
        <v>11.0176991150442</v>
      </c>
      <c r="P3024">
        <v>54.6885694729637</v>
      </c>
      <c r="Q3024">
        <v>2.4152337658230002E-3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E3025">
        <v>85.457340000000002</v>
      </c>
      <c r="F3025">
        <v>162.9</v>
      </c>
      <c r="G3025">
        <v>-33.597265816923198</v>
      </c>
      <c r="H3025">
        <v>7.8931039764796402</v>
      </c>
      <c r="I3025">
        <v>-30.285031323937101</v>
      </c>
      <c r="J3025">
        <v>2.1677801466758599</v>
      </c>
      <c r="K3025">
        <v>156.022320097593</v>
      </c>
      <c r="L3025">
        <v>150.28788477113301</v>
      </c>
      <c r="M3025">
        <v>42.930756447361901</v>
      </c>
      <c r="N3025">
        <v>3.44780487804878</v>
      </c>
      <c r="O3025">
        <v>24.0024554941681</v>
      </c>
      <c r="P3025">
        <v>55.142857142857103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1447</v>
      </c>
      <c r="E3026">
        <v>85.344534999999993</v>
      </c>
      <c r="F3026">
        <v>37.99</v>
      </c>
      <c r="G3026">
        <v>99.0421620153829</v>
      </c>
      <c r="H3026">
        <v>15.970955363040201</v>
      </c>
      <c r="I3026">
        <v>11.2911708006054</v>
      </c>
      <c r="J3026">
        <v>4.8628257338864902</v>
      </c>
      <c r="K3026">
        <v>31.9015214761069</v>
      </c>
      <c r="L3026">
        <v>28.3033420436231</v>
      </c>
      <c r="M3026">
        <v>62.4829116189917</v>
      </c>
      <c r="N3026">
        <v>2.7058407452172202</v>
      </c>
      <c r="O3026">
        <v>9.9763095551460701</v>
      </c>
      <c r="P3026">
        <v>126.670644391408</v>
      </c>
      <c r="Q3026">
        <v>5.5264605486737998E-2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279</v>
      </c>
      <c r="E3027">
        <v>85.156863999999999</v>
      </c>
      <c r="F3027">
        <v>208</v>
      </c>
      <c r="G3027">
        <v>-42.121932639462301</v>
      </c>
      <c r="H3027">
        <v>0.82258677438350203</v>
      </c>
      <c r="I3027">
        <v>-48.022611688216898</v>
      </c>
      <c r="J3027">
        <v>2.9270734902067499</v>
      </c>
      <c r="K3027">
        <v>210.43647023733701</v>
      </c>
      <c r="L3027">
        <v>220.16773832234799</v>
      </c>
      <c r="M3027">
        <v>50.415054507488797</v>
      </c>
      <c r="N3027">
        <v>1.2460732984293099</v>
      </c>
      <c r="O3027">
        <v>62.283653846153797</v>
      </c>
      <c r="P3027">
        <v>11.229946524064101</v>
      </c>
      <c r="Q3027">
        <v>0.114860911059256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1591</v>
      </c>
      <c r="E3028">
        <v>85.05</v>
      </c>
      <c r="F3028">
        <v>85.05</v>
      </c>
      <c r="G3028">
        <v>-24.683328876670402</v>
      </c>
      <c r="H3028">
        <v>7.7424907008663704</v>
      </c>
      <c r="I3028">
        <v>-12.51965372812</v>
      </c>
      <c r="J3028">
        <v>5.3997551944673896</v>
      </c>
      <c r="K3028">
        <v>78.880775853863696</v>
      </c>
      <c r="M3028">
        <v>67.159878974375005</v>
      </c>
      <c r="N3028">
        <v>2.1160287081339701</v>
      </c>
      <c r="O3028">
        <v>13.6978248089359</v>
      </c>
      <c r="P3028">
        <v>21.499999999999901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57</v>
      </c>
      <c r="E3029">
        <v>84.601687499999997</v>
      </c>
      <c r="F3029">
        <v>82.5</v>
      </c>
      <c r="G3029">
        <v>20.040591680334199</v>
      </c>
      <c r="H3029">
        <v>-11.7204439541889</v>
      </c>
      <c r="I3029">
        <v>-3.9599858418267901</v>
      </c>
      <c r="J3029">
        <v>-3.52682058107102</v>
      </c>
      <c r="K3029">
        <v>84.005322535022401</v>
      </c>
      <c r="L3029">
        <v>73.587403580409202</v>
      </c>
      <c r="M3029">
        <v>36.782367759085702</v>
      </c>
      <c r="N3029">
        <v>0.13436107399337799</v>
      </c>
      <c r="O3029">
        <v>23.3333333333333</v>
      </c>
      <c r="P3029">
        <v>80.722891566265005</v>
      </c>
      <c r="Q3029">
        <v>7.4477023224570005E-2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136</v>
      </c>
      <c r="E3030">
        <v>84.59</v>
      </c>
      <c r="F3030">
        <v>76.900000000000006</v>
      </c>
      <c r="G3030">
        <v>37.898460678803303</v>
      </c>
      <c r="H3030">
        <v>-10.8284467500215</v>
      </c>
      <c r="I3030">
        <v>20.304076738585898</v>
      </c>
      <c r="J3030">
        <v>-3.1210781388659399</v>
      </c>
      <c r="K3030">
        <v>84.147148368615206</v>
      </c>
      <c r="L3030">
        <v>71.938590136948903</v>
      </c>
      <c r="M3030">
        <v>38.217465474835102</v>
      </c>
      <c r="N3030">
        <v>2.9591049382715999</v>
      </c>
      <c r="O3030">
        <v>33.328998699609798</v>
      </c>
      <c r="P3030">
        <v>64.316239316239304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925</v>
      </c>
      <c r="E3031">
        <v>84.525000000000006</v>
      </c>
      <c r="F3031">
        <v>147</v>
      </c>
      <c r="G3031">
        <v>-51.091106846505902</v>
      </c>
      <c r="H3031">
        <v>-3.8541536202925002</v>
      </c>
      <c r="I3031">
        <v>-33.038633875625898</v>
      </c>
      <c r="J3031">
        <v>-0.94909718814941102</v>
      </c>
      <c r="K3031">
        <v>148.49093079269301</v>
      </c>
      <c r="L3031">
        <v>170.65010385813699</v>
      </c>
      <c r="M3031">
        <v>51.815742727152099</v>
      </c>
      <c r="N3031">
        <v>0.51445844936245</v>
      </c>
      <c r="O3031">
        <v>45.578231292517003</v>
      </c>
      <c r="P3031">
        <v>7.29927007299269</v>
      </c>
      <c r="Q3031">
        <v>0.19056248091056099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83.929675000000003</v>
      </c>
      <c r="F3032">
        <v>116.65</v>
      </c>
      <c r="G3032">
        <v>-6.8503329629792704</v>
      </c>
      <c r="H3032">
        <v>-2.6880648546891699</v>
      </c>
      <c r="I3032">
        <v>-61.709058443840497</v>
      </c>
      <c r="J3032">
        <v>-0.20434350900394199</v>
      </c>
      <c r="K3032">
        <v>134.53695264353499</v>
      </c>
      <c r="L3032">
        <v>152.792085645279</v>
      </c>
      <c r="M3032">
        <v>32.419041432195101</v>
      </c>
      <c r="N3032">
        <v>0.75771558245083204</v>
      </c>
      <c r="O3032">
        <v>123.703386198028</v>
      </c>
      <c r="P3032">
        <v>24.095744680850999</v>
      </c>
      <c r="Q3032">
        <v>0.100640426598101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133</v>
      </c>
      <c r="E3033">
        <v>83.922346709999999</v>
      </c>
      <c r="F3033">
        <v>147.05000000000001</v>
      </c>
      <c r="G3033">
        <v>98.773645558582302</v>
      </c>
      <c r="H3033">
        <v>-27.048454465078699</v>
      </c>
      <c r="I3033">
        <v>5.25016306942402</v>
      </c>
      <c r="J3033">
        <v>-10.6179704892669</v>
      </c>
      <c r="K3033">
        <v>171.04091627321699</v>
      </c>
      <c r="L3033">
        <v>137.68746906483199</v>
      </c>
      <c r="M3033">
        <v>8.44482100144387</v>
      </c>
      <c r="N3033">
        <v>0.80873983739837396</v>
      </c>
      <c r="O3033">
        <v>46.1747704862291</v>
      </c>
      <c r="P3033">
        <v>126.161181175023</v>
      </c>
      <c r="Q3033">
        <v>4.7684693746354999E-2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531</v>
      </c>
      <c r="E3034">
        <v>83.841335999999998</v>
      </c>
      <c r="F3034">
        <v>77.849999999999994</v>
      </c>
      <c r="G3034">
        <v>-43.021956462824299</v>
      </c>
      <c r="H3034">
        <v>-20.701222749426002</v>
      </c>
      <c r="I3034">
        <v>-30.858281314273899</v>
      </c>
      <c r="J3034">
        <v>0.41399467666804002</v>
      </c>
      <c r="M3034">
        <v>38.927837127555101</v>
      </c>
      <c r="O3034">
        <v>25.883108542068001</v>
      </c>
      <c r="P3034">
        <v>6.6438356164383503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637</v>
      </c>
      <c r="E3035">
        <v>83.780200919999999</v>
      </c>
      <c r="F3035">
        <v>69.680000000000007</v>
      </c>
      <c r="G3035">
        <v>94.718368617403698</v>
      </c>
      <c r="H3035">
        <v>-6.6393895407661603</v>
      </c>
      <c r="I3035">
        <v>-8.5020925615825291</v>
      </c>
      <c r="J3035">
        <v>-1.1192924245802101</v>
      </c>
      <c r="K3035">
        <v>64.167671215580597</v>
      </c>
      <c r="L3035">
        <v>53.257507221005604</v>
      </c>
      <c r="M3035">
        <v>58.359648114648103</v>
      </c>
      <c r="N3035">
        <v>0.66827022126323699</v>
      </c>
      <c r="O3035">
        <v>11.0792192881745</v>
      </c>
      <c r="P3035">
        <v>130.728476821192</v>
      </c>
      <c r="Q3035">
        <v>6.4092726620443005E-2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531</v>
      </c>
      <c r="E3036">
        <v>83.737499999999997</v>
      </c>
      <c r="F3036">
        <v>79.75</v>
      </c>
      <c r="G3036">
        <v>256.99568290102502</v>
      </c>
      <c r="H3036">
        <v>13.9967753750266</v>
      </c>
      <c r="I3036">
        <v>78.611676438562895</v>
      </c>
      <c r="J3036">
        <v>5.9293673890426097</v>
      </c>
      <c r="K3036">
        <v>65.835089420594599</v>
      </c>
      <c r="L3036">
        <v>47.236060718047</v>
      </c>
      <c r="M3036">
        <v>68.054137010955898</v>
      </c>
      <c r="N3036">
        <v>1.0874912772455301</v>
      </c>
      <c r="O3036">
        <v>1.69278996865203</v>
      </c>
      <c r="P3036">
        <v>350.56497175141197</v>
      </c>
      <c r="Q3036">
        <v>0.10649471543585599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83.600863160000003</v>
      </c>
      <c r="F3037">
        <v>15.92</v>
      </c>
      <c r="G3037">
        <v>-31.349448274987999</v>
      </c>
      <c r="H3037">
        <v>-11.8498295605715</v>
      </c>
      <c r="I3037">
        <v>-22.812403316570801</v>
      </c>
      <c r="J3037">
        <v>-6.3366287795004599</v>
      </c>
      <c r="K3037">
        <v>16.795765996959101</v>
      </c>
      <c r="L3037">
        <v>18.1257751316469</v>
      </c>
      <c r="M3037">
        <v>43.291455853670698</v>
      </c>
      <c r="N3037">
        <v>0.78840407726804695</v>
      </c>
      <c r="O3037">
        <v>75.251256281406995</v>
      </c>
      <c r="P3037">
        <v>6.8456375838926</v>
      </c>
      <c r="Q3037">
        <v>6.4770886241385994E-2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21</v>
      </c>
      <c r="E3038">
        <v>83.426910000000007</v>
      </c>
      <c r="F3038">
        <v>152.25</v>
      </c>
      <c r="G3038">
        <v>-13.640000859658199</v>
      </c>
      <c r="H3038">
        <v>-9.8321626106067903</v>
      </c>
      <c r="I3038">
        <v>-29.670770155552201</v>
      </c>
      <c r="J3038">
        <v>-6.3257778268534501</v>
      </c>
      <c r="K3038">
        <v>154.39173748483699</v>
      </c>
      <c r="L3038">
        <v>155.50077691628201</v>
      </c>
      <c r="M3038">
        <v>32.766166183323897</v>
      </c>
      <c r="N3038">
        <v>1.88153310104529</v>
      </c>
      <c r="O3038">
        <v>57.569786535303699</v>
      </c>
      <c r="P3038">
        <v>36.977058029689601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133</v>
      </c>
      <c r="E3039">
        <v>83.414406360000001</v>
      </c>
      <c r="F3039">
        <v>100.05</v>
      </c>
      <c r="G3039">
        <v>-78.706762900669204</v>
      </c>
      <c r="H3039">
        <v>-3.6873170979593599</v>
      </c>
      <c r="I3039">
        <v>-66.543087752118794</v>
      </c>
      <c r="J3039">
        <v>2.5605028580188001</v>
      </c>
      <c r="K3039">
        <v>102.414321125456</v>
      </c>
      <c r="M3039">
        <v>50.177024302244099</v>
      </c>
      <c r="N3039">
        <v>0.73166779203240995</v>
      </c>
      <c r="O3039">
        <v>109.895052473763</v>
      </c>
      <c r="P3039">
        <v>21.272727272727199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205</v>
      </c>
      <c r="E3040">
        <v>83.283556700000005</v>
      </c>
      <c r="F3040">
        <v>53.8</v>
      </c>
      <c r="G3040">
        <v>-38.177660546571602</v>
      </c>
      <c r="H3040">
        <v>-4.1434986011143504</v>
      </c>
      <c r="I3040">
        <v>-25.3578708385221</v>
      </c>
      <c r="J3040">
        <v>-1.17973198501978</v>
      </c>
      <c r="K3040">
        <v>51.537343778117901</v>
      </c>
      <c r="L3040">
        <v>53.817300154685597</v>
      </c>
      <c r="M3040">
        <v>69.795638501136395</v>
      </c>
      <c r="N3040">
        <v>1.38683193551065</v>
      </c>
      <c r="O3040">
        <v>31.858736059479501</v>
      </c>
      <c r="P3040">
        <v>27.609108159392701</v>
      </c>
      <c r="Q3040">
        <v>-4.1740279154378002E-2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51</v>
      </c>
      <c r="E3041">
        <v>83.262515551999996</v>
      </c>
      <c r="F3041">
        <v>93.64</v>
      </c>
      <c r="G3041">
        <v>80.842070853489105</v>
      </c>
      <c r="H3041">
        <v>4.4248852033828401</v>
      </c>
      <c r="I3041">
        <v>-22.987046958671101</v>
      </c>
      <c r="J3041">
        <v>6.40424088665611</v>
      </c>
      <c r="K3041">
        <v>97.060880233242997</v>
      </c>
      <c r="L3041">
        <v>88.742677447554101</v>
      </c>
      <c r="M3041">
        <v>44.5957996729339</v>
      </c>
      <c r="N3041">
        <v>0.65030423896587797</v>
      </c>
      <c r="O3041">
        <v>26.922255446390398</v>
      </c>
      <c r="P3041">
        <v>107.25984949092501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1189</v>
      </c>
      <c r="E3042">
        <v>83.234999999999999</v>
      </c>
      <c r="F3042">
        <v>277.45</v>
      </c>
      <c r="G3042">
        <v>192.673653219953</v>
      </c>
      <c r="H3042">
        <v>16.132070891917099</v>
      </c>
      <c r="I3042">
        <v>-6.0020551080818798</v>
      </c>
      <c r="J3042">
        <v>12.567283930099499</v>
      </c>
      <c r="K3042">
        <v>241.60058641601299</v>
      </c>
      <c r="L3042">
        <v>216.91421014952499</v>
      </c>
      <c r="M3042">
        <v>78.201370479233205</v>
      </c>
      <c r="N3042">
        <v>1.1105107807494301</v>
      </c>
      <c r="O3042">
        <v>10.2721211029014</v>
      </c>
      <c r="P3042">
        <v>235.85522333857801</v>
      </c>
      <c r="Q3042">
        <v>0.17737852678209301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E3043">
        <v>83.163556600000007</v>
      </c>
      <c r="F3043">
        <v>74.39</v>
      </c>
      <c r="G3043">
        <v>-24.443823873899301</v>
      </c>
      <c r="H3043">
        <v>6.7660167779638796</v>
      </c>
      <c r="I3043">
        <v>-6.4581318905665404</v>
      </c>
      <c r="J3043">
        <v>-5.6181994089500904</v>
      </c>
      <c r="K3043">
        <v>72.139920579065702</v>
      </c>
      <c r="L3043">
        <v>72.265379343138306</v>
      </c>
      <c r="M3043">
        <v>51.496797790583898</v>
      </c>
      <c r="N3043">
        <v>1.6084231145935299</v>
      </c>
      <c r="O3043">
        <v>41.148003763946697</v>
      </c>
      <c r="P3043">
        <v>23.880099916736</v>
      </c>
      <c r="Q3043">
        <v>0.22069458662015301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925</v>
      </c>
      <c r="E3044">
        <v>82.953999999999994</v>
      </c>
      <c r="F3044">
        <v>224.2</v>
      </c>
      <c r="G3044">
        <v>-33.811417629588</v>
      </c>
      <c r="H3044">
        <v>-1.1653375819619001</v>
      </c>
      <c r="I3044">
        <v>-27.287462682058599</v>
      </c>
      <c r="J3044">
        <v>1.4061478885313199</v>
      </c>
      <c r="K3044">
        <v>223.50031069271299</v>
      </c>
      <c r="L3044">
        <v>232.97083173906901</v>
      </c>
      <c r="M3044">
        <v>47.165148109004598</v>
      </c>
      <c r="N3044">
        <v>0.84417782227461302</v>
      </c>
      <c r="O3044">
        <v>35.570918822479896</v>
      </c>
      <c r="P3044">
        <v>7.2214251554280198</v>
      </c>
      <c r="Q3044">
        <v>-2.5168828301087E-2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1506</v>
      </c>
      <c r="E3045">
        <v>82.939257720000001</v>
      </c>
      <c r="F3045">
        <v>81.400000000000006</v>
      </c>
      <c r="G3045">
        <v>-6.0925753854035003</v>
      </c>
      <c r="H3045">
        <v>9.1190780024536799</v>
      </c>
      <c r="I3045">
        <v>-10.427572876640699</v>
      </c>
      <c r="J3045">
        <v>-6.6340589080966899</v>
      </c>
      <c r="K3045">
        <v>76.748068304592394</v>
      </c>
      <c r="L3045">
        <v>76.568933049659094</v>
      </c>
      <c r="M3045">
        <v>57.564260218163597</v>
      </c>
      <c r="N3045">
        <v>0.70541850962177599</v>
      </c>
      <c r="O3045">
        <v>72.788697788697704</v>
      </c>
      <c r="P3045">
        <v>43.436123348017603</v>
      </c>
      <c r="Q3045">
        <v>0.114361506335262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480</v>
      </c>
      <c r="E3046">
        <v>82.906933199999997</v>
      </c>
      <c r="F3046">
        <v>35.340000000000003</v>
      </c>
      <c r="G3046">
        <v>33.491723625007403</v>
      </c>
      <c r="H3046">
        <v>22.933166529255502</v>
      </c>
      <c r="I3046">
        <v>4.9364530035258598</v>
      </c>
      <c r="J3046">
        <v>7.45316357470504</v>
      </c>
      <c r="K3046">
        <v>29.598776467741001</v>
      </c>
      <c r="L3046">
        <v>27.591844856499801</v>
      </c>
      <c r="M3046">
        <v>71.669912603948305</v>
      </c>
      <c r="N3046">
        <v>2.4289668702563501</v>
      </c>
      <c r="O3046">
        <v>20.826259196378</v>
      </c>
      <c r="P3046">
        <v>74.950495049504894</v>
      </c>
      <c r="Q3046">
        <v>2.5056943625578001E-2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82.195300000000003</v>
      </c>
      <c r="F3047">
        <v>110</v>
      </c>
      <c r="G3047">
        <v>15.1523629327055</v>
      </c>
      <c r="H3047">
        <v>-1.70909289207236</v>
      </c>
      <c r="I3047">
        <v>10.222528852406599</v>
      </c>
      <c r="J3047">
        <v>3.8355039867379199</v>
      </c>
      <c r="K3047">
        <v>102.968467561352</v>
      </c>
      <c r="L3047">
        <v>94.5605293597974</v>
      </c>
      <c r="M3047">
        <v>64.712920542977997</v>
      </c>
      <c r="N3047">
        <v>1.29272754122569</v>
      </c>
      <c r="O3047">
        <v>30.909090909090899</v>
      </c>
      <c r="P3047">
        <v>57.142857142857103</v>
      </c>
      <c r="Q3047">
        <v>9.3739982199458005E-2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116</v>
      </c>
      <c r="E3048">
        <v>82.151451984000005</v>
      </c>
      <c r="F3048">
        <v>72.42</v>
      </c>
      <c r="G3048">
        <v>584.97711330755396</v>
      </c>
      <c r="H3048">
        <v>41.994135063377101</v>
      </c>
      <c r="I3048">
        <v>253.36010970908299</v>
      </c>
      <c r="J3048">
        <v>6.89812917820724</v>
      </c>
      <c r="K3048">
        <v>49.2158271364735</v>
      </c>
      <c r="L3048">
        <v>29.2856728273843</v>
      </c>
      <c r="M3048">
        <v>99.999713668480695</v>
      </c>
      <c r="N3048">
        <v>0.24905446937081499</v>
      </c>
      <c r="O3048">
        <v>0</v>
      </c>
      <c r="P3048">
        <v>722.95454545454504</v>
      </c>
      <c r="Q3048">
        <v>8.7651014079047004E-2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279</v>
      </c>
      <c r="E3049">
        <v>82.150951620000001</v>
      </c>
      <c r="F3049">
        <v>34.35</v>
      </c>
      <c r="G3049">
        <v>-70.198466035144605</v>
      </c>
      <c r="H3049">
        <v>-12.200951452627301</v>
      </c>
      <c r="I3049">
        <v>-40.383135746950103</v>
      </c>
      <c r="J3049">
        <v>-5.6579024631902604</v>
      </c>
      <c r="K3049">
        <v>37.663841322614402</v>
      </c>
      <c r="M3049">
        <v>25.712466101806601</v>
      </c>
      <c r="N3049">
        <v>1.4974051896207501</v>
      </c>
      <c r="O3049">
        <v>83.406113537117804</v>
      </c>
      <c r="P3049">
        <v>10.4501607717041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391</v>
      </c>
      <c r="E3050">
        <v>81.930149999999998</v>
      </c>
      <c r="F3050">
        <v>67.5</v>
      </c>
      <c r="G3050">
        <v>-42.0954800740381</v>
      </c>
      <c r="H3050">
        <v>40.439486165718897</v>
      </c>
      <c r="I3050">
        <v>-1.8477754289355699</v>
      </c>
      <c r="J3050">
        <v>6.30000964739361</v>
      </c>
      <c r="K3050">
        <v>58.171586790118702</v>
      </c>
      <c r="M3050">
        <v>52.132482769530199</v>
      </c>
      <c r="N3050">
        <v>2.9054726368159201</v>
      </c>
      <c r="O3050">
        <v>39.851851851851798</v>
      </c>
      <c r="P3050">
        <v>77.398160315374497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E3051">
        <v>81.918049999999994</v>
      </c>
      <c r="F3051">
        <v>69.099999999999994</v>
      </c>
      <c r="G3051">
        <v>-26.229290889139602</v>
      </c>
      <c r="H3051">
        <v>-2.6753910099157499</v>
      </c>
      <c r="I3051">
        <v>-31.982404477098498</v>
      </c>
      <c r="J3051">
        <v>7.3263154266879997</v>
      </c>
      <c r="K3051">
        <v>64.956102954677505</v>
      </c>
      <c r="L3051">
        <v>65.912415393787597</v>
      </c>
      <c r="M3051">
        <v>70.282371438235202</v>
      </c>
      <c r="N3051">
        <v>0.70350996584103798</v>
      </c>
      <c r="O3051">
        <v>67.843704775687399</v>
      </c>
      <c r="P3051">
        <v>24.932200325438401</v>
      </c>
      <c r="Q3051">
        <v>0.154974103153663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E3052">
        <v>81.899100000000004</v>
      </c>
      <c r="F3052">
        <v>40.5</v>
      </c>
      <c r="G3052">
        <v>-46.760096166454296</v>
      </c>
      <c r="H3052">
        <v>-16.021583785646801</v>
      </c>
      <c r="I3052">
        <v>-51.443929791615098</v>
      </c>
      <c r="J3052">
        <v>-5.8812435085157304</v>
      </c>
      <c r="K3052">
        <v>42.318628631048703</v>
      </c>
      <c r="L3052">
        <v>45.001493239248298</v>
      </c>
      <c r="M3052">
        <v>45.739618682044899</v>
      </c>
      <c r="N3052">
        <v>0.14248953341895901</v>
      </c>
      <c r="O3052">
        <v>69.1111111111111</v>
      </c>
      <c r="P3052">
        <v>15.714285714285699</v>
      </c>
      <c r="Q3052">
        <v>0.117412978482528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46</v>
      </c>
      <c r="E3053">
        <v>81.865712837999993</v>
      </c>
      <c r="F3053">
        <v>11.83</v>
      </c>
      <c r="G3053">
        <v>15.3469272449169</v>
      </c>
      <c r="H3053">
        <v>9.9801525791991494</v>
      </c>
      <c r="I3053">
        <v>-32.948261564486998</v>
      </c>
      <c r="J3053">
        <v>10.442483637195799</v>
      </c>
      <c r="K3053">
        <v>10.650875053105301</v>
      </c>
      <c r="L3053">
        <v>11.135760637850501</v>
      </c>
      <c r="M3053">
        <v>76.5036496873998</v>
      </c>
      <c r="N3053">
        <v>1.3929977163565599</v>
      </c>
      <c r="O3053">
        <v>43.195266272189301</v>
      </c>
      <c r="P3053">
        <v>53.238341968911897</v>
      </c>
      <c r="Q3053">
        <v>-3.1686520386708002E-2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136</v>
      </c>
      <c r="E3054">
        <v>81.766154407000002</v>
      </c>
      <c r="F3054">
        <v>70.63</v>
      </c>
      <c r="G3054">
        <v>64.010908340185907</v>
      </c>
      <c r="H3054">
        <v>50.321935145310803</v>
      </c>
      <c r="I3054">
        <v>46.232149635404298</v>
      </c>
      <c r="J3054">
        <v>-11.2920843629323</v>
      </c>
      <c r="K3054">
        <v>58.084919256305902</v>
      </c>
      <c r="L3054">
        <v>46.138682485936002</v>
      </c>
      <c r="M3054">
        <v>49.632687067489698</v>
      </c>
      <c r="N3054">
        <v>0.517337414360033</v>
      </c>
      <c r="O3054">
        <v>43.4801076030015</v>
      </c>
      <c r="P3054">
        <v>106.520467836257</v>
      </c>
      <c r="Q3054">
        <v>8.4483028154589995E-2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628</v>
      </c>
      <c r="E3055">
        <v>81.521405999999999</v>
      </c>
      <c r="F3055">
        <v>81.31</v>
      </c>
      <c r="G3055">
        <v>998.20186174983905</v>
      </c>
      <c r="H3055">
        <v>24.318345401721</v>
      </c>
      <c r="I3055">
        <v>230.42584564210199</v>
      </c>
      <c r="J3055">
        <v>0.66232769532035496</v>
      </c>
      <c r="K3055">
        <v>65.726315973391095</v>
      </c>
      <c r="L3055">
        <v>35.656500000000001</v>
      </c>
      <c r="M3055">
        <v>100</v>
      </c>
      <c r="N3055">
        <v>0.385023342670401</v>
      </c>
      <c r="O3055">
        <v>0</v>
      </c>
      <c r="P3055">
        <v>1024.61964038727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265</v>
      </c>
      <c r="E3056">
        <v>81.481786650000004</v>
      </c>
      <c r="F3056">
        <v>151.69999999999999</v>
      </c>
      <c r="G3056">
        <v>95.301017036343495</v>
      </c>
      <c r="H3056">
        <v>38.679052262427902</v>
      </c>
      <c r="I3056">
        <v>50.870529144182797</v>
      </c>
      <c r="J3056">
        <v>3.34459040791576</v>
      </c>
      <c r="K3056">
        <v>129.266738370323</v>
      </c>
      <c r="L3056">
        <v>104.46046300426001</v>
      </c>
      <c r="M3056">
        <v>52.275478506269202</v>
      </c>
      <c r="N3056">
        <v>2.13440986767844</v>
      </c>
      <c r="O3056">
        <v>21.226104152933399</v>
      </c>
      <c r="P3056">
        <v>157.16223088659001</v>
      </c>
      <c r="Q3056">
        <v>0.11819208938311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127</v>
      </c>
      <c r="E3057">
        <v>81.220893379999893</v>
      </c>
      <c r="F3057">
        <v>147.4</v>
      </c>
      <c r="G3057">
        <v>83.823271141482806</v>
      </c>
      <c r="H3057">
        <v>-16.840126710359201</v>
      </c>
      <c r="I3057">
        <v>21.6986727516604</v>
      </c>
      <c r="J3057">
        <v>-3.2027370173706098</v>
      </c>
      <c r="K3057">
        <v>156.22023770839701</v>
      </c>
      <c r="L3057">
        <v>129.37597368587501</v>
      </c>
      <c r="M3057">
        <v>36.2842975864328</v>
      </c>
      <c r="N3057">
        <v>0.75790078307280295</v>
      </c>
      <c r="O3057">
        <v>23.4396200814111</v>
      </c>
      <c r="P3057">
        <v>132.30890464933</v>
      </c>
      <c r="Q3057">
        <v>7.3905235059987001E-2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398</v>
      </c>
      <c r="E3058">
        <v>81.088200000000001</v>
      </c>
      <c r="F3058">
        <v>6.84</v>
      </c>
      <c r="G3058">
        <v>13.631361411704001</v>
      </c>
      <c r="H3058">
        <v>55.292093875469497</v>
      </c>
      <c r="I3058">
        <v>45.2980308708064</v>
      </c>
      <c r="J3058">
        <v>-3.5682150103743102</v>
      </c>
      <c r="K3058">
        <v>5.5048485255147304</v>
      </c>
      <c r="L3058">
        <v>4.6098220226199</v>
      </c>
      <c r="M3058">
        <v>56.698114830191798</v>
      </c>
      <c r="N3058">
        <v>1.6060056837069301</v>
      </c>
      <c r="O3058">
        <v>15.4239766081871</v>
      </c>
      <c r="P3058">
        <v>112.42236024844701</v>
      </c>
      <c r="Q3058">
        <v>0.157759270195062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628</v>
      </c>
      <c r="E3059">
        <v>81.025591808000001</v>
      </c>
      <c r="F3059">
        <v>93.76</v>
      </c>
      <c r="G3059">
        <v>-0.64983765822742601</v>
      </c>
      <c r="H3059">
        <v>-1.42289692402829</v>
      </c>
      <c r="I3059">
        <v>-26.994913167806001</v>
      </c>
      <c r="J3059">
        <v>5.4237914756465297</v>
      </c>
      <c r="K3059">
        <v>92.495779948658793</v>
      </c>
      <c r="L3059">
        <v>91.001682480428499</v>
      </c>
      <c r="M3059">
        <v>61.262054079626999</v>
      </c>
      <c r="N3059">
        <v>0.273130043685339</v>
      </c>
      <c r="O3059">
        <v>27.293088737201298</v>
      </c>
      <c r="P3059">
        <v>37.478005865102602</v>
      </c>
      <c r="Q3059">
        <v>-4.3245804089289998E-3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184</v>
      </c>
      <c r="E3060">
        <v>80.970148679999994</v>
      </c>
      <c r="F3060">
        <v>49.8</v>
      </c>
      <c r="G3060">
        <v>-4.9543640032896796</v>
      </c>
      <c r="H3060">
        <v>-1.4380648546891699</v>
      </c>
      <c r="I3060">
        <v>0.36039593574037398</v>
      </c>
      <c r="J3060">
        <v>5.5846608548447501</v>
      </c>
      <c r="K3060">
        <v>49.012228304143399</v>
      </c>
      <c r="L3060">
        <v>46.4092321412651</v>
      </c>
      <c r="M3060">
        <v>49.620198618988702</v>
      </c>
      <c r="N3060">
        <v>0.80152671755725102</v>
      </c>
      <c r="O3060">
        <v>39.156626506024097</v>
      </c>
      <c r="P3060">
        <v>48.435171385990998</v>
      </c>
      <c r="Q3060">
        <v>-1.1270881731141999E-2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1375</v>
      </c>
      <c r="E3061">
        <v>80.887888989999993</v>
      </c>
      <c r="F3061">
        <v>78.77</v>
      </c>
      <c r="G3061">
        <v>-16.511262661434898</v>
      </c>
      <c r="H3061">
        <v>-4.23422307533873</v>
      </c>
      <c r="I3061">
        <v>-21.397802651917502</v>
      </c>
      <c r="J3061">
        <v>-4.0312174770062896E-3</v>
      </c>
      <c r="K3061">
        <v>76.189041351966907</v>
      </c>
      <c r="L3061">
        <v>75.726646525659504</v>
      </c>
      <c r="M3061">
        <v>68.008029513129102</v>
      </c>
      <c r="N3061">
        <v>0.52451458156035302</v>
      </c>
      <c r="O3061">
        <v>24.793703186492301</v>
      </c>
      <c r="P3061">
        <v>30.738589211618201</v>
      </c>
      <c r="Q3061">
        <v>-1.2274438556614E-2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46</v>
      </c>
      <c r="E3062">
        <v>80.883110000000002</v>
      </c>
      <c r="F3062">
        <v>130.9</v>
      </c>
      <c r="G3062">
        <v>-4.7069464663527896</v>
      </c>
      <c r="H3062">
        <v>-11.092385842343401</v>
      </c>
      <c r="I3062">
        <v>15.1896542367015</v>
      </c>
      <c r="J3062">
        <v>-20.079698560964001</v>
      </c>
      <c r="K3062">
        <v>141.45562037793499</v>
      </c>
      <c r="L3062">
        <v>111.258591493523</v>
      </c>
      <c r="M3062">
        <v>28.345310337404602</v>
      </c>
      <c r="N3062">
        <v>2.3879231473010001</v>
      </c>
      <c r="O3062">
        <v>42.5133689839572</v>
      </c>
      <c r="P3062">
        <v>52.920560747663501</v>
      </c>
      <c r="Q3062">
        <v>0.133439894578887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E3063">
        <v>80.7624</v>
      </c>
      <c r="F3063">
        <v>48</v>
      </c>
      <c r="G3063">
        <v>-24.028700139142501</v>
      </c>
      <c r="H3063">
        <v>-18.781980198604501</v>
      </c>
      <c r="I3063">
        <v>-28.8448508198464</v>
      </c>
      <c r="J3063">
        <v>-4.8511660785644199</v>
      </c>
      <c r="K3063">
        <v>50.413318658835301</v>
      </c>
      <c r="L3063">
        <v>49.5933951332091</v>
      </c>
      <c r="M3063">
        <v>41.197351551385403</v>
      </c>
      <c r="N3063">
        <v>2.4578875171467698</v>
      </c>
      <c r="O3063">
        <v>26.6458333333333</v>
      </c>
      <c r="P3063">
        <v>19.313944817300499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681</v>
      </c>
      <c r="E3064">
        <v>80.738369063999997</v>
      </c>
      <c r="F3064">
        <v>25.02</v>
      </c>
      <c r="G3064">
        <v>13.574446258637501</v>
      </c>
      <c r="H3064">
        <v>-3.72636798483745</v>
      </c>
      <c r="I3064">
        <v>-41.220823699511101</v>
      </c>
      <c r="J3064">
        <v>1.7315559607509301</v>
      </c>
      <c r="K3064">
        <v>24.9028706258844</v>
      </c>
      <c r="L3064">
        <v>24.5780439508837</v>
      </c>
      <c r="M3064">
        <v>60.1833570872476</v>
      </c>
      <c r="N3064">
        <v>0.35145159076266203</v>
      </c>
      <c r="O3064">
        <v>56.405480900871702</v>
      </c>
      <c r="P3064">
        <v>44.751960542539997</v>
      </c>
      <c r="Q3064">
        <v>3.3179533294810999E-2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925</v>
      </c>
      <c r="E3065">
        <v>80.729399999999998</v>
      </c>
      <c r="F3065">
        <v>47.1</v>
      </c>
      <c r="G3065">
        <v>-37.800657282779298</v>
      </c>
      <c r="H3065">
        <v>10.584923651057901</v>
      </c>
      <c r="I3065">
        <v>-15.0962087520435</v>
      </c>
      <c r="J3065">
        <v>7.4383516856954701</v>
      </c>
      <c r="K3065">
        <v>44.9866389773984</v>
      </c>
      <c r="L3065">
        <v>43.981078003956902</v>
      </c>
      <c r="M3065">
        <v>49.186512166139103</v>
      </c>
      <c r="N3065">
        <v>2.2564625850340101</v>
      </c>
      <c r="O3065">
        <v>18.789808917197401</v>
      </c>
      <c r="P3065">
        <v>29.041095890410901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546</v>
      </c>
      <c r="E3066">
        <v>80.589888000000002</v>
      </c>
      <c r="F3066">
        <v>48</v>
      </c>
      <c r="G3066">
        <v>55.745409218351398</v>
      </c>
      <c r="H3066">
        <v>-5.6230760860553204</v>
      </c>
      <c r="I3066">
        <v>3.9724974963360502</v>
      </c>
      <c r="J3066">
        <v>5.1108663055785097</v>
      </c>
      <c r="K3066">
        <v>45.619249222025097</v>
      </c>
      <c r="L3066">
        <v>39.184965218329801</v>
      </c>
      <c r="M3066">
        <v>55.395944521714902</v>
      </c>
      <c r="N3066">
        <v>0.38904037043101902</v>
      </c>
      <c r="O3066">
        <v>11.875</v>
      </c>
      <c r="P3066">
        <v>97.856553998351103</v>
      </c>
      <c r="Q3066">
        <v>8.2129575338755006E-2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628</v>
      </c>
      <c r="E3067">
        <v>80.521095000000003</v>
      </c>
      <c r="F3067">
        <v>46.85</v>
      </c>
      <c r="G3067">
        <v>-31.771313990971301</v>
      </c>
      <c r="H3067">
        <v>12.383937617498701</v>
      </c>
      <c r="I3067">
        <v>-19.607638842420901</v>
      </c>
      <c r="J3067">
        <v>-2.3895443479472398</v>
      </c>
      <c r="K3067">
        <v>44.869744290597303</v>
      </c>
      <c r="M3067">
        <v>57.240958654770402</v>
      </c>
      <c r="N3067">
        <v>0.118279569892473</v>
      </c>
      <c r="O3067">
        <v>24.653148345784398</v>
      </c>
      <c r="P3067">
        <v>31.9718309859154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905</v>
      </c>
      <c r="E3068">
        <v>80.352448249999995</v>
      </c>
      <c r="F3068">
        <v>152.5</v>
      </c>
      <c r="G3068">
        <v>9.0173901014627305</v>
      </c>
      <c r="H3068">
        <v>-14.253565143873599</v>
      </c>
      <c r="I3068">
        <v>21.181065250013098</v>
      </c>
      <c r="J3068">
        <v>-6.7323511450008997</v>
      </c>
      <c r="K3068">
        <v>126.87192174316201</v>
      </c>
      <c r="M3068">
        <v>42.736693071502103</v>
      </c>
      <c r="O3068">
        <v>16.065573770491799</v>
      </c>
      <c r="P3068">
        <v>90.031152647975006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E3069">
        <v>79.995599999999996</v>
      </c>
      <c r="F3069">
        <v>27</v>
      </c>
      <c r="G3069">
        <v>-97.706591908384496</v>
      </c>
      <c r="H3069">
        <v>-14.5789146372251</v>
      </c>
      <c r="I3069">
        <v>-84.452778985574298</v>
      </c>
      <c r="J3069">
        <v>-2.5975186593120201</v>
      </c>
      <c r="K3069">
        <v>30.152634376999799</v>
      </c>
      <c r="L3069">
        <v>51.993640256422204</v>
      </c>
      <c r="M3069">
        <v>49.418248319449098</v>
      </c>
      <c r="N3069">
        <v>0.53719545575496397</v>
      </c>
      <c r="O3069">
        <v>281.85185185185099</v>
      </c>
      <c r="P3069">
        <v>19.893428063943102</v>
      </c>
      <c r="Q3069">
        <v>-4.9047772652736001E-2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133</v>
      </c>
      <c r="E3070">
        <v>79.933804014000003</v>
      </c>
      <c r="F3070">
        <v>28.11</v>
      </c>
      <c r="G3070">
        <v>-22.2294910169764</v>
      </c>
      <c r="H3070">
        <v>0.70136869650907896</v>
      </c>
      <c r="I3070">
        <v>-36.816086959959897</v>
      </c>
      <c r="J3070">
        <v>-0.84303854531302203</v>
      </c>
      <c r="K3070">
        <v>29.193321473358399</v>
      </c>
      <c r="L3070">
        <v>30.0208725106808</v>
      </c>
      <c r="M3070">
        <v>46.032846144326101</v>
      </c>
      <c r="N3070">
        <v>0.51386248307368199</v>
      </c>
      <c r="O3070">
        <v>55.425115617217998</v>
      </c>
      <c r="P3070">
        <v>12.395041983206699</v>
      </c>
      <c r="Q3070">
        <v>1.5769490347520999E-2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133</v>
      </c>
      <c r="E3071">
        <v>79.868268479999998</v>
      </c>
      <c r="F3071">
        <v>22.1</v>
      </c>
      <c r="G3071">
        <v>-19.654493613281399</v>
      </c>
      <c r="H3071">
        <v>-11.085123678218499</v>
      </c>
      <c r="I3071">
        <v>-39.3896048438991</v>
      </c>
      <c r="J3071">
        <v>-6.7959437302637697</v>
      </c>
      <c r="K3071">
        <v>23.9290429141532</v>
      </c>
      <c r="L3071">
        <v>23.5007653619206</v>
      </c>
      <c r="M3071">
        <v>43.644337531630001</v>
      </c>
      <c r="N3071">
        <v>1.37201950249992</v>
      </c>
      <c r="O3071">
        <v>79.592760180995398</v>
      </c>
      <c r="P3071">
        <v>54.545454545454497</v>
      </c>
      <c r="Q3071">
        <v>-6.155256702239E-3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628</v>
      </c>
      <c r="E3072">
        <v>79.796807999999999</v>
      </c>
      <c r="F3072">
        <v>2.66</v>
      </c>
      <c r="G3072">
        <v>-87.010371230028596</v>
      </c>
      <c r="H3072">
        <v>-6.8215235013057303</v>
      </c>
      <c r="I3072">
        <v>-47.754103488885598</v>
      </c>
      <c r="J3072">
        <v>13.3985647182769</v>
      </c>
      <c r="K3072">
        <v>2.53965671760306</v>
      </c>
      <c r="L3072">
        <v>3.47669371580609</v>
      </c>
      <c r="M3072">
        <v>70.297000319788793</v>
      </c>
      <c r="N3072">
        <v>2.3500050507062902</v>
      </c>
      <c r="O3072">
        <v>166.29072681704201</v>
      </c>
      <c r="P3072">
        <v>25.471698113207498</v>
      </c>
      <c r="Q3072">
        <v>-6.7537609703627002E-2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E3073">
        <v>79.745889794000007</v>
      </c>
      <c r="F3073">
        <v>6.31</v>
      </c>
      <c r="G3073">
        <v>-66.150347882899197</v>
      </c>
      <c r="H3073">
        <v>6.0431516032714701</v>
      </c>
      <c r="I3073">
        <v>-33.5635664044866</v>
      </c>
      <c r="J3073">
        <v>11.9997551944673</v>
      </c>
      <c r="K3073">
        <v>5.8491829373163897</v>
      </c>
      <c r="L3073">
        <v>6.5722411839893002</v>
      </c>
      <c r="M3073">
        <v>73.459813920943205</v>
      </c>
      <c r="N3073">
        <v>1.98254933064127</v>
      </c>
      <c r="O3073">
        <v>81.299524564183798</v>
      </c>
      <c r="P3073">
        <v>32.563025210084</v>
      </c>
      <c r="Q3073">
        <v>8.8897111908279994E-2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480</v>
      </c>
      <c r="E3074">
        <v>79.6350245</v>
      </c>
      <c r="F3074">
        <v>161.75</v>
      </c>
      <c r="G3074">
        <v>-51.533519378176699</v>
      </c>
      <c r="H3074">
        <v>-9.8109058314610706</v>
      </c>
      <c r="I3074">
        <v>-22.115111748640601</v>
      </c>
      <c r="J3074">
        <v>-5.0985000856060596</v>
      </c>
      <c r="K3074">
        <v>160.63460244301501</v>
      </c>
      <c r="L3074">
        <v>171.77653361736901</v>
      </c>
      <c r="M3074">
        <v>51.917001174431597</v>
      </c>
      <c r="N3074">
        <v>0.36227973976928801</v>
      </c>
      <c r="O3074">
        <v>51.097372488407999</v>
      </c>
      <c r="P3074">
        <v>24.423076923076898</v>
      </c>
      <c r="Q3074">
        <v>9.7238042062581007E-2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420</v>
      </c>
      <c r="E3075">
        <v>79.504602779999999</v>
      </c>
      <c r="F3075">
        <v>73.86</v>
      </c>
      <c r="G3075">
        <v>62.241225193981599</v>
      </c>
      <c r="H3075">
        <v>-3.0421297880401101</v>
      </c>
      <c r="I3075">
        <v>-29.142326581764099</v>
      </c>
      <c r="J3075">
        <v>-1.08318277776946</v>
      </c>
      <c r="K3075">
        <v>73.076998255002906</v>
      </c>
      <c r="L3075">
        <v>67.834359719519398</v>
      </c>
      <c r="M3075">
        <v>49.5100455591217</v>
      </c>
      <c r="N3075">
        <v>1.69071793081134</v>
      </c>
      <c r="O3075">
        <v>32.683455185485997</v>
      </c>
      <c r="P3075">
        <v>91.050181065700997</v>
      </c>
      <c r="Q3075">
        <v>7.4305438298238005E-2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130</v>
      </c>
      <c r="E3076">
        <v>79.445932499999998</v>
      </c>
      <c r="F3076">
        <v>367.55</v>
      </c>
      <c r="G3076">
        <v>163.63725280910401</v>
      </c>
      <c r="H3076">
        <v>-11.4859237967546</v>
      </c>
      <c r="I3076">
        <v>56.818738028452003</v>
      </c>
      <c r="J3076">
        <v>-5.9081435551513799</v>
      </c>
      <c r="K3076">
        <v>354.37748294920499</v>
      </c>
      <c r="L3076">
        <v>287.38925618905802</v>
      </c>
      <c r="M3076">
        <v>47.826473182464397</v>
      </c>
      <c r="N3076">
        <v>0.27954359114512101</v>
      </c>
      <c r="O3076">
        <v>19.0042171133179</v>
      </c>
      <c r="P3076">
        <v>212.80851063829701</v>
      </c>
      <c r="Q3076">
        <v>0.119883895242411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1375</v>
      </c>
      <c r="E3077">
        <v>79.438029999999998</v>
      </c>
      <c r="F3077">
        <v>268.10000000000002</v>
      </c>
      <c r="G3077">
        <v>47.673130453473</v>
      </c>
      <c r="H3077">
        <v>0.79840731939131304</v>
      </c>
      <c r="I3077">
        <v>-17.1867609834547</v>
      </c>
      <c r="J3077">
        <v>1.10775418513103</v>
      </c>
      <c r="K3077">
        <v>266.93429954649099</v>
      </c>
      <c r="L3077">
        <v>252.421390089563</v>
      </c>
      <c r="M3077">
        <v>51.999724323278102</v>
      </c>
      <c r="N3077">
        <v>0.69134587392922797</v>
      </c>
      <c r="O3077">
        <v>35.770234986945098</v>
      </c>
      <c r="P3077">
        <v>78.554778554778494</v>
      </c>
      <c r="Q3077">
        <v>5.8903683429449002E-2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E3078">
        <v>79.417354743999994</v>
      </c>
      <c r="F3078">
        <v>71.44</v>
      </c>
      <c r="G3078">
        <v>3.4731304534730598</v>
      </c>
      <c r="H3078">
        <v>-6.3068615916028401</v>
      </c>
      <c r="I3078">
        <v>8.2634749710697797</v>
      </c>
      <c r="J3078">
        <v>-1.33357813886593</v>
      </c>
      <c r="K3078">
        <v>75.037448158123098</v>
      </c>
      <c r="L3078">
        <v>69.230320848069397</v>
      </c>
      <c r="M3078">
        <v>25.223788617929799</v>
      </c>
      <c r="N3078">
        <v>0.14492753623188401</v>
      </c>
      <c r="O3078">
        <v>22.4804031354983</v>
      </c>
      <c r="P3078">
        <v>55.948482864003402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E3079">
        <v>79.282799999999995</v>
      </c>
      <c r="F3079">
        <v>244.7</v>
      </c>
      <c r="G3079">
        <v>222.157719938062</v>
      </c>
      <c r="H3079">
        <v>-10.203864111194701</v>
      </c>
      <c r="I3079">
        <v>120.357593538918</v>
      </c>
      <c r="J3079">
        <v>-2.9806369623953399</v>
      </c>
      <c r="K3079">
        <v>241.35062025321201</v>
      </c>
      <c r="L3079">
        <v>166.32121498050699</v>
      </c>
      <c r="M3079">
        <v>32.636987553165497</v>
      </c>
      <c r="N3079">
        <v>0.35379652627121899</v>
      </c>
      <c r="O3079">
        <v>16.3465467919901</v>
      </c>
      <c r="P3079">
        <v>265.22388059701399</v>
      </c>
      <c r="Q3079">
        <v>0.123536320190548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200</v>
      </c>
      <c r="E3080">
        <v>79.222407200000006</v>
      </c>
      <c r="F3080">
        <v>69.430000000000007</v>
      </c>
      <c r="G3080">
        <v>-56.243935904466497</v>
      </c>
      <c r="H3080">
        <v>-4.2496590575877304</v>
      </c>
      <c r="I3080">
        <v>-33.755552764247902</v>
      </c>
      <c r="J3080">
        <v>-0.68651931533652399</v>
      </c>
      <c r="K3080">
        <v>70.790460485519006</v>
      </c>
      <c r="L3080">
        <v>78.010272164337394</v>
      </c>
      <c r="M3080">
        <v>54.759136702306201</v>
      </c>
      <c r="N3080">
        <v>0.59401681396565398</v>
      </c>
      <c r="O3080">
        <v>62.465792884919999</v>
      </c>
      <c r="P3080">
        <v>6.4877300613497004</v>
      </c>
      <c r="Q3080">
        <v>7.2907560529976004E-2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57</v>
      </c>
      <c r="E3081">
        <v>78.770019599999998</v>
      </c>
      <c r="F3081">
        <v>133.5</v>
      </c>
      <c r="G3081">
        <v>-10.7833048392549</v>
      </c>
      <c r="H3081">
        <v>-0.221010591123283</v>
      </c>
      <c r="I3081">
        <v>-13.9158847741167</v>
      </c>
      <c r="J3081">
        <v>1.24731554372266</v>
      </c>
      <c r="K3081">
        <v>132.86070808005101</v>
      </c>
      <c r="L3081">
        <v>128.56804011902699</v>
      </c>
      <c r="M3081">
        <v>50.2781426495918</v>
      </c>
      <c r="N3081">
        <v>1.0910606173601101</v>
      </c>
      <c r="O3081">
        <v>17.602996254681599</v>
      </c>
      <c r="P3081">
        <v>36.1550229474757</v>
      </c>
      <c r="Q3081">
        <v>-7.1795591388366997E-2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51</v>
      </c>
      <c r="E3082">
        <v>78.711749999999995</v>
      </c>
      <c r="F3082">
        <v>228.15</v>
      </c>
      <c r="G3082">
        <v>43.779908792627303</v>
      </c>
      <c r="H3082">
        <v>1.74865713701206</v>
      </c>
      <c r="I3082">
        <v>-1.53177147307534</v>
      </c>
      <c r="J3082">
        <v>-7.8103151751438498</v>
      </c>
      <c r="K3082">
        <v>214.17236519488301</v>
      </c>
      <c r="L3082">
        <v>191.24103989755599</v>
      </c>
      <c r="M3082">
        <v>52.253232289945501</v>
      </c>
      <c r="N3082">
        <v>0.790664711632453</v>
      </c>
      <c r="O3082">
        <v>15.9982467674775</v>
      </c>
      <c r="P3082">
        <v>85.412433969930902</v>
      </c>
      <c r="Q3082">
        <v>6.5657513661385003E-2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223</v>
      </c>
      <c r="E3083">
        <v>78.630398999999997</v>
      </c>
      <c r="F3083">
        <v>114.3</v>
      </c>
      <c r="G3083">
        <v>30.630861098755201</v>
      </c>
      <c r="H3083">
        <v>2.15726295239446</v>
      </c>
      <c r="I3083">
        <v>16.823878162490502</v>
      </c>
      <c r="J3083">
        <v>0.80765192947119202</v>
      </c>
      <c r="K3083">
        <v>101.977414725022</v>
      </c>
      <c r="L3083">
        <v>89.587083502844095</v>
      </c>
      <c r="M3083">
        <v>70.576359549060896</v>
      </c>
      <c r="N3083">
        <v>0.82149120854662805</v>
      </c>
      <c r="O3083">
        <v>4.4881889763779697</v>
      </c>
      <c r="P3083">
        <v>76.3888888888888</v>
      </c>
      <c r="Q3083">
        <v>4.0749748842135003E-2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E3084">
        <v>78.579190800000006</v>
      </c>
      <c r="F3084">
        <v>34.47</v>
      </c>
      <c r="G3084">
        <v>191.57115125186201</v>
      </c>
      <c r="H3084">
        <v>-10.9591916152525</v>
      </c>
      <c r="I3084">
        <v>46.595173226</v>
      </c>
      <c r="J3084">
        <v>0.27583071288273903</v>
      </c>
      <c r="K3084">
        <v>32.3652832705354</v>
      </c>
      <c r="L3084">
        <v>25.071181090787999</v>
      </c>
      <c r="M3084">
        <v>57.731984215325703</v>
      </c>
      <c r="N3084">
        <v>0.7204538112012</v>
      </c>
      <c r="O3084">
        <v>10.443864229765</v>
      </c>
      <c r="P3084">
        <v>244.7</v>
      </c>
      <c r="Q3084">
        <v>0.13097224772422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57</v>
      </c>
      <c r="E3085">
        <v>78.279547500000007</v>
      </c>
      <c r="F3085">
        <v>103.95</v>
      </c>
      <c r="G3085">
        <v>-30.690731948053902</v>
      </c>
      <c r="H3085">
        <v>-1.41337349666449</v>
      </c>
      <c r="I3085">
        <v>-11.180231401627299</v>
      </c>
      <c r="J3085">
        <v>3.48631024266628</v>
      </c>
      <c r="K3085">
        <v>100.987947132044</v>
      </c>
      <c r="L3085">
        <v>97.654959271126998</v>
      </c>
      <c r="M3085">
        <v>55.750233877484902</v>
      </c>
      <c r="N3085">
        <v>1.3237393588127699</v>
      </c>
      <c r="O3085">
        <v>9.6681096681096701</v>
      </c>
      <c r="P3085">
        <v>26.6138855054811</v>
      </c>
      <c r="Q3085">
        <v>1.1965207012688999E-2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77</v>
      </c>
      <c r="E3086">
        <v>78.028672877999995</v>
      </c>
      <c r="F3086">
        <v>9.06</v>
      </c>
      <c r="G3086">
        <v>86.758691950799204</v>
      </c>
      <c r="H3086">
        <v>-12.3355503479193</v>
      </c>
      <c r="I3086">
        <v>16.105608741330201</v>
      </c>
      <c r="J3086">
        <v>-3.7169978279851001</v>
      </c>
      <c r="K3086">
        <v>8.5636197582777207</v>
      </c>
      <c r="L3086">
        <v>7.0153648797416901</v>
      </c>
      <c r="M3086">
        <v>33.287691212598602</v>
      </c>
      <c r="N3086">
        <v>0.24300835846941399</v>
      </c>
      <c r="O3086">
        <v>43.156732891832199</v>
      </c>
      <c r="P3086">
        <v>118.31325301204799</v>
      </c>
      <c r="Q3086">
        <v>9.9006058083194001E-2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133</v>
      </c>
      <c r="E3087">
        <v>78.010115388999907</v>
      </c>
      <c r="F3087">
        <v>47.77</v>
      </c>
      <c r="G3087">
        <v>54.460676493196303</v>
      </c>
      <c r="H3087">
        <v>-3.05508613128492</v>
      </c>
      <c r="I3087">
        <v>-28.398603848339199</v>
      </c>
      <c r="J3087">
        <v>2.6100217730089201</v>
      </c>
      <c r="K3087">
        <v>45.091676801676201</v>
      </c>
      <c r="L3087">
        <v>38.768490257008899</v>
      </c>
      <c r="M3087">
        <v>58.447565342405902</v>
      </c>
      <c r="N3087">
        <v>0.95290061314133401</v>
      </c>
      <c r="O3087">
        <v>18.107598911450701</v>
      </c>
      <c r="P3087">
        <v>116.153846153846</v>
      </c>
      <c r="Q3087">
        <v>3.6433923357526002E-2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391</v>
      </c>
      <c r="E3088">
        <v>77.331417599999995</v>
      </c>
      <c r="F3088">
        <v>125.6</v>
      </c>
      <c r="G3088">
        <v>-46.341272421305902</v>
      </c>
      <c r="H3088">
        <v>-4.7417458362842799</v>
      </c>
      <c r="I3088">
        <v>-6.9036761384582697</v>
      </c>
      <c r="J3088">
        <v>5.0045382994128298E-3</v>
      </c>
      <c r="K3088">
        <v>130.81205315254201</v>
      </c>
      <c r="L3088">
        <v>139.50388122700099</v>
      </c>
      <c r="M3088">
        <v>45.247653263512099</v>
      </c>
      <c r="N3088">
        <v>0.25233274647887299</v>
      </c>
      <c r="O3088">
        <v>86.783439490445801</v>
      </c>
      <c r="P3088">
        <v>69.729729729729698</v>
      </c>
      <c r="Q3088">
        <v>0.12144802555181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1506</v>
      </c>
      <c r="E3089">
        <v>77.272512899999995</v>
      </c>
      <c r="F3089">
        <v>266.10000000000002</v>
      </c>
      <c r="G3089">
        <v>51.159798940141499</v>
      </c>
      <c r="H3089">
        <v>7.6179696280694298</v>
      </c>
      <c r="I3089">
        <v>7.5865558517737304</v>
      </c>
      <c r="J3089">
        <v>-6.4698078884977601</v>
      </c>
      <c r="K3089">
        <v>240.28043148238399</v>
      </c>
      <c r="L3089">
        <v>209.028592676285</v>
      </c>
      <c r="M3089">
        <v>58.526132596850999</v>
      </c>
      <c r="N3089">
        <v>2.5382305325523999</v>
      </c>
      <c r="O3089">
        <v>10.8605787298008</v>
      </c>
      <c r="P3089">
        <v>114.51027811366301</v>
      </c>
      <c r="Q3089">
        <v>8.7921143774638E-2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E3090">
        <v>77.259424499999994</v>
      </c>
      <c r="F3090">
        <v>127.35</v>
      </c>
      <c r="G3090">
        <v>1531.7853463625599</v>
      </c>
      <c r="H3090">
        <v>23.645904610959601</v>
      </c>
      <c r="I3090">
        <v>35.410957035265199</v>
      </c>
      <c r="J3090">
        <v>6.89213045088876</v>
      </c>
      <c r="K3090">
        <v>113.44420109953801</v>
      </c>
      <c r="L3090">
        <v>89.362358617204507</v>
      </c>
      <c r="M3090">
        <v>82.193863089121507</v>
      </c>
      <c r="N3090">
        <v>1.0977029563585099</v>
      </c>
      <c r="O3090">
        <v>16.058107577542199</v>
      </c>
      <c r="P3090">
        <v>1558.203125</v>
      </c>
      <c r="Q3090">
        <v>0.26995222491756199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E3091">
        <v>77.127782620000005</v>
      </c>
      <c r="F3091">
        <v>93.1</v>
      </c>
      <c r="G3091">
        <v>0.24888802923063799</v>
      </c>
      <c r="H3091">
        <v>-4.4797315213558404</v>
      </c>
      <c r="I3091">
        <v>3.5939977769371598</v>
      </c>
      <c r="J3091">
        <v>6.6209673156795201</v>
      </c>
      <c r="K3091">
        <v>92.845533415837295</v>
      </c>
      <c r="L3091">
        <v>88.333808015833199</v>
      </c>
      <c r="M3091">
        <v>50.0665565692602</v>
      </c>
      <c r="N3091">
        <v>0.29961899100170197</v>
      </c>
      <c r="O3091">
        <v>18.045112781954899</v>
      </c>
      <c r="P3091">
        <v>38.048635824436502</v>
      </c>
      <c r="Q3091">
        <v>-2.5999623227300001E-4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720</v>
      </c>
      <c r="E3092">
        <v>77.053211959999999</v>
      </c>
      <c r="F3092">
        <v>62.39</v>
      </c>
      <c r="G3092">
        <v>29.6352478758206</v>
      </c>
      <c r="H3092">
        <v>-0.20419254263717401</v>
      </c>
      <c r="I3092">
        <v>7.9115514944705501</v>
      </c>
      <c r="J3092">
        <v>2.2802749646977198</v>
      </c>
      <c r="K3092">
        <v>58.804267295009197</v>
      </c>
      <c r="L3092">
        <v>52.118636525489698</v>
      </c>
      <c r="M3092">
        <v>51.880968766981397</v>
      </c>
      <c r="N3092">
        <v>1.0919506409340001</v>
      </c>
      <c r="O3092">
        <v>1.9394133675268499</v>
      </c>
      <c r="P3092">
        <v>60.179717586649502</v>
      </c>
      <c r="Q3092">
        <v>6.5320406444950005E-2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1118</v>
      </c>
      <c r="E3093">
        <v>76.827960000000004</v>
      </c>
      <c r="F3093">
        <v>65.25</v>
      </c>
      <c r="G3093">
        <v>67.6342659722294</v>
      </c>
      <c r="H3093">
        <v>-10.174175965800201</v>
      </c>
      <c r="I3093">
        <v>-37.308348771904399</v>
      </c>
      <c r="J3093">
        <v>10.3039945959636</v>
      </c>
      <c r="K3093">
        <v>68.357123175737499</v>
      </c>
      <c r="L3093">
        <v>66.651662497165006</v>
      </c>
      <c r="M3093">
        <v>44.384450396561199</v>
      </c>
      <c r="N3093">
        <v>0.72759856630824304</v>
      </c>
      <c r="O3093">
        <v>51.264367816091898</v>
      </c>
      <c r="P3093">
        <v>107.692307692307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E3094">
        <v>76.583420039999993</v>
      </c>
      <c r="F3094">
        <v>55.95</v>
      </c>
      <c r="G3094">
        <v>-0.375877308307835</v>
      </c>
      <c r="H3094">
        <v>8.9743475577232203</v>
      </c>
      <c r="I3094">
        <v>-7.17276377596695</v>
      </c>
      <c r="J3094">
        <v>-4.5232333112797196</v>
      </c>
      <c r="K3094">
        <v>53.386618083345702</v>
      </c>
      <c r="L3094">
        <v>49.3644624169048</v>
      </c>
      <c r="M3094">
        <v>45.490102046417299</v>
      </c>
      <c r="N3094">
        <v>0.73354430379746804</v>
      </c>
      <c r="O3094">
        <v>17.926720285969601</v>
      </c>
      <c r="P3094">
        <v>57.605633802816897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E3095">
        <v>76.336119999999994</v>
      </c>
      <c r="F3095">
        <v>355.25</v>
      </c>
      <c r="G3095">
        <v>153.79203363579299</v>
      </c>
      <c r="H3095">
        <v>1.5185464116735199</v>
      </c>
      <c r="I3095">
        <v>83.107007622225495</v>
      </c>
      <c r="J3095">
        <v>14.887920232469501</v>
      </c>
      <c r="K3095">
        <v>317.81117345951202</v>
      </c>
      <c r="L3095">
        <v>267.53249011408502</v>
      </c>
      <c r="M3095">
        <v>72.027349347817307</v>
      </c>
      <c r="N3095">
        <v>2.1283582089552202</v>
      </c>
      <c r="O3095">
        <v>13.990147783251199</v>
      </c>
      <c r="P3095">
        <v>201.05932203389801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604</v>
      </c>
      <c r="E3096">
        <v>76.283199999999994</v>
      </c>
      <c r="F3096">
        <v>278</v>
      </c>
      <c r="G3096">
        <v>117.977825758168</v>
      </c>
      <c r="H3096">
        <v>-10.461476225926599</v>
      </c>
      <c r="I3096">
        <v>24.2610933222753</v>
      </c>
      <c r="J3096">
        <v>-1.90582420467423</v>
      </c>
      <c r="K3096">
        <v>289.74784057147002</v>
      </c>
      <c r="L3096">
        <v>238.55494449768</v>
      </c>
      <c r="M3096">
        <v>40.217010803969799</v>
      </c>
      <c r="N3096">
        <v>0.51271617497456701</v>
      </c>
      <c r="O3096">
        <v>44.280575539568297</v>
      </c>
      <c r="P3096">
        <v>171.484375</v>
      </c>
      <c r="Q3096">
        <v>0.134400449415709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272</v>
      </c>
      <c r="E3097">
        <v>76.224000000000004</v>
      </c>
      <c r="F3097">
        <v>31.76</v>
      </c>
      <c r="G3097">
        <v>166.30111537178001</v>
      </c>
      <c r="H3097">
        <v>-5.3829595062288904</v>
      </c>
      <c r="I3097">
        <v>15.1145319489962</v>
      </c>
      <c r="J3097">
        <v>10.911319820317701</v>
      </c>
      <c r="K3097">
        <v>27.608737874232801</v>
      </c>
      <c r="L3097">
        <v>23.861121319709699</v>
      </c>
      <c r="M3097">
        <v>72.026698466596002</v>
      </c>
      <c r="N3097">
        <v>0.76085734645110503</v>
      </c>
      <c r="O3097">
        <v>4.1561712846347403</v>
      </c>
      <c r="P3097">
        <v>199.62264150943301</v>
      </c>
      <c r="Q3097">
        <v>6.5141272305857006E-2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628</v>
      </c>
      <c r="E3098">
        <v>76.083921340000003</v>
      </c>
      <c r="F3098">
        <v>78.819999999999993</v>
      </c>
      <c r="G3098">
        <v>26.581067960026399</v>
      </c>
      <c r="H3098">
        <v>-10.628431827166199</v>
      </c>
      <c r="I3098">
        <v>-11.221423750323501</v>
      </c>
      <c r="J3098">
        <v>3.7703179650301801</v>
      </c>
      <c r="K3098">
        <v>78.955458769279502</v>
      </c>
      <c r="L3098">
        <v>73.436525979035196</v>
      </c>
      <c r="M3098">
        <v>47.644502386359697</v>
      </c>
      <c r="N3098">
        <v>1.13539114198813</v>
      </c>
      <c r="O3098">
        <v>20.400913473737599</v>
      </c>
      <c r="P3098">
        <v>68.418803418803407</v>
      </c>
      <c r="Q3098">
        <v>4.2239962585594003E-2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21</v>
      </c>
      <c r="E3099">
        <v>75.991634433000002</v>
      </c>
      <c r="F3099">
        <v>22.11</v>
      </c>
      <c r="G3099">
        <v>11.962790211779</v>
      </c>
      <c r="H3099">
        <v>5.9794637245160498</v>
      </c>
      <c r="I3099">
        <v>-23.378641096777098</v>
      </c>
      <c r="J3099">
        <v>4.3446552996198804</v>
      </c>
      <c r="K3099">
        <v>18.988054501490801</v>
      </c>
      <c r="L3099">
        <v>19.5049949472611</v>
      </c>
      <c r="M3099">
        <v>84.586426346721197</v>
      </c>
      <c r="N3099">
        <v>2.12753471566552</v>
      </c>
      <c r="O3099">
        <v>22.071460877431001</v>
      </c>
      <c r="P3099">
        <v>42.534105065822402</v>
      </c>
      <c r="Q3099">
        <v>-2.5226045528138001E-2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E3100">
        <v>75.952263000000002</v>
      </c>
      <c r="F3100">
        <v>155</v>
      </c>
      <c r="G3100">
        <v>-0.13457837672231299</v>
      </c>
      <c r="H3100">
        <v>8.4137869971626706</v>
      </c>
      <c r="I3100">
        <v>12.029096771828</v>
      </c>
      <c r="J3100">
        <v>4.2608274555396601</v>
      </c>
      <c r="K3100">
        <v>140.26218969581601</v>
      </c>
      <c r="M3100">
        <v>59.786925088921301</v>
      </c>
      <c r="N3100">
        <v>0.54870967741935395</v>
      </c>
      <c r="O3100">
        <v>5.1612903225806299</v>
      </c>
      <c r="P3100">
        <v>49.715058437167897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121</v>
      </c>
      <c r="E3101">
        <v>75.652000000000001</v>
      </c>
      <c r="F3101">
        <v>1891.3</v>
      </c>
      <c r="G3101">
        <v>139.10236736845999</v>
      </c>
      <c r="H3101">
        <v>-9.3634959638210198</v>
      </c>
      <c r="I3101">
        <v>-6.11184263920868</v>
      </c>
      <c r="J3101">
        <v>3.06772879943889</v>
      </c>
      <c r="K3101">
        <v>1870.281359913</v>
      </c>
      <c r="L3101">
        <v>1559.519068267</v>
      </c>
      <c r="M3101">
        <v>44.679462779914502</v>
      </c>
      <c r="N3101">
        <v>0.25650678589380599</v>
      </c>
      <c r="O3101">
        <v>30.8094961137841</v>
      </c>
      <c r="P3101">
        <v>173.84348077897599</v>
      </c>
      <c r="Q3101">
        <v>8.6991196243945995E-2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124</v>
      </c>
      <c r="E3102">
        <v>75.595500000000001</v>
      </c>
      <c r="F3102">
        <v>96.3</v>
      </c>
      <c r="G3102">
        <v>-17.8495711966243</v>
      </c>
      <c r="H3102">
        <v>-3.53796495458927</v>
      </c>
      <c r="I3102">
        <v>-36.5928131663049</v>
      </c>
      <c r="J3102">
        <v>7.3620740350471099</v>
      </c>
      <c r="K3102">
        <v>96.164651759185304</v>
      </c>
      <c r="L3102">
        <v>98.516860948268501</v>
      </c>
      <c r="M3102">
        <v>58.045098914565401</v>
      </c>
      <c r="N3102">
        <v>1.0523076923076899</v>
      </c>
      <c r="O3102">
        <v>48.546209761162999</v>
      </c>
      <c r="P3102">
        <v>26.710526315789402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E3103">
        <v>75.548415000000006</v>
      </c>
      <c r="F3103">
        <v>152.30000000000001</v>
      </c>
      <c r="G3103">
        <v>100.89565419838399</v>
      </c>
      <c r="H3103">
        <v>0.91445313092234004</v>
      </c>
      <c r="I3103">
        <v>152.938878967254</v>
      </c>
      <c r="J3103">
        <v>-10.4785828366423</v>
      </c>
      <c r="K3103">
        <v>139.478548952284</v>
      </c>
      <c r="L3103">
        <v>105.054278266114</v>
      </c>
      <c r="M3103">
        <v>49.7763779568008</v>
      </c>
      <c r="N3103">
        <v>0.72187499999999905</v>
      </c>
      <c r="O3103">
        <v>22.2586999343401</v>
      </c>
      <c r="P3103">
        <v>192.88461538461499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496</v>
      </c>
      <c r="E3104">
        <v>75.466920000000002</v>
      </c>
      <c r="F3104">
        <v>9.9600000000000009</v>
      </c>
      <c r="G3104">
        <v>136.37905513565099</v>
      </c>
      <c r="H3104">
        <v>8.7905065738822508</v>
      </c>
      <c r="I3104">
        <v>-26.034440069930699</v>
      </c>
      <c r="J3104">
        <v>-5.0590683349443504</v>
      </c>
      <c r="K3104">
        <v>8.7916611530663307</v>
      </c>
      <c r="L3104">
        <v>7.8437211241684697</v>
      </c>
      <c r="M3104">
        <v>64.465548666376904</v>
      </c>
      <c r="N3104">
        <v>0.54170588679123899</v>
      </c>
      <c r="O3104">
        <v>25.100401606425699</v>
      </c>
      <c r="P3104">
        <v>175.138121546961</v>
      </c>
      <c r="Q3104">
        <v>7.7058076466163E-2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E3105">
        <v>75.414010000000005</v>
      </c>
      <c r="F3105">
        <v>46</v>
      </c>
      <c r="G3105">
        <v>-37.3567912221407</v>
      </c>
      <c r="H3105">
        <v>10.992314892146201</v>
      </c>
      <c r="I3105">
        <v>-4.5474495418309999</v>
      </c>
      <c r="J3105">
        <v>-3.77260252910982</v>
      </c>
      <c r="K3105">
        <v>43.886994642292301</v>
      </c>
      <c r="L3105">
        <v>42.6500658988788</v>
      </c>
      <c r="M3105">
        <v>53.687260737376299</v>
      </c>
      <c r="N3105">
        <v>0.82946638434106001</v>
      </c>
      <c r="O3105">
        <v>17.826086956521699</v>
      </c>
      <c r="P3105">
        <v>43.079315707620502</v>
      </c>
      <c r="Q3105">
        <v>6.1723596876825E-2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E3106">
        <v>75.303071298000006</v>
      </c>
      <c r="F3106">
        <v>44.46</v>
      </c>
      <c r="G3106">
        <v>-13.7467193368784</v>
      </c>
      <c r="H3106">
        <v>-8.6279382724107005</v>
      </c>
      <c r="I3106">
        <v>-22.1090257686783</v>
      </c>
      <c r="J3106">
        <v>-3.1040699421446201</v>
      </c>
      <c r="K3106">
        <v>42.773213563291101</v>
      </c>
      <c r="L3106">
        <v>42.182440245981603</v>
      </c>
      <c r="M3106">
        <v>50.575874610407098</v>
      </c>
      <c r="N3106">
        <v>0.50619090214809204</v>
      </c>
      <c r="O3106">
        <v>37.876743139901002</v>
      </c>
      <c r="P3106">
        <v>43.096234309623398</v>
      </c>
      <c r="Q3106">
        <v>-1.286255152265E-2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98</v>
      </c>
      <c r="E3107">
        <v>75.028840520000003</v>
      </c>
      <c r="F3107">
        <v>182.45</v>
      </c>
      <c r="G3107">
        <v>55.577233831391801</v>
      </c>
      <c r="H3107">
        <v>-4.1684019333408697</v>
      </c>
      <c r="I3107">
        <v>-41.098530112782903</v>
      </c>
      <c r="J3107">
        <v>0.36426358775276602</v>
      </c>
      <c r="K3107">
        <v>172.94432740618501</v>
      </c>
      <c r="L3107">
        <v>161.774232045714</v>
      </c>
      <c r="M3107">
        <v>63.729282760828397</v>
      </c>
      <c r="N3107">
        <v>1.34327180345196</v>
      </c>
      <c r="O3107">
        <v>70.073992874760194</v>
      </c>
      <c r="P3107">
        <v>88.0927835051546</v>
      </c>
      <c r="Q3107">
        <v>1.4349810205912E-2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720</v>
      </c>
      <c r="E3108">
        <v>74.910257103000006</v>
      </c>
      <c r="F3108">
        <v>742.39</v>
      </c>
      <c r="G3108">
        <v>33.932560470084802</v>
      </c>
      <c r="H3108">
        <v>-4.39591926081944</v>
      </c>
      <c r="I3108">
        <v>8.68053692575943</v>
      </c>
      <c r="J3108">
        <v>-0.44505831324831802</v>
      </c>
      <c r="K3108">
        <v>726.80038785507497</v>
      </c>
      <c r="L3108">
        <v>650.85800720616203</v>
      </c>
      <c r="M3108">
        <v>87.496234820458398</v>
      </c>
      <c r="N3108">
        <v>1.1634997798053499</v>
      </c>
      <c r="O3108">
        <v>20.824633952504701</v>
      </c>
      <c r="P3108">
        <v>73.321971377209096</v>
      </c>
      <c r="Q3108">
        <v>2.3985275242898001E-2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398</v>
      </c>
      <c r="E3109">
        <v>74.823510528</v>
      </c>
      <c r="F3109">
        <v>49.92</v>
      </c>
      <c r="G3109">
        <v>-30.602039673904301</v>
      </c>
      <c r="H3109">
        <v>-6.20879656200625</v>
      </c>
      <c r="I3109">
        <v>-12.7906888547392</v>
      </c>
      <c r="J3109">
        <v>-4.4822661855131702</v>
      </c>
      <c r="K3109">
        <v>52.238342689057497</v>
      </c>
      <c r="L3109">
        <v>50.573371791921602</v>
      </c>
      <c r="M3109">
        <v>36.181861465022898</v>
      </c>
      <c r="N3109">
        <v>0.34472795932575201</v>
      </c>
      <c r="O3109">
        <v>66.6666666666666</v>
      </c>
      <c r="P3109">
        <v>27.509578544061299</v>
      </c>
      <c r="Q3109">
        <v>-1.4445788200113E-2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74.680800000000005</v>
      </c>
      <c r="F3110">
        <v>160.94999999999999</v>
      </c>
      <c r="G3110">
        <v>125.066596362563</v>
      </c>
      <c r="H3110">
        <v>-26.480233529387899</v>
      </c>
      <c r="I3110">
        <v>-0.34752174790898999</v>
      </c>
      <c r="J3110">
        <v>-9.5371709532371796</v>
      </c>
      <c r="K3110">
        <v>181.55493375224299</v>
      </c>
      <c r="L3110">
        <v>178.097417427077</v>
      </c>
      <c r="M3110">
        <v>41.998765415354299</v>
      </c>
      <c r="N3110">
        <v>1.7071043134559201</v>
      </c>
      <c r="O3110">
        <v>70.425598011804894</v>
      </c>
      <c r="P3110">
        <v>151.52367557430799</v>
      </c>
      <c r="Q3110">
        <v>0.113835317085274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46</v>
      </c>
      <c r="E3111">
        <v>74.468995199999995</v>
      </c>
      <c r="F3111">
        <v>96</v>
      </c>
      <c r="G3111">
        <v>20.821485166244901</v>
      </c>
      <c r="H3111">
        <v>-14.795405574910699</v>
      </c>
      <c r="I3111">
        <v>39.345896511114297</v>
      </c>
      <c r="J3111">
        <v>-0.28094655991856399</v>
      </c>
      <c r="K3111">
        <v>95.035724637285995</v>
      </c>
      <c r="L3111">
        <v>72.753857187940795</v>
      </c>
      <c r="M3111">
        <v>27.229903922904299</v>
      </c>
      <c r="N3111">
        <v>0.46636771300448399</v>
      </c>
      <c r="O3111">
        <v>18.75</v>
      </c>
      <c r="P3111">
        <v>113.333333333333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531</v>
      </c>
      <c r="E3112">
        <v>74.384808960000001</v>
      </c>
      <c r="F3112">
        <v>53.76</v>
      </c>
      <c r="G3112">
        <v>31.230656577539101</v>
      </c>
      <c r="H3112">
        <v>0.48350377276180101</v>
      </c>
      <c r="I3112">
        <v>-24.309315133523398</v>
      </c>
      <c r="J3112">
        <v>2.7717056953513199</v>
      </c>
      <c r="K3112">
        <v>50.280283846028297</v>
      </c>
      <c r="L3112">
        <v>47.001829203737501</v>
      </c>
      <c r="M3112">
        <v>68.630019861475702</v>
      </c>
      <c r="N3112">
        <v>1.1991670757536901</v>
      </c>
      <c r="O3112">
        <v>32.8125</v>
      </c>
      <c r="P3112">
        <v>75.686274509803894</v>
      </c>
      <c r="Q3112">
        <v>5.0081201685300003E-2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551</v>
      </c>
      <c r="E3113">
        <v>74.325741100000002</v>
      </c>
      <c r="F3113">
        <v>10.49</v>
      </c>
      <c r="G3113">
        <v>-3.7277201579038599</v>
      </c>
      <c r="H3113">
        <v>-7.68585246530865</v>
      </c>
      <c r="I3113">
        <v>-28.1293087434012</v>
      </c>
      <c r="J3113">
        <v>6.8664218611340697</v>
      </c>
      <c r="K3113">
        <v>10.8763982302349</v>
      </c>
      <c r="L3113">
        <v>10.9325326343907</v>
      </c>
      <c r="M3113">
        <v>46.119621726310903</v>
      </c>
      <c r="N3113">
        <v>0.75114560620911697</v>
      </c>
      <c r="O3113">
        <v>35.938989513822598</v>
      </c>
      <c r="P3113">
        <v>35.180412371133997</v>
      </c>
      <c r="Q3113">
        <v>6.6186004826997005E-2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74.31732504</v>
      </c>
      <c r="F3114">
        <v>85.86</v>
      </c>
      <c r="G3114">
        <v>-48.164041852893497</v>
      </c>
      <c r="H3114">
        <v>1.6970702804459501</v>
      </c>
      <c r="I3114">
        <v>-36.000366704343101</v>
      </c>
      <c r="J3114">
        <v>3.0819365571480102</v>
      </c>
      <c r="K3114">
        <v>79.859031596814106</v>
      </c>
      <c r="M3114">
        <v>68.743393274975006</v>
      </c>
      <c r="O3114">
        <v>40.880503144654</v>
      </c>
      <c r="P3114">
        <v>49.062499999999901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1646</v>
      </c>
      <c r="E3115">
        <v>74.215319454999999</v>
      </c>
      <c r="F3115">
        <v>6186.25</v>
      </c>
      <c r="G3115">
        <v>-9.4312052637597699</v>
      </c>
      <c r="H3115">
        <v>-5.1031759535997496</v>
      </c>
      <c r="I3115">
        <v>-2.6161452296166701</v>
      </c>
      <c r="J3115">
        <v>-5.1022102251990704</v>
      </c>
      <c r="K3115">
        <v>6349.0837156729403</v>
      </c>
      <c r="L3115">
        <v>5953.8531338427601</v>
      </c>
      <c r="M3115">
        <v>54.002539861815002</v>
      </c>
      <c r="N3115">
        <v>1.1654853620955301</v>
      </c>
      <c r="O3115">
        <v>7.3509799959587703</v>
      </c>
      <c r="P3115">
        <v>23.6013986013986</v>
      </c>
      <c r="Q3115">
        <v>-2.6802431944266999E-2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1149</v>
      </c>
      <c r="E3116">
        <v>74.084854472999993</v>
      </c>
      <c r="F3116">
        <v>0.81</v>
      </c>
      <c r="G3116">
        <v>49.669177884303103</v>
      </c>
      <c r="H3116">
        <v>-8.1439472076303403</v>
      </c>
      <c r="I3116">
        <v>-14.254103488885599</v>
      </c>
      <c r="J3116">
        <v>-3.7432166930827799</v>
      </c>
      <c r="K3116">
        <v>0.80536371940805296</v>
      </c>
      <c r="L3116">
        <v>0.74761666310249297</v>
      </c>
      <c r="M3116">
        <v>48.330421241362401</v>
      </c>
      <c r="N3116">
        <v>0.95251647376146698</v>
      </c>
      <c r="O3116">
        <v>48.148148148148103</v>
      </c>
      <c r="P3116">
        <v>102.49999999999901</v>
      </c>
      <c r="Q3116">
        <v>-2.7974217204096E-2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E3117">
        <v>73.834440000000001</v>
      </c>
      <c r="F3117">
        <v>164</v>
      </c>
      <c r="G3117">
        <v>-1.60803738933861</v>
      </c>
      <c r="H3117">
        <v>3.61879133260179</v>
      </c>
      <c r="I3117">
        <v>1.6469565817857501</v>
      </c>
      <c r="J3117">
        <v>-2.4151603391131502</v>
      </c>
      <c r="K3117">
        <v>153.04730903760299</v>
      </c>
      <c r="L3117">
        <v>145.298655752576</v>
      </c>
      <c r="M3117">
        <v>81.897256302341304</v>
      </c>
      <c r="N3117">
        <v>1.9332855992123801</v>
      </c>
      <c r="O3117">
        <v>14.024390243902401</v>
      </c>
      <c r="P3117">
        <v>32.258064516128997</v>
      </c>
      <c r="Q3117">
        <v>7.4966026687128998E-2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265</v>
      </c>
      <c r="E3118">
        <v>73.833693999999994</v>
      </c>
      <c r="F3118">
        <v>212.3</v>
      </c>
      <c r="G3118">
        <v>-5.2419795506780096</v>
      </c>
      <c r="H3118">
        <v>-10.025021376428301</v>
      </c>
      <c r="I3118">
        <v>-13.327077104288501</v>
      </c>
      <c r="J3118">
        <v>4.9488853783242597</v>
      </c>
      <c r="K3118">
        <v>215.74148243398099</v>
      </c>
      <c r="L3118">
        <v>199.30596635094301</v>
      </c>
      <c r="M3118">
        <v>38.084690792024603</v>
      </c>
      <c r="N3118">
        <v>0.48115819291534001</v>
      </c>
      <c r="O3118">
        <v>26.142251530852501</v>
      </c>
      <c r="P3118">
        <v>44.7664507330378</v>
      </c>
      <c r="Q3118">
        <v>9.1212325573389E-2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411</v>
      </c>
      <c r="E3119">
        <v>73.709999999999994</v>
      </c>
      <c r="F3119">
        <v>78</v>
      </c>
      <c r="G3119">
        <v>-31.411688503453</v>
      </c>
      <c r="H3119">
        <v>9.7534245070129408</v>
      </c>
      <c r="I3119">
        <v>-16.754103488885601</v>
      </c>
      <c r="J3119">
        <v>-10.6517599570477</v>
      </c>
      <c r="K3119">
        <v>76.187741365161799</v>
      </c>
      <c r="L3119">
        <v>69.426673318839704</v>
      </c>
      <c r="M3119">
        <v>38.870977783020997</v>
      </c>
      <c r="N3119">
        <v>0.78783783783783701</v>
      </c>
      <c r="O3119">
        <v>15.8974358974359</v>
      </c>
      <c r="P3119">
        <v>44.4444444444444</v>
      </c>
      <c r="Q3119">
        <v>8.9960805726910995E-2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E3120">
        <v>73.558413810000005</v>
      </c>
      <c r="F3120">
        <v>74.83</v>
      </c>
      <c r="G3120">
        <v>151.864110540697</v>
      </c>
      <c r="H3120">
        <v>26.735451127045899</v>
      </c>
      <c r="I3120">
        <v>87.498390444789194</v>
      </c>
      <c r="J3120">
        <v>-0.953296448725093</v>
      </c>
      <c r="K3120">
        <v>55.557488548224804</v>
      </c>
      <c r="L3120">
        <v>32.375847799654601</v>
      </c>
      <c r="M3120">
        <v>59.425992090080896</v>
      </c>
      <c r="N3120">
        <v>1.31332404912191</v>
      </c>
      <c r="O3120">
        <v>6.7753574769477503</v>
      </c>
      <c r="P3120">
        <v>211.791666666666</v>
      </c>
      <c r="Q3120">
        <v>0.24747473367255099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420</v>
      </c>
      <c r="E3121">
        <v>73.307883000000004</v>
      </c>
      <c r="F3121">
        <v>35.549999999999997</v>
      </c>
      <c r="G3121">
        <v>30.952739290850801</v>
      </c>
      <c r="H3121">
        <v>-1.85076326738758</v>
      </c>
      <c r="I3121">
        <v>-14.113258418462999</v>
      </c>
      <c r="J3121">
        <v>-1.33357813886593</v>
      </c>
      <c r="K3121">
        <v>33.767974980902402</v>
      </c>
      <c r="L3121">
        <v>30.846163442294198</v>
      </c>
      <c r="M3121">
        <v>27.071967311283601</v>
      </c>
      <c r="N3121">
        <v>0.80899216279389496</v>
      </c>
      <c r="O3121">
        <v>10.239099859353001</v>
      </c>
      <c r="P3121">
        <v>94.262295081967196</v>
      </c>
      <c r="Q3121">
        <v>9.4669027237661005E-2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1773</v>
      </c>
      <c r="E3122">
        <v>73.252523232000001</v>
      </c>
      <c r="F3122">
        <v>0.84</v>
      </c>
      <c r="G3122">
        <v>2.8129905933331898</v>
      </c>
      <c r="H3122">
        <v>24.254242837618499</v>
      </c>
      <c r="I3122">
        <v>-34.254103488885598</v>
      </c>
      <c r="J3122">
        <v>3.7297130003745602</v>
      </c>
      <c r="K3122">
        <v>0.72040089329118995</v>
      </c>
      <c r="L3122">
        <v>0.82456906516088702</v>
      </c>
      <c r="M3122">
        <v>99.0830889396007</v>
      </c>
      <c r="N3122">
        <v>0.50923917762723603</v>
      </c>
      <c r="O3122">
        <v>36.904761904761898</v>
      </c>
      <c r="P3122">
        <v>68</v>
      </c>
      <c r="Q3122">
        <v>-1.4514213112287001E-2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177</v>
      </c>
      <c r="E3123">
        <v>73.231990920000001</v>
      </c>
      <c r="F3123">
        <v>35.94</v>
      </c>
      <c r="G3123">
        <v>22.1560121852179</v>
      </c>
      <c r="H3123">
        <v>-4.2488756654999804</v>
      </c>
      <c r="I3123">
        <v>4.87085507922838</v>
      </c>
      <c r="J3123">
        <v>-6.4262465576746905E-2</v>
      </c>
      <c r="K3123">
        <v>32.955580986159099</v>
      </c>
      <c r="L3123">
        <v>30.402450693187301</v>
      </c>
      <c r="M3123">
        <v>47.741129352596602</v>
      </c>
      <c r="N3123">
        <v>0.58044168452919798</v>
      </c>
      <c r="O3123">
        <v>16.861435726210299</v>
      </c>
      <c r="P3123">
        <v>75.317073170731604</v>
      </c>
      <c r="Q3123">
        <v>1.6722426527101E-2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850</v>
      </c>
      <c r="E3124">
        <v>72.600345000000004</v>
      </c>
      <c r="F3124">
        <v>71.45</v>
      </c>
      <c r="G3124">
        <v>-59.828775841536597</v>
      </c>
      <c r="H3124">
        <v>-6.7275385388997</v>
      </c>
      <c r="I3124">
        <v>-10.628287680328601</v>
      </c>
      <c r="J3124">
        <v>-8.0002448055325992</v>
      </c>
      <c r="K3124">
        <v>75.575457477849199</v>
      </c>
      <c r="L3124">
        <v>73.465684533910206</v>
      </c>
      <c r="M3124">
        <v>30.332611454642102</v>
      </c>
      <c r="N3124">
        <v>0.64285403246687001</v>
      </c>
      <c r="O3124">
        <v>60.531840447865598</v>
      </c>
      <c r="P3124">
        <v>23.509075194468402</v>
      </c>
      <c r="Q3124">
        <v>0.13691339415441101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E3125">
        <v>72.597352400000005</v>
      </c>
      <c r="F3125">
        <v>47.99</v>
      </c>
      <c r="G3125">
        <v>-60.651025177109801</v>
      </c>
      <c r="H3125">
        <v>-14.739951647142</v>
      </c>
      <c r="I3125">
        <v>-35.877490717368303</v>
      </c>
      <c r="J3125">
        <v>1.98510317981538</v>
      </c>
      <c r="K3125">
        <v>50.784471227625197</v>
      </c>
      <c r="L3125">
        <v>56.061634050994002</v>
      </c>
      <c r="M3125">
        <v>54.6174934053548</v>
      </c>
      <c r="N3125">
        <v>0.81906389631889098</v>
      </c>
      <c r="O3125">
        <v>59.408210043759098</v>
      </c>
      <c r="P3125">
        <v>15.471607314725601</v>
      </c>
      <c r="Q3125">
        <v>3.4380896095671999E-2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942</v>
      </c>
      <c r="E3126">
        <v>72.568650000000005</v>
      </c>
      <c r="F3126">
        <v>42.7</v>
      </c>
      <c r="G3126">
        <v>50.393815565462504</v>
      </c>
      <c r="H3126">
        <v>-15.4038768205011</v>
      </c>
      <c r="I3126">
        <v>-15.980225468172099</v>
      </c>
      <c r="J3126">
        <v>2.44475939262021</v>
      </c>
      <c r="K3126">
        <v>38.458477116715798</v>
      </c>
      <c r="L3126">
        <v>32.835389650462801</v>
      </c>
      <c r="M3126">
        <v>59.974121472616197</v>
      </c>
      <c r="N3126">
        <v>0.5419921875</v>
      </c>
      <c r="O3126">
        <v>13.231850117096</v>
      </c>
      <c r="P3126">
        <v>93.650793650793602</v>
      </c>
      <c r="Q3126">
        <v>0.12001626188918101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E3127">
        <v>72.45</v>
      </c>
      <c r="F3127">
        <v>13.8</v>
      </c>
      <c r="G3127">
        <v>-25.318877538534899</v>
      </c>
      <c r="H3127">
        <v>-6.4211157021467997</v>
      </c>
      <c r="I3127">
        <v>-17.071004897336302</v>
      </c>
      <c r="J3127">
        <v>-2.1651789704667501</v>
      </c>
      <c r="K3127">
        <v>15.207718752879201</v>
      </c>
      <c r="L3127">
        <v>15.193166347668299</v>
      </c>
      <c r="M3127">
        <v>39.188175558872203</v>
      </c>
      <c r="N3127">
        <v>0.66634827822026099</v>
      </c>
      <c r="O3127">
        <v>47.101449275362299</v>
      </c>
      <c r="P3127">
        <v>25.4545454545454</v>
      </c>
      <c r="Q3127">
        <v>-6.2976716020627002E-2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E3128">
        <v>72.388062399999995</v>
      </c>
      <c r="F3128">
        <v>91.27</v>
      </c>
      <c r="G3128">
        <v>64.643556928818896</v>
      </c>
      <c r="H3128">
        <v>-3.7006181858345601</v>
      </c>
      <c r="I3128">
        <v>-13.836015690447899</v>
      </c>
      <c r="J3128">
        <v>-4.4832443943150002E-2</v>
      </c>
      <c r="K3128">
        <v>92.812740735865304</v>
      </c>
      <c r="L3128">
        <v>84.196887984766704</v>
      </c>
      <c r="M3128">
        <v>45.434007439770802</v>
      </c>
      <c r="N3128">
        <v>0.82593749999999999</v>
      </c>
      <c r="O3128">
        <v>27.413169716226498</v>
      </c>
      <c r="P3128">
        <v>117.309523809523</v>
      </c>
      <c r="Q3128">
        <v>8.7116665791763997E-2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628</v>
      </c>
      <c r="E3129">
        <v>72.368244000000004</v>
      </c>
      <c r="F3129">
        <v>129.4</v>
      </c>
      <c r="G3129">
        <v>154.88656918864999</v>
      </c>
      <c r="H3129">
        <v>-4.2794110085353303</v>
      </c>
      <c r="I3129">
        <v>44.674906582349898</v>
      </c>
      <c r="J3129">
        <v>-7.7165568622701803</v>
      </c>
      <c r="K3129">
        <v>122.1895054555</v>
      </c>
      <c r="L3129">
        <v>88.9802128751098</v>
      </c>
      <c r="M3129">
        <v>22.805045327118901</v>
      </c>
      <c r="N3129">
        <v>3.7237443812558099E-2</v>
      </c>
      <c r="O3129">
        <v>26.7001545595053</v>
      </c>
      <c r="P3129">
        <v>215.60975609756099</v>
      </c>
      <c r="Q3129">
        <v>7.5159328999872002E-2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1149</v>
      </c>
      <c r="E3130">
        <v>72.349339999999998</v>
      </c>
      <c r="F3130">
        <v>56.05</v>
      </c>
      <c r="G3130">
        <v>-64.1053828620052</v>
      </c>
      <c r="H3130">
        <v>4.6622244413571003</v>
      </c>
      <c r="I3130">
        <v>-53.952866264571398</v>
      </c>
      <c r="J3130">
        <v>-4.7788839097530902</v>
      </c>
      <c r="K3130">
        <v>59.5254329997844</v>
      </c>
      <c r="L3130">
        <v>81.8360241588707</v>
      </c>
      <c r="M3130">
        <v>37.2360017862487</v>
      </c>
      <c r="N3130">
        <v>1.0393258426966201</v>
      </c>
      <c r="O3130">
        <v>192.50669045494999</v>
      </c>
      <c r="P3130">
        <v>16.407061266874301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420</v>
      </c>
      <c r="E3131">
        <v>72.278856000000005</v>
      </c>
      <c r="F3131">
        <v>124.55</v>
      </c>
      <c r="G3131">
        <v>178.17568734143799</v>
      </c>
      <c r="H3131">
        <v>6.5069397282622496</v>
      </c>
      <c r="I3131">
        <v>49.800164161272399</v>
      </c>
      <c r="J3131">
        <v>13.892166337599001</v>
      </c>
      <c r="K3131">
        <v>108.23638253618</v>
      </c>
      <c r="L3131">
        <v>85.231850308637604</v>
      </c>
      <c r="M3131">
        <v>79.938600923160394</v>
      </c>
      <c r="N3131">
        <v>0.23026996985218401</v>
      </c>
      <c r="O3131">
        <v>11.6419108791649</v>
      </c>
      <c r="P3131">
        <v>210.44366899302</v>
      </c>
      <c r="Q3131">
        <v>6.9633243537758002E-2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925</v>
      </c>
      <c r="E3132">
        <v>72.191249999999997</v>
      </c>
      <c r="F3132">
        <v>64.17</v>
      </c>
      <c r="G3132">
        <v>120.48487622982</v>
      </c>
      <c r="H3132">
        <v>73.355323575062798</v>
      </c>
      <c r="I3132">
        <v>14.0602336436878</v>
      </c>
      <c r="J3132">
        <v>-13.329628821768599</v>
      </c>
      <c r="K3132">
        <v>38.055903846968697</v>
      </c>
      <c r="L3132">
        <v>39.293662643210098</v>
      </c>
      <c r="M3132">
        <v>75.624999899531105</v>
      </c>
      <c r="N3132">
        <v>1.09672870918804</v>
      </c>
      <c r="O3132">
        <v>0.40517375720743298</v>
      </c>
      <c r="P3132">
        <v>168.26923076923001</v>
      </c>
      <c r="Q3132">
        <v>-2.4322875884639002E-2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43</v>
      </c>
      <c r="E3133">
        <v>72.125652991999999</v>
      </c>
      <c r="F3133">
        <v>40.96</v>
      </c>
      <c r="G3133">
        <v>-33.220964075433699</v>
      </c>
      <c r="H3133">
        <v>-5.1124834593403303</v>
      </c>
      <c r="I3133">
        <v>-32.984262219044297</v>
      </c>
      <c r="J3133">
        <v>-3.4178764251095601</v>
      </c>
      <c r="K3133">
        <v>44.009321870009899</v>
      </c>
      <c r="L3133">
        <v>49.0797814880018</v>
      </c>
      <c r="M3133">
        <v>34.503162133412999</v>
      </c>
      <c r="N3133">
        <v>0.86394772048986301</v>
      </c>
      <c r="O3133">
        <v>55.029296875</v>
      </c>
      <c r="P3133">
        <v>11.0027100271002</v>
      </c>
      <c r="Q3133">
        <v>-8.0044502070918996E-2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E3134">
        <v>72.005650129000003</v>
      </c>
      <c r="F3134">
        <v>98.63</v>
      </c>
      <c r="G3134">
        <v>23.066913693573301</v>
      </c>
      <c r="H3134">
        <v>-5.9813823133982504</v>
      </c>
      <c r="I3134">
        <v>-7.4307524653829597</v>
      </c>
      <c r="J3134">
        <v>-9.1472875708030504E-2</v>
      </c>
      <c r="K3134">
        <v>98.128816827200694</v>
      </c>
      <c r="L3134">
        <v>93.742594664220206</v>
      </c>
      <c r="M3134">
        <v>56.153701814250198</v>
      </c>
      <c r="N3134">
        <v>0.49880047928590299</v>
      </c>
      <c r="O3134">
        <v>55.115076548717397</v>
      </c>
      <c r="P3134">
        <v>66.211661611054893</v>
      </c>
      <c r="Q3134">
        <v>3.6950954442710002E-2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E3135">
        <v>71.984999999999999</v>
      </c>
      <c r="F3135">
        <v>47.99</v>
      </c>
      <c r="G3135">
        <v>-61.712160659907902</v>
      </c>
      <c r="H3135">
        <v>-18.349867000533798</v>
      </c>
      <c r="I3135">
        <v>-49.138771060120298</v>
      </c>
      <c r="J3135">
        <v>-6.0382624565848699</v>
      </c>
      <c r="K3135">
        <v>53.355228325023802</v>
      </c>
      <c r="L3135">
        <v>62.618934086726803</v>
      </c>
      <c r="M3135">
        <v>41.420417517280299</v>
      </c>
      <c r="N3135">
        <v>1.52834267413931</v>
      </c>
      <c r="O3135">
        <v>98.374661387789104</v>
      </c>
      <c r="P3135">
        <v>4.3260869565217401</v>
      </c>
      <c r="Q3135">
        <v>1.6790676148789999E-3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72</v>
      </c>
      <c r="E3136">
        <v>71.751508607999995</v>
      </c>
      <c r="F3136">
        <v>22.58</v>
      </c>
      <c r="G3136">
        <v>-48.823276919222899</v>
      </c>
      <c r="H3136">
        <v>-2.81222667856043</v>
      </c>
      <c r="I3136">
        <v>-18.1689971059069</v>
      </c>
      <c r="J3136">
        <v>-13.0590683349443</v>
      </c>
      <c r="K3136">
        <v>21.9185184605087</v>
      </c>
      <c r="L3136">
        <v>22.912542582885902</v>
      </c>
      <c r="M3136">
        <v>53.595599970311298</v>
      </c>
      <c r="N3136">
        <v>1.7734022067211099</v>
      </c>
      <c r="O3136">
        <v>44.3755535872453</v>
      </c>
      <c r="P3136">
        <v>28.295454545454501</v>
      </c>
      <c r="Q3136">
        <v>6.4344252804811E-2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21</v>
      </c>
      <c r="E3137">
        <v>71.651836099999997</v>
      </c>
      <c r="F3137">
        <v>5.66</v>
      </c>
      <c r="G3137">
        <v>171.47695820466899</v>
      </c>
      <c r="H3137">
        <v>39.491228074603697</v>
      </c>
      <c r="I3137">
        <v>74.412563177780996</v>
      </c>
      <c r="J3137">
        <v>8.5693344824932804</v>
      </c>
      <c r="K3137">
        <v>3.9715830637806002</v>
      </c>
      <c r="L3137">
        <v>2.85369207698897</v>
      </c>
      <c r="M3137">
        <v>99.990633527970104</v>
      </c>
      <c r="N3137">
        <v>0.85045157532094195</v>
      </c>
      <c r="O3137">
        <v>0</v>
      </c>
      <c r="P3137">
        <v>253.75</v>
      </c>
      <c r="Q3137">
        <v>0.100724556592744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71.419931715000004</v>
      </c>
      <c r="F3138">
        <v>51.15</v>
      </c>
      <c r="G3138">
        <v>110.94409380666001</v>
      </c>
      <c r="H3138">
        <v>34.805178388553998</v>
      </c>
      <c r="I3138">
        <v>-1.99072900328891</v>
      </c>
      <c r="J3138">
        <v>12.764124292541601</v>
      </c>
      <c r="K3138">
        <v>39.748041700888599</v>
      </c>
      <c r="L3138">
        <v>33.246932022429803</v>
      </c>
      <c r="M3138">
        <v>88.398326811634604</v>
      </c>
      <c r="N3138">
        <v>2.4210526315789398</v>
      </c>
      <c r="O3138">
        <v>9.4819159335288496</v>
      </c>
      <c r="P3138">
        <v>137.36187244409601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21</v>
      </c>
      <c r="E3139">
        <v>71.333282650000001</v>
      </c>
      <c r="F3139">
        <v>4.3</v>
      </c>
      <c r="G3139">
        <v>126.523397833152</v>
      </c>
      <c r="H3139">
        <v>-17.9663667414816</v>
      </c>
      <c r="I3139">
        <v>51.130511895729697</v>
      </c>
      <c r="J3139">
        <v>-1.33357813886593</v>
      </c>
      <c r="K3139">
        <v>4.4955895075566499</v>
      </c>
      <c r="L3139">
        <v>3.6647276710771801</v>
      </c>
      <c r="M3139">
        <v>8.6548916419556008</v>
      </c>
      <c r="N3139">
        <v>0.14919461445518101</v>
      </c>
      <c r="O3139">
        <v>67.441860465116207</v>
      </c>
      <c r="P3139">
        <v>160.60606060606</v>
      </c>
      <c r="Q3139">
        <v>-3.3317874062772999E-2</v>
      </c>
    </row>
    <row r="3140" spans="1:17" hidden="1" x14ac:dyDescent="0.3">
      <c r="A3140" t="s">
        <v>6444</v>
      </c>
      <c r="B3140" t="s">
        <v>6363</v>
      </c>
      <c r="C3140" t="str">
        <f>IFERROR(VLOOKUP(Table1[[#This Row],[Ticker]],[1]!Table1[[Symbol]:[Industry]],2,FALSE),"-")</f>
        <v>-</v>
      </c>
      <c r="D3140" t="s">
        <v>21</v>
      </c>
      <c r="E3140">
        <v>71.329754750000006</v>
      </c>
      <c r="F3140">
        <v>44.75</v>
      </c>
      <c r="G3140">
        <v>-84.990119425266599</v>
      </c>
      <c r="H3140">
        <v>2.2957148536090402</v>
      </c>
      <c r="I3140">
        <v>-53.563902095261597</v>
      </c>
      <c r="J3140">
        <v>-7.3745705876253798</v>
      </c>
      <c r="K3140">
        <v>43.3176907172478</v>
      </c>
      <c r="L3140">
        <v>57.697475375651003</v>
      </c>
      <c r="M3140">
        <v>56.871638909383897</v>
      </c>
      <c r="N3140">
        <v>1.3471738789458301</v>
      </c>
      <c r="O3140">
        <v>182.315061877245</v>
      </c>
      <c r="P3140">
        <v>28.414577072762199</v>
      </c>
      <c r="Q3140">
        <v>3.3166005827824002E-2</v>
      </c>
    </row>
    <row r="3141" spans="1:17" hidden="1" x14ac:dyDescent="0.3">
      <c r="A3141" t="s">
        <v>6445</v>
      </c>
      <c r="B3141" t="s">
        <v>6446</v>
      </c>
      <c r="C3141" t="str">
        <f>IFERROR(VLOOKUP(Table1[[#This Row],[Ticker]],[1]!Table1[[Symbol]:[Industry]],2,FALSE),"-")</f>
        <v>-</v>
      </c>
      <c r="E3141">
        <v>71.102570880000002</v>
      </c>
      <c r="F3141">
        <v>75.680000000000007</v>
      </c>
      <c r="G3141">
        <v>139.49929796129899</v>
      </c>
      <c r="H3141">
        <v>-21.177195289471701</v>
      </c>
      <c r="I3141">
        <v>142.81111390241799</v>
      </c>
      <c r="J3141">
        <v>-5.5361097844355402</v>
      </c>
      <c r="K3141">
        <v>74.251803186299995</v>
      </c>
      <c r="L3141">
        <v>49.328417734377503</v>
      </c>
      <c r="M3141">
        <v>36.9458517609757</v>
      </c>
      <c r="N3141">
        <v>0.20183066361556001</v>
      </c>
      <c r="O3141">
        <v>33.456659619450299</v>
      </c>
      <c r="P3141">
        <v>230.76923076923001</v>
      </c>
    </row>
    <row r="3142" spans="1:17" hidden="1" x14ac:dyDescent="0.3">
      <c r="A3142" t="s">
        <v>6447</v>
      </c>
      <c r="B3142" t="s">
        <v>6448</v>
      </c>
      <c r="C3142" t="str">
        <f>IFERROR(VLOOKUP(Table1[[#This Row],[Ticker]],[1]!Table1[[Symbol]:[Industry]],2,FALSE),"-")</f>
        <v>-</v>
      </c>
      <c r="D3142" t="s">
        <v>628</v>
      </c>
      <c r="E3142">
        <v>70.965499600000001</v>
      </c>
      <c r="F3142">
        <v>27.68</v>
      </c>
      <c r="G3142">
        <v>-29.6345618542192</v>
      </c>
      <c r="H3142">
        <v>6.9397831877976199E-2</v>
      </c>
      <c r="I3142">
        <v>-42.950651659931403</v>
      </c>
      <c r="J3142">
        <v>3.3851836580385601</v>
      </c>
      <c r="K3142">
        <v>26.791758632031598</v>
      </c>
      <c r="L3142">
        <v>28.972253216431501</v>
      </c>
      <c r="M3142">
        <v>72.437943017651705</v>
      </c>
      <c r="N3142">
        <v>1.32024399308317</v>
      </c>
      <c r="O3142">
        <v>51.372832369942103</v>
      </c>
      <c r="P3142">
        <v>22.4778761061946</v>
      </c>
      <c r="Q3142">
        <v>-6.6197530044211E-2</v>
      </c>
    </row>
    <row r="3143" spans="1:17" hidden="1" x14ac:dyDescent="0.3">
      <c r="A3143" t="s">
        <v>6449</v>
      </c>
      <c r="B3143" t="s">
        <v>6450</v>
      </c>
      <c r="C3143" t="str">
        <f>IFERROR(VLOOKUP(Table1[[#This Row],[Ticker]],[1]!Table1[[Symbol]:[Industry]],2,FALSE),"-")</f>
        <v>-</v>
      </c>
      <c r="D3143" t="s">
        <v>200</v>
      </c>
      <c r="E3143">
        <v>70.953125</v>
      </c>
      <c r="F3143">
        <v>118.75</v>
      </c>
      <c r="G3143">
        <v>31.915554695897299</v>
      </c>
      <c r="H3143">
        <v>-4.3167994768332898</v>
      </c>
      <c r="I3143">
        <v>-19.481557599021201</v>
      </c>
      <c r="J3143">
        <v>0.28804348275568598</v>
      </c>
      <c r="K3143">
        <v>108.78287264100101</v>
      </c>
      <c r="L3143">
        <v>101.059931525024</v>
      </c>
      <c r="M3143">
        <v>65.627431682137896</v>
      </c>
      <c r="N3143">
        <v>0.97096070086860198</v>
      </c>
      <c r="O3143">
        <v>31.2421052631578</v>
      </c>
      <c r="P3143">
        <v>71.232876712328704</v>
      </c>
      <c r="Q3143">
        <v>2.5369095786736E-2</v>
      </c>
    </row>
    <row r="3144" spans="1:17" hidden="1" x14ac:dyDescent="0.3">
      <c r="A3144" t="s">
        <v>6451</v>
      </c>
      <c r="B3144" t="s">
        <v>6452</v>
      </c>
      <c r="C3144" t="str">
        <f>IFERROR(VLOOKUP(Table1[[#This Row],[Ticker]],[1]!Table1[[Symbol]:[Industry]],2,FALSE),"-")</f>
        <v>-</v>
      </c>
      <c r="D3144" t="s">
        <v>21</v>
      </c>
      <c r="E3144">
        <v>70.795519999999996</v>
      </c>
      <c r="F3144">
        <v>30.4</v>
      </c>
      <c r="G3144">
        <v>-54.122891598197</v>
      </c>
      <c r="H3144">
        <v>-6.4491583570663504</v>
      </c>
      <c r="I3144">
        <v>-22.132891367673501</v>
      </c>
      <c r="J3144">
        <v>-1.169912017753</v>
      </c>
      <c r="K3144">
        <v>30.705105403974901</v>
      </c>
      <c r="L3144">
        <v>34.0791885422001</v>
      </c>
      <c r="M3144">
        <v>47.088168632602098</v>
      </c>
      <c r="N3144">
        <v>0.32226532195500301</v>
      </c>
      <c r="O3144">
        <v>80.921052631578902</v>
      </c>
      <c r="P3144">
        <v>18.982387475538101</v>
      </c>
    </row>
    <row r="3145" spans="1:17" hidden="1" x14ac:dyDescent="0.3">
      <c r="A3145" t="s">
        <v>6453</v>
      </c>
      <c r="B3145" t="s">
        <v>6454</v>
      </c>
      <c r="C3145" t="str">
        <f>IFERROR(VLOOKUP(Table1[[#This Row],[Ticker]],[1]!Table1[[Symbol]:[Industry]],2,FALSE),"-")</f>
        <v>-</v>
      </c>
      <c r="D3145" t="s">
        <v>720</v>
      </c>
      <c r="E3145">
        <v>70.753706170000001</v>
      </c>
      <c r="F3145">
        <v>23.86</v>
      </c>
      <c r="G3145">
        <v>-10.872984448574</v>
      </c>
      <c r="H3145">
        <v>-3.64726987560966</v>
      </c>
      <c r="I3145">
        <v>0.733848318343294</v>
      </c>
      <c r="J3145">
        <v>-2.1651789704667599</v>
      </c>
      <c r="K3145">
        <v>23.368409291567101</v>
      </c>
      <c r="L3145">
        <v>21.822178875421798</v>
      </c>
      <c r="M3145">
        <v>67.469215611950702</v>
      </c>
      <c r="N3145">
        <v>1.0161870270309299</v>
      </c>
      <c r="O3145">
        <v>4.5683151718357102</v>
      </c>
      <c r="P3145">
        <v>25.578947368421002</v>
      </c>
    </row>
    <row r="3146" spans="1:17" hidden="1" x14ac:dyDescent="0.3">
      <c r="A3146" t="s">
        <v>6455</v>
      </c>
      <c r="B3146" t="s">
        <v>6456</v>
      </c>
      <c r="C3146" t="str">
        <f>IFERROR(VLOOKUP(Table1[[#This Row],[Ticker]],[1]!Table1[[Symbol]:[Industry]],2,FALSE),"-")</f>
        <v>-</v>
      </c>
      <c r="E3146">
        <v>70.58998192</v>
      </c>
      <c r="F3146">
        <v>93.76</v>
      </c>
      <c r="G3146">
        <v>-40.098500419796501</v>
      </c>
      <c r="H3146">
        <v>-1.5250213764283</v>
      </c>
      <c r="I3146">
        <v>-39.841405076187201</v>
      </c>
      <c r="J3146">
        <v>-2.84618318088273</v>
      </c>
      <c r="K3146">
        <v>97.247125014896596</v>
      </c>
      <c r="L3146">
        <v>111.698469157411</v>
      </c>
      <c r="M3146">
        <v>45.570129190498101</v>
      </c>
      <c r="N3146">
        <v>0.440883977900552</v>
      </c>
      <c r="O3146">
        <v>86.540102389078498</v>
      </c>
      <c r="P3146">
        <v>38.903703703703698</v>
      </c>
    </row>
    <row r="3147" spans="1:17" hidden="1" x14ac:dyDescent="0.3">
      <c r="A3147" t="s">
        <v>6457</v>
      </c>
      <c r="B3147" t="s">
        <v>6458</v>
      </c>
      <c r="C3147" t="str">
        <f>IFERROR(VLOOKUP(Table1[[#This Row],[Ticker]],[1]!Table1[[Symbol]:[Industry]],2,FALSE),"-")</f>
        <v>-</v>
      </c>
      <c r="D3147" t="s">
        <v>170</v>
      </c>
      <c r="E3147">
        <v>70.586590000000001</v>
      </c>
      <c r="F3147">
        <v>100</v>
      </c>
      <c r="G3147">
        <v>-47.052699272356598</v>
      </c>
      <c r="H3147">
        <v>-4.4281638645901698</v>
      </c>
      <c r="I3147">
        <v>-35.389750176582702</v>
      </c>
      <c r="J3147">
        <v>-1.9299996100388801</v>
      </c>
      <c r="K3147">
        <v>109.008669190131</v>
      </c>
      <c r="L3147">
        <v>112.390922665689</v>
      </c>
      <c r="M3147">
        <v>54.802768975136999</v>
      </c>
      <c r="N3147">
        <v>0.54097222222222197</v>
      </c>
      <c r="O3147">
        <v>62.999999999999901</v>
      </c>
      <c r="P3147">
        <v>7.1811361200428703</v>
      </c>
    </row>
    <row r="3148" spans="1:17" hidden="1" x14ac:dyDescent="0.3">
      <c r="A3148" t="s">
        <v>6459</v>
      </c>
      <c r="B3148" t="s">
        <v>6460</v>
      </c>
      <c r="C3148" t="str">
        <f>IFERROR(VLOOKUP(Table1[[#This Row],[Ticker]],[1]!Table1[[Symbol]:[Industry]],2,FALSE),"-")</f>
        <v>-</v>
      </c>
      <c r="D3148" t="s">
        <v>531</v>
      </c>
      <c r="E3148">
        <v>70.56</v>
      </c>
      <c r="F3148">
        <v>294</v>
      </c>
      <c r="G3148">
        <v>319.712722121289</v>
      </c>
      <c r="H3148">
        <v>11.585898471003601</v>
      </c>
      <c r="I3148">
        <v>53.986239858753798</v>
      </c>
      <c r="J3148">
        <v>5.6639019929425602</v>
      </c>
      <c r="K3148">
        <v>253.89559147675399</v>
      </c>
      <c r="L3148">
        <v>207.710097521058</v>
      </c>
      <c r="M3148">
        <v>77.628822042359502</v>
      </c>
      <c r="N3148">
        <v>1.21165173369761</v>
      </c>
      <c r="O3148">
        <v>3.2653061224489899</v>
      </c>
      <c r="P3148">
        <v>389.10331059723802</v>
      </c>
      <c r="Q3148">
        <v>0.17676678124408701</v>
      </c>
    </row>
    <row r="3149" spans="1:17" hidden="1" x14ac:dyDescent="0.3">
      <c r="A3149" t="s">
        <v>6461</v>
      </c>
      <c r="B3149" t="s">
        <v>6462</v>
      </c>
      <c r="C3149" t="str">
        <f>IFERROR(VLOOKUP(Table1[[#This Row],[Ticker]],[1]!Table1[[Symbol]:[Industry]],2,FALSE),"-")</f>
        <v>-</v>
      </c>
      <c r="D3149" t="s">
        <v>386</v>
      </c>
      <c r="E3149">
        <v>70.259484999999998</v>
      </c>
      <c r="F3149">
        <v>57.35</v>
      </c>
      <c r="G3149">
        <v>-17.1796833993407</v>
      </c>
      <c r="H3149">
        <v>-1.1104786477926201</v>
      </c>
      <c r="I3149">
        <v>-25.545673481151599</v>
      </c>
      <c r="J3149">
        <v>0.90587061221073295</v>
      </c>
      <c r="K3149">
        <v>57.176496683407898</v>
      </c>
      <c r="L3149">
        <v>54.161621729943697</v>
      </c>
      <c r="M3149">
        <v>45.188616352369401</v>
      </c>
      <c r="N3149">
        <v>0.72229299363057298</v>
      </c>
      <c r="O3149">
        <v>27.114210985178701</v>
      </c>
      <c r="P3149">
        <v>54.1666666666666</v>
      </c>
    </row>
    <row r="3150" spans="1:17" hidden="1" x14ac:dyDescent="0.3">
      <c r="A3150" t="s">
        <v>6463</v>
      </c>
      <c r="B3150" t="s">
        <v>6464</v>
      </c>
      <c r="C3150" t="str">
        <f>IFERROR(VLOOKUP(Table1[[#This Row],[Ticker]],[1]!Table1[[Symbol]:[Industry]],2,FALSE),"-")</f>
        <v>-</v>
      </c>
      <c r="D3150" t="s">
        <v>961</v>
      </c>
      <c r="E3150">
        <v>69.632068000000004</v>
      </c>
      <c r="F3150">
        <v>21.59</v>
      </c>
      <c r="G3150">
        <v>-57.550155032970302</v>
      </c>
      <c r="H3150">
        <v>-14.263909955245399</v>
      </c>
      <c r="I3150">
        <v>-52.035083315974902</v>
      </c>
      <c r="J3150">
        <v>-13.586209717813301</v>
      </c>
      <c r="K3150">
        <v>23.116380796711201</v>
      </c>
      <c r="M3150">
        <v>45.685165423547197</v>
      </c>
      <c r="N3150">
        <v>0.87325668894237696</v>
      </c>
      <c r="O3150">
        <v>84.807781380268594</v>
      </c>
      <c r="P3150">
        <v>11.8652849740932</v>
      </c>
    </row>
    <row r="3151" spans="1:17" hidden="1" x14ac:dyDescent="0.3">
      <c r="A3151" t="s">
        <v>6465</v>
      </c>
      <c r="B3151" t="s">
        <v>6466</v>
      </c>
      <c r="C3151" t="str">
        <f>IFERROR(VLOOKUP(Table1[[#This Row],[Ticker]],[1]!Table1[[Symbol]:[Industry]],2,FALSE),"-")</f>
        <v>-</v>
      </c>
      <c r="D3151" t="s">
        <v>531</v>
      </c>
      <c r="E3151">
        <v>69.556799999999996</v>
      </c>
      <c r="F3151">
        <v>129</v>
      </c>
      <c r="G3151">
        <v>76.093995302909306</v>
      </c>
      <c r="H3151">
        <v>4.0619351453108203</v>
      </c>
      <c r="I3151">
        <v>57.745896511114303</v>
      </c>
      <c r="J3151">
        <v>10.8403349046123</v>
      </c>
      <c r="K3151">
        <v>117.490134375182</v>
      </c>
      <c r="L3151">
        <v>100.91054449555401</v>
      </c>
      <c r="M3151">
        <v>80.740958603297003</v>
      </c>
      <c r="N3151">
        <v>1.2074598972122701</v>
      </c>
      <c r="O3151">
        <v>30.620155038759599</v>
      </c>
      <c r="P3151">
        <v>159.87107171635699</v>
      </c>
      <c r="Q3151">
        <v>0.11375622405590401</v>
      </c>
    </row>
    <row r="3152" spans="1:17" hidden="1" x14ac:dyDescent="0.3">
      <c r="A3152" t="s">
        <v>6467</v>
      </c>
      <c r="B3152" t="s">
        <v>6468</v>
      </c>
      <c r="C3152" t="str">
        <f>IFERROR(VLOOKUP(Table1[[#This Row],[Ticker]],[1]!Table1[[Symbol]:[Industry]],2,FALSE),"-")</f>
        <v>-</v>
      </c>
      <c r="E3152">
        <v>69.484099999999998</v>
      </c>
      <c r="F3152">
        <v>2043.65</v>
      </c>
      <c r="G3152">
        <v>158.18539375522701</v>
      </c>
      <c r="H3152">
        <v>41.377907367532998</v>
      </c>
      <c r="I3152">
        <v>141.521866473567</v>
      </c>
      <c r="J3152">
        <v>-9.0941053858581604</v>
      </c>
      <c r="K3152">
        <v>1651.2044682353401</v>
      </c>
      <c r="L3152">
        <v>1128.61282959135</v>
      </c>
      <c r="M3152">
        <v>41.8393760587632</v>
      </c>
      <c r="N3152">
        <v>0.67496586493015398</v>
      </c>
      <c r="O3152">
        <v>19.930027157291999</v>
      </c>
      <c r="P3152">
        <v>196.18115942028899</v>
      </c>
      <c r="Q3152">
        <v>0.138293610752318</v>
      </c>
    </row>
    <row r="3153" spans="1:17" hidden="1" x14ac:dyDescent="0.3">
      <c r="A3153" t="s">
        <v>6469</v>
      </c>
      <c r="B3153" t="s">
        <v>6470</v>
      </c>
      <c r="C3153" t="str">
        <f>IFERROR(VLOOKUP(Table1[[#This Row],[Ticker]],[1]!Table1[[Symbol]:[Industry]],2,FALSE),"-")</f>
        <v>-</v>
      </c>
      <c r="D3153" t="s">
        <v>279</v>
      </c>
      <c r="E3153">
        <v>69.478619952000003</v>
      </c>
      <c r="F3153">
        <v>4.26</v>
      </c>
      <c r="G3153">
        <v>40.641044891975703</v>
      </c>
      <c r="H3153">
        <v>-4.1715611872075202</v>
      </c>
      <c r="I3153">
        <v>-6.1322760777181102</v>
      </c>
      <c r="J3153">
        <v>3.0366018097201701</v>
      </c>
      <c r="K3153">
        <v>4.04344078650709</v>
      </c>
      <c r="L3153">
        <v>3.80242511563443</v>
      </c>
      <c r="M3153">
        <v>72.279458002695804</v>
      </c>
      <c r="N3153">
        <v>0.70527080686648302</v>
      </c>
      <c r="O3153">
        <v>24.178403755868501</v>
      </c>
      <c r="P3153">
        <v>73.170731707317003</v>
      </c>
      <c r="Q3153">
        <v>1.9860441869725999E-2</v>
      </c>
    </row>
    <row r="3154" spans="1:17" hidden="1" x14ac:dyDescent="0.3">
      <c r="A3154" t="s">
        <v>6471</v>
      </c>
      <c r="B3154" t="s">
        <v>6472</v>
      </c>
      <c r="C3154" t="str">
        <f>IFERROR(VLOOKUP(Table1[[#This Row],[Ticker]],[1]!Table1[[Symbol]:[Industry]],2,FALSE),"-")</f>
        <v>-</v>
      </c>
      <c r="D3154" t="s">
        <v>681</v>
      </c>
      <c r="E3154">
        <v>69.362910499999998</v>
      </c>
      <c r="F3154">
        <v>40.659999999999997</v>
      </c>
      <c r="G3154">
        <v>2.0498358965292098</v>
      </c>
      <c r="H3154">
        <v>13.574737421270999</v>
      </c>
      <c r="I3154">
        <v>-48.140282350674198</v>
      </c>
      <c r="J3154">
        <v>3.4562307783315198</v>
      </c>
      <c r="K3154">
        <v>39.189778140389301</v>
      </c>
      <c r="L3154">
        <v>39.924336851046597</v>
      </c>
      <c r="M3154">
        <v>50.536573452296203</v>
      </c>
      <c r="N3154">
        <v>3.3460846637855099</v>
      </c>
      <c r="O3154">
        <v>71.913428430890306</v>
      </c>
      <c r="P3154">
        <v>30.3205128205128</v>
      </c>
      <c r="Q3154">
        <v>-1.1226614758932E-2</v>
      </c>
    </row>
    <row r="3155" spans="1:17" hidden="1" x14ac:dyDescent="0.3">
      <c r="A3155" t="s">
        <v>6473</v>
      </c>
      <c r="B3155" t="s">
        <v>6474</v>
      </c>
      <c r="C3155" t="str">
        <f>IFERROR(VLOOKUP(Table1[[#This Row],[Ticker]],[1]!Table1[[Symbol]:[Industry]],2,FALSE),"-")</f>
        <v>-</v>
      </c>
      <c r="D3155" t="s">
        <v>1149</v>
      </c>
      <c r="E3155">
        <v>69.352500000000006</v>
      </c>
      <c r="F3155">
        <v>13.21</v>
      </c>
      <c r="G3155">
        <v>-38.934334928826701</v>
      </c>
      <c r="H3155">
        <v>-3.7429429034696602</v>
      </c>
      <c r="I3155">
        <v>-16.1114586151857</v>
      </c>
      <c r="J3155">
        <v>-5.0863375207643804</v>
      </c>
      <c r="K3155">
        <v>13.341687718264399</v>
      </c>
      <c r="L3155">
        <v>13.748006633838401</v>
      </c>
      <c r="M3155">
        <v>58.142302675729503</v>
      </c>
      <c r="N3155">
        <v>0.82970296183623504</v>
      </c>
      <c r="O3155">
        <v>54.731264193792498</v>
      </c>
      <c r="P3155">
        <v>29.509803921568601</v>
      </c>
      <c r="Q3155">
        <v>-3.2085938570607E-2</v>
      </c>
    </row>
    <row r="3156" spans="1:17" hidden="1" x14ac:dyDescent="0.3">
      <c r="A3156" t="s">
        <v>6475</v>
      </c>
      <c r="B3156" t="s">
        <v>6476</v>
      </c>
      <c r="C3156" t="str">
        <f>IFERROR(VLOOKUP(Table1[[#This Row],[Ticker]],[1]!Table1[[Symbol]:[Industry]],2,FALSE),"-")</f>
        <v>-</v>
      </c>
      <c r="E3156">
        <v>69.2</v>
      </c>
      <c r="F3156">
        <v>200</v>
      </c>
      <c r="G3156">
        <v>-31.1796833993407</v>
      </c>
      <c r="H3156">
        <v>-14.9357607072237</v>
      </c>
      <c r="I3156">
        <v>-39.613312296498897</v>
      </c>
      <c r="J3156">
        <v>-6.5174833474564</v>
      </c>
      <c r="K3156">
        <v>228.83985041241999</v>
      </c>
      <c r="M3156">
        <v>37.714089208144998</v>
      </c>
      <c r="N3156">
        <v>0.62871690427698501</v>
      </c>
      <c r="O3156">
        <v>127.47499999999999</v>
      </c>
      <c r="P3156">
        <v>6.0445387062566303</v>
      </c>
    </row>
    <row r="3157" spans="1:17" hidden="1" x14ac:dyDescent="0.3">
      <c r="A3157" t="s">
        <v>6477</v>
      </c>
      <c r="B3157" t="s">
        <v>6478</v>
      </c>
      <c r="C3157" t="str">
        <f>IFERROR(VLOOKUP(Table1[[#This Row],[Ticker]],[1]!Table1[[Symbol]:[Industry]],2,FALSE),"-")</f>
        <v>-</v>
      </c>
      <c r="D3157" t="s">
        <v>628</v>
      </c>
      <c r="E3157">
        <v>69.184456857000001</v>
      </c>
      <c r="F3157">
        <v>46.17</v>
      </c>
      <c r="G3157">
        <v>-2.0038740295136201</v>
      </c>
      <c r="H3157">
        <v>-4.0032822459935202</v>
      </c>
      <c r="I3157">
        <v>-4.7167369408428996</v>
      </c>
      <c r="J3157">
        <v>-1.6169877747935399</v>
      </c>
      <c r="K3157">
        <v>44.065364083083402</v>
      </c>
      <c r="L3157">
        <v>42.718062217875399</v>
      </c>
      <c r="M3157">
        <v>58.087866928237503</v>
      </c>
      <c r="N3157">
        <v>0.44913983071478902</v>
      </c>
      <c r="O3157">
        <v>40.762399826727197</v>
      </c>
      <c r="P3157">
        <v>39.782016348773801</v>
      </c>
      <c r="Q3157">
        <v>2.7494713617409999E-2</v>
      </c>
    </row>
    <row r="3158" spans="1:17" hidden="1" x14ac:dyDescent="0.3">
      <c r="A3158" t="s">
        <v>6479</v>
      </c>
      <c r="B3158" t="s">
        <v>6480</v>
      </c>
      <c r="C3158" t="str">
        <f>IFERROR(VLOOKUP(Table1[[#This Row],[Ticker]],[1]!Table1[[Symbol]:[Industry]],2,FALSE),"-")</f>
        <v>-</v>
      </c>
      <c r="E3158">
        <v>69.158500000000004</v>
      </c>
      <c r="F3158">
        <v>220.25</v>
      </c>
      <c r="G3158">
        <v>477.00687889681001</v>
      </c>
      <c r="H3158">
        <v>41.836069016821</v>
      </c>
      <c r="I3158">
        <v>383.373551278398</v>
      </c>
      <c r="J3158">
        <v>6.8578046266651196</v>
      </c>
      <c r="K3158">
        <v>150.287261662887</v>
      </c>
      <c r="L3158">
        <v>99.868148822262299</v>
      </c>
      <c r="M3158">
        <v>99.995758610024296</v>
      </c>
      <c r="N3158">
        <v>1.4513172049163401</v>
      </c>
      <c r="O3158">
        <v>0</v>
      </c>
      <c r="P3158">
        <v>535.64213564213503</v>
      </c>
    </row>
    <row r="3159" spans="1:17" hidden="1" x14ac:dyDescent="0.3">
      <c r="A3159" t="s">
        <v>6481</v>
      </c>
      <c r="B3159" t="s">
        <v>6482</v>
      </c>
      <c r="C3159" t="str">
        <f>IFERROR(VLOOKUP(Table1[[#This Row],[Ticker]],[1]!Table1[[Symbol]:[Industry]],2,FALSE),"-")</f>
        <v>-</v>
      </c>
      <c r="D3159" t="s">
        <v>1152</v>
      </c>
      <c r="E3159">
        <v>69.048492499999995</v>
      </c>
      <c r="F3159">
        <v>60.05</v>
      </c>
      <c r="G3159">
        <v>-29.562939927758599</v>
      </c>
      <c r="H3159">
        <v>3.1815291435455899</v>
      </c>
      <c r="I3159">
        <v>-12.474442471936401</v>
      </c>
      <c r="J3159">
        <v>5.28601585936884</v>
      </c>
      <c r="K3159">
        <v>58.286733525364902</v>
      </c>
      <c r="L3159">
        <v>59.310428204267097</v>
      </c>
      <c r="M3159">
        <v>64.606566256458095</v>
      </c>
      <c r="N3159">
        <v>2.2226205413156399</v>
      </c>
      <c r="O3159">
        <v>23.2306411323896</v>
      </c>
      <c r="P3159">
        <v>21.928934010152201</v>
      </c>
    </row>
    <row r="3160" spans="1:17" hidden="1" x14ac:dyDescent="0.3">
      <c r="A3160" t="s">
        <v>6483</v>
      </c>
      <c r="B3160" t="s">
        <v>6484</v>
      </c>
      <c r="C3160" t="str">
        <f>IFERROR(VLOOKUP(Table1[[#This Row],[Ticker]],[1]!Table1[[Symbol]:[Industry]],2,FALSE),"-")</f>
        <v>-</v>
      </c>
      <c r="D3160" t="s">
        <v>1506</v>
      </c>
      <c r="E3160">
        <v>69.026875000000004</v>
      </c>
      <c r="F3160">
        <v>6.17</v>
      </c>
      <c r="G3160">
        <v>2958.5822213625602</v>
      </c>
      <c r="H3160">
        <v>71.417426474790602</v>
      </c>
      <c r="I3160">
        <v>141.76249402148699</v>
      </c>
      <c r="J3160">
        <v>6.5095591160360096</v>
      </c>
      <c r="K3160">
        <v>4.2389367045627804</v>
      </c>
      <c r="L3160">
        <v>2.72167264423461</v>
      </c>
      <c r="M3160">
        <v>99.338986574165801</v>
      </c>
      <c r="N3160">
        <v>2.0884545475954401</v>
      </c>
      <c r="O3160">
        <v>0</v>
      </c>
      <c r="P3160">
        <v>2985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Row],[Ticker]],[1]!Table1[[Symbol]:[Industry]],2,FALSE),"-")</f>
        <v>-</v>
      </c>
      <c r="D3161" t="s">
        <v>411</v>
      </c>
      <c r="E3161">
        <v>68.918422594999996</v>
      </c>
      <c r="F3161">
        <v>34.21</v>
      </c>
      <c r="G3161">
        <v>75.054541739477997</v>
      </c>
      <c r="H3161">
        <v>-5.3828224646102498</v>
      </c>
      <c r="I3161">
        <v>5.5288096763804901</v>
      </c>
      <c r="J3161">
        <v>-7.17931562195119</v>
      </c>
      <c r="K3161">
        <v>35.209164847745001</v>
      </c>
      <c r="L3161">
        <v>30.530817941184701</v>
      </c>
      <c r="M3161">
        <v>48.296288589695401</v>
      </c>
      <c r="N3161">
        <v>1.12745824559325</v>
      </c>
      <c r="O3161">
        <v>42.940660625547999</v>
      </c>
      <c r="P3161">
        <v>134.31506849314999</v>
      </c>
      <c r="Q3161">
        <v>3.5096572434982001E-2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Row],[Ticker]],[1]!Table1[[Symbol]:[Industry]],2,FALSE),"-")</f>
        <v>-</v>
      </c>
      <c r="D3162" t="s">
        <v>628</v>
      </c>
      <c r="E3162">
        <v>68.797079019999998</v>
      </c>
      <c r="F3162">
        <v>100.01</v>
      </c>
      <c r="G3162">
        <v>-15.603374205303</v>
      </c>
      <c r="H3162">
        <v>18.901971708382099</v>
      </c>
      <c r="I3162">
        <v>-7.4286388445788401</v>
      </c>
      <c r="J3162">
        <v>5.4536559036872498</v>
      </c>
      <c r="K3162">
        <v>91.691447638969507</v>
      </c>
      <c r="L3162">
        <v>91.878490264570502</v>
      </c>
      <c r="M3162">
        <v>65.132449623257997</v>
      </c>
      <c r="N3162">
        <v>0.79134573883301396</v>
      </c>
      <c r="O3162">
        <v>14.3385661433856</v>
      </c>
      <c r="P3162">
        <v>39.483960948396103</v>
      </c>
      <c r="Q3162">
        <v>-8.2461113899039998E-2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Row],[Ticker]],[1]!Table1[[Symbol]:[Industry]],2,FALSE),"-")</f>
        <v>-</v>
      </c>
      <c r="E3163">
        <v>68.571565820999993</v>
      </c>
      <c r="F3163">
        <v>32.729999999999997</v>
      </c>
      <c r="G3163">
        <v>96.690605820641593</v>
      </c>
      <c r="H3163">
        <v>22.541733125108799</v>
      </c>
      <c r="I3163">
        <v>45.248820487722497</v>
      </c>
      <c r="J3163">
        <v>17.2215549409819</v>
      </c>
      <c r="K3163">
        <v>26.7815064790842</v>
      </c>
      <c r="L3163">
        <v>23.5873209707072</v>
      </c>
      <c r="M3163">
        <v>91.550833866559799</v>
      </c>
      <c r="N3163">
        <v>1.87701180375703</v>
      </c>
      <c r="O3163">
        <v>13.9321723189734</v>
      </c>
      <c r="P3163">
        <v>154.70817120622499</v>
      </c>
      <c r="Q3163">
        <v>0.102197986549501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Row],[Ticker]],[1]!Table1[[Symbol]:[Industry]],2,FALSE),"-")</f>
        <v>-</v>
      </c>
      <c r="E3164">
        <v>68.144000000000005</v>
      </c>
      <c r="F3164">
        <v>212.95</v>
      </c>
      <c r="G3164">
        <v>-52.700933993963702</v>
      </c>
      <c r="H3164">
        <v>12.0212527306126</v>
      </c>
      <c r="I3164">
        <v>-15.115369783112801</v>
      </c>
      <c r="J3164">
        <v>4.9995134734134901</v>
      </c>
      <c r="K3164">
        <v>203.57175622777899</v>
      </c>
      <c r="L3164">
        <v>226.44343872077701</v>
      </c>
      <c r="M3164">
        <v>55.945450936026504</v>
      </c>
      <c r="N3164">
        <v>2.9298385530805202</v>
      </c>
      <c r="O3164">
        <v>45.574078422164803</v>
      </c>
      <c r="P3164">
        <v>18.108707709373199</v>
      </c>
      <c r="Q3164">
        <v>8.8659356207650003E-2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Row],[Ticker]],[1]!Table1[[Symbol]:[Industry]],2,FALSE),"-")</f>
        <v>-</v>
      </c>
      <c r="D3165" t="s">
        <v>531</v>
      </c>
      <c r="E3165">
        <v>68.062160000000006</v>
      </c>
      <c r="F3165">
        <v>226</v>
      </c>
      <c r="G3165">
        <v>8.1060308863734996</v>
      </c>
      <c r="H3165">
        <v>-4.7146605993700303</v>
      </c>
      <c r="I3165">
        <v>-15.9932339236682</v>
      </c>
      <c r="J3165">
        <v>-5.8603271100593401</v>
      </c>
      <c r="K3165">
        <v>238.535199635391</v>
      </c>
      <c r="L3165">
        <v>223.40317959377899</v>
      </c>
      <c r="M3165">
        <v>35.845300497636003</v>
      </c>
      <c r="N3165">
        <v>2.9526344929408501</v>
      </c>
      <c r="O3165">
        <v>20.331858407079601</v>
      </c>
      <c r="P3165">
        <v>101.15709835336</v>
      </c>
      <c r="Q3165">
        <v>0.15442554965734101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Row],[Ticker]],[1]!Table1[[Symbol]:[Industry]],2,FALSE),"-")</f>
        <v>-</v>
      </c>
      <c r="D3166" t="s">
        <v>628</v>
      </c>
      <c r="E3166">
        <v>67.999047000000004</v>
      </c>
      <c r="F3166">
        <v>159.44999999999999</v>
      </c>
      <c r="G3166">
        <v>-21.516462847962298</v>
      </c>
      <c r="H3166">
        <v>-4.9788503531786104</v>
      </c>
      <c r="I3166">
        <v>-20.4599858418268</v>
      </c>
      <c r="J3166">
        <v>4.4437668789853904</v>
      </c>
      <c r="K3166">
        <v>158.08653078681101</v>
      </c>
      <c r="L3166">
        <v>160.57948892606501</v>
      </c>
      <c r="M3166">
        <v>49.277286499625298</v>
      </c>
      <c r="N3166">
        <v>0.95166052198242501</v>
      </c>
      <c r="O3166">
        <v>30.354343054248901</v>
      </c>
      <c r="P3166">
        <v>15.4598117306299</v>
      </c>
      <c r="Q3166">
        <v>-7.4254366792362997E-2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Row],[Ticker]],[1]!Table1[[Symbol]:[Industry]],2,FALSE),"-")</f>
        <v>-</v>
      </c>
      <c r="E3167">
        <v>67.951472449999997</v>
      </c>
      <c r="F3167">
        <v>5.77</v>
      </c>
      <c r="G3167">
        <v>54.459964309272401</v>
      </c>
      <c r="H3167">
        <v>-34.329395746019998</v>
      </c>
      <c r="I3167">
        <v>19.310711325929098</v>
      </c>
      <c r="J3167">
        <v>-8.6985535889477603</v>
      </c>
      <c r="K3167">
        <v>6.1225585650368499</v>
      </c>
      <c r="L3167">
        <v>4.9695298801153003</v>
      </c>
      <c r="M3167">
        <v>21.569039507459699</v>
      </c>
      <c r="N3167">
        <v>0.50591608964218804</v>
      </c>
      <c r="O3167">
        <v>44.714038128249499</v>
      </c>
      <c r="P3167">
        <v>96.2585034013605</v>
      </c>
      <c r="Q3167">
        <v>5.2878638047014002E-2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Row],[Ticker]],[1]!Table1[[Symbol]:[Industry]],2,FALSE),"-")</f>
        <v>-</v>
      </c>
      <c r="D3168" t="s">
        <v>279</v>
      </c>
      <c r="E3168">
        <v>67.946137875000005</v>
      </c>
      <c r="F3168">
        <v>134.75</v>
      </c>
      <c r="G3168">
        <v>17.8850699382761</v>
      </c>
      <c r="H3168">
        <v>-8.3686204102447306</v>
      </c>
      <c r="I3168">
        <v>8.4690294801489898</v>
      </c>
      <c r="J3168">
        <v>-1.950638029973</v>
      </c>
      <c r="K3168">
        <v>139.21260652453299</v>
      </c>
      <c r="L3168">
        <v>128.58381011182701</v>
      </c>
      <c r="M3168">
        <v>37.649216319080203</v>
      </c>
      <c r="N3168">
        <v>0.61816836795487895</v>
      </c>
      <c r="O3168">
        <v>37.217068645639998</v>
      </c>
      <c r="P3168">
        <v>63.3333333333333</v>
      </c>
      <c r="Q3168">
        <v>7.9217443074932004E-2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Row],[Ticker]],[1]!Table1[[Symbol]:[Industry]],2,FALSE),"-")</f>
        <v>-</v>
      </c>
      <c r="D3169" t="s">
        <v>628</v>
      </c>
      <c r="E3169">
        <v>67.871644860000004</v>
      </c>
      <c r="F3169">
        <v>42.6</v>
      </c>
      <c r="G3169">
        <v>21.147090799809501</v>
      </c>
      <c r="H3169">
        <v>-4.8299025522593597</v>
      </c>
      <c r="I3169">
        <v>-18.3580794534492</v>
      </c>
      <c r="J3169">
        <v>-1.2377926982528999</v>
      </c>
      <c r="K3169">
        <v>44.084605811098598</v>
      </c>
      <c r="L3169">
        <v>43.499560908098601</v>
      </c>
      <c r="M3169">
        <v>51.436012024602199</v>
      </c>
      <c r="N3169">
        <v>0.245957231960097</v>
      </c>
      <c r="O3169">
        <v>64.014084507042199</v>
      </c>
      <c r="P3169">
        <v>51.620563523258703</v>
      </c>
      <c r="Q3169">
        <v>2.1807735808801E-2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Row],[Ticker]],[1]!Table1[[Symbol]:[Industry]],2,FALSE),"-")</f>
        <v>-</v>
      </c>
      <c r="D3170" t="s">
        <v>46</v>
      </c>
      <c r="E3170">
        <v>67.787386679999997</v>
      </c>
      <c r="F3170">
        <v>40.200000000000003</v>
      </c>
      <c r="G3170">
        <v>24.994650741095001</v>
      </c>
      <c r="H3170">
        <v>-2.05530521950236</v>
      </c>
      <c r="I3170">
        <v>-13.5022237896374</v>
      </c>
      <c r="J3170">
        <v>-3.5469720094675199</v>
      </c>
      <c r="K3170">
        <v>35.432121991789998</v>
      </c>
      <c r="L3170">
        <v>35.462184188539801</v>
      </c>
      <c r="M3170">
        <v>78.244240164733995</v>
      </c>
      <c r="N3170">
        <v>2.3015706852125102</v>
      </c>
      <c r="O3170">
        <v>25.870646766169099</v>
      </c>
      <c r="P3170">
        <v>58.893280632410999</v>
      </c>
      <c r="Q3170">
        <v>-8.5929604000680004E-2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Row],[Ticker]],[1]!Table1[[Symbol]:[Industry]],2,FALSE),"-")</f>
        <v>-</v>
      </c>
      <c r="E3171">
        <v>67.527860000000004</v>
      </c>
      <c r="F3171">
        <v>178</v>
      </c>
      <c r="G3171">
        <v>134.73245610434799</v>
      </c>
      <c r="H3171">
        <v>1.98617756955323</v>
      </c>
      <c r="I3171">
        <v>-25.806898519941502</v>
      </c>
      <c r="J3171">
        <v>-0.813497237392383</v>
      </c>
      <c r="K3171">
        <v>165.91420747972401</v>
      </c>
      <c r="L3171">
        <v>134.75532604923001</v>
      </c>
      <c r="M3171">
        <v>60.323282375878797</v>
      </c>
      <c r="N3171">
        <v>0.74698795180722899</v>
      </c>
      <c r="O3171">
        <v>18.7078651685393</v>
      </c>
      <c r="P3171">
        <v>190.802156510374</v>
      </c>
      <c r="Q3171">
        <v>0.16462695472025801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Row],[Ticker]],[1]!Table1[[Symbol]:[Industry]],2,FALSE),"-")</f>
        <v>-</v>
      </c>
      <c r="E3172">
        <v>67.408738999999997</v>
      </c>
      <c r="F3172">
        <v>14.75</v>
      </c>
      <c r="G3172">
        <v>-44.700327113890303</v>
      </c>
      <c r="H3172">
        <v>0.63211058390731201</v>
      </c>
      <c r="I3172">
        <v>-4.0972700310812904</v>
      </c>
      <c r="J3172">
        <v>-6.8749794127512702</v>
      </c>
      <c r="K3172">
        <v>14.432856619008099</v>
      </c>
      <c r="L3172">
        <v>14.7290325218032</v>
      </c>
      <c r="M3172">
        <v>36.374592502360699</v>
      </c>
      <c r="N3172">
        <v>0.70256222626170095</v>
      </c>
      <c r="O3172">
        <v>75.932203389830505</v>
      </c>
      <c r="P3172">
        <v>42.512077294686001</v>
      </c>
      <c r="Q3172">
        <v>0.107787994001999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Row],[Ticker]],[1]!Table1[[Symbol]:[Industry]],2,FALSE),"-")</f>
        <v>-</v>
      </c>
      <c r="D3173" t="s">
        <v>1553</v>
      </c>
      <c r="E3173">
        <v>67.405571660000007</v>
      </c>
      <c r="F3173">
        <v>38.15</v>
      </c>
      <c r="G3173">
        <v>-1.13042231559694</v>
      </c>
      <c r="H3173">
        <v>-7.6933840036253498</v>
      </c>
      <c r="I3173">
        <v>-61.3781506129327</v>
      </c>
      <c r="J3173">
        <v>-0.80795396015370402</v>
      </c>
      <c r="K3173">
        <v>41.873930826473803</v>
      </c>
      <c r="M3173">
        <v>33.560701063316102</v>
      </c>
      <c r="N3173">
        <v>2.0759312320916901</v>
      </c>
      <c r="O3173">
        <v>96.592398427260804</v>
      </c>
      <c r="P3173">
        <v>35.765124555160099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Row],[Ticker]],[1]!Table1[[Symbol]:[Industry]],2,FALSE),"-")</f>
        <v>-</v>
      </c>
      <c r="D3174" t="s">
        <v>480</v>
      </c>
      <c r="E3174">
        <v>67.373279999999994</v>
      </c>
      <c r="F3174">
        <v>141.6</v>
      </c>
      <c r="G3174">
        <v>-23.4733947770216</v>
      </c>
      <c r="H3174">
        <v>-4.8666362832606103</v>
      </c>
      <c r="I3174">
        <v>-11.3097196284712</v>
      </c>
      <c r="J3174">
        <v>-9.0096344768940995</v>
      </c>
      <c r="K3174">
        <v>145.70759295836399</v>
      </c>
      <c r="M3174">
        <v>44.5667245143107</v>
      </c>
      <c r="N3174">
        <v>0.27755102040816299</v>
      </c>
      <c r="O3174">
        <v>39.830508474576199</v>
      </c>
      <c r="P3174">
        <v>24.265028521281199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D3175" t="s">
        <v>136</v>
      </c>
      <c r="E3175">
        <v>67.334511641999995</v>
      </c>
      <c r="F3175">
        <v>92.66</v>
      </c>
      <c r="G3175">
        <v>-15.5141281287585</v>
      </c>
      <c r="H3175">
        <v>-2.3507537749892702</v>
      </c>
      <c r="I3175">
        <v>-34.271367191949899</v>
      </c>
      <c r="J3175">
        <v>2.0238426504614599</v>
      </c>
      <c r="K3175">
        <v>93.183184210893003</v>
      </c>
      <c r="L3175">
        <v>105.218909018657</v>
      </c>
      <c r="M3175">
        <v>61.2737547268923</v>
      </c>
      <c r="N3175">
        <v>0.52772819961847905</v>
      </c>
      <c r="O3175">
        <v>73.753507446578894</v>
      </c>
      <c r="P3175">
        <v>12.247122955784301</v>
      </c>
      <c r="Q3175">
        <v>-4.0431399543261998E-2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D3176" t="s">
        <v>531</v>
      </c>
      <c r="E3176">
        <v>67.127237500000007</v>
      </c>
      <c r="F3176">
        <v>223.75</v>
      </c>
      <c r="G3176">
        <v>269.38975718425098</v>
      </c>
      <c r="H3176">
        <v>10.6805206278952</v>
      </c>
      <c r="I3176">
        <v>82.103948288209594</v>
      </c>
      <c r="J3176">
        <v>3.4004384545942798</v>
      </c>
      <c r="K3176">
        <v>190.98729189531301</v>
      </c>
      <c r="L3176">
        <v>145.627493568159</v>
      </c>
      <c r="M3176">
        <v>64.738094439758498</v>
      </c>
      <c r="N3176">
        <v>0.55992677062884599</v>
      </c>
      <c r="O3176">
        <v>19.039106145251399</v>
      </c>
      <c r="P3176">
        <v>304.90408975750898</v>
      </c>
      <c r="Q3176">
        <v>0.117889476020048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E3177">
        <v>67.101545215999906</v>
      </c>
      <c r="F3177">
        <v>20.96</v>
      </c>
      <c r="G3177">
        <v>-57.893207301253703</v>
      </c>
      <c r="H3177">
        <v>21.1870580654214</v>
      </c>
      <c r="I3177">
        <v>-15.5443869503349</v>
      </c>
      <c r="J3177">
        <v>-3.5823819666171199</v>
      </c>
      <c r="K3177">
        <v>18.575771049348599</v>
      </c>
      <c r="L3177">
        <v>20.8829690221676</v>
      </c>
      <c r="M3177">
        <v>64.994257460893905</v>
      </c>
      <c r="N3177">
        <v>1.20372088488006</v>
      </c>
      <c r="O3177">
        <v>58.622885272278502</v>
      </c>
      <c r="P3177">
        <v>37.049142672364503</v>
      </c>
      <c r="Q3177">
        <v>0.202056273971468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E3178">
        <v>67.06</v>
      </c>
      <c r="F3178">
        <v>33.53</v>
      </c>
      <c r="G3178">
        <v>-3.4170449617206899</v>
      </c>
      <c r="H3178">
        <v>-2.7381257189618302</v>
      </c>
      <c r="I3178">
        <v>-4.4636647200578397</v>
      </c>
      <c r="J3178">
        <v>-4.0100487271012097</v>
      </c>
      <c r="K3178">
        <v>33.686036221642297</v>
      </c>
      <c r="L3178">
        <v>32.482554045426902</v>
      </c>
      <c r="M3178">
        <v>49.061898681076897</v>
      </c>
      <c r="N3178">
        <v>0.73565392579327304</v>
      </c>
      <c r="O3178">
        <v>30.897703549060498</v>
      </c>
      <c r="P3178">
        <v>69.343434343434296</v>
      </c>
      <c r="Q3178">
        <v>0.113202211607249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D3179" t="s">
        <v>628</v>
      </c>
      <c r="E3179">
        <v>66.974999999999994</v>
      </c>
      <c r="F3179">
        <v>235</v>
      </c>
      <c r="G3179">
        <v>-32.792280629467797</v>
      </c>
      <c r="H3179">
        <v>-4.8827884727796302</v>
      </c>
      <c r="I3179">
        <v>-10.3867001739684</v>
      </c>
      <c r="J3179">
        <v>4.6799353746475703</v>
      </c>
      <c r="K3179">
        <v>236.00530273301899</v>
      </c>
      <c r="L3179">
        <v>241.76763074316401</v>
      </c>
      <c r="M3179">
        <v>50.977563585930099</v>
      </c>
      <c r="N3179">
        <v>2.0480083169183598</v>
      </c>
      <c r="O3179">
        <v>27.1914893617021</v>
      </c>
      <c r="P3179">
        <v>16.3366336633663</v>
      </c>
      <c r="Q3179">
        <v>0.172308545932987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D3180" t="s">
        <v>480</v>
      </c>
      <c r="E3180">
        <v>66.932935091999994</v>
      </c>
      <c r="F3180">
        <v>100.86</v>
      </c>
      <c r="G3180">
        <v>-6.7026451062787498</v>
      </c>
      <c r="H3180">
        <v>0.47588793885728697</v>
      </c>
      <c r="I3180">
        <v>-16.992772727072701</v>
      </c>
      <c r="J3180">
        <v>3.0064218611340698</v>
      </c>
      <c r="K3180">
        <v>98.750786483166607</v>
      </c>
      <c r="L3180">
        <v>94.889132858089098</v>
      </c>
      <c r="M3180">
        <v>43.006211651644101</v>
      </c>
      <c r="N3180">
        <v>0.93646230108745598</v>
      </c>
      <c r="O3180">
        <v>18.9272258576244</v>
      </c>
      <c r="P3180">
        <v>23.4516523867809</v>
      </c>
      <c r="Q3180">
        <v>9.0146875884140002E-3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E3181">
        <v>66.927999999999997</v>
      </c>
      <c r="F3181">
        <v>142.4</v>
      </c>
      <c r="G3181">
        <v>16.3391135931404</v>
      </c>
      <c r="H3181">
        <v>20.334662418038</v>
      </c>
      <c r="I3181">
        <v>28.5027887416908</v>
      </c>
      <c r="J3181">
        <v>7.1957164007912997</v>
      </c>
      <c r="K3181">
        <v>127.15768305345399</v>
      </c>
      <c r="M3181">
        <v>65.236434086247002</v>
      </c>
      <c r="N3181">
        <v>0.208479834539813</v>
      </c>
      <c r="O3181">
        <v>22.893258426966199</v>
      </c>
      <c r="P3181">
        <v>50.767601905770199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95</v>
      </c>
      <c r="E3182">
        <v>66.866513167999997</v>
      </c>
      <c r="F3182">
        <v>8.84</v>
      </c>
      <c r="G3182">
        <v>-26.755997352204901</v>
      </c>
      <c r="H3182">
        <v>-5.3248573075193599</v>
      </c>
      <c r="I3182">
        <v>-26.555690790472902</v>
      </c>
      <c r="J3182">
        <v>-0.87903268432048698</v>
      </c>
      <c r="K3182">
        <v>8.9742521672028293</v>
      </c>
      <c r="L3182">
        <v>9.3422628422041107</v>
      </c>
      <c r="M3182">
        <v>45.861349495059102</v>
      </c>
      <c r="N3182">
        <v>0.75178957855623096</v>
      </c>
      <c r="O3182">
        <v>31.787330316742</v>
      </c>
      <c r="P3182">
        <v>21.763085399449</v>
      </c>
      <c r="Q3182">
        <v>2.7605037129336998E-2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D3183" t="s">
        <v>57</v>
      </c>
      <c r="E3183">
        <v>66.740904857000004</v>
      </c>
      <c r="F3183">
        <v>51.11</v>
      </c>
      <c r="G3183">
        <v>-47.483415703073</v>
      </c>
      <c r="H3183">
        <v>-6.6626255806980597</v>
      </c>
      <c r="I3183">
        <v>-42.681494610577197</v>
      </c>
      <c r="J3183">
        <v>0.57776793677456695</v>
      </c>
      <c r="K3183">
        <v>52.687723804990299</v>
      </c>
      <c r="L3183">
        <v>61.890636876626701</v>
      </c>
      <c r="M3183">
        <v>48.112584176614703</v>
      </c>
      <c r="N3183">
        <v>1.5706958335903001</v>
      </c>
      <c r="O3183">
        <v>68.381921346116201</v>
      </c>
      <c r="P3183">
        <v>14.8797482580355</v>
      </c>
      <c r="Q3183">
        <v>-6.0236810617186998E-2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Row],[Ticker]],[1]!Table1[[Symbol]:[Industry]],2,FALSE),"-")</f>
        <v>-</v>
      </c>
      <c r="D3184" t="s">
        <v>525</v>
      </c>
      <c r="E3184">
        <v>66.623999999999995</v>
      </c>
      <c r="F3184">
        <v>1</v>
      </c>
      <c r="G3184">
        <v>-26.417778637436001</v>
      </c>
      <c r="H3184">
        <v>6.3445438409629897</v>
      </c>
      <c r="I3184">
        <v>39.592050357268199</v>
      </c>
      <c r="J3184">
        <v>-4.2181935234813199</v>
      </c>
      <c r="K3184">
        <v>0.93100038118616701</v>
      </c>
      <c r="L3184">
        <v>0.91596022331848803</v>
      </c>
      <c r="M3184">
        <v>45.455129658203298</v>
      </c>
      <c r="N3184">
        <v>0.55703420043824803</v>
      </c>
      <c r="O3184">
        <v>18.999999999999901</v>
      </c>
      <c r="P3184">
        <v>122.222222222222</v>
      </c>
      <c r="Q3184">
        <v>3.3256764522570001E-3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Row],[Ticker]],[1]!Table1[[Symbol]:[Industry]],2,FALSE),"-")</f>
        <v>-</v>
      </c>
      <c r="D3185" t="s">
        <v>136</v>
      </c>
      <c r="E3185">
        <v>66.510000000000005</v>
      </c>
      <c r="F3185">
        <v>36.950000000000003</v>
      </c>
      <c r="G3185">
        <v>65.0329985646365</v>
      </c>
      <c r="H3185">
        <v>-4.3447315213558504</v>
      </c>
      <c r="I3185">
        <v>-12.182280284465699</v>
      </c>
      <c r="J3185">
        <v>2.3205362265454901</v>
      </c>
      <c r="K3185">
        <v>34.6170687883358</v>
      </c>
      <c r="L3185">
        <v>30.827023267379801</v>
      </c>
      <c r="M3185">
        <v>50.951890123297403</v>
      </c>
      <c r="N3185">
        <v>1.5427099931680199</v>
      </c>
      <c r="O3185">
        <v>12.3680649526386</v>
      </c>
      <c r="P3185">
        <v>96.542553191489304</v>
      </c>
      <c r="Q3185">
        <v>7.5390250493900995E-2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Row],[Ticker]],[1]!Table1[[Symbol]:[Industry]],2,FALSE),"-")</f>
        <v>-</v>
      </c>
      <c r="D3186" t="s">
        <v>480</v>
      </c>
      <c r="E3186">
        <v>66.42</v>
      </c>
      <c r="F3186">
        <v>7.38</v>
      </c>
      <c r="G3186">
        <v>-3.82641651119016</v>
      </c>
      <c r="H3186">
        <v>3.8685254031904699</v>
      </c>
      <c r="I3186">
        <v>-23.255336534508299</v>
      </c>
      <c r="J3186">
        <v>-1.0658405217307101</v>
      </c>
      <c r="K3186">
        <v>7.3051482170915003</v>
      </c>
      <c r="L3186">
        <v>7.22790041230044</v>
      </c>
      <c r="M3186">
        <v>48.830653348755803</v>
      </c>
      <c r="N3186">
        <v>2.4430591324561699</v>
      </c>
      <c r="O3186">
        <v>43.6314363143631</v>
      </c>
      <c r="P3186">
        <v>47.599999999999902</v>
      </c>
      <c r="Q3186">
        <v>1.5528204545586E-2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Row],[Ticker]],[1]!Table1[[Symbol]:[Industry]],2,FALSE),"-")</f>
        <v>-</v>
      </c>
      <c r="D3187" t="s">
        <v>551</v>
      </c>
      <c r="E3187">
        <v>66.243522999999996</v>
      </c>
      <c r="F3187">
        <v>61.9</v>
      </c>
      <c r="G3187">
        <v>-26.255966339701299</v>
      </c>
      <c r="H3187">
        <v>1.03034808830002</v>
      </c>
      <c r="I3187">
        <v>-17.610856025966001</v>
      </c>
      <c r="J3187">
        <v>0.77485559607381305</v>
      </c>
      <c r="K3187">
        <v>59.761107574239297</v>
      </c>
      <c r="L3187">
        <v>61.827099192259901</v>
      </c>
      <c r="M3187">
        <v>51.878861271219002</v>
      </c>
      <c r="N3187">
        <v>2.0747422680412302</v>
      </c>
      <c r="O3187">
        <v>22.6978998384491</v>
      </c>
      <c r="P3187">
        <v>21.372549019607799</v>
      </c>
      <c r="Q3187">
        <v>2.7380917721865999E-2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Row],[Ticker]],[1]!Table1[[Symbol]:[Industry]],2,FALSE),"-")</f>
        <v>-</v>
      </c>
      <c r="D3188" t="s">
        <v>72</v>
      </c>
      <c r="E3188">
        <v>66.214574999999996</v>
      </c>
      <c r="F3188">
        <v>157.5</v>
      </c>
      <c r="G3188">
        <v>174.61433145430701</v>
      </c>
      <c r="H3188">
        <v>-9.6880648546891699</v>
      </c>
      <c r="I3188">
        <v>1.7252779544133401</v>
      </c>
      <c r="J3188">
        <v>-11.7278433718408</v>
      </c>
      <c r="K3188">
        <v>162.900839310501</v>
      </c>
      <c r="L3188">
        <v>131.23075610360601</v>
      </c>
      <c r="M3188">
        <v>47.190382367529899</v>
      </c>
      <c r="N3188">
        <v>1.617919921875</v>
      </c>
      <c r="O3188">
        <v>21.682539682539598</v>
      </c>
      <c r="P3188">
        <v>201.03211009174299</v>
      </c>
      <c r="Q3188">
        <v>0.25474231688526899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Row],[Ticker]],[1]!Table1[[Symbol]:[Industry]],2,FALSE),"-")</f>
        <v>-</v>
      </c>
      <c r="E3189">
        <v>66.212055000000007</v>
      </c>
      <c r="F3189">
        <v>152.94999999999999</v>
      </c>
      <c r="G3189">
        <v>148.29824078003901</v>
      </c>
      <c r="H3189">
        <v>7.4854361790806303</v>
      </c>
      <c r="I3189">
        <v>-4.2181322658640399</v>
      </c>
      <c r="J3189">
        <v>-15.1949642774797</v>
      </c>
      <c r="K3189">
        <v>162.34616347804001</v>
      </c>
      <c r="L3189">
        <v>139.43531562188301</v>
      </c>
      <c r="M3189">
        <v>27.4568822878784</v>
      </c>
      <c r="N3189">
        <v>1.1069075451647099</v>
      </c>
      <c r="O3189">
        <v>35.959463877083998</v>
      </c>
      <c r="P3189">
        <v>188.73214285714201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Row],[Ticker]],[1]!Table1[[Symbol]:[Industry]],2,FALSE),"-")</f>
        <v>-</v>
      </c>
      <c r="D3190" t="s">
        <v>200</v>
      </c>
      <c r="E3190">
        <v>66.142941059999998</v>
      </c>
      <c r="F3190">
        <v>45.57</v>
      </c>
      <c r="G3190">
        <v>122.871061625146</v>
      </c>
      <c r="H3190">
        <v>13.1652992256146</v>
      </c>
      <c r="I3190">
        <v>23.669625324673699</v>
      </c>
      <c r="J3190">
        <v>9.6111817991825799</v>
      </c>
      <c r="K3190">
        <v>38.6405052095729</v>
      </c>
      <c r="L3190">
        <v>33.160444892059303</v>
      </c>
      <c r="M3190">
        <v>80.214962101915503</v>
      </c>
      <c r="N3190">
        <v>1.6153992716458501</v>
      </c>
      <c r="O3190">
        <v>3.7305244678516698</v>
      </c>
      <c r="P3190">
        <v>161.896551724137</v>
      </c>
      <c r="Q3190">
        <v>0.100539345076283</v>
      </c>
    </row>
    <row r="3191" spans="1:17" hidden="1" x14ac:dyDescent="0.3">
      <c r="A3191" t="s">
        <v>6545</v>
      </c>
      <c r="B3191" t="s">
        <v>6546</v>
      </c>
      <c r="C3191" t="str">
        <f>IFERROR(VLOOKUP(Table1[[#This Row],[Ticker]],[1]!Table1[[Symbol]:[Industry]],2,FALSE),"-")</f>
        <v>-</v>
      </c>
      <c r="D3191" t="s">
        <v>46</v>
      </c>
      <c r="E3191">
        <v>65.928226420000001</v>
      </c>
      <c r="F3191">
        <v>0.7</v>
      </c>
      <c r="G3191">
        <v>0.85494863529123299</v>
      </c>
      <c r="K3191">
        <v>0.813046339516308</v>
      </c>
      <c r="L3191">
        <v>1.2524745064316301</v>
      </c>
      <c r="M3191">
        <v>70.989730741565694</v>
      </c>
      <c r="N3191">
        <v>1</v>
      </c>
      <c r="O3191">
        <v>7.1428571428571397</v>
      </c>
      <c r="P3191">
        <v>39.999999999999901</v>
      </c>
      <c r="Q3191">
        <v>3.7666979515126001E-2</v>
      </c>
    </row>
    <row r="3192" spans="1:17" hidden="1" x14ac:dyDescent="0.3">
      <c r="A3192" t="s">
        <v>6547</v>
      </c>
      <c r="B3192" t="s">
        <v>6548</v>
      </c>
      <c r="C3192" t="str">
        <f>IFERROR(VLOOKUP(Table1[[#This Row],[Ticker]],[1]!Table1[[Symbol]:[Industry]],2,FALSE),"-")</f>
        <v>-</v>
      </c>
      <c r="D3192" t="s">
        <v>480</v>
      </c>
      <c r="E3192">
        <v>65.91516</v>
      </c>
      <c r="F3192">
        <v>48.61</v>
      </c>
      <c r="G3192">
        <v>-14.7989497051742</v>
      </c>
      <c r="H3192">
        <v>2.0764813893403402</v>
      </c>
      <c r="I3192">
        <v>-28.9734017344996</v>
      </c>
      <c r="J3192">
        <v>-2.1094050069753498</v>
      </c>
      <c r="K3192">
        <v>48.109811915455197</v>
      </c>
      <c r="L3192">
        <v>49.327540172397804</v>
      </c>
      <c r="M3192">
        <v>53.8101018841068</v>
      </c>
      <c r="N3192">
        <v>1.96253161560987</v>
      </c>
      <c r="O3192">
        <v>55.934992799835399</v>
      </c>
      <c r="P3192">
        <v>16.2918660287081</v>
      </c>
      <c r="Q3192">
        <v>3.0407207219735E-2</v>
      </c>
    </row>
    <row r="3193" spans="1:17" hidden="1" x14ac:dyDescent="0.3">
      <c r="A3193" t="s">
        <v>6549</v>
      </c>
      <c r="B3193" t="s">
        <v>6550</v>
      </c>
      <c r="C3193" t="str">
        <f>IFERROR(VLOOKUP(Table1[[#This Row],[Ticker]],[1]!Table1[[Symbol]:[Industry]],2,FALSE),"-")</f>
        <v>-</v>
      </c>
      <c r="D3193" t="s">
        <v>531</v>
      </c>
      <c r="E3193">
        <v>65.862435929999904</v>
      </c>
      <c r="F3193">
        <v>96.54</v>
      </c>
      <c r="G3193">
        <v>282.82342526252103</v>
      </c>
      <c r="H3193">
        <v>5.4879997218199401</v>
      </c>
      <c r="I3193">
        <v>106.762380027597</v>
      </c>
      <c r="J3193">
        <v>14.374139022809199</v>
      </c>
      <c r="K3193">
        <v>83.943746486676503</v>
      </c>
      <c r="L3193">
        <v>61.165644124569901</v>
      </c>
      <c r="M3193">
        <v>68.236620517121096</v>
      </c>
      <c r="N3193">
        <v>1.9390115107580399</v>
      </c>
      <c r="O3193">
        <v>5.8628547752226998</v>
      </c>
      <c r="P3193">
        <v>354.30588235294101</v>
      </c>
      <c r="Q3193">
        <v>0.13488025223026701</v>
      </c>
    </row>
    <row r="3194" spans="1:17" hidden="1" x14ac:dyDescent="0.3">
      <c r="A3194" t="s">
        <v>6551</v>
      </c>
      <c r="B3194" t="s">
        <v>6552</v>
      </c>
      <c r="C3194" t="str">
        <f>IFERROR(VLOOKUP(Table1[[#This Row],[Ticker]],[1]!Table1[[Symbol]:[Industry]],2,FALSE),"-")</f>
        <v>-</v>
      </c>
      <c r="D3194" t="s">
        <v>480</v>
      </c>
      <c r="E3194">
        <v>65.825370000000007</v>
      </c>
      <c r="F3194">
        <v>39.869999999999997</v>
      </c>
      <c r="G3194">
        <v>42.165730876306</v>
      </c>
      <c r="H3194">
        <v>-27.152185448023701</v>
      </c>
      <c r="I3194">
        <v>-19.235037711955201</v>
      </c>
      <c r="J3194">
        <v>-7.0703074890206397</v>
      </c>
      <c r="K3194">
        <v>41.2765606720722</v>
      </c>
      <c r="L3194">
        <v>35.785884050555303</v>
      </c>
      <c r="M3194">
        <v>32.814323591380798</v>
      </c>
      <c r="N3194">
        <v>5.4295994105950003</v>
      </c>
      <c r="O3194">
        <v>43.516428392274896</v>
      </c>
      <c r="P3194">
        <v>109.291338582677</v>
      </c>
      <c r="Q3194">
        <v>0.22550661375508499</v>
      </c>
    </row>
    <row r="3195" spans="1:17" hidden="1" x14ac:dyDescent="0.3">
      <c r="A3195" t="s">
        <v>6553</v>
      </c>
      <c r="B3195" t="s">
        <v>6554</v>
      </c>
      <c r="C3195" t="str">
        <f>IFERROR(VLOOKUP(Table1[[#This Row],[Ticker]],[1]!Table1[[Symbol]:[Industry]],2,FALSE),"-")</f>
        <v>-</v>
      </c>
      <c r="D3195" t="s">
        <v>925</v>
      </c>
      <c r="E3195">
        <v>65.757434259999997</v>
      </c>
      <c r="F3195">
        <v>57.4</v>
      </c>
      <c r="G3195">
        <v>-50.290457682528803</v>
      </c>
      <c r="H3195">
        <v>-9.2713981880225091</v>
      </c>
      <c r="I3195">
        <v>-38.478525931129802</v>
      </c>
      <c r="J3195">
        <v>-7.1669114721992599</v>
      </c>
      <c r="K3195">
        <v>60.608657227778501</v>
      </c>
      <c r="M3195">
        <v>33.211820665127803</v>
      </c>
      <c r="N3195">
        <v>2.63009708737864</v>
      </c>
      <c r="O3195">
        <v>60.104529616724697</v>
      </c>
      <c r="P3195">
        <v>4.1742286751361002</v>
      </c>
    </row>
    <row r="3196" spans="1:17" hidden="1" x14ac:dyDescent="0.3">
      <c r="A3196" t="s">
        <v>6555</v>
      </c>
      <c r="B3196" t="s">
        <v>6556</v>
      </c>
      <c r="C3196" t="str">
        <f>IFERROR(VLOOKUP(Table1[[#This Row],[Ticker]],[1]!Table1[[Symbol]:[Industry]],2,FALSE),"-")</f>
        <v>-</v>
      </c>
      <c r="D3196" t="s">
        <v>377</v>
      </c>
      <c r="E3196">
        <v>65.729309000000001</v>
      </c>
      <c r="F3196">
        <v>96.55</v>
      </c>
      <c r="G3196">
        <v>6.7546351556674198</v>
      </c>
      <c r="H3196">
        <v>5.31669316597422</v>
      </c>
      <c r="I3196">
        <v>15.169489004411901</v>
      </c>
      <c r="J3196">
        <v>7.3620740350471099</v>
      </c>
      <c r="K3196">
        <v>89.8846616116315</v>
      </c>
      <c r="L3196">
        <v>79.354233125419796</v>
      </c>
      <c r="M3196">
        <v>48.992745492412801</v>
      </c>
      <c r="N3196">
        <v>0.70535491905354897</v>
      </c>
      <c r="O3196">
        <v>29.1558777835318</v>
      </c>
      <c r="P3196">
        <v>81.826741996233494</v>
      </c>
    </row>
    <row r="3197" spans="1:17" hidden="1" x14ac:dyDescent="0.3">
      <c r="A3197" t="s">
        <v>6557</v>
      </c>
      <c r="B3197" t="s">
        <v>6558</v>
      </c>
      <c r="C3197" t="str">
        <f>IFERROR(VLOOKUP(Table1[[#This Row],[Ticker]],[1]!Table1[[Symbol]:[Industry]],2,FALSE),"-")</f>
        <v>-</v>
      </c>
      <c r="D3197" t="s">
        <v>1556</v>
      </c>
      <c r="E3197">
        <v>65.681074043999999</v>
      </c>
      <c r="F3197">
        <v>5.58</v>
      </c>
      <c r="G3197">
        <v>62.734763735445298</v>
      </c>
      <c r="H3197">
        <v>5.1333637167393897</v>
      </c>
      <c r="I3197">
        <v>-4.8423387830032496</v>
      </c>
      <c r="J3197">
        <v>4.0129565145994199</v>
      </c>
      <c r="K3197">
        <v>5.0676171353067296</v>
      </c>
      <c r="L3197">
        <v>4.6679104287417603</v>
      </c>
      <c r="M3197">
        <v>66.460660915073007</v>
      </c>
      <c r="N3197">
        <v>1.2797520430793301</v>
      </c>
      <c r="O3197">
        <v>21.863799283154101</v>
      </c>
      <c r="P3197">
        <v>102.90909090909</v>
      </c>
      <c r="Q3197">
        <v>6.9847178670969998E-2</v>
      </c>
    </row>
    <row r="3198" spans="1:17" hidden="1" x14ac:dyDescent="0.3">
      <c r="A3198" t="s">
        <v>6559</v>
      </c>
      <c r="B3198" t="s">
        <v>6560</v>
      </c>
      <c r="C3198" t="str">
        <f>IFERROR(VLOOKUP(Table1[[#This Row],[Ticker]],[1]!Table1[[Symbol]:[Industry]],2,FALSE),"-")</f>
        <v>-</v>
      </c>
      <c r="D3198" t="s">
        <v>57</v>
      </c>
      <c r="E3198">
        <v>65.657524800000004</v>
      </c>
      <c r="F3198">
        <v>14</v>
      </c>
      <c r="G3198">
        <v>24.444290328081198</v>
      </c>
      <c r="H3198">
        <v>4.8623304022278004</v>
      </c>
      <c r="I3198">
        <v>-22.571064851033601</v>
      </c>
      <c r="J3198">
        <v>-6.5238895575510503</v>
      </c>
      <c r="K3198">
        <v>14.0046627357064</v>
      </c>
      <c r="L3198">
        <v>13.910868492958899</v>
      </c>
      <c r="M3198">
        <v>40.955380588268298</v>
      </c>
      <c r="N3198">
        <v>0.163124347235512</v>
      </c>
      <c r="O3198">
        <v>40.714285714285701</v>
      </c>
      <c r="P3198">
        <v>60</v>
      </c>
      <c r="Q3198">
        <v>3.0282845301218001E-2</v>
      </c>
    </row>
    <row r="3199" spans="1:17" hidden="1" x14ac:dyDescent="0.3">
      <c r="A3199" t="s">
        <v>6561</v>
      </c>
      <c r="B3199" t="s">
        <v>6562</v>
      </c>
      <c r="C3199" t="str">
        <f>IFERROR(VLOOKUP(Table1[[#This Row],[Ticker]],[1]!Table1[[Symbol]:[Industry]],2,FALSE),"-")</f>
        <v>-</v>
      </c>
      <c r="D3199" t="s">
        <v>21</v>
      </c>
      <c r="E3199">
        <v>65.534450000000007</v>
      </c>
      <c r="F3199">
        <v>11.75</v>
      </c>
      <c r="G3199">
        <v>33.012343479253197</v>
      </c>
      <c r="H3199">
        <v>7.6186866130211799</v>
      </c>
      <c r="I3199">
        <v>-7.0460742918053301</v>
      </c>
      <c r="J3199">
        <v>-13.280824065941101</v>
      </c>
      <c r="K3199">
        <v>10.964427447568699</v>
      </c>
      <c r="L3199">
        <v>10.139146584963401</v>
      </c>
      <c r="M3199">
        <v>58.802634603182597</v>
      </c>
      <c r="N3199">
        <v>1.1961549880160101</v>
      </c>
      <c r="O3199">
        <v>28.510638297872301</v>
      </c>
      <c r="P3199">
        <v>72.794117647058798</v>
      </c>
      <c r="Q3199">
        <v>8.1383313196610005E-2</v>
      </c>
    </row>
    <row r="3200" spans="1:17" hidden="1" x14ac:dyDescent="0.3">
      <c r="A3200" t="s">
        <v>6563</v>
      </c>
      <c r="B3200" t="s">
        <v>6564</v>
      </c>
      <c r="C3200" t="str">
        <f>IFERROR(VLOOKUP(Table1[[#This Row],[Ticker]],[1]!Table1[[Symbol]:[Industry]],2,FALSE),"-")</f>
        <v>-</v>
      </c>
      <c r="D3200" t="s">
        <v>398</v>
      </c>
      <c r="E3200">
        <v>65.508619889999906</v>
      </c>
      <c r="F3200">
        <v>20.58</v>
      </c>
      <c r="G3200">
        <v>-68.478589448246794</v>
      </c>
      <c r="H3200">
        <v>-12.1903926014303</v>
      </c>
      <c r="I3200">
        <v>-59.315502314299401</v>
      </c>
      <c r="J3200">
        <v>4.8419364873529203</v>
      </c>
      <c r="K3200">
        <v>23.450697240120501</v>
      </c>
      <c r="L3200">
        <v>29.838179420875399</v>
      </c>
      <c r="M3200">
        <v>56.034714144115597</v>
      </c>
      <c r="N3200">
        <v>0.48495885188270699</v>
      </c>
      <c r="O3200">
        <v>120.310981535471</v>
      </c>
      <c r="P3200">
        <v>23.455308938212301</v>
      </c>
      <c r="Q3200">
        <v>8.1336304885073998E-2</v>
      </c>
    </row>
    <row r="3201" spans="1:17" hidden="1" x14ac:dyDescent="0.3">
      <c r="A3201" t="s">
        <v>6565</v>
      </c>
      <c r="B3201" t="s">
        <v>6566</v>
      </c>
      <c r="C3201" t="str">
        <f>IFERROR(VLOOKUP(Table1[[#This Row],[Ticker]],[1]!Table1[[Symbol]:[Industry]],2,FALSE),"-")</f>
        <v>-</v>
      </c>
      <c r="D3201" t="s">
        <v>1447</v>
      </c>
      <c r="E3201">
        <v>65.485943779999999</v>
      </c>
      <c r="F3201">
        <v>32.299999999999997</v>
      </c>
      <c r="G3201">
        <v>-21.377128230931898</v>
      </c>
      <c r="H3201">
        <v>18.925571508947101</v>
      </c>
      <c r="I3201">
        <v>-11.714420949202999</v>
      </c>
      <c r="J3201">
        <v>0.32805328107363502</v>
      </c>
      <c r="K3201">
        <v>30.6399725176949</v>
      </c>
      <c r="L3201">
        <v>30.0397068993604</v>
      </c>
      <c r="M3201">
        <v>42.421376855961803</v>
      </c>
      <c r="N3201">
        <v>0.68257510729613702</v>
      </c>
      <c r="O3201">
        <v>45.201238390092797</v>
      </c>
      <c r="P3201">
        <v>34.3035343035342</v>
      </c>
    </row>
    <row r="3202" spans="1:17" hidden="1" x14ac:dyDescent="0.3">
      <c r="A3202" t="s">
        <v>6567</v>
      </c>
      <c r="B3202" t="s">
        <v>6568</v>
      </c>
      <c r="C3202" t="str">
        <f>IFERROR(VLOOKUP(Table1[[#This Row],[Ticker]],[1]!Table1[[Symbol]:[Industry]],2,FALSE),"-")</f>
        <v>-</v>
      </c>
      <c r="D3202" t="s">
        <v>490</v>
      </c>
      <c r="E3202">
        <v>65.415349860000006</v>
      </c>
      <c r="F3202">
        <v>7.35</v>
      </c>
      <c r="G3202">
        <v>-9.5610749575241094</v>
      </c>
      <c r="H3202">
        <v>7.2915488792163998</v>
      </c>
      <c r="I3202">
        <v>8.9436616310215094</v>
      </c>
      <c r="J3202">
        <v>-1.71967852496631</v>
      </c>
      <c r="K3202">
        <v>6.9285355011586098</v>
      </c>
      <c r="L3202">
        <v>7.3493294603861798</v>
      </c>
      <c r="M3202">
        <v>37.9503607063671</v>
      </c>
      <c r="N3202">
        <v>2.1951687548127201</v>
      </c>
      <c r="O3202">
        <v>21.224489795918299</v>
      </c>
      <c r="P3202">
        <v>78.5675471962698</v>
      </c>
      <c r="Q3202">
        <v>5.9696560096676003E-2</v>
      </c>
    </row>
    <row r="3203" spans="1:17" hidden="1" x14ac:dyDescent="0.3">
      <c r="A3203" t="s">
        <v>6569</v>
      </c>
      <c r="B3203" t="s">
        <v>6570</v>
      </c>
      <c r="C3203" t="str">
        <f>IFERROR(VLOOKUP(Table1[[#This Row],[Ticker]],[1]!Table1[[Symbol]:[Industry]],2,FALSE),"-")</f>
        <v>-</v>
      </c>
      <c r="D3203" t="s">
        <v>398</v>
      </c>
      <c r="E3203">
        <v>65.317877100000004</v>
      </c>
      <c r="F3203">
        <v>14.49</v>
      </c>
      <c r="G3203">
        <v>88.248888029230599</v>
      </c>
      <c r="H3203">
        <v>-4.8666362832605996</v>
      </c>
      <c r="I3203">
        <v>95.745896511114296</v>
      </c>
      <c r="J3203">
        <v>3.2118764065886198</v>
      </c>
      <c r="K3203">
        <v>14.5488326789224</v>
      </c>
      <c r="L3203">
        <v>11.794269633243999</v>
      </c>
      <c r="M3203">
        <v>59.229503563606897</v>
      </c>
      <c r="N3203">
        <v>0.37139248120928903</v>
      </c>
      <c r="O3203">
        <v>25.2587991718426</v>
      </c>
      <c r="P3203">
        <v>189.8</v>
      </c>
    </row>
    <row r="3204" spans="1:17" hidden="1" x14ac:dyDescent="0.3">
      <c r="A3204" t="s">
        <v>6571</v>
      </c>
      <c r="B3204" t="s">
        <v>6572</v>
      </c>
      <c r="C3204" t="str">
        <f>IFERROR(VLOOKUP(Table1[[#This Row],[Ticker]],[1]!Table1[[Symbol]:[Industry]],2,FALSE),"-")</f>
        <v>-</v>
      </c>
      <c r="E3204">
        <v>65.265624000000003</v>
      </c>
      <c r="F3204">
        <v>173.1</v>
      </c>
      <c r="G3204">
        <v>-25.8363832885988</v>
      </c>
      <c r="H3204">
        <v>-5.4386364465725698</v>
      </c>
      <c r="I3204">
        <v>1.14589651111437</v>
      </c>
      <c r="J3204">
        <v>0.116126003145895</v>
      </c>
      <c r="K3204">
        <v>168.03547374683501</v>
      </c>
      <c r="L3204">
        <v>159.07693073418901</v>
      </c>
      <c r="M3204">
        <v>56.5974608290989</v>
      </c>
      <c r="N3204">
        <v>2.5844210526315701</v>
      </c>
      <c r="O3204">
        <v>29.087232813402601</v>
      </c>
      <c r="P3204">
        <v>37.928286852589601</v>
      </c>
    </row>
    <row r="3205" spans="1:17" hidden="1" x14ac:dyDescent="0.3">
      <c r="A3205" t="s">
        <v>6573</v>
      </c>
      <c r="B3205" t="s">
        <v>6574</v>
      </c>
      <c r="C3205" t="str">
        <f>IFERROR(VLOOKUP(Table1[[#This Row],[Ticker]],[1]!Table1[[Symbol]:[Industry]],2,FALSE),"-")</f>
        <v>-</v>
      </c>
      <c r="D3205" t="s">
        <v>681</v>
      </c>
      <c r="E3205">
        <v>65.242106000000007</v>
      </c>
      <c r="F3205">
        <v>48.25</v>
      </c>
      <c r="G3205">
        <v>103.344126124468</v>
      </c>
      <c r="H3205">
        <v>10.7944239679635</v>
      </c>
      <c r="I3205">
        <v>-13.1858169367281</v>
      </c>
      <c r="J3205">
        <v>19.027583860610601</v>
      </c>
      <c r="K3205">
        <v>42.346403736845403</v>
      </c>
      <c r="L3205">
        <v>38.793651203891002</v>
      </c>
      <c r="M3205">
        <v>82.733649949017007</v>
      </c>
      <c r="N3205">
        <v>0.58735355259716104</v>
      </c>
      <c r="O3205">
        <v>25.471502590673499</v>
      </c>
      <c r="P3205">
        <v>141.25</v>
      </c>
      <c r="Q3205">
        <v>8.8111050760120005E-2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Row],[Ticker]],[1]!Table1[[Symbol]:[Industry]],2,FALSE),"-")</f>
        <v>-</v>
      </c>
      <c r="D3206" t="s">
        <v>628</v>
      </c>
      <c r="E3206">
        <v>65.004640867999996</v>
      </c>
      <c r="F3206">
        <v>37.06</v>
      </c>
      <c r="G3206">
        <v>-19.015746707102199</v>
      </c>
      <c r="H3206">
        <v>6.5589420294772403</v>
      </c>
      <c r="I3206">
        <v>-38.898267783314203</v>
      </c>
      <c r="J3206">
        <v>3.6664218611340602</v>
      </c>
      <c r="K3206">
        <v>34.668243129978499</v>
      </c>
      <c r="L3206">
        <v>36.303635897205098</v>
      </c>
      <c r="M3206">
        <v>63.702222604282099</v>
      </c>
      <c r="N3206">
        <v>0.86228052764560403</v>
      </c>
      <c r="O3206">
        <v>69.994603345925498</v>
      </c>
      <c r="P3206">
        <v>25.925925925925899</v>
      </c>
      <c r="Q3206">
        <v>4.9993015850024997E-2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Row],[Ticker]],[1]!Table1[[Symbol]:[Industry]],2,FALSE),"-")</f>
        <v>-</v>
      </c>
      <c r="D3207" t="s">
        <v>1149</v>
      </c>
      <c r="E3207">
        <v>64.988799999999998</v>
      </c>
      <c r="F3207">
        <v>44.15</v>
      </c>
      <c r="G3207">
        <v>-39.662030946337502</v>
      </c>
      <c r="H3207">
        <v>5.0095885749137201</v>
      </c>
      <c r="I3207">
        <v>-9.2350739931672496</v>
      </c>
      <c r="J3207">
        <v>-3.35575687337343</v>
      </c>
      <c r="K3207">
        <v>42.040818146917999</v>
      </c>
      <c r="L3207">
        <v>40.181885151698502</v>
      </c>
      <c r="M3207">
        <v>55.112394846699701</v>
      </c>
      <c r="N3207">
        <v>2.0381432385701999</v>
      </c>
      <c r="O3207">
        <v>47.519818799546897</v>
      </c>
      <c r="P3207">
        <v>33.787878787878697</v>
      </c>
      <c r="Q3207">
        <v>0.176379287039128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Row],[Ticker]],[1]!Table1[[Symbol]:[Industry]],2,FALSE),"-")</f>
        <v>-</v>
      </c>
      <c r="D3208" t="s">
        <v>1556</v>
      </c>
      <c r="E3208">
        <v>64.931938611000007</v>
      </c>
      <c r="F3208">
        <v>4.17</v>
      </c>
      <c r="G3208">
        <v>61.2637278138019</v>
      </c>
      <c r="H3208">
        <v>31.477189382598901</v>
      </c>
      <c r="I3208">
        <v>-14.726031885956401</v>
      </c>
      <c r="J3208">
        <v>18.545939933423199</v>
      </c>
      <c r="K3208">
        <v>3.28266978615956</v>
      </c>
      <c r="L3208">
        <v>3.0669086716032599</v>
      </c>
      <c r="M3208">
        <v>87.418445246836598</v>
      </c>
      <c r="N3208">
        <v>2.1301332419040202</v>
      </c>
      <c r="O3208">
        <v>8.0858453732881301</v>
      </c>
      <c r="Q3208">
        <v>0.118997852125651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Row],[Ticker]],[1]!Table1[[Symbol]:[Industry]],2,FALSE),"-")</f>
        <v>-</v>
      </c>
      <c r="D3209" t="s">
        <v>265</v>
      </c>
      <c r="E3209">
        <v>64.875325113000002</v>
      </c>
      <c r="F3209">
        <v>21.33</v>
      </c>
      <c r="G3209">
        <v>-9.8604015882556997</v>
      </c>
      <c r="H3209">
        <v>-9.8754546254122797</v>
      </c>
      <c r="I3209">
        <v>-43.272406317504498</v>
      </c>
      <c r="J3209">
        <v>1.4267124180347901</v>
      </c>
      <c r="K3209">
        <v>21.889203969834298</v>
      </c>
      <c r="L3209">
        <v>22.2969325928423</v>
      </c>
      <c r="M3209">
        <v>50.483466977491901</v>
      </c>
      <c r="N3209">
        <v>0.70362710453054</v>
      </c>
      <c r="O3209">
        <v>65.025785278949797</v>
      </c>
      <c r="Q3209">
        <v>4.3588153267368999E-2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D3210" t="s">
        <v>95</v>
      </c>
      <c r="E3210">
        <v>64.757303801999996</v>
      </c>
      <c r="F3210">
        <v>35.01</v>
      </c>
      <c r="G3210">
        <v>111.398815249026</v>
      </c>
      <c r="H3210">
        <v>-4.8010690271509304</v>
      </c>
      <c r="I3210">
        <v>53.057724468103601</v>
      </c>
      <c r="J3210">
        <v>2.6851956951029599</v>
      </c>
      <c r="K3210">
        <v>34.659454812710599</v>
      </c>
      <c r="L3210">
        <v>28.063517441334401</v>
      </c>
      <c r="M3210">
        <v>51.358747387615502</v>
      </c>
      <c r="N3210">
        <v>0.94006200661420802</v>
      </c>
      <c r="O3210">
        <v>17.109397315052799</v>
      </c>
      <c r="P3210">
        <v>158.104265402843</v>
      </c>
      <c r="Q3210">
        <v>1.5616538850610001E-3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E3211">
        <v>64.731700000000004</v>
      </c>
      <c r="F3211">
        <v>141.80000000000001</v>
      </c>
      <c r="G3211">
        <v>1270.62655633793</v>
      </c>
      <c r="H3211">
        <v>-14.000978761973901</v>
      </c>
      <c r="I3211">
        <v>158.75321264511501</v>
      </c>
      <c r="J3211">
        <v>0.55250258538906505</v>
      </c>
      <c r="K3211">
        <v>137.72826227814801</v>
      </c>
      <c r="L3211">
        <v>99.002852960699997</v>
      </c>
      <c r="M3211">
        <v>50.005838358616401</v>
      </c>
      <c r="N3211">
        <v>1.1545449654187401</v>
      </c>
      <c r="O3211">
        <v>11.812411847672699</v>
      </c>
      <c r="P3211">
        <v>1297.04433497536</v>
      </c>
      <c r="Q3211">
        <v>0.146539591628254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E3212">
        <v>64.351392000000004</v>
      </c>
      <c r="F3212">
        <v>255</v>
      </c>
      <c r="G3212">
        <v>215.63453524586299</v>
      </c>
      <c r="H3212">
        <v>-15.175946969196801</v>
      </c>
      <c r="I3212">
        <v>227.79821039441401</v>
      </c>
      <c r="J3212">
        <v>-8.0121495674373495</v>
      </c>
      <c r="K3212">
        <v>268.41161543237598</v>
      </c>
      <c r="M3212">
        <v>11.1766566099563</v>
      </c>
      <c r="N3212">
        <v>0.201369863013698</v>
      </c>
      <c r="O3212">
        <v>52.352941176470502</v>
      </c>
      <c r="P3212">
        <v>259.15492957746397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57</v>
      </c>
      <c r="E3213">
        <v>64.230895439999998</v>
      </c>
      <c r="F3213">
        <v>58.4</v>
      </c>
      <c r="G3213">
        <v>-9.7344619541193307</v>
      </c>
      <c r="H3213">
        <v>36.609896776006202</v>
      </c>
      <c r="I3213">
        <v>14.949436334123201</v>
      </c>
      <c r="J3213">
        <v>13.0640712245033</v>
      </c>
      <c r="K3213">
        <v>47.539488014526803</v>
      </c>
      <c r="L3213">
        <v>44.846268206323998</v>
      </c>
      <c r="M3213">
        <v>69.558984531356103</v>
      </c>
      <c r="N3213">
        <v>0.78160919540229801</v>
      </c>
      <c r="O3213">
        <v>9.3321917808219101</v>
      </c>
      <c r="P3213">
        <v>61.997226074895899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D3214" t="s">
        <v>922</v>
      </c>
      <c r="E3214">
        <v>64.196389400000001</v>
      </c>
      <c r="F3214">
        <v>31.9</v>
      </c>
      <c r="G3214">
        <v>272.33222136256398</v>
      </c>
      <c r="H3214">
        <v>41.627874208521298</v>
      </c>
      <c r="I3214">
        <v>100.56071132592901</v>
      </c>
      <c r="J3214">
        <v>8.9707095513138597</v>
      </c>
      <c r="K3214">
        <v>22.667610029433799</v>
      </c>
      <c r="L3214">
        <v>16.216465145954601</v>
      </c>
      <c r="M3214">
        <v>99.600357762865499</v>
      </c>
      <c r="N3214">
        <v>0.26190392626883302</v>
      </c>
      <c r="O3214">
        <v>0</v>
      </c>
      <c r="P3214">
        <v>322.51655629138997</v>
      </c>
      <c r="Q3214">
        <v>0.165547665321403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E3215">
        <v>64.138620799999998</v>
      </c>
      <c r="F3215">
        <v>1.22</v>
      </c>
      <c r="G3215">
        <v>73.582221362563899</v>
      </c>
      <c r="H3215">
        <v>10.023473606849199</v>
      </c>
      <c r="I3215">
        <v>-7.2365596292364804</v>
      </c>
      <c r="J3215">
        <v>7.9256811203933104</v>
      </c>
      <c r="K3215">
        <v>1.0619816934735899</v>
      </c>
      <c r="L3215">
        <v>0.96278512150502604</v>
      </c>
      <c r="M3215">
        <v>75.164569136644602</v>
      </c>
      <c r="N3215">
        <v>1.21908069245055</v>
      </c>
      <c r="O3215">
        <v>26.229508196721302</v>
      </c>
      <c r="P3215">
        <v>103.333333333333</v>
      </c>
      <c r="Q3215">
        <v>2.1102210237857001E-2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133</v>
      </c>
      <c r="E3216">
        <v>63.875042399999998</v>
      </c>
      <c r="F3216">
        <v>87.18</v>
      </c>
      <c r="G3216">
        <v>-38.667401183988602</v>
      </c>
      <c r="H3216">
        <v>-1.4664001557517501</v>
      </c>
      <c r="I3216">
        <v>-14.4601474449295</v>
      </c>
      <c r="J3216">
        <v>5.0334169350256897</v>
      </c>
      <c r="K3216">
        <v>84.417544183500695</v>
      </c>
      <c r="L3216">
        <v>86.969371748868795</v>
      </c>
      <c r="M3216">
        <v>65.137496358591605</v>
      </c>
      <c r="N3216">
        <v>1.1425120472949399</v>
      </c>
      <c r="O3216">
        <v>26.1757283780683</v>
      </c>
      <c r="P3216">
        <v>21.0833333333333</v>
      </c>
      <c r="Q3216">
        <v>6.3746215422515004E-2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1553</v>
      </c>
      <c r="E3217">
        <v>63.811323999999999</v>
      </c>
      <c r="F3217">
        <v>34.15</v>
      </c>
      <c r="G3217">
        <v>-63.699688646618696</v>
      </c>
      <c r="H3217">
        <v>-2.8666362832605898</v>
      </c>
      <c r="I3217">
        <v>-43.7690673691745</v>
      </c>
      <c r="J3217">
        <v>1.5903984693212001</v>
      </c>
      <c r="K3217">
        <v>35.960174827139298</v>
      </c>
      <c r="L3217">
        <v>42.235186706853</v>
      </c>
      <c r="M3217">
        <v>36.368582386043002</v>
      </c>
      <c r="N3217">
        <v>0.74117647058823499</v>
      </c>
      <c r="O3217">
        <v>86.822840409956001</v>
      </c>
      <c r="P3217">
        <v>13.455149501661101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D3218" t="s">
        <v>286</v>
      </c>
      <c r="E3218">
        <v>63.558</v>
      </c>
      <c r="F3218">
        <v>160.5</v>
      </c>
      <c r="G3218">
        <v>106.190917014737</v>
      </c>
      <c r="H3218">
        <v>22.240755936621898</v>
      </c>
      <c r="I3218">
        <v>60.012997488312998</v>
      </c>
      <c r="J3218">
        <v>-1.7025818289028201</v>
      </c>
      <c r="K3218">
        <v>139.459472910188</v>
      </c>
      <c r="L3218">
        <v>109.73053484305601</v>
      </c>
      <c r="M3218">
        <v>48.868483904232797</v>
      </c>
      <c r="N3218">
        <v>0.36743513904082697</v>
      </c>
      <c r="O3218">
        <v>18.286604361370699</v>
      </c>
      <c r="P3218">
        <v>144.47829398324399</v>
      </c>
      <c r="Q3218">
        <v>0.13444921366637699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D3219" t="s">
        <v>77</v>
      </c>
      <c r="E3219">
        <v>63.41169</v>
      </c>
      <c r="F3219">
        <v>95.07</v>
      </c>
      <c r="G3219">
        <v>106.915554695897</v>
      </c>
      <c r="H3219">
        <v>-6.7239244681174597</v>
      </c>
      <c r="I3219">
        <v>-48.985670150975402</v>
      </c>
      <c r="J3219">
        <v>-1.2809576379187599</v>
      </c>
      <c r="K3219">
        <v>98.616784236820806</v>
      </c>
      <c r="L3219">
        <v>89.514504391622694</v>
      </c>
      <c r="M3219">
        <v>48.520457091875301</v>
      </c>
      <c r="N3219">
        <v>1.0593922080608</v>
      </c>
      <c r="O3219">
        <v>65.772588618912295</v>
      </c>
      <c r="P3219">
        <v>157.502708559046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480</v>
      </c>
      <c r="E3220">
        <v>63.332832414000002</v>
      </c>
      <c r="F3220">
        <v>36.69</v>
      </c>
      <c r="G3220">
        <v>-78.127205607041503</v>
      </c>
      <c r="H3220">
        <v>-14.683125574541901</v>
      </c>
      <c r="I3220">
        <v>-53.178688102242702</v>
      </c>
      <c r="J3220">
        <v>-5.4084115576255503</v>
      </c>
      <c r="K3220">
        <v>42.377555192679502</v>
      </c>
      <c r="L3220">
        <v>51.818594283162902</v>
      </c>
      <c r="M3220">
        <v>20.7038339433382</v>
      </c>
      <c r="N3220">
        <v>0.48110477372435301</v>
      </c>
      <c r="O3220">
        <v>126.16218903864601</v>
      </c>
      <c r="P3220">
        <v>1.5488365878391701</v>
      </c>
      <c r="Q3220">
        <v>9.1167240668530002E-3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628</v>
      </c>
      <c r="E3221">
        <v>63.3298439</v>
      </c>
      <c r="F3221">
        <v>2.14</v>
      </c>
      <c r="G3221">
        <v>14.3716950467745</v>
      </c>
      <c r="H3221">
        <v>-5.28991670654103</v>
      </c>
      <c r="I3221">
        <v>-23.190273701651499</v>
      </c>
      <c r="J3221">
        <v>-2.7289269760752202</v>
      </c>
      <c r="K3221">
        <v>2.07244082628059</v>
      </c>
      <c r="L3221">
        <v>1.9359420825632301</v>
      </c>
      <c r="M3221">
        <v>51.373096697062699</v>
      </c>
      <c r="N3221">
        <v>1.13225811429881</v>
      </c>
      <c r="O3221">
        <v>51.869158878504599</v>
      </c>
      <c r="P3221">
        <v>1136.9942196531699</v>
      </c>
      <c r="Q3221">
        <v>6.8780140347270993E-2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21</v>
      </c>
      <c r="E3222">
        <v>63.314</v>
      </c>
      <c r="F3222">
        <v>36.53</v>
      </c>
      <c r="G3222">
        <v>-17.524253321289901</v>
      </c>
      <c r="H3222">
        <v>-13.610478647792601</v>
      </c>
      <c r="I3222">
        <v>-40.988961090169198</v>
      </c>
      <c r="J3222">
        <v>-2.4988897919824602</v>
      </c>
      <c r="K3222">
        <v>40.441310270546701</v>
      </c>
      <c r="L3222">
        <v>41.135874873307998</v>
      </c>
      <c r="M3222">
        <v>33.854781854881601</v>
      </c>
      <c r="N3222">
        <v>0.62779518989206295</v>
      </c>
      <c r="O3222">
        <v>64.412811387900305</v>
      </c>
      <c r="P3222">
        <v>36.566684249749301</v>
      </c>
      <c r="Q3222">
        <v>0.23286840552639501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D3223" t="s">
        <v>98</v>
      </c>
      <c r="E3223">
        <v>63.261265999999999</v>
      </c>
      <c r="F3223">
        <v>48.67</v>
      </c>
      <c r="G3223">
        <v>701.30330979793803</v>
      </c>
      <c r="H3223">
        <v>62.667273733630402</v>
      </c>
      <c r="I3223">
        <v>243.61354356993701</v>
      </c>
      <c r="J3223">
        <v>20.6985355752693</v>
      </c>
      <c r="K3223">
        <v>26.361071630582401</v>
      </c>
      <c r="L3223">
        <v>16.601330511117901</v>
      </c>
      <c r="M3223">
        <v>91.986086110345994</v>
      </c>
      <c r="N3223">
        <v>1.0842470506592601</v>
      </c>
      <c r="O3223">
        <v>0</v>
      </c>
      <c r="P3223">
        <v>827.04761904761904</v>
      </c>
      <c r="Q3223">
        <v>8.6300339076950006E-2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E3224">
        <v>63.138599999999997</v>
      </c>
      <c r="F3224">
        <v>70</v>
      </c>
      <c r="G3224">
        <v>117.768267874191</v>
      </c>
      <c r="H3224">
        <v>6.4175534755054198</v>
      </c>
      <c r="I3224">
        <v>25.745896511114299</v>
      </c>
      <c r="J3224">
        <v>-3.4314802367680302</v>
      </c>
      <c r="K3224">
        <v>71.242420079150307</v>
      </c>
      <c r="L3224">
        <v>62.655516480146296</v>
      </c>
      <c r="M3224">
        <v>58.058346765357697</v>
      </c>
      <c r="N3224">
        <v>0.31970649895178199</v>
      </c>
      <c r="O3224">
        <v>273.57142857142799</v>
      </c>
      <c r="P3224">
        <v>184.514293456171</v>
      </c>
      <c r="Q3224">
        <v>0.14065176082852701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E3225">
        <v>63.041183400000001</v>
      </c>
      <c r="F3225">
        <v>6.28</v>
      </c>
      <c r="G3225">
        <v>6.6330688201911103</v>
      </c>
      <c r="H3225">
        <v>0.75548353240759103</v>
      </c>
      <c r="I3225">
        <v>-7.6327112987327999</v>
      </c>
      <c r="J3225">
        <v>-4.9156676911047397</v>
      </c>
      <c r="K3225">
        <v>6.4182382299360103</v>
      </c>
      <c r="L3225">
        <v>6.0477599757519203</v>
      </c>
      <c r="M3225">
        <v>35.693524552870301</v>
      </c>
      <c r="N3225">
        <v>1.4144979527119701</v>
      </c>
      <c r="O3225">
        <v>46.8152866242038</v>
      </c>
      <c r="P3225">
        <v>66.137566137566097</v>
      </c>
      <c r="Q3225">
        <v>-6.8823175344384993E-2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D3226" t="s">
        <v>681</v>
      </c>
      <c r="E3226">
        <v>62.86</v>
      </c>
      <c r="F3226">
        <v>44.9</v>
      </c>
      <c r="G3226">
        <v>92.606611606466402</v>
      </c>
      <c r="H3226">
        <v>23.593635433495201</v>
      </c>
      <c r="I3226">
        <v>13.885165917507001</v>
      </c>
      <c r="J3226">
        <v>8.5916088935530102</v>
      </c>
      <c r="K3226">
        <v>37.7859920390041</v>
      </c>
      <c r="L3226">
        <v>31.6946382313721</v>
      </c>
      <c r="M3226">
        <v>55.964161127268298</v>
      </c>
      <c r="N3226">
        <v>1.87518089460605</v>
      </c>
      <c r="O3226">
        <v>11.380846325166999</v>
      </c>
      <c r="P3226">
        <v>124.5</v>
      </c>
      <c r="Q3226">
        <v>0.12592898656321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420</v>
      </c>
      <c r="E3227">
        <v>62.802</v>
      </c>
      <c r="F3227">
        <v>209.34</v>
      </c>
      <c r="G3227">
        <v>40.987259347369999</v>
      </c>
      <c r="H3227">
        <v>-7.4601034221822999</v>
      </c>
      <c r="I3227">
        <v>5.9181123549720196</v>
      </c>
      <c r="J3227">
        <v>-2.6832713903996801</v>
      </c>
      <c r="K3227">
        <v>207.47322993802001</v>
      </c>
      <c r="L3227">
        <v>185.69911926101901</v>
      </c>
      <c r="M3227">
        <v>50.663943807282003</v>
      </c>
      <c r="N3227">
        <v>0.64826015840639395</v>
      </c>
      <c r="O3227">
        <v>18.754179803190901</v>
      </c>
      <c r="P3227">
        <v>74.014962593516202</v>
      </c>
      <c r="Q3227">
        <v>7.7030103840838998E-2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E3228">
        <v>62.637509999999999</v>
      </c>
      <c r="F3228">
        <v>69.83</v>
      </c>
      <c r="G3228">
        <v>-15.382637915540601</v>
      </c>
      <c r="H3228">
        <v>6.6960633122258804</v>
      </c>
      <c r="I3228">
        <v>-30.4245716761605</v>
      </c>
      <c r="J3228">
        <v>-2.0649214224480099</v>
      </c>
      <c r="K3228">
        <v>66.0257369352138</v>
      </c>
      <c r="L3228">
        <v>70.436503672765298</v>
      </c>
      <c r="M3228">
        <v>57.313386048269798</v>
      </c>
      <c r="N3228">
        <v>0.80433535918353904</v>
      </c>
      <c r="O3228">
        <v>42.245453243591498</v>
      </c>
      <c r="P3228">
        <v>50.010741138560697</v>
      </c>
      <c r="Q3228">
        <v>0.115012989947196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D3229" t="s">
        <v>551</v>
      </c>
      <c r="E3229">
        <v>62.635475</v>
      </c>
      <c r="F3229">
        <v>49</v>
      </c>
      <c r="G3229">
        <v>-15.0541422737996</v>
      </c>
      <c r="H3229">
        <v>-7.1383423755032398</v>
      </c>
      <c r="I3229">
        <v>-12.1707701555522</v>
      </c>
      <c r="J3229">
        <v>-1.62093446070502</v>
      </c>
      <c r="K3229">
        <v>45.249361108836403</v>
      </c>
      <c r="L3229">
        <v>39.361398768094404</v>
      </c>
      <c r="M3229">
        <v>39.443560248490797</v>
      </c>
      <c r="N3229">
        <v>0.79229989868287698</v>
      </c>
      <c r="O3229">
        <v>28.265306122448902</v>
      </c>
      <c r="P3229">
        <v>78.832116788321102</v>
      </c>
      <c r="Q3229">
        <v>0.121662955143358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D3230" t="s">
        <v>57</v>
      </c>
      <c r="E3230">
        <v>62.624119032000003</v>
      </c>
      <c r="F3230">
        <v>50.22</v>
      </c>
      <c r="G3230">
        <v>-6.2454886158997702</v>
      </c>
      <c r="H3230">
        <v>-2.1417310487341399</v>
      </c>
      <c r="I3230">
        <v>-28.334514096242302</v>
      </c>
      <c r="J3230">
        <v>-3.2555236183717202</v>
      </c>
      <c r="K3230">
        <v>49.585244042582801</v>
      </c>
      <c r="L3230">
        <v>48.139685886530899</v>
      </c>
      <c r="M3230">
        <v>52.009194517972198</v>
      </c>
      <c r="N3230">
        <v>1.1693019696372899</v>
      </c>
      <c r="O3230">
        <v>26.423735563520498</v>
      </c>
      <c r="P3230">
        <v>39.075048463029603</v>
      </c>
      <c r="Q3230">
        <v>-1.094581739325E-2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D3231" t="s">
        <v>420</v>
      </c>
      <c r="E3231">
        <v>62.577848121000002</v>
      </c>
      <c r="F3231">
        <v>0.89</v>
      </c>
      <c r="G3231">
        <v>244.41555469589699</v>
      </c>
      <c r="H3231">
        <v>-7.69338400362534</v>
      </c>
      <c r="I3231">
        <v>6.0161667813846504</v>
      </c>
      <c r="J3231">
        <v>-5.5888972878020899</v>
      </c>
      <c r="K3231">
        <v>0.93905205574679196</v>
      </c>
      <c r="L3231">
        <v>0.76387887306443203</v>
      </c>
      <c r="M3231">
        <v>19.045718524994001</v>
      </c>
      <c r="N3231">
        <v>0.29354232938900998</v>
      </c>
      <c r="O3231">
        <v>25.842696629213499</v>
      </c>
      <c r="P3231">
        <v>368.42105263157799</v>
      </c>
      <c r="Q3231">
        <v>0.121679024241988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628</v>
      </c>
      <c r="E3232">
        <v>62.566958399999997</v>
      </c>
      <c r="F3232">
        <v>123.36</v>
      </c>
      <c r="G3232">
        <v>227.25194613320599</v>
      </c>
      <c r="H3232">
        <v>92.7222022571639</v>
      </c>
      <c r="I3232">
        <v>135.86755101233001</v>
      </c>
      <c r="J3232">
        <v>19.364932390153001</v>
      </c>
      <c r="K3232">
        <v>72.861588049277501</v>
      </c>
      <c r="L3232">
        <v>55.413487035034002</v>
      </c>
      <c r="M3232">
        <v>96.058159246895599</v>
      </c>
      <c r="N3232">
        <v>2.1317731900452399</v>
      </c>
      <c r="O3232">
        <v>8.1063553826199401E-3</v>
      </c>
      <c r="P3232">
        <v>285.5</v>
      </c>
      <c r="Q3232">
        <v>7.1975189031457998E-2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72</v>
      </c>
      <c r="E3233">
        <v>62.546219999999998</v>
      </c>
      <c r="F3233">
        <v>152.85</v>
      </c>
      <c r="G3233">
        <v>653.42916013807405</v>
      </c>
      <c r="H3233">
        <v>41.757595741978697</v>
      </c>
      <c r="I3233">
        <v>301.664263858053</v>
      </c>
      <c r="J3233">
        <v>6.8193800140922196</v>
      </c>
      <c r="K3233">
        <v>103.593825976692</v>
      </c>
      <c r="L3233">
        <v>60.314315055745702</v>
      </c>
      <c r="M3233">
        <v>99.996436472522802</v>
      </c>
      <c r="N3233">
        <v>0.93692742315194699</v>
      </c>
      <c r="O3233">
        <v>0</v>
      </c>
      <c r="P3233">
        <v>702.36220472440903</v>
      </c>
      <c r="Q3233">
        <v>0.16969016179624499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628</v>
      </c>
      <c r="E3234">
        <v>62.451814139999897</v>
      </c>
      <c r="F3234">
        <v>36.42</v>
      </c>
      <c r="G3234">
        <v>47.010792791135401</v>
      </c>
      <c r="H3234">
        <v>-8.3786527221063203</v>
      </c>
      <c r="I3234">
        <v>7.1458965111143904</v>
      </c>
      <c r="J3234">
        <v>3.1337758130240898</v>
      </c>
      <c r="K3234">
        <v>31.230033129429501</v>
      </c>
      <c r="L3234">
        <v>28.931858894413001</v>
      </c>
      <c r="M3234">
        <v>83.794811320401394</v>
      </c>
      <c r="N3234">
        <v>2.0966417879167998</v>
      </c>
      <c r="O3234">
        <v>6.5348709500274396</v>
      </c>
      <c r="P3234">
        <v>91.684210526315795</v>
      </c>
      <c r="Q3234">
        <v>-2.077961040293E-3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D3235" t="s">
        <v>231</v>
      </c>
      <c r="E3235">
        <v>62.415370341999903</v>
      </c>
      <c r="F3235">
        <v>38.869999999999997</v>
      </c>
      <c r="G3235">
        <v>-12.228589448246799</v>
      </c>
      <c r="H3235">
        <v>-3.4380648546891699</v>
      </c>
      <c r="I3235">
        <v>-31.3756386701222</v>
      </c>
      <c r="J3235">
        <v>2.88345113859847</v>
      </c>
      <c r="K3235">
        <v>40.631344758946199</v>
      </c>
      <c r="L3235">
        <v>39.819387858791302</v>
      </c>
      <c r="M3235">
        <v>52.478286858848499</v>
      </c>
      <c r="N3235">
        <v>0.51824890840900795</v>
      </c>
      <c r="O3235">
        <v>66.246462567532802</v>
      </c>
      <c r="P3235">
        <v>49.788053949903599</v>
      </c>
      <c r="Q3235">
        <v>9.2124170275278999E-2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E3236">
        <v>62.3919207</v>
      </c>
      <c r="F3236">
        <v>14.25</v>
      </c>
      <c r="G3236">
        <v>14.2534948077762</v>
      </c>
      <c r="H3236">
        <v>-7.8663530238894399</v>
      </c>
      <c r="I3236">
        <v>-7.03062719091721</v>
      </c>
      <c r="J3236">
        <v>-4.6111701121100603</v>
      </c>
      <c r="K3236">
        <v>13.982427593596199</v>
      </c>
      <c r="L3236">
        <v>12.4301754071257</v>
      </c>
      <c r="M3236">
        <v>43.585177937636097</v>
      </c>
      <c r="N3236">
        <v>0.48137546851424601</v>
      </c>
      <c r="O3236">
        <v>15.438596491227999</v>
      </c>
      <c r="P3236">
        <v>54.054054054053999</v>
      </c>
      <c r="Q3236">
        <v>6.9741382227963999E-2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21</v>
      </c>
      <c r="E3237">
        <v>62.340876000000002</v>
      </c>
      <c r="F3237">
        <v>1.86</v>
      </c>
      <c r="G3237">
        <v>-61.711896284494799</v>
      </c>
      <c r="H3237">
        <v>-9.1672315213558395</v>
      </c>
      <c r="I3237">
        <v>-75.664891870628296</v>
      </c>
      <c r="J3237">
        <v>14.692062886775</v>
      </c>
      <c r="K3237">
        <v>2.0347082694395402</v>
      </c>
      <c r="L3237">
        <v>2.87166842083731</v>
      </c>
      <c r="M3237">
        <v>69.957253778632506</v>
      </c>
      <c r="N3237">
        <v>0.79185232674848505</v>
      </c>
      <c r="O3237">
        <v>184.94623655913901</v>
      </c>
      <c r="P3237">
        <v>23.178807947019799</v>
      </c>
      <c r="Q3237">
        <v>0.12794746263861601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E3238">
        <v>62.214825896999997</v>
      </c>
      <c r="F3238">
        <v>3.57</v>
      </c>
      <c r="G3238">
        <v>-1.50428382774745</v>
      </c>
      <c r="H3238">
        <v>-9.9825674724902207</v>
      </c>
      <c r="I3238">
        <v>-47.649625876945301</v>
      </c>
      <c r="J3238">
        <v>8.5125757072878994</v>
      </c>
      <c r="K3238">
        <v>3.6604643514686801</v>
      </c>
      <c r="L3238">
        <v>3.6997431861228001</v>
      </c>
      <c r="M3238">
        <v>48.8277360567361</v>
      </c>
      <c r="N3238">
        <v>1.0889055408702499</v>
      </c>
      <c r="O3238">
        <v>90.756302521008394</v>
      </c>
      <c r="P3238">
        <v>68.396226415094304</v>
      </c>
      <c r="Q3238">
        <v>1.6840394483974001E-2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391</v>
      </c>
      <c r="E3239">
        <v>62.181070560000002</v>
      </c>
      <c r="F3239">
        <v>13.4</v>
      </c>
      <c r="G3239">
        <v>0.59643937204264197</v>
      </c>
      <c r="H3239">
        <v>-4.2374834593403303</v>
      </c>
      <c r="I3239">
        <v>-30.241564303932599</v>
      </c>
      <c r="J3239">
        <v>-2.7776214601655602</v>
      </c>
      <c r="K3239">
        <v>13.6366975947964</v>
      </c>
      <c r="L3239">
        <v>13.4916020484038</v>
      </c>
      <c r="M3239">
        <v>44.855114645981899</v>
      </c>
      <c r="N3239">
        <v>0.63696363572780401</v>
      </c>
      <c r="O3239">
        <v>26.119402985074601</v>
      </c>
      <c r="P3239">
        <v>45.652173913043498</v>
      </c>
      <c r="Q3239">
        <v>6.0757526071379998E-3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72</v>
      </c>
      <c r="E3240">
        <v>62.158968000000002</v>
      </c>
      <c r="F3240">
        <v>62</v>
      </c>
      <c r="G3240">
        <v>18.1043658847085</v>
      </c>
      <c r="H3240">
        <v>-6.5630648546891699</v>
      </c>
      <c r="I3240">
        <v>-21.481396620712601</v>
      </c>
      <c r="J3240">
        <v>-3.69578286327538</v>
      </c>
      <c r="K3240">
        <v>69.065670724815604</v>
      </c>
      <c r="L3240">
        <v>66.964827556849599</v>
      </c>
      <c r="M3240">
        <v>29.285864664889999</v>
      </c>
      <c r="N3240">
        <v>0.21502517274413399</v>
      </c>
      <c r="O3240">
        <v>45.161290322580598</v>
      </c>
      <c r="P3240">
        <v>61.4583333333333</v>
      </c>
      <c r="Q3240">
        <v>1.4727621742271E-2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628</v>
      </c>
      <c r="E3241">
        <v>62</v>
      </c>
      <c r="F3241">
        <v>24.8</v>
      </c>
      <c r="G3241">
        <v>-19.567283161348101</v>
      </c>
      <c r="H3241">
        <v>3.6452684786441498</v>
      </c>
      <c r="I3241">
        <v>-7.5874368222189501</v>
      </c>
      <c r="J3241">
        <v>-2.4874242927120802</v>
      </c>
      <c r="K3241">
        <v>24.630782875216699</v>
      </c>
      <c r="L3241">
        <v>24.015362417699599</v>
      </c>
      <c r="M3241">
        <v>36.624779079958799</v>
      </c>
      <c r="N3241">
        <v>0.99186991869918595</v>
      </c>
      <c r="O3241">
        <v>29.0322580645161</v>
      </c>
      <c r="P3241">
        <v>33.9092872570194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200</v>
      </c>
      <c r="E3242">
        <v>61.9756745299999</v>
      </c>
      <c r="F3242">
        <v>59.95</v>
      </c>
      <c r="G3242">
        <v>-34.680976801169699</v>
      </c>
      <c r="H3242">
        <v>-1.74314960045189</v>
      </c>
      <c r="I3242">
        <v>-22.517301652619299</v>
      </c>
      <c r="J3242">
        <v>1.9366456132855201</v>
      </c>
      <c r="M3242">
        <v>42.228811808704997</v>
      </c>
      <c r="O3242">
        <v>24.1034195162635</v>
      </c>
      <c r="P3242">
        <v>21.7258883248731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420</v>
      </c>
      <c r="E3243">
        <v>61.942110749999998</v>
      </c>
      <c r="F3243">
        <v>61.1</v>
      </c>
      <c r="G3243">
        <v>-60.004735159175098</v>
      </c>
      <c r="H3243">
        <v>-10.6844416662833</v>
      </c>
      <c r="I3243">
        <v>-33.047298597870103</v>
      </c>
      <c r="J3243">
        <v>-2.8720396773274701</v>
      </c>
      <c r="K3243">
        <v>65.090592073377096</v>
      </c>
      <c r="L3243">
        <v>69.035108337994401</v>
      </c>
      <c r="M3243">
        <v>38.772007027194903</v>
      </c>
      <c r="N3243">
        <v>2.6429776617683101E-2</v>
      </c>
      <c r="O3243">
        <v>63.076923076923002</v>
      </c>
      <c r="P3243">
        <v>8.9126559714794897</v>
      </c>
      <c r="Q3243">
        <v>-2.1164881330026999E-2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531</v>
      </c>
      <c r="E3244">
        <v>61.92</v>
      </c>
      <c r="F3244">
        <v>25.8</v>
      </c>
      <c r="G3244">
        <v>-21.582345886521701</v>
      </c>
      <c r="H3244">
        <v>-10.5531091024767</v>
      </c>
      <c r="I3244">
        <v>-25.196457648360902</v>
      </c>
      <c r="J3244">
        <v>-8.9066672547518095</v>
      </c>
      <c r="K3244">
        <v>27.986459904583398</v>
      </c>
      <c r="L3244">
        <v>28.5263733424515</v>
      </c>
      <c r="M3244">
        <v>35.852369928976699</v>
      </c>
      <c r="N3244">
        <v>0.46550298576021998</v>
      </c>
      <c r="O3244">
        <v>43.023255813953398</v>
      </c>
      <c r="P3244">
        <v>9.7872340425531892</v>
      </c>
      <c r="Q3244">
        <v>7.0491410048137998E-2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551</v>
      </c>
      <c r="E3245">
        <v>61.908989249999998</v>
      </c>
      <c r="F3245">
        <v>25.5</v>
      </c>
      <c r="G3245">
        <v>-16.503985533987699</v>
      </c>
      <c r="H3245">
        <v>-9.8538354640081707</v>
      </c>
      <c r="I3245">
        <v>-20.158162529476002</v>
      </c>
      <c r="J3245">
        <v>-4.1981614721992599</v>
      </c>
      <c r="K3245">
        <v>27.1891070305923</v>
      </c>
      <c r="L3245">
        <v>26.4882113953622</v>
      </c>
      <c r="M3245">
        <v>40.866553773706798</v>
      </c>
      <c r="N3245">
        <v>0.30218857204875399</v>
      </c>
      <c r="O3245">
        <v>41.2156862745098</v>
      </c>
      <c r="P3245">
        <v>30.769230769230699</v>
      </c>
      <c r="Q3245">
        <v>5.6803294671798003E-2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21</v>
      </c>
      <c r="E3246">
        <v>61.889197371999998</v>
      </c>
      <c r="F3246">
        <v>56.89</v>
      </c>
      <c r="G3246">
        <v>11.496569293848699</v>
      </c>
      <c r="H3246">
        <v>-2.3901877092510602</v>
      </c>
      <c r="I3246">
        <v>-21.689834045345101</v>
      </c>
      <c r="J3246">
        <v>-1.45857813886593</v>
      </c>
      <c r="K3246">
        <v>56.674126407048099</v>
      </c>
      <c r="L3246">
        <v>55.611648519526597</v>
      </c>
      <c r="M3246">
        <v>60.821862186233098</v>
      </c>
      <c r="N3246">
        <v>1.00436045572127</v>
      </c>
      <c r="O3246">
        <v>35.348918966426403</v>
      </c>
      <c r="P3246">
        <v>49.121887287024897</v>
      </c>
      <c r="Q3246">
        <v>5.5412617510455002E-2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136</v>
      </c>
      <c r="E3247">
        <v>61.855200000000004</v>
      </c>
      <c r="F3247">
        <v>6.6</v>
      </c>
      <c r="G3247">
        <v>66.002046435450197</v>
      </c>
      <c r="H3247">
        <v>17.9747386773196</v>
      </c>
      <c r="I3247">
        <v>3.39295533464378</v>
      </c>
      <c r="J3247">
        <v>18.231639252438399</v>
      </c>
      <c r="K3247">
        <v>4.8375018835099803</v>
      </c>
      <c r="L3247">
        <v>4.6723502490576498</v>
      </c>
      <c r="M3247">
        <v>95.594884574981094</v>
      </c>
      <c r="N3247">
        <v>2.7181498912016901</v>
      </c>
      <c r="O3247">
        <v>1.8181818181818299</v>
      </c>
      <c r="P3247">
        <v>112.903225806451</v>
      </c>
      <c r="Q3247">
        <v>0.13361103406968999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365</v>
      </c>
      <c r="E3248">
        <v>61.825651200000003</v>
      </c>
      <c r="F3248">
        <v>67.72</v>
      </c>
      <c r="G3248">
        <v>-8.5208427042883805</v>
      </c>
      <c r="H3248">
        <v>-3.0338732379227098</v>
      </c>
      <c r="I3248">
        <v>-10.085514041108301</v>
      </c>
      <c r="J3248">
        <v>-7.5293823346701299</v>
      </c>
      <c r="K3248">
        <v>66.840018685632401</v>
      </c>
      <c r="L3248">
        <v>65.017638184716105</v>
      </c>
      <c r="M3248">
        <v>64.527753230821205</v>
      </c>
      <c r="N3248">
        <v>1.36266180863582</v>
      </c>
      <c r="O3248">
        <v>30.404607206142899</v>
      </c>
      <c r="P3248">
        <v>35.44</v>
      </c>
      <c r="Q3248">
        <v>3.0918923169238E-2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6663</v>
      </c>
      <c r="E3249">
        <v>61.790750000000003</v>
      </c>
      <c r="F3249">
        <v>284.75</v>
      </c>
      <c r="G3249">
        <v>-13.421746891404201</v>
      </c>
      <c r="H3249">
        <v>27.0540265337115</v>
      </c>
      <c r="I3249">
        <v>-1.2580717428538699</v>
      </c>
      <c r="J3249">
        <v>-5.2170732844970003</v>
      </c>
      <c r="M3249">
        <v>45.416320627676903</v>
      </c>
      <c r="O3249">
        <v>27.480245829675098</v>
      </c>
      <c r="P3249">
        <v>31.676300578034599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21</v>
      </c>
      <c r="E3250">
        <v>61.761459375000001</v>
      </c>
      <c r="F3250">
        <v>59.85</v>
      </c>
      <c r="G3250">
        <v>-93.424393852430498</v>
      </c>
      <c r="H3250">
        <v>-6.0228790711673703</v>
      </c>
      <c r="I3250">
        <v>-76.612594054923306</v>
      </c>
      <c r="J3250">
        <v>-6.2231680442287098</v>
      </c>
      <c r="K3250">
        <v>68.479077033417894</v>
      </c>
      <c r="L3250">
        <v>113.165109177139</v>
      </c>
      <c r="M3250">
        <v>35.876380974678</v>
      </c>
      <c r="N3250">
        <v>0.39296333002973199</v>
      </c>
      <c r="O3250">
        <v>257.22639933166198</v>
      </c>
      <c r="P3250">
        <v>18.867924528301799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E3251">
        <v>61.712000000000003</v>
      </c>
      <c r="F3251">
        <v>220.4</v>
      </c>
      <c r="G3251">
        <v>18.582221362563899</v>
      </c>
      <c r="H3251">
        <v>-17.5121389287632</v>
      </c>
      <c r="I3251">
        <v>20.547119752704599</v>
      </c>
      <c r="J3251">
        <v>-3.4432827802161401</v>
      </c>
      <c r="K3251">
        <v>216.190037186506</v>
      </c>
      <c r="M3251">
        <v>29.43713727291</v>
      </c>
      <c r="N3251">
        <v>0.19782608695652101</v>
      </c>
      <c r="O3251">
        <v>27.268602540834799</v>
      </c>
      <c r="P3251">
        <v>115.024390243902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E3252">
        <v>61.566068799999996</v>
      </c>
      <c r="F3252">
        <v>25.31</v>
      </c>
      <c r="G3252">
        <v>56.459858935211699</v>
      </c>
      <c r="H3252">
        <v>25.694588206535201</v>
      </c>
      <c r="I3252">
        <v>134.48751083406401</v>
      </c>
      <c r="J3252">
        <v>-1.33357813886593</v>
      </c>
      <c r="K3252">
        <v>21.148604234791598</v>
      </c>
      <c r="L3252">
        <v>15.761379667604499</v>
      </c>
      <c r="M3252">
        <v>66.3777386737992</v>
      </c>
      <c r="N3252">
        <v>9.27485380116959E-2</v>
      </c>
      <c r="O3252">
        <v>6.2030817858554004</v>
      </c>
      <c r="P3252">
        <v>177.83835094845901</v>
      </c>
      <c r="Q3252">
        <v>4.2113742510144998E-2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E3253">
        <v>61.525680000000001</v>
      </c>
      <c r="F3253">
        <v>5.38</v>
      </c>
      <c r="G3253">
        <v>-81.817613756974296</v>
      </c>
      <c r="H3253">
        <v>-8.1255648546891699</v>
      </c>
      <c r="I3253">
        <v>-18.182674917457</v>
      </c>
      <c r="J3253">
        <v>-4.3371117077705197</v>
      </c>
      <c r="K3253">
        <v>5.7046149983997303</v>
      </c>
      <c r="L3253">
        <v>6.5154594891804196</v>
      </c>
      <c r="M3253">
        <v>38.133444223105599</v>
      </c>
      <c r="N3253">
        <v>1.3906400666096801</v>
      </c>
      <c r="O3253">
        <v>183.27137546468401</v>
      </c>
      <c r="P3253">
        <v>33.830845771144197</v>
      </c>
      <c r="Q3253">
        <v>4.9788026927892998E-2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E3254">
        <v>61.475565199999998</v>
      </c>
      <c r="F3254">
        <v>1.4</v>
      </c>
      <c r="G3254">
        <v>-56.066019843466101</v>
      </c>
      <c r="H3254">
        <v>5.8642607267061599</v>
      </c>
      <c r="I3254">
        <v>-28.3645329367383</v>
      </c>
      <c r="J3254">
        <v>7.1279603226725099</v>
      </c>
      <c r="K3254">
        <v>1.3701713806888001</v>
      </c>
      <c r="L3254">
        <v>1.5705388140315399</v>
      </c>
      <c r="M3254">
        <v>50.624325805081803</v>
      </c>
      <c r="N3254">
        <v>0.96708914280577796</v>
      </c>
      <c r="O3254">
        <v>55</v>
      </c>
      <c r="P3254">
        <v>21.739130434782599</v>
      </c>
      <c r="Q3254">
        <v>-8.7936195325304001E-2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279</v>
      </c>
      <c r="E3255">
        <v>61.451628560000003</v>
      </c>
      <c r="F3255">
        <v>904.4</v>
      </c>
      <c r="G3255">
        <v>102.544246679019</v>
      </c>
      <c r="H3255">
        <v>-30.5775997384101</v>
      </c>
      <c r="I3255">
        <v>53.4447654152493</v>
      </c>
      <c r="J3255">
        <v>1.6183907531872901</v>
      </c>
      <c r="K3255">
        <v>877.398103583943</v>
      </c>
      <c r="L3255">
        <v>689.02295939741998</v>
      </c>
      <c r="M3255">
        <v>43.103259819471099</v>
      </c>
      <c r="N3255">
        <v>0.34503900025161399</v>
      </c>
      <c r="O3255">
        <v>49.795444493586899</v>
      </c>
      <c r="P3255">
        <v>145.09485094850899</v>
      </c>
      <c r="Q3255">
        <v>9.8329387621890002E-2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D3256" t="s">
        <v>133</v>
      </c>
      <c r="E3256">
        <v>61.401908050000003</v>
      </c>
      <c r="F3256">
        <v>6.02</v>
      </c>
      <c r="G3256">
        <v>43.638718537705202</v>
      </c>
      <c r="H3256">
        <v>15.2996077291372</v>
      </c>
      <c r="I3256">
        <v>6.8726570744946596</v>
      </c>
      <c r="J3256">
        <v>13.333088527800699</v>
      </c>
      <c r="K3256">
        <v>5.2237770756770496</v>
      </c>
      <c r="L3256">
        <v>4.9449679769551098</v>
      </c>
      <c r="M3256">
        <v>85.713320438757407</v>
      </c>
      <c r="N3256">
        <v>1.8371035497272701</v>
      </c>
      <c r="O3256">
        <v>10.1328903654485</v>
      </c>
      <c r="P3256">
        <v>82.424242424242394</v>
      </c>
      <c r="Q3256">
        <v>0.103960758987396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E3257">
        <v>61.382495519999999</v>
      </c>
      <c r="F3257">
        <v>53.1</v>
      </c>
      <c r="G3257">
        <v>-0.82197310836070803</v>
      </c>
      <c r="H3257">
        <v>7.4003809530817897</v>
      </c>
      <c r="I3257">
        <v>-31.800687339817301</v>
      </c>
      <c r="J3257">
        <v>-2.2476549213156498</v>
      </c>
      <c r="K3257">
        <v>53.337389594895399</v>
      </c>
      <c r="L3257">
        <v>53.666931894803596</v>
      </c>
      <c r="M3257">
        <v>49.356186784834797</v>
      </c>
      <c r="N3257">
        <v>1.2811320754716899</v>
      </c>
      <c r="O3257">
        <v>52.3540489642184</v>
      </c>
      <c r="P3257">
        <v>41.6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95</v>
      </c>
      <c r="E3258">
        <v>61.339080000000003</v>
      </c>
      <c r="F3258">
        <v>3.1</v>
      </c>
      <c r="G3258">
        <v>-43.751111970769301</v>
      </c>
      <c r="H3258">
        <v>6.2393545001495303</v>
      </c>
      <c r="I3258">
        <v>-55.541982276764401</v>
      </c>
      <c r="J3258">
        <v>1.00755898487988</v>
      </c>
      <c r="K3258">
        <v>3.2376961314951802</v>
      </c>
      <c r="L3258">
        <v>3.8183817492337799</v>
      </c>
      <c r="M3258">
        <v>62.823896535282799</v>
      </c>
      <c r="N3258">
        <v>0.59173696059125602</v>
      </c>
      <c r="O3258">
        <v>143.54838709677401</v>
      </c>
      <c r="P3258">
        <v>14.814814814814801</v>
      </c>
      <c r="Q3258">
        <v>-1.4007271466776E-2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200</v>
      </c>
      <c r="E3259">
        <v>61.272048525000002</v>
      </c>
      <c r="F3259">
        <v>117.75</v>
      </c>
      <c r="G3259">
        <v>13.760792791135399</v>
      </c>
      <c r="H3259">
        <v>30.6735524573837</v>
      </c>
      <c r="I3259">
        <v>-4.46389369867582</v>
      </c>
      <c r="J3259">
        <v>3.5661991439848402</v>
      </c>
      <c r="K3259">
        <v>101.828172105468</v>
      </c>
      <c r="L3259">
        <v>69.605029822057105</v>
      </c>
      <c r="M3259">
        <v>90.426699116098405</v>
      </c>
      <c r="N3259">
        <v>0.95833333333333304</v>
      </c>
      <c r="O3259">
        <v>19.915074309978699</v>
      </c>
      <c r="P3259">
        <v>41.696750902527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628</v>
      </c>
      <c r="E3260">
        <v>61.208986299999999</v>
      </c>
      <c r="F3260">
        <v>71.33</v>
      </c>
      <c r="G3260">
        <v>38.468952754149697</v>
      </c>
      <c r="H3260">
        <v>-4.7901775307454999</v>
      </c>
      <c r="I3260">
        <v>5.60810454337786</v>
      </c>
      <c r="J3260">
        <v>1.51517369667006</v>
      </c>
      <c r="K3260">
        <v>69.486230324212798</v>
      </c>
      <c r="L3260">
        <v>61.369525989963897</v>
      </c>
      <c r="M3260">
        <v>60.062829127854499</v>
      </c>
      <c r="N3260">
        <v>0.58091135207191902</v>
      </c>
      <c r="O3260">
        <v>12.1547735875508</v>
      </c>
      <c r="P3260">
        <v>71.014145288899499</v>
      </c>
      <c r="Q3260">
        <v>7.4533229225850997E-2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E3261">
        <v>61.176164051999997</v>
      </c>
      <c r="F3261">
        <v>44.27</v>
      </c>
      <c r="G3261">
        <v>-48.669271436873998</v>
      </c>
      <c r="H3261">
        <v>1.76315896267961</v>
      </c>
      <c r="I3261">
        <v>-49.399137183582297</v>
      </c>
      <c r="J3261">
        <v>-2.2204960989546199</v>
      </c>
      <c r="K3261">
        <v>45.4992523497843</v>
      </c>
      <c r="L3261">
        <v>52.483376240271703</v>
      </c>
      <c r="M3261">
        <v>55.1445713291047</v>
      </c>
      <c r="N3261">
        <v>1.40861486486486</v>
      </c>
      <c r="O3261">
        <v>86.220917099615903</v>
      </c>
      <c r="P3261">
        <v>22.938072757567301</v>
      </c>
      <c r="Q3261">
        <v>7.0189459119249994E-2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D3262" t="s">
        <v>51</v>
      </c>
      <c r="E3262">
        <v>61.16</v>
      </c>
      <c r="F3262">
        <v>61.16</v>
      </c>
      <c r="G3262">
        <v>56.258445974272398</v>
      </c>
      <c r="H3262">
        <v>-9.7836306039246601</v>
      </c>
      <c r="I3262">
        <v>27.3527499494102</v>
      </c>
      <c r="J3262">
        <v>-2.5273190648217301</v>
      </c>
      <c r="K3262">
        <v>58.682850203939999</v>
      </c>
      <c r="L3262">
        <v>47.691844270192099</v>
      </c>
      <c r="M3262">
        <v>39.131661682514697</v>
      </c>
      <c r="N3262">
        <v>1.4687430232738901</v>
      </c>
      <c r="O3262">
        <v>43.721386527141902</v>
      </c>
      <c r="P3262">
        <v>116.113074204946</v>
      </c>
      <c r="Q3262">
        <v>5.5096881630924001E-2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D3263" t="s">
        <v>21</v>
      </c>
      <c r="E3263">
        <v>61.058438000000002</v>
      </c>
      <c r="F3263">
        <v>42.7</v>
      </c>
      <c r="G3263">
        <v>-70.233568111120206</v>
      </c>
      <c r="H3263">
        <v>-4.8173751995167597</v>
      </c>
      <c r="I3263">
        <v>-35.106744823454598</v>
      </c>
      <c r="J3263">
        <v>-2.5994009236760598</v>
      </c>
      <c r="K3263">
        <v>44.3742858622225</v>
      </c>
      <c r="M3263">
        <v>43.247250587493497</v>
      </c>
      <c r="N3263">
        <v>0.53665689149560103</v>
      </c>
      <c r="O3263">
        <v>89.227166276346594</v>
      </c>
      <c r="P3263">
        <v>4.4009779951100301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124</v>
      </c>
      <c r="E3264">
        <v>60.953310600000002</v>
      </c>
      <c r="F3264">
        <v>158.6</v>
      </c>
      <c r="G3264">
        <v>-12.8481402557675</v>
      </c>
      <c r="H3264">
        <v>-20.174906959952299</v>
      </c>
      <c r="I3264">
        <v>-0.68446510721717102</v>
      </c>
      <c r="J3264">
        <v>11.505223572974201</v>
      </c>
      <c r="M3264">
        <v>50.026736721390201</v>
      </c>
      <c r="O3264">
        <v>34.8045397225725</v>
      </c>
      <c r="P3264">
        <v>26.475279106858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D3265" t="s">
        <v>1118</v>
      </c>
      <c r="E3265">
        <v>60.939972179999998</v>
      </c>
      <c r="F3265">
        <v>97.8</v>
      </c>
      <c r="G3265">
        <v>-48.551536599219403</v>
      </c>
      <c r="H3265">
        <v>6.1138477136168197</v>
      </c>
      <c r="I3265">
        <v>-37.608335463807201</v>
      </c>
      <c r="J3265">
        <v>-4.4833365929722104</v>
      </c>
      <c r="K3265">
        <v>101.44952008573701</v>
      </c>
      <c r="L3265">
        <v>105.35187047044499</v>
      </c>
      <c r="M3265">
        <v>33.413538222695102</v>
      </c>
      <c r="N3265">
        <v>0.29200282148828</v>
      </c>
      <c r="O3265">
        <v>58.895705521472401</v>
      </c>
      <c r="P3265">
        <v>14.9236192714453</v>
      </c>
      <c r="Q3265">
        <v>5.5000545924572E-2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173</v>
      </c>
      <c r="E3266">
        <v>60.858555000000003</v>
      </c>
      <c r="F3266">
        <v>34.85</v>
      </c>
      <c r="G3266">
        <v>222.08222136256299</v>
      </c>
      <c r="H3266">
        <v>35.686935145310798</v>
      </c>
      <c r="I3266">
        <v>31.318160504430999</v>
      </c>
      <c r="J3266">
        <v>1.37328128900242</v>
      </c>
      <c r="K3266">
        <v>26.323341574354799</v>
      </c>
      <c r="L3266">
        <v>20.775937398337899</v>
      </c>
      <c r="M3266">
        <v>67.866866886077503</v>
      </c>
      <c r="N3266">
        <v>1.9384264355312399</v>
      </c>
      <c r="O3266">
        <v>14.2037302725968</v>
      </c>
      <c r="P3266">
        <v>266.45636172450003</v>
      </c>
      <c r="Q3266">
        <v>0.108112364822048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D3267" t="s">
        <v>279</v>
      </c>
      <c r="E3267">
        <v>60.845299199999999</v>
      </c>
      <c r="F3267">
        <v>84</v>
      </c>
      <c r="G3267">
        <v>103.71920766393301</v>
      </c>
      <c r="H3267">
        <v>26.93003330482</v>
      </c>
      <c r="I3267">
        <v>15.2755803970049</v>
      </c>
      <c r="J3267">
        <v>2.3249584464999198</v>
      </c>
      <c r="K3267">
        <v>70.399450529006998</v>
      </c>
      <c r="L3267">
        <v>58.248994607911897</v>
      </c>
      <c r="M3267">
        <v>68.667859425592596</v>
      </c>
      <c r="N3267">
        <v>0.80077294685990297</v>
      </c>
      <c r="O3267">
        <v>1.6666666666666801</v>
      </c>
      <c r="P3267">
        <v>143.47826086956499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551</v>
      </c>
      <c r="E3268">
        <v>60.833643299999999</v>
      </c>
      <c r="F3268">
        <v>59.59</v>
      </c>
      <c r="G3268">
        <v>79.918786459516895</v>
      </c>
      <c r="H3268">
        <v>-11.1146739598697</v>
      </c>
      <c r="I3268">
        <v>31.799818079741801</v>
      </c>
      <c r="J3268">
        <v>-6.0175327579907298</v>
      </c>
      <c r="K3268">
        <v>57.541826303284601</v>
      </c>
      <c r="L3268">
        <v>45.378630737969502</v>
      </c>
      <c r="M3268">
        <v>41.085015688057801</v>
      </c>
      <c r="N3268">
        <v>0.24700841372254301</v>
      </c>
      <c r="O3268">
        <v>32.320859204564499</v>
      </c>
      <c r="P3268">
        <v>124.95281238203</v>
      </c>
      <c r="Q3268">
        <v>5.7737662802570998E-2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146</v>
      </c>
      <c r="E3269">
        <v>60.679499999999997</v>
      </c>
      <c r="F3269">
        <v>288.95</v>
      </c>
      <c r="G3269">
        <v>-65.264339483996807</v>
      </c>
      <c r="H3269">
        <v>13.5220646737463</v>
      </c>
      <c r="I3269">
        <v>-38.284601714204399</v>
      </c>
      <c r="J3269">
        <v>-1.8711378697629399E-2</v>
      </c>
      <c r="K3269">
        <v>301.55396193375401</v>
      </c>
      <c r="M3269">
        <v>53.554319749275301</v>
      </c>
      <c r="N3269">
        <v>0.45918367346938699</v>
      </c>
      <c r="O3269">
        <v>73.040318394185803</v>
      </c>
      <c r="P3269">
        <v>16.960129528435498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E3270">
        <v>60.602314800000002</v>
      </c>
      <c r="F3270">
        <v>74</v>
      </c>
      <c r="G3270">
        <v>57.433153039582599</v>
      </c>
      <c r="H3270">
        <v>-9.4825642366421992</v>
      </c>
      <c r="I3270">
        <v>-7.6258614139576704</v>
      </c>
      <c r="J3270">
        <v>2.8610757336494901</v>
      </c>
      <c r="K3270">
        <v>73.173139524870606</v>
      </c>
      <c r="L3270">
        <v>66.6119415898863</v>
      </c>
      <c r="M3270">
        <v>56.095802928751702</v>
      </c>
      <c r="N3270">
        <v>1.5786741348845501</v>
      </c>
      <c r="O3270">
        <v>27.608108108108102</v>
      </c>
      <c r="P3270">
        <v>156.232686980609</v>
      </c>
      <c r="Q3270">
        <v>0.17627904832248301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136</v>
      </c>
      <c r="E3271">
        <v>60.594195200000001</v>
      </c>
      <c r="F3271">
        <v>6147.95</v>
      </c>
      <c r="G3271">
        <v>82.941844049049706</v>
      </c>
      <c r="H3271">
        <v>13.7728475168492</v>
      </c>
      <c r="I3271">
        <v>1.9730214354942801</v>
      </c>
      <c r="J3271">
        <v>5.9617539975793097</v>
      </c>
      <c r="K3271">
        <v>4971.0327565247799</v>
      </c>
      <c r="L3271">
        <v>4334.3675318142396</v>
      </c>
      <c r="M3271">
        <v>79.231613856668304</v>
      </c>
      <c r="N3271">
        <v>1.0287431918610599</v>
      </c>
      <c r="O3271">
        <v>6.29396790800185</v>
      </c>
      <c r="P3271">
        <v>111.998275862068</v>
      </c>
      <c r="Q3271">
        <v>4.2069489540387001E-2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E3272">
        <v>60.513784350000002</v>
      </c>
      <c r="F3272">
        <v>295.95</v>
      </c>
      <c r="G3272">
        <v>128.82154865881199</v>
      </c>
      <c r="H3272">
        <v>-14.4263818739503</v>
      </c>
      <c r="I3272">
        <v>-83.222332491716699</v>
      </c>
      <c r="J3272">
        <v>-0.63702518298095701</v>
      </c>
      <c r="K3272">
        <v>332.44239527788</v>
      </c>
      <c r="L3272">
        <v>431.24392012903598</v>
      </c>
      <c r="M3272">
        <v>60.517047618295898</v>
      </c>
      <c r="N3272">
        <v>0.53746575342465697</v>
      </c>
      <c r="O3272">
        <v>375.80672410880197</v>
      </c>
      <c r="P3272">
        <v>155.23932729624801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365</v>
      </c>
      <c r="E3273">
        <v>60.434373119999997</v>
      </c>
      <c r="F3273">
        <v>1.06</v>
      </c>
      <c r="G3273">
        <v>-44.879317098974397</v>
      </c>
      <c r="I3273">
        <v>-32.715641950424001</v>
      </c>
      <c r="K3273">
        <v>1.0740579266511801</v>
      </c>
      <c r="L3273">
        <v>1.7681056445472201</v>
      </c>
      <c r="M3273">
        <v>4.5782334131322697</v>
      </c>
      <c r="N3273">
        <v>1.0046547587458201</v>
      </c>
      <c r="O3273">
        <v>36.792452830188601</v>
      </c>
      <c r="P3273">
        <v>41.3333333333333</v>
      </c>
      <c r="Q3273">
        <v>-4.9493861384649E-2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531</v>
      </c>
      <c r="E3274">
        <v>60.3778182799999</v>
      </c>
      <c r="F3274">
        <v>49.1</v>
      </c>
      <c r="G3274">
        <v>41.388099694757997</v>
      </c>
      <c r="H3274">
        <v>-5.0723855901335098</v>
      </c>
      <c r="I3274">
        <v>7.2504745858483597</v>
      </c>
      <c r="J3274">
        <v>-3.0482137787924501</v>
      </c>
      <c r="K3274">
        <v>48.800768509561699</v>
      </c>
      <c r="L3274">
        <v>44.0389137439686</v>
      </c>
      <c r="M3274">
        <v>51.432641605968698</v>
      </c>
      <c r="N3274">
        <v>1.4108027090041</v>
      </c>
      <c r="O3274">
        <v>13.8492871690427</v>
      </c>
      <c r="P3274">
        <v>76.048762997490101</v>
      </c>
      <c r="Q3274">
        <v>1.1478570370836E-2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391</v>
      </c>
      <c r="E3275">
        <v>60.371616000000003</v>
      </c>
      <c r="F3275">
        <v>55.85</v>
      </c>
      <c r="G3275">
        <v>-61.551344258806502</v>
      </c>
      <c r="H3275">
        <v>-10.7470349543569</v>
      </c>
      <c r="I3275">
        <v>-17.711320429248602</v>
      </c>
      <c r="J3275">
        <v>2.88196812975554E-2</v>
      </c>
      <c r="K3275">
        <v>57.863519052542301</v>
      </c>
      <c r="M3275">
        <v>45.644348332648399</v>
      </c>
      <c r="N3275">
        <v>0.84548825710754005</v>
      </c>
      <c r="O3275">
        <v>55.774395702775202</v>
      </c>
      <c r="P3275">
        <v>13.6317395727365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293</v>
      </c>
      <c r="E3276">
        <v>60.343216200000001</v>
      </c>
      <c r="F3276">
        <v>43.8</v>
      </c>
      <c r="G3276">
        <v>-21.758280429550702</v>
      </c>
      <c r="H3276">
        <v>-6.1047315213558502</v>
      </c>
      <c r="I3276">
        <v>-5.29887960828861</v>
      </c>
      <c r="J3276">
        <v>-2.12633012074589</v>
      </c>
      <c r="K3276">
        <v>45.0103859817809</v>
      </c>
      <c r="M3276">
        <v>30.028724360241899</v>
      </c>
      <c r="N3276">
        <v>0.74566473988439297</v>
      </c>
      <c r="O3276">
        <v>13.3561643835616</v>
      </c>
      <c r="P3276">
        <v>21.6666666666666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838</v>
      </c>
      <c r="E3277">
        <v>60.181967999999998</v>
      </c>
      <c r="F3277">
        <v>167.2</v>
      </c>
      <c r="G3277">
        <v>-63.7491129702696</v>
      </c>
      <c r="H3277">
        <v>-25.3187987996433</v>
      </c>
      <c r="I3277">
        <v>-27.666843002091198</v>
      </c>
      <c r="J3277">
        <v>0.642469765325691</v>
      </c>
      <c r="K3277">
        <v>196.41460995452599</v>
      </c>
      <c r="L3277">
        <v>204.58902379300901</v>
      </c>
      <c r="M3277">
        <v>32.010453928831097</v>
      </c>
      <c r="N3277">
        <v>0.64263608411081796</v>
      </c>
      <c r="O3277">
        <v>134.38995215310999</v>
      </c>
      <c r="P3277">
        <v>21.159420289854999</v>
      </c>
      <c r="Q3277">
        <v>0.13288936552570099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628</v>
      </c>
      <c r="E3278">
        <v>60.061999999999998</v>
      </c>
      <c r="F3278">
        <v>40.72</v>
      </c>
      <c r="G3278">
        <v>2.7700386214472199</v>
      </c>
      <c r="H3278">
        <v>-14.5870010249019</v>
      </c>
      <c r="I3278">
        <v>-13.4370695695986</v>
      </c>
      <c r="J3278">
        <v>2.1608456529556199</v>
      </c>
      <c r="K3278">
        <v>41.740946300263701</v>
      </c>
      <c r="L3278">
        <v>39.161710450003298</v>
      </c>
      <c r="M3278">
        <v>42.078350314808098</v>
      </c>
      <c r="N3278">
        <v>0.593787713655333</v>
      </c>
      <c r="O3278">
        <v>31.262278978388998</v>
      </c>
      <c r="P3278">
        <v>45.428571428571402</v>
      </c>
      <c r="Q3278">
        <v>1.9106222491651999E-2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D3279" t="s">
        <v>398</v>
      </c>
      <c r="E3279">
        <v>60.031359999999999</v>
      </c>
      <c r="F3279">
        <v>194</v>
      </c>
      <c r="G3279">
        <v>86.792464246397302</v>
      </c>
      <c r="H3279">
        <v>16.844954013235299</v>
      </c>
      <c r="I3279">
        <v>25.565716330934201</v>
      </c>
      <c r="J3279">
        <v>-9.8920290114454197</v>
      </c>
      <c r="K3279">
        <v>166.4627638533</v>
      </c>
      <c r="L3279">
        <v>138.60733588197499</v>
      </c>
      <c r="M3279">
        <v>61.895797530075001</v>
      </c>
      <c r="N3279">
        <v>3.0792877128743599</v>
      </c>
      <c r="O3279">
        <v>20.644329896907202</v>
      </c>
      <c r="P3279">
        <v>140.99378881987499</v>
      </c>
      <c r="Q3279">
        <v>0.196672754037684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D3280" t="s">
        <v>293</v>
      </c>
      <c r="E3280">
        <v>59.89</v>
      </c>
      <c r="F3280">
        <v>26.5</v>
      </c>
      <c r="G3280">
        <v>-71.891029666242602</v>
      </c>
      <c r="H3280">
        <v>-0.98059793597461498</v>
      </c>
      <c r="I3280">
        <v>-48.415594172115398</v>
      </c>
      <c r="J3280">
        <v>-0.77699186799393904</v>
      </c>
      <c r="K3280">
        <v>28.727344512650099</v>
      </c>
      <c r="L3280">
        <v>37.04905201095</v>
      </c>
      <c r="M3280">
        <v>45.500354037981303</v>
      </c>
      <c r="N3280">
        <v>0.31292914536157701</v>
      </c>
      <c r="O3280">
        <v>126.415094339622</v>
      </c>
      <c r="P3280">
        <v>6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391</v>
      </c>
      <c r="E3281">
        <v>59.833327439999998</v>
      </c>
      <c r="F3281">
        <v>110.45</v>
      </c>
      <c r="G3281">
        <v>-33.516777712211002</v>
      </c>
      <c r="H3281">
        <v>-5.9293235959479196</v>
      </c>
      <c r="I3281">
        <v>-15.638032060314099</v>
      </c>
      <c r="J3281">
        <v>4.0016437685939197</v>
      </c>
      <c r="K3281">
        <v>113.162382049813</v>
      </c>
      <c r="L3281">
        <v>112.022128505422</v>
      </c>
      <c r="M3281">
        <v>46.524407738052602</v>
      </c>
      <c r="N3281">
        <v>0.84065420004523195</v>
      </c>
      <c r="O3281">
        <v>45.468537799909399</v>
      </c>
      <c r="P3281">
        <v>36.358024691357997</v>
      </c>
      <c r="Q3281">
        <v>1.8457175554453999E-2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E3282">
        <v>59.823999999999998</v>
      </c>
      <c r="F3282">
        <v>74.78</v>
      </c>
      <c r="G3282">
        <v>325.97181603890999</v>
      </c>
      <c r="H3282">
        <v>-1.44891476427327</v>
      </c>
      <c r="I3282">
        <v>110.37791813923</v>
      </c>
      <c r="J3282">
        <v>-1.33357813886593</v>
      </c>
      <c r="K3282">
        <v>64.602539893445396</v>
      </c>
      <c r="M3282">
        <v>100</v>
      </c>
      <c r="N3282">
        <v>1.67503182396799</v>
      </c>
      <c r="O3282">
        <v>0</v>
      </c>
      <c r="P3282">
        <v>352.38959467634601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95</v>
      </c>
      <c r="E3283">
        <v>59.707647999999999</v>
      </c>
      <c r="F3283">
        <v>28.6</v>
      </c>
      <c r="G3283">
        <v>1.6288163446428201</v>
      </c>
      <c r="H3283">
        <v>-2.9269916008561299</v>
      </c>
      <c r="I3283">
        <v>-27.979593684964001</v>
      </c>
      <c r="J3283">
        <v>2.2115254062376102</v>
      </c>
      <c r="K3283">
        <v>28.985955692523198</v>
      </c>
      <c r="L3283">
        <v>29.971973840251302</v>
      </c>
      <c r="M3283">
        <v>48.9036158769526</v>
      </c>
      <c r="N3283">
        <v>1.3334313176353201</v>
      </c>
      <c r="O3283">
        <v>48.216783216783199</v>
      </c>
      <c r="P3283">
        <v>45.769622833843002</v>
      </c>
      <c r="Q3283">
        <v>5.4627576006648998E-2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D3284" t="s">
        <v>365</v>
      </c>
      <c r="E3284">
        <v>59.637312000000001</v>
      </c>
      <c r="F3284">
        <v>63.39</v>
      </c>
      <c r="G3284">
        <v>8.1682086237104699</v>
      </c>
      <c r="H3284">
        <v>-3.5807408217151702</v>
      </c>
      <c r="I3284">
        <v>-3.7887272669402998E-2</v>
      </c>
      <c r="J3284">
        <v>-1.4287407082552901</v>
      </c>
      <c r="K3284">
        <v>63.936465348199</v>
      </c>
      <c r="L3284">
        <v>59.533141430285802</v>
      </c>
      <c r="M3284">
        <v>55.458448046660401</v>
      </c>
      <c r="N3284">
        <v>0.19348750615174601</v>
      </c>
      <c r="O3284">
        <v>27.3860230320239</v>
      </c>
      <c r="P3284">
        <v>102.20095693779901</v>
      </c>
      <c r="Q3284">
        <v>-1.0751403688472E-2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E3285">
        <v>59.606250000000003</v>
      </c>
      <c r="F3285">
        <v>106.25</v>
      </c>
      <c r="G3285">
        <v>25.281250488777498</v>
      </c>
      <c r="H3285">
        <v>-13.4900579222801</v>
      </c>
      <c r="I3285">
        <v>-5.8025366827204596</v>
      </c>
      <c r="J3285">
        <v>-6.2786330839208802</v>
      </c>
      <c r="K3285">
        <v>108.813984617841</v>
      </c>
      <c r="L3285">
        <v>97.709696405054203</v>
      </c>
      <c r="M3285">
        <v>43.0296509775185</v>
      </c>
      <c r="N3285">
        <v>0.53071532435077295</v>
      </c>
      <c r="O3285">
        <v>50.569411764705798</v>
      </c>
      <c r="P3285">
        <v>51.699029126213503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133</v>
      </c>
      <c r="E3286">
        <v>59.59</v>
      </c>
      <c r="F3286">
        <v>5.9</v>
      </c>
      <c r="G3286">
        <v>-98.389275074490598</v>
      </c>
      <c r="H3286">
        <v>-2.0587545098615898</v>
      </c>
      <c r="I3286">
        <v>-52.6674646579879</v>
      </c>
      <c r="J3286">
        <v>-0.82075762604541502</v>
      </c>
      <c r="K3286">
        <v>6.1836659999720904</v>
      </c>
      <c r="L3286">
        <v>9.377521939427</v>
      </c>
      <c r="M3286">
        <v>48.974761436215701</v>
      </c>
      <c r="N3286">
        <v>1.31856159159361</v>
      </c>
      <c r="O3286">
        <v>331.35593220338899</v>
      </c>
      <c r="P3286">
        <v>4.2402826855123701</v>
      </c>
      <c r="Q3286">
        <v>0.15001504236214999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46</v>
      </c>
      <c r="E3287">
        <v>59.497059999999998</v>
      </c>
      <c r="F3287">
        <v>31</v>
      </c>
      <c r="G3287">
        <v>30.942627453934499</v>
      </c>
      <c r="H3287">
        <v>18.661817174410299</v>
      </c>
      <c r="I3287">
        <v>-40.303721809496302</v>
      </c>
      <c r="J3287">
        <v>0.60338837459434203</v>
      </c>
      <c r="K3287">
        <v>28.5209269768586</v>
      </c>
      <c r="L3287">
        <v>26.232644164618701</v>
      </c>
      <c r="M3287">
        <v>51.533449827247601</v>
      </c>
      <c r="N3287">
        <v>0.757855704083501</v>
      </c>
      <c r="O3287">
        <v>48.354838709677402</v>
      </c>
      <c r="P3287">
        <v>63.157894736842103</v>
      </c>
      <c r="Q3287">
        <v>6.4976386626745E-2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525</v>
      </c>
      <c r="E3288">
        <v>59.455559999999998</v>
      </c>
      <c r="F3288">
        <v>84.55</v>
      </c>
      <c r="G3288">
        <v>84.957221362563899</v>
      </c>
      <c r="H3288">
        <v>65.324410195211001</v>
      </c>
      <c r="I3288">
        <v>28.4463184520426</v>
      </c>
      <c r="J3288">
        <v>10.7273893892984</v>
      </c>
      <c r="K3288">
        <v>63.648580712901101</v>
      </c>
      <c r="L3288">
        <v>57.042806459199099</v>
      </c>
      <c r="M3288">
        <v>79.248887526404999</v>
      </c>
      <c r="N3288">
        <v>4.7238095238095203</v>
      </c>
      <c r="O3288">
        <v>10.5263157894736</v>
      </c>
      <c r="P3288">
        <v>150.14792899408201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398</v>
      </c>
      <c r="E3289">
        <v>59.404986999999998</v>
      </c>
      <c r="F3289">
        <v>99.79</v>
      </c>
      <c r="G3289">
        <v>99.607136424851603</v>
      </c>
      <c r="H3289">
        <v>0.83706742044310201</v>
      </c>
      <c r="I3289">
        <v>-21.7874615318804</v>
      </c>
      <c r="J3289">
        <v>-5.5707015596628198</v>
      </c>
      <c r="K3289">
        <v>98.409474994015099</v>
      </c>
      <c r="L3289">
        <v>91.946287865360503</v>
      </c>
      <c r="M3289">
        <v>54.330528205793399</v>
      </c>
      <c r="N3289">
        <v>1.0291627490361199</v>
      </c>
      <c r="O3289">
        <v>49.964926345325097</v>
      </c>
      <c r="P3289">
        <v>149.47499999999999</v>
      </c>
      <c r="Q3289">
        <v>0.1417558389794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398</v>
      </c>
      <c r="E3290">
        <v>59.400961679999902</v>
      </c>
      <c r="F3290">
        <v>40.799999999999997</v>
      </c>
      <c r="G3290">
        <v>-28.6454394615367</v>
      </c>
      <c r="H3290">
        <v>-10.7316428363405</v>
      </c>
      <c r="I3290">
        <v>-31.645842970774801</v>
      </c>
      <c r="J3290">
        <v>-0.38452718981497702</v>
      </c>
      <c r="K3290">
        <v>43.458605107766203</v>
      </c>
      <c r="L3290">
        <v>45.171553637384903</v>
      </c>
      <c r="M3290">
        <v>42.422629332646899</v>
      </c>
      <c r="N3290">
        <v>0.170794642788654</v>
      </c>
      <c r="O3290">
        <v>45.847312308954002</v>
      </c>
      <c r="P3290">
        <v>31.494244824718798</v>
      </c>
      <c r="Q3290">
        <v>4.7472615492710002E-3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925</v>
      </c>
      <c r="E3291">
        <v>59.383545075999997</v>
      </c>
      <c r="F3291">
        <v>49.69</v>
      </c>
      <c r="G3291">
        <v>-30.379896921162299</v>
      </c>
      <c r="H3291">
        <v>-2.5168775466032098</v>
      </c>
      <c r="I3291">
        <v>-19.2808618986715</v>
      </c>
      <c r="J3291">
        <v>-1.23205529622634</v>
      </c>
      <c r="K3291">
        <v>48.688263086629597</v>
      </c>
      <c r="L3291">
        <v>48.9827788515789</v>
      </c>
      <c r="M3291">
        <v>49.490616714241703</v>
      </c>
      <c r="N3291">
        <v>0.628885409944274</v>
      </c>
      <c r="O3291">
        <v>15.717448178707899</v>
      </c>
      <c r="P3291">
        <v>39.343802579921402</v>
      </c>
      <c r="Q3291">
        <v>-0.14359698867159401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46</v>
      </c>
      <c r="E3292">
        <v>59.233049999999999</v>
      </c>
      <c r="F3292">
        <v>81.42</v>
      </c>
      <c r="G3292">
        <v>25.940005793701701</v>
      </c>
      <c r="H3292">
        <v>6.1757282487590901</v>
      </c>
      <c r="I3292">
        <v>-29.0956472604576</v>
      </c>
      <c r="J3292">
        <v>7.6787675401464002</v>
      </c>
      <c r="K3292">
        <v>76.847687521000395</v>
      </c>
      <c r="L3292">
        <v>76.897691600851999</v>
      </c>
      <c r="M3292">
        <v>79.802080533545606</v>
      </c>
      <c r="N3292">
        <v>0.61988692497412701</v>
      </c>
      <c r="O3292">
        <v>36.330140014738397</v>
      </c>
      <c r="P3292">
        <v>78.552631578947299</v>
      </c>
      <c r="Q3292">
        <v>3.7828250444856E-2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628</v>
      </c>
      <c r="E3293">
        <v>59.142977999999999</v>
      </c>
      <c r="F3293">
        <v>149.4</v>
      </c>
      <c r="G3293">
        <v>0.677074616498483</v>
      </c>
      <c r="H3293">
        <v>-10.8585595543358</v>
      </c>
      <c r="I3293">
        <v>-1.0722853070674301</v>
      </c>
      <c r="J3293">
        <v>-9.5501386484200701</v>
      </c>
      <c r="K3293">
        <v>152.20267922046301</v>
      </c>
      <c r="L3293">
        <v>144.56929027709899</v>
      </c>
      <c r="M3293">
        <v>51.6233018125317</v>
      </c>
      <c r="N3293">
        <v>0.60900795848759504</v>
      </c>
      <c r="O3293">
        <v>63.319946452476501</v>
      </c>
      <c r="P3293">
        <v>40.150093808630402</v>
      </c>
      <c r="Q3293">
        <v>1.8625834813022001E-2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E3294">
        <v>59.101246250000003</v>
      </c>
      <c r="F3294">
        <v>48.31</v>
      </c>
      <c r="G3294">
        <v>-19.062223081880401</v>
      </c>
      <c r="H3294">
        <v>-0.65083081213598204</v>
      </c>
      <c r="I3294">
        <v>-28.7042540112868</v>
      </c>
      <c r="J3294">
        <v>-6.6080879427874901</v>
      </c>
      <c r="K3294">
        <v>49.5110071531385</v>
      </c>
      <c r="L3294">
        <v>50.820875672592699</v>
      </c>
      <c r="M3294">
        <v>32.740334146789202</v>
      </c>
      <c r="N3294">
        <v>6.5539112050739895E-2</v>
      </c>
      <c r="O3294">
        <v>30.407783067687799</v>
      </c>
      <c r="P3294">
        <v>12.374970923470499</v>
      </c>
      <c r="Q3294">
        <v>1.7811651340857999E-2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D3295" t="s">
        <v>531</v>
      </c>
      <c r="E3295">
        <v>59.079149999999998</v>
      </c>
      <c r="F3295">
        <v>1.17</v>
      </c>
      <c r="G3295">
        <v>68.582221362563899</v>
      </c>
      <c r="H3295">
        <v>-1.7286631452874599</v>
      </c>
      <c r="I3295">
        <v>-0.66187047917689201</v>
      </c>
      <c r="J3295">
        <v>2.1446827306992802</v>
      </c>
      <c r="K3295">
        <v>1.1170304122718999</v>
      </c>
      <c r="L3295">
        <v>0.969569100651541</v>
      </c>
      <c r="M3295">
        <v>48.214928962647903</v>
      </c>
      <c r="N3295">
        <v>0.95575927523212001</v>
      </c>
      <c r="O3295">
        <v>20.5128205128205</v>
      </c>
      <c r="P3295">
        <v>101.72413793103399</v>
      </c>
      <c r="Q3295">
        <v>7.4702793964444E-2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1149</v>
      </c>
      <c r="E3296">
        <v>59.059698779999998</v>
      </c>
      <c r="F3296">
        <v>0.6</v>
      </c>
      <c r="G3296">
        <v>-3.9687990455992899</v>
      </c>
      <c r="H3296">
        <v>-16.295207711831999</v>
      </c>
      <c r="I3296">
        <v>-14.254103488885599</v>
      </c>
      <c r="J3296">
        <v>-7.48742429271209</v>
      </c>
      <c r="K3296">
        <v>0.63501516400943603</v>
      </c>
      <c r="L3296">
        <v>0.57158212230273597</v>
      </c>
      <c r="M3296">
        <v>11.1797064465863</v>
      </c>
      <c r="N3296">
        <v>0.98865706632120198</v>
      </c>
      <c r="O3296">
        <v>26.6666666666666</v>
      </c>
      <c r="P3296">
        <v>22.4489795918367</v>
      </c>
      <c r="Q3296">
        <v>-2.4894286061168999E-2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E3297">
        <v>59.045402404999997</v>
      </c>
      <c r="F3297">
        <v>128.35</v>
      </c>
      <c r="G3297">
        <v>-10.4423562104006</v>
      </c>
      <c r="H3297">
        <v>-7.0306574472817598</v>
      </c>
      <c r="I3297">
        <v>-51.337436822218898</v>
      </c>
      <c r="J3297">
        <v>1.10640611930015</v>
      </c>
      <c r="K3297">
        <v>127.616432653792</v>
      </c>
      <c r="L3297">
        <v>126.11297536222401</v>
      </c>
      <c r="M3297">
        <v>42.794385456756501</v>
      </c>
      <c r="N3297">
        <v>0.586321831985679</v>
      </c>
      <c r="O3297">
        <v>68.601480327230206</v>
      </c>
      <c r="P3297">
        <v>51</v>
      </c>
      <c r="Q3297">
        <v>1.8295269404907999E-2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E3298">
        <v>58.926144000000001</v>
      </c>
      <c r="F3298">
        <v>167.1</v>
      </c>
      <c r="G3298">
        <v>25.353338528776501</v>
      </c>
      <c r="H3298">
        <v>-9.1160309563840993</v>
      </c>
      <c r="I3298">
        <v>14.2843580495759</v>
      </c>
      <c r="J3298">
        <v>-5.9335781388659301</v>
      </c>
      <c r="K3298">
        <v>169.65916891540201</v>
      </c>
      <c r="L3298">
        <v>152.08247386325499</v>
      </c>
      <c r="M3298">
        <v>47.946777864333697</v>
      </c>
      <c r="N3298">
        <v>0.72464001296416303</v>
      </c>
      <c r="O3298">
        <v>26.062238180730098</v>
      </c>
      <c r="P3298">
        <v>84.640883977900501</v>
      </c>
      <c r="Q3298">
        <v>0.101526801335454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E3299">
        <v>58.74486057</v>
      </c>
      <c r="F3299">
        <v>26.07</v>
      </c>
      <c r="G3299">
        <v>15.730531068125501</v>
      </c>
      <c r="H3299">
        <v>-13.405061554359101</v>
      </c>
      <c r="I3299">
        <v>-21.113696200568299</v>
      </c>
      <c r="J3299">
        <v>-1.5895196379518499</v>
      </c>
      <c r="K3299">
        <v>27.421817087001301</v>
      </c>
      <c r="L3299">
        <v>25.243971168439501</v>
      </c>
      <c r="M3299">
        <v>28.0076237557948</v>
      </c>
      <c r="N3299">
        <v>0.91915364743510797</v>
      </c>
      <c r="O3299">
        <v>37.245876486382798</v>
      </c>
      <c r="P3299">
        <v>64.999999999999901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1375</v>
      </c>
      <c r="E3300">
        <v>58.608600000000003</v>
      </c>
      <c r="F3300">
        <v>31.51</v>
      </c>
      <c r="G3300">
        <v>23.558423171226501</v>
      </c>
      <c r="H3300">
        <v>-0.49212765818545501</v>
      </c>
      <c r="I3300">
        <v>33.472103730992501</v>
      </c>
      <c r="J3300">
        <v>-12.5067624964078</v>
      </c>
      <c r="K3300">
        <v>31.0055305872418</v>
      </c>
      <c r="L3300">
        <v>25.6513989122525</v>
      </c>
      <c r="M3300">
        <v>26.827293772747801</v>
      </c>
      <c r="N3300">
        <v>0.30898155674634797</v>
      </c>
      <c r="O3300">
        <v>21.326562995874198</v>
      </c>
      <c r="P3300">
        <v>75.0555555555555</v>
      </c>
      <c r="Q3300">
        <v>1.3140454036216E-2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365</v>
      </c>
      <c r="E3301">
        <v>58.586275499999999</v>
      </c>
      <c r="F3301">
        <v>119.85</v>
      </c>
      <c r="G3301">
        <v>32.957221362563899</v>
      </c>
      <c r="H3301">
        <v>3.2927043760800401</v>
      </c>
      <c r="I3301">
        <v>-38.5673336751818</v>
      </c>
      <c r="J3301">
        <v>-18.083578138865899</v>
      </c>
      <c r="K3301">
        <v>119.239317643239</v>
      </c>
      <c r="L3301">
        <v>113.01093631195999</v>
      </c>
      <c r="M3301">
        <v>39.063671690801598</v>
      </c>
      <c r="N3301">
        <v>2.70330356404531</v>
      </c>
      <c r="O3301">
        <v>51.022110972048402</v>
      </c>
      <c r="P3301">
        <v>68.779045204900697</v>
      </c>
      <c r="Q3301">
        <v>5.1614441761743998E-2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D3302" t="s">
        <v>133</v>
      </c>
      <c r="E3302">
        <v>58.560857499999997</v>
      </c>
      <c r="F3302">
        <v>4.1500000000000004</v>
      </c>
      <c r="G3302">
        <v>33.197605977948598</v>
      </c>
      <c r="H3302">
        <v>1.8725268767624901E-2</v>
      </c>
      <c r="I3302">
        <v>-22.031881266663301</v>
      </c>
      <c r="J3302">
        <v>-5.8893867949023599</v>
      </c>
      <c r="K3302">
        <v>4.0385085283420601</v>
      </c>
      <c r="L3302">
        <v>4.2557798266734599</v>
      </c>
      <c r="M3302">
        <v>52.524361122104999</v>
      </c>
      <c r="N3302">
        <v>1.3973161252474799</v>
      </c>
      <c r="O3302">
        <v>39.759036144578197</v>
      </c>
      <c r="Q3302">
        <v>7.4479892467959996E-2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838</v>
      </c>
      <c r="E3303">
        <v>58.470728000000001</v>
      </c>
      <c r="F3303">
        <v>116</v>
      </c>
      <c r="G3303">
        <v>12.4212399143293</v>
      </c>
      <c r="H3303">
        <v>6.0650468710838004</v>
      </c>
      <c r="I3303">
        <v>8.0442623519156502</v>
      </c>
      <c r="J3303">
        <v>7.3428924493693497</v>
      </c>
      <c r="K3303">
        <v>103.70381234269</v>
      </c>
      <c r="L3303">
        <v>99.727025241485805</v>
      </c>
      <c r="M3303">
        <v>72.978763030906805</v>
      </c>
      <c r="N3303">
        <v>0.88614378958377704</v>
      </c>
      <c r="O3303">
        <v>17.586206896551701</v>
      </c>
      <c r="P3303">
        <v>56.545209176788099</v>
      </c>
      <c r="Q3303">
        <v>1.2630382069886001E-2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D3304" t="s">
        <v>420</v>
      </c>
      <c r="E3304">
        <v>58.379994000000003</v>
      </c>
      <c r="F3304">
        <v>10.76</v>
      </c>
      <c r="G3304">
        <v>21.942877100268799</v>
      </c>
      <c r="H3304">
        <v>16.8219568137831</v>
      </c>
      <c r="I3304">
        <v>-16.790335372943499</v>
      </c>
      <c r="J3304">
        <v>27.7361893029945</v>
      </c>
      <c r="K3304">
        <v>9.0814194782445696</v>
      </c>
      <c r="L3304">
        <v>9.3257849635671395</v>
      </c>
      <c r="M3304">
        <v>78.258894740715306</v>
      </c>
      <c r="N3304">
        <v>2.66688445844387</v>
      </c>
      <c r="O3304">
        <v>11.431226765799201</v>
      </c>
      <c r="P3304">
        <v>58.936484490398797</v>
      </c>
      <c r="Q3304">
        <v>6.1746807149983998E-2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E3305">
        <v>58.3</v>
      </c>
      <c r="F3305">
        <v>1.06</v>
      </c>
      <c r="G3305">
        <v>99.114136256180998</v>
      </c>
      <c r="H3305">
        <v>9.0619351453108301</v>
      </c>
      <c r="I3305">
        <v>-6.0908381827631599</v>
      </c>
      <c r="J3305">
        <v>-8.2301298630038495</v>
      </c>
      <c r="K3305">
        <v>1.06551294904404</v>
      </c>
      <c r="L3305">
        <v>0.88406941792715699</v>
      </c>
      <c r="M3305">
        <v>24.712062805877</v>
      </c>
      <c r="N3305">
        <v>0.59097168484834295</v>
      </c>
      <c r="O3305">
        <v>30.188679245283002</v>
      </c>
      <c r="P3305">
        <v>135.555555555555</v>
      </c>
      <c r="Q3305">
        <v>9.5498560428457002E-2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D3306" t="s">
        <v>420</v>
      </c>
      <c r="E3306">
        <v>58.263430029999903</v>
      </c>
      <c r="F3306">
        <v>3.91</v>
      </c>
      <c r="G3306">
        <v>-67.884844505699405</v>
      </c>
      <c r="H3306">
        <v>-5.1968588245384204</v>
      </c>
      <c r="I3306">
        <v>-43.033702760288101</v>
      </c>
      <c r="J3306">
        <v>-1.33357813886593</v>
      </c>
      <c r="K3306">
        <v>4.0175619185981502</v>
      </c>
      <c r="L3306">
        <v>5.0962354280605497</v>
      </c>
      <c r="M3306">
        <v>47.482567829761003</v>
      </c>
      <c r="N3306">
        <v>1.0109994924830701</v>
      </c>
      <c r="O3306">
        <v>71.355498721227605</v>
      </c>
      <c r="P3306">
        <v>20.307692307692299</v>
      </c>
      <c r="Q3306">
        <v>3.8858946768341E-2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46</v>
      </c>
      <c r="E3307">
        <v>58.260114487999999</v>
      </c>
      <c r="F3307">
        <v>52.93</v>
      </c>
      <c r="G3307">
        <v>62.864625442399699</v>
      </c>
      <c r="H3307">
        <v>-7.1094570756997202</v>
      </c>
      <c r="I3307">
        <v>37.116775818870998</v>
      </c>
      <c r="J3307">
        <v>2.58799048858504</v>
      </c>
      <c r="K3307">
        <v>53.341040734148699</v>
      </c>
      <c r="L3307">
        <v>45.165322820480498</v>
      </c>
      <c r="M3307">
        <v>48.6568659654124</v>
      </c>
      <c r="N3307">
        <v>0.34147587734220802</v>
      </c>
      <c r="O3307">
        <v>56.2818817305875</v>
      </c>
      <c r="P3307">
        <v>106.25125754117801</v>
      </c>
      <c r="Q3307">
        <v>0.136744363012616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D3308" t="s">
        <v>136</v>
      </c>
      <c r="E3308">
        <v>58.243425000000002</v>
      </c>
      <c r="F3308">
        <v>87.65</v>
      </c>
      <c r="G3308">
        <v>-12.6927197488831</v>
      </c>
      <c r="H3308">
        <v>1.5519716245500199</v>
      </c>
      <c r="I3308">
        <v>-10.870979564353901</v>
      </c>
      <c r="J3308">
        <v>0.64134879291996105</v>
      </c>
      <c r="M3308">
        <v>100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72</v>
      </c>
      <c r="E3309">
        <v>58.162167150000002</v>
      </c>
      <c r="F3309">
        <v>56.78</v>
      </c>
      <c r="G3309">
        <v>-64.6399525031742</v>
      </c>
      <c r="H3309">
        <v>1.96885750265413</v>
      </c>
      <c r="I3309">
        <v>-35.731077628008798</v>
      </c>
      <c r="J3309">
        <v>3.1739343820021899</v>
      </c>
      <c r="K3309">
        <v>55.3758998121709</v>
      </c>
      <c r="L3309">
        <v>61.567769182474301</v>
      </c>
      <c r="M3309">
        <v>68.888168185976895</v>
      </c>
      <c r="N3309">
        <v>1.21509139152797</v>
      </c>
      <c r="O3309">
        <v>75.237759774568502</v>
      </c>
      <c r="P3309">
        <v>15.877551020408101</v>
      </c>
      <c r="Q3309">
        <v>1.7870407305632E-2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D3310" t="s">
        <v>279</v>
      </c>
      <c r="E3310">
        <v>58.029523500000003</v>
      </c>
      <c r="F3310">
        <v>14.43</v>
      </c>
      <c r="G3310">
        <v>81.507293408673405</v>
      </c>
      <c r="H3310">
        <v>8.8985364525003607</v>
      </c>
      <c r="I3310">
        <v>-47.262460034846598</v>
      </c>
      <c r="J3310">
        <v>-5.1797319850197798</v>
      </c>
      <c r="K3310">
        <v>13.271038755763801</v>
      </c>
      <c r="L3310">
        <v>13.0506903300813</v>
      </c>
      <c r="M3310">
        <v>66.822122428822397</v>
      </c>
      <c r="N3310">
        <v>2.40680671331214</v>
      </c>
      <c r="O3310">
        <v>52.252252252252198</v>
      </c>
      <c r="P3310">
        <v>115.37313432835801</v>
      </c>
      <c r="Q3310">
        <v>5.3962998213940003E-2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E3311">
        <v>57.907410220000003</v>
      </c>
      <c r="F3311">
        <v>69.849999999999994</v>
      </c>
      <c r="G3311">
        <v>91.863471362563899</v>
      </c>
      <c r="H3311">
        <v>9.95479228816796</v>
      </c>
      <c r="I3311">
        <v>10.2335101272255</v>
      </c>
      <c r="J3311">
        <v>8.1491804818237199</v>
      </c>
      <c r="K3311">
        <v>54.345675345219703</v>
      </c>
      <c r="L3311">
        <v>50.472352184251797</v>
      </c>
      <c r="M3311">
        <v>99.7533857931965</v>
      </c>
      <c r="N3311">
        <v>0.53913043478260803</v>
      </c>
      <c r="O3311">
        <v>29.277022190408001</v>
      </c>
      <c r="P3311">
        <v>132.833333333333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386</v>
      </c>
      <c r="E3312">
        <v>57.906651500000002</v>
      </c>
      <c r="F3312">
        <v>23.69</v>
      </c>
      <c r="G3312">
        <v>-73.738214483555595</v>
      </c>
      <c r="H3312">
        <v>-10.0323551642991</v>
      </c>
      <c r="I3312">
        <v>-85.236465076342697</v>
      </c>
      <c r="J3312">
        <v>6.7129334890410401</v>
      </c>
      <c r="K3312">
        <v>30.443301961617902</v>
      </c>
      <c r="L3312">
        <v>45.955102707378998</v>
      </c>
      <c r="M3312">
        <v>69.303376215609902</v>
      </c>
      <c r="N3312">
        <v>3.0451949072388498</v>
      </c>
      <c r="O3312">
        <v>296.24314056563901</v>
      </c>
      <c r="P3312">
        <v>20.376016260162601</v>
      </c>
      <c r="Q3312">
        <v>0.11274766081040501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531</v>
      </c>
      <c r="E3313">
        <v>57.721026600000002</v>
      </c>
      <c r="F3313">
        <v>44.91</v>
      </c>
      <c r="G3313">
        <v>88.977904815801296</v>
      </c>
      <c r="H3313">
        <v>11.8439864273621</v>
      </c>
      <c r="I3313">
        <v>35.595746360964199</v>
      </c>
      <c r="J3313">
        <v>-12.127228932516701</v>
      </c>
      <c r="K3313">
        <v>38.809057401590898</v>
      </c>
      <c r="L3313">
        <v>32.227413797217899</v>
      </c>
      <c r="M3313">
        <v>59.412254870544899</v>
      </c>
      <c r="N3313">
        <v>3.0589257701489099</v>
      </c>
      <c r="O3313">
        <v>14.673792028501399</v>
      </c>
      <c r="P3313">
        <v>129.718670076726</v>
      </c>
      <c r="Q3313">
        <v>8.5531036619027001E-2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D3314" t="s">
        <v>46</v>
      </c>
      <c r="E3314">
        <v>57.653790000000001</v>
      </c>
      <c r="F3314">
        <v>7.79</v>
      </c>
      <c r="G3314">
        <v>-96.247368102966604</v>
      </c>
      <c r="H3314">
        <v>-3.5726543567080098</v>
      </c>
      <c r="I3314">
        <v>-59.005876538530998</v>
      </c>
      <c r="J3314">
        <v>8.4297354706015195</v>
      </c>
      <c r="K3314">
        <v>8.1400536351387096</v>
      </c>
      <c r="L3314">
        <v>11.977548763615401</v>
      </c>
      <c r="M3314">
        <v>72.768112516106896</v>
      </c>
      <c r="N3314">
        <v>0.63143406940773195</v>
      </c>
      <c r="O3314">
        <v>278.81899871630299</v>
      </c>
      <c r="P3314">
        <v>16.095380029806201</v>
      </c>
      <c r="Q3314">
        <v>2.2471111595480001E-2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46</v>
      </c>
      <c r="E3315">
        <v>57.619</v>
      </c>
      <c r="F3315">
        <v>73.400000000000006</v>
      </c>
      <c r="G3315">
        <v>48.344126124468701</v>
      </c>
      <c r="H3315">
        <v>-0.34528134953454798</v>
      </c>
      <c r="I3315">
        <v>8.0792298444477204</v>
      </c>
      <c r="J3315">
        <v>-7.6880931890331503</v>
      </c>
      <c r="K3315">
        <v>66.854213135380903</v>
      </c>
      <c r="L3315">
        <v>57.767338542815502</v>
      </c>
      <c r="M3315">
        <v>47.825332281438399</v>
      </c>
      <c r="N3315">
        <v>0.54328358208955196</v>
      </c>
      <c r="O3315">
        <v>17.847411444141599</v>
      </c>
      <c r="P3315">
        <v>89.909443725743799</v>
      </c>
      <c r="Q3315">
        <v>9.8527256849833003E-2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E3316">
        <v>57.551810750000001</v>
      </c>
      <c r="F3316">
        <v>117.25</v>
      </c>
      <c r="G3316">
        <v>103.259008825835</v>
      </c>
      <c r="H3316">
        <v>4.5785679661211898</v>
      </c>
      <c r="I3316">
        <v>53.126339052156403</v>
      </c>
      <c r="J3316">
        <v>19.6848400626508</v>
      </c>
      <c r="K3316">
        <v>99.582174285439194</v>
      </c>
      <c r="L3316">
        <v>78.049576231798994</v>
      </c>
      <c r="M3316">
        <v>80.975793113270001</v>
      </c>
      <c r="N3316">
        <v>0.823261729790842</v>
      </c>
      <c r="O3316">
        <v>0</v>
      </c>
      <c r="P3316">
        <v>168.675527039413</v>
      </c>
      <c r="Q3316">
        <v>7.9062135694283997E-2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D3317" t="s">
        <v>628</v>
      </c>
      <c r="E3317">
        <v>57.348648519999998</v>
      </c>
      <c r="F3317">
        <v>20.89</v>
      </c>
      <c r="G3317">
        <v>26.063973187381499</v>
      </c>
      <c r="H3317">
        <v>-6.6082539536880596</v>
      </c>
      <c r="I3317">
        <v>-0.101098024404745</v>
      </c>
      <c r="J3317">
        <v>1.68417334042401</v>
      </c>
      <c r="K3317">
        <v>16.942884299890899</v>
      </c>
      <c r="L3317">
        <v>16.353702918284601</v>
      </c>
      <c r="M3317">
        <v>82.260236678908299</v>
      </c>
      <c r="N3317">
        <v>2.7663182089618101</v>
      </c>
      <c r="O3317">
        <v>8.6644327429391907</v>
      </c>
      <c r="P3317">
        <v>59.465648854961799</v>
      </c>
      <c r="Q3317">
        <v>1.296343993062E-2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D3318" t="s">
        <v>177</v>
      </c>
      <c r="E3318">
        <v>57.318653670000003</v>
      </c>
      <c r="F3318">
        <v>59.33</v>
      </c>
      <c r="G3318">
        <v>-13.3436410349965</v>
      </c>
      <c r="H3318">
        <v>1.445533955043</v>
      </c>
      <c r="I3318">
        <v>-30.983928050289101</v>
      </c>
      <c r="J3318">
        <v>2.4610967166807099E-3</v>
      </c>
      <c r="K3318">
        <v>60.429433639813404</v>
      </c>
      <c r="L3318">
        <v>62.784212857795097</v>
      </c>
      <c r="M3318">
        <v>45.0510836634123</v>
      </c>
      <c r="N3318">
        <v>1.2891733328033499</v>
      </c>
      <c r="O3318">
        <v>43.266475644699099</v>
      </c>
      <c r="P3318">
        <v>18.423153692614701</v>
      </c>
      <c r="Q3318">
        <v>-1.0906713605514E-2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D3319" t="s">
        <v>184</v>
      </c>
      <c r="E3319">
        <v>57.268071029999902</v>
      </c>
      <c r="F3319">
        <v>44.7</v>
      </c>
      <c r="G3319">
        <v>6.6179356482782596</v>
      </c>
      <c r="H3319">
        <v>-8.9482689363218295</v>
      </c>
      <c r="I3319">
        <v>18.781610796828598</v>
      </c>
      <c r="J3319">
        <v>6.8439919545920098</v>
      </c>
      <c r="M3319">
        <v>45.210385964446303</v>
      </c>
      <c r="O3319">
        <v>46.085011185682298</v>
      </c>
      <c r="P3319">
        <v>46.557377049180303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D3320" t="s">
        <v>133</v>
      </c>
      <c r="E3320">
        <v>57.250735854999903</v>
      </c>
      <c r="F3320">
        <v>41.45</v>
      </c>
      <c r="G3320">
        <v>-38.878179904595399</v>
      </c>
      <c r="H3320">
        <v>-18.8482644112302</v>
      </c>
      <c r="I3320">
        <v>-26.714504756044999</v>
      </c>
      <c r="J3320">
        <v>-1.0707660495098099</v>
      </c>
      <c r="M3320">
        <v>56.9269083990336</v>
      </c>
      <c r="O3320">
        <v>17.611580217128999</v>
      </c>
      <c r="P3320">
        <v>10.239361702127599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D3321" t="s">
        <v>136</v>
      </c>
      <c r="E3321">
        <v>57.246316</v>
      </c>
      <c r="F3321">
        <v>52.82</v>
      </c>
      <c r="G3321">
        <v>53.242085308142201</v>
      </c>
      <c r="H3321">
        <v>-3.5917041863580801</v>
      </c>
      <c r="I3321">
        <v>21.879917129671</v>
      </c>
      <c r="J3321">
        <v>2.64642186113407</v>
      </c>
      <c r="K3321">
        <v>46.678336248669403</v>
      </c>
      <c r="L3321">
        <v>40.228132559110499</v>
      </c>
      <c r="M3321">
        <v>61.580408858433302</v>
      </c>
      <c r="N3321">
        <v>0.436174644879672</v>
      </c>
      <c r="O3321">
        <v>13.953048087845399</v>
      </c>
      <c r="P3321">
        <v>88.3065953654189</v>
      </c>
      <c r="Q3321">
        <v>3.2544294941859002E-2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D3322" t="s">
        <v>293</v>
      </c>
      <c r="E3322">
        <v>57.126024999999998</v>
      </c>
      <c r="F3322">
        <v>170.5</v>
      </c>
      <c r="G3322">
        <v>17.342760991569001</v>
      </c>
      <c r="H3322">
        <v>-2.4327425601888701</v>
      </c>
      <c r="I3322">
        <v>-24.3279431513328</v>
      </c>
      <c r="J3322">
        <v>5.3830729076820196</v>
      </c>
      <c r="K3322">
        <v>167.011623218246</v>
      </c>
      <c r="L3322">
        <v>158.45090195537</v>
      </c>
      <c r="M3322">
        <v>57.705916667669896</v>
      </c>
      <c r="N3322">
        <v>0.38771804581289898</v>
      </c>
      <c r="O3322">
        <v>34.897360703812303</v>
      </c>
      <c r="P3322">
        <v>57.651410078594502</v>
      </c>
      <c r="Q3322">
        <v>0.11145865458284999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D3323" t="s">
        <v>124</v>
      </c>
      <c r="E3323">
        <v>57.095039999999997</v>
      </c>
      <c r="F3323">
        <v>9.08</v>
      </c>
      <c r="G3323">
        <v>-21.325186044843399</v>
      </c>
      <c r="H3323">
        <v>-5.5886024890977897</v>
      </c>
      <c r="I3323">
        <v>-24.884024748728098</v>
      </c>
      <c r="J3323">
        <v>0.115697223452897</v>
      </c>
      <c r="K3323">
        <v>9.3283584580324597</v>
      </c>
      <c r="L3323">
        <v>9.9875193695373508</v>
      </c>
      <c r="M3323">
        <v>59.146226595232299</v>
      </c>
      <c r="N3323">
        <v>0.72408886677568196</v>
      </c>
      <c r="O3323">
        <v>68.502202643171799</v>
      </c>
      <c r="P3323">
        <v>8.7425149700598901</v>
      </c>
      <c r="Q3323">
        <v>8.2725010027589994E-3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D3324" t="s">
        <v>531</v>
      </c>
      <c r="E3324">
        <v>57.032409999999999</v>
      </c>
      <c r="F3324">
        <v>185.05</v>
      </c>
      <c r="G3324">
        <v>39.1010049046033</v>
      </c>
      <c r="H3324">
        <v>15.183730017105701</v>
      </c>
      <c r="I3324">
        <v>27.873392670868601</v>
      </c>
      <c r="J3324">
        <v>-10.711638863645501</v>
      </c>
      <c r="K3324">
        <v>166.26404481657201</v>
      </c>
      <c r="L3324">
        <v>139.26411020123501</v>
      </c>
      <c r="M3324">
        <v>53.698949188865498</v>
      </c>
      <c r="N3324">
        <v>1.11290322580645</v>
      </c>
      <c r="O3324">
        <v>10.3485544447446</v>
      </c>
      <c r="P3324">
        <v>137.54813863928101</v>
      </c>
      <c r="Q3324">
        <v>0.165237595924592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496</v>
      </c>
      <c r="E3325">
        <v>57.005963999999999</v>
      </c>
      <c r="F3325">
        <v>38.25</v>
      </c>
      <c r="G3325">
        <v>1.2439129048525399</v>
      </c>
      <c r="H3325">
        <v>-5.0963563119756001</v>
      </c>
      <c r="I3325">
        <v>-19.128512839793299</v>
      </c>
      <c r="J3325">
        <v>1.80212673596937</v>
      </c>
      <c r="K3325">
        <v>39.720339841568503</v>
      </c>
      <c r="L3325">
        <v>39.165169412834601</v>
      </c>
      <c r="M3325">
        <v>48.820894637481601</v>
      </c>
      <c r="N3325">
        <v>0.74864336022790501</v>
      </c>
      <c r="O3325">
        <v>46.405228758169898</v>
      </c>
      <c r="P3325">
        <v>41.6666666666666</v>
      </c>
      <c r="Q3325">
        <v>-7.0874543073865995E-2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E3326">
        <v>56.874518999999999</v>
      </c>
      <c r="F3326">
        <v>3.9</v>
      </c>
      <c r="G3326">
        <v>13.3671675991231</v>
      </c>
      <c r="H3326">
        <v>-7.1974633509297803</v>
      </c>
      <c r="I3326">
        <v>-19.363592539980498</v>
      </c>
      <c r="J3326">
        <v>-3.87164920485578</v>
      </c>
      <c r="K3326">
        <v>3.8469545894919999</v>
      </c>
      <c r="L3326">
        <v>3.5674329656993602</v>
      </c>
      <c r="M3326">
        <v>49.789631424055401</v>
      </c>
      <c r="N3326">
        <v>1.2672679907522</v>
      </c>
      <c r="O3326">
        <v>46.6666666666666</v>
      </c>
      <c r="P3326">
        <v>58.536585365853597</v>
      </c>
      <c r="Q3326">
        <v>4.8903649516358998E-2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D3327" t="s">
        <v>356</v>
      </c>
      <c r="E3327">
        <v>56.843559999999997</v>
      </c>
      <c r="F3327">
        <v>106</v>
      </c>
      <c r="G3327">
        <v>-41.311395658712598</v>
      </c>
      <c r="H3327">
        <v>-8.9430694042797203</v>
      </c>
      <c r="I3327">
        <v>-39.579922439220198</v>
      </c>
      <c r="J3327">
        <v>7.9822113348182704</v>
      </c>
      <c r="K3327">
        <v>105.50278933978601</v>
      </c>
      <c r="L3327">
        <v>121.654324035421</v>
      </c>
      <c r="M3327">
        <v>59.596556327506903</v>
      </c>
      <c r="N3327">
        <v>1.7028959640739201</v>
      </c>
      <c r="O3327">
        <v>97.169811320754704</v>
      </c>
      <c r="P3327">
        <v>22.077622941379701</v>
      </c>
      <c r="Q3327">
        <v>0.116665496395552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E3328">
        <v>56.7305232</v>
      </c>
      <c r="F3328">
        <v>53.04</v>
      </c>
      <c r="G3328">
        <v>107.341586721753</v>
      </c>
      <c r="H3328">
        <v>38.8965654955053</v>
      </c>
      <c r="I3328">
        <v>25.324843879535401</v>
      </c>
      <c r="J3328">
        <v>25.4748341560265</v>
      </c>
      <c r="K3328">
        <v>44.039810215649197</v>
      </c>
      <c r="L3328">
        <v>37.711165834834198</v>
      </c>
      <c r="M3328">
        <v>62.790789534815502</v>
      </c>
      <c r="N3328">
        <v>4.5034020149632097</v>
      </c>
      <c r="O3328">
        <v>15.101809954751101</v>
      </c>
      <c r="P3328">
        <v>165.2</v>
      </c>
      <c r="Q3328">
        <v>0.13895549796751999</v>
      </c>
    </row>
    <row r="3329" spans="1:17" hidden="1" x14ac:dyDescent="0.3">
      <c r="A3329" t="s">
        <v>5948</v>
      </c>
      <c r="B3329" t="s">
        <v>6822</v>
      </c>
      <c r="C3329" t="str">
        <f>IFERROR(VLOOKUP(Table1[[#This Row],[Ticker]],[1]!Table1[[Symbol]:[Industry]],2,FALSE),"-")</f>
        <v>-</v>
      </c>
      <c r="D3329" t="s">
        <v>121</v>
      </c>
      <c r="E3329">
        <v>56.453709437999997</v>
      </c>
      <c r="F3329">
        <v>0.79</v>
      </c>
      <c r="G3329">
        <v>-38.640000859658201</v>
      </c>
      <c r="H3329">
        <v>-2.1722420698790499</v>
      </c>
      <c r="I3329">
        <v>-21.312927018297302</v>
      </c>
      <c r="J3329">
        <v>-1.33357813886593</v>
      </c>
      <c r="K3329">
        <v>0.79329905789422905</v>
      </c>
      <c r="L3329">
        <v>1.0018813721866</v>
      </c>
      <c r="M3329">
        <v>27.0758562899181</v>
      </c>
      <c r="N3329">
        <v>0.73991402928143102</v>
      </c>
      <c r="O3329">
        <v>39.240506329113899</v>
      </c>
      <c r="P3329">
        <v>31.6666666666666</v>
      </c>
      <c r="Q3329">
        <v>-0.14738953306618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136</v>
      </c>
      <c r="E3330">
        <v>56.309820000000002</v>
      </c>
      <c r="F3330">
        <v>14.98</v>
      </c>
      <c r="G3330">
        <v>-36.067959578328598</v>
      </c>
      <c r="H3330">
        <v>-9.2578395730871694</v>
      </c>
      <c r="I3330">
        <v>-33.499386507753499</v>
      </c>
      <c r="J3330">
        <v>-4.1741204242113099</v>
      </c>
      <c r="K3330">
        <v>15.390553489046701</v>
      </c>
      <c r="L3330">
        <v>16.3328087747824</v>
      </c>
      <c r="M3330">
        <v>41.550274728763</v>
      </c>
      <c r="N3330">
        <v>0.48980202734248401</v>
      </c>
      <c r="O3330">
        <v>72.229639519359097</v>
      </c>
      <c r="P3330">
        <v>20.3212851405622</v>
      </c>
      <c r="Q3330">
        <v>-2.0802302968386002E-2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E3331">
        <v>56.210279999999997</v>
      </c>
      <c r="F3331">
        <v>51.24</v>
      </c>
      <c r="G3331">
        <v>82.895946852760005</v>
      </c>
      <c r="H3331">
        <v>-18.743849978656101</v>
      </c>
      <c r="I3331">
        <v>20.623495879369099</v>
      </c>
      <c r="J3331">
        <v>4.6655943890612397</v>
      </c>
      <c r="K3331">
        <v>48.619369791634298</v>
      </c>
      <c r="L3331">
        <v>37.870204391237699</v>
      </c>
      <c r="M3331">
        <v>49.889979729979601</v>
      </c>
      <c r="N3331">
        <v>0.65137318255250398</v>
      </c>
      <c r="O3331">
        <v>34.562841530054598</v>
      </c>
      <c r="P3331">
        <v>123.657791357485</v>
      </c>
      <c r="Q3331">
        <v>0.11183946320893701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21</v>
      </c>
      <c r="E3332">
        <v>56.134318909999998</v>
      </c>
      <c r="F3332">
        <v>17.350000000000001</v>
      </c>
      <c r="G3332">
        <v>7.9478366820441497</v>
      </c>
      <c r="H3332">
        <v>-11.8200277194106</v>
      </c>
      <c r="I3332">
        <v>-21.720770155552199</v>
      </c>
      <c r="J3332">
        <v>0.25465715525171201</v>
      </c>
      <c r="K3332">
        <v>18.2413402709543</v>
      </c>
      <c r="L3332">
        <v>17.567111039625601</v>
      </c>
      <c r="M3332">
        <v>41.223608199374603</v>
      </c>
      <c r="N3332">
        <v>0.57066516821950797</v>
      </c>
      <c r="O3332">
        <v>43.7640116839463</v>
      </c>
      <c r="P3332">
        <v>41.315560939453199</v>
      </c>
      <c r="Q3332">
        <v>9.5620708199896001E-2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531</v>
      </c>
      <c r="E3333">
        <v>56.054927279999902</v>
      </c>
      <c r="F3333">
        <v>48.89</v>
      </c>
      <c r="G3333">
        <v>-4.0398061718540497</v>
      </c>
      <c r="H3333">
        <v>-9.96985676220363</v>
      </c>
      <c r="I3333">
        <v>-6.6853466131980497</v>
      </c>
      <c r="J3333">
        <v>-4.1191492811505004</v>
      </c>
      <c r="K3333">
        <v>50.967834616291597</v>
      </c>
      <c r="L3333">
        <v>48.082811126142097</v>
      </c>
      <c r="M3333">
        <v>48.567309021565698</v>
      </c>
      <c r="N3333">
        <v>0.12926426699920099</v>
      </c>
      <c r="O3333">
        <v>69.318879116383698</v>
      </c>
      <c r="P3333">
        <v>39.645815481291002</v>
      </c>
      <c r="Q3333">
        <v>0.16520063295857301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377</v>
      </c>
      <c r="E3334">
        <v>56.006126999999999</v>
      </c>
      <c r="F3334">
        <v>155.25</v>
      </c>
      <c r="G3334">
        <v>-16.311395658712598</v>
      </c>
      <c r="H3334">
        <v>3.0952684786441602</v>
      </c>
      <c r="I3334">
        <v>-36.570841042050397</v>
      </c>
      <c r="J3334">
        <v>0.44986135157993401</v>
      </c>
      <c r="K3334">
        <v>154.09573380024401</v>
      </c>
      <c r="L3334">
        <v>153.49689791008001</v>
      </c>
      <c r="M3334">
        <v>47.531315463603697</v>
      </c>
      <c r="N3334">
        <v>0.57902553885165697</v>
      </c>
      <c r="O3334">
        <v>62.962962962962898</v>
      </c>
      <c r="P3334">
        <v>35</v>
      </c>
      <c r="Q3334">
        <v>6.8241094506317004E-2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265</v>
      </c>
      <c r="E3335">
        <v>55.989149732999998</v>
      </c>
      <c r="F3335">
        <v>117.59</v>
      </c>
      <c r="G3335">
        <v>69.663595382907403</v>
      </c>
      <c r="H3335">
        <v>9.9441443339716198</v>
      </c>
      <c r="I3335">
        <v>-32.138181701176102</v>
      </c>
      <c r="J3335">
        <v>4.1022913275462001</v>
      </c>
      <c r="K3335">
        <v>110.083310295339</v>
      </c>
      <c r="L3335">
        <v>105.388397785834</v>
      </c>
      <c r="M3335">
        <v>61.811218773741402</v>
      </c>
      <c r="N3335">
        <v>0.75324070355794703</v>
      </c>
      <c r="O3335">
        <v>38.447146866230099</v>
      </c>
      <c r="P3335">
        <v>113.411978221415</v>
      </c>
      <c r="Q3335">
        <v>6.6522090168773002E-2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398</v>
      </c>
      <c r="E3336">
        <v>55.920070199999998</v>
      </c>
      <c r="F3336">
        <v>119.1</v>
      </c>
      <c r="G3336">
        <v>10.9524635770968</v>
      </c>
      <c r="H3336">
        <v>10.424267841295499</v>
      </c>
      <c r="I3336">
        <v>-28.508963100116699</v>
      </c>
      <c r="J3336">
        <v>12.6377137271627</v>
      </c>
      <c r="K3336">
        <v>114.70575581360499</v>
      </c>
      <c r="L3336">
        <v>102.97172470151401</v>
      </c>
      <c r="M3336">
        <v>60.639397287377797</v>
      </c>
      <c r="N3336">
        <v>0.58273870200475697</v>
      </c>
      <c r="O3336">
        <v>29.261125104953798</v>
      </c>
      <c r="P3336">
        <v>52.692307692307601</v>
      </c>
      <c r="Q3336">
        <v>7.9129318682340993E-2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136</v>
      </c>
      <c r="E3337">
        <v>55.9197086</v>
      </c>
      <c r="F3337">
        <v>32.950000000000003</v>
      </c>
      <c r="G3337">
        <v>44.219197022843602</v>
      </c>
      <c r="H3337">
        <v>12.090531332485799</v>
      </c>
      <c r="I3337">
        <v>-3.1242552595432702</v>
      </c>
      <c r="J3337">
        <v>6.9510222509975996</v>
      </c>
      <c r="K3337">
        <v>30.518052345051501</v>
      </c>
      <c r="L3337">
        <v>28.402502237706098</v>
      </c>
      <c r="M3337">
        <v>63.6935191713115</v>
      </c>
      <c r="N3337">
        <v>1.5639154403003599</v>
      </c>
      <c r="O3337">
        <v>14.779969650986301</v>
      </c>
      <c r="P3337">
        <v>109.206349206349</v>
      </c>
      <c r="Q3337">
        <v>7.4959121052557004E-2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116</v>
      </c>
      <c r="E3338">
        <v>55.864100000000001</v>
      </c>
      <c r="F3338">
        <v>5.56</v>
      </c>
      <c r="G3338">
        <v>27.173381583558399</v>
      </c>
      <c r="H3338">
        <v>-0.38600022273226797</v>
      </c>
      <c r="I3338">
        <v>-19.211368446150502</v>
      </c>
      <c r="J3338">
        <v>12.3297881977677</v>
      </c>
      <c r="K3338">
        <v>5.3195265193915997</v>
      </c>
      <c r="L3338">
        <v>5.3652071807817299</v>
      </c>
      <c r="M3338">
        <v>64.019255056073405</v>
      </c>
      <c r="N3338">
        <v>1.5523883414848101</v>
      </c>
      <c r="O3338">
        <v>71.942446043165404</v>
      </c>
      <c r="P3338">
        <v>71.076923076922995</v>
      </c>
      <c r="Q3338">
        <v>7.9108553748901994E-2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279</v>
      </c>
      <c r="E3339">
        <v>55.349903320000003</v>
      </c>
      <c r="F3339">
        <v>64.989999999999995</v>
      </c>
      <c r="G3339">
        <v>18.004443584786099</v>
      </c>
      <c r="H3339">
        <v>-11.232182501747999</v>
      </c>
      <c r="I3339">
        <v>-22.135038995618402</v>
      </c>
      <c r="J3339">
        <v>-3.3648281388659198</v>
      </c>
      <c r="K3339">
        <v>66.213792219692195</v>
      </c>
      <c r="L3339">
        <v>61.882958500837503</v>
      </c>
      <c r="M3339">
        <v>50.819329584041597</v>
      </c>
      <c r="N3339">
        <v>0.39790554781413801</v>
      </c>
      <c r="O3339">
        <v>16.9410678565933</v>
      </c>
      <c r="P3339">
        <v>46.704288939051899</v>
      </c>
      <c r="Q3339">
        <v>0.109972591405489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72</v>
      </c>
      <c r="E3340">
        <v>55.216163999999999</v>
      </c>
      <c r="F3340">
        <v>19.670000000000002</v>
      </c>
      <c r="G3340">
        <v>-30.700017080258402</v>
      </c>
      <c r="H3340">
        <v>-5.9808521407527397</v>
      </c>
      <c r="I3340">
        <v>-35.574103488885598</v>
      </c>
      <c r="J3340">
        <v>1.02903100340423</v>
      </c>
      <c r="K3340">
        <v>20.270804880691401</v>
      </c>
      <c r="L3340">
        <v>20.903913352333799</v>
      </c>
      <c r="M3340">
        <v>66.913029405751701</v>
      </c>
      <c r="N3340">
        <v>0.314175035577753</v>
      </c>
      <c r="O3340">
        <v>81.494661921708101</v>
      </c>
      <c r="P3340">
        <v>15.705882352941099</v>
      </c>
      <c r="Q3340">
        <v>0.13190347644206399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265</v>
      </c>
      <c r="E3341">
        <v>55.210577000000001</v>
      </c>
      <c r="F3341">
        <v>53</v>
      </c>
      <c r="G3341">
        <v>116.701487417609</v>
      </c>
      <c r="I3341">
        <v>-17.273316663633999</v>
      </c>
      <c r="K3341">
        <v>53.706138190125102</v>
      </c>
      <c r="L3341">
        <v>38.513103008389599</v>
      </c>
      <c r="M3341">
        <v>19.721633824694301</v>
      </c>
      <c r="N3341">
        <v>3.1746031746031703E-2</v>
      </c>
      <c r="O3341">
        <v>50.943396226415103</v>
      </c>
      <c r="P3341">
        <v>218.31831831831801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E3342">
        <v>55.186541800000001</v>
      </c>
      <c r="F3342">
        <v>62.66</v>
      </c>
      <c r="G3342">
        <v>36.631922117182697</v>
      </c>
      <c r="H3342">
        <v>-3.4701315534225299</v>
      </c>
      <c r="I3342">
        <v>-9.3135575166866609</v>
      </c>
      <c r="J3342">
        <v>7.9948454978165104</v>
      </c>
      <c r="K3342">
        <v>60.889699302195197</v>
      </c>
      <c r="L3342">
        <v>58.060325441826699</v>
      </c>
      <c r="M3342">
        <v>61.3616982371326</v>
      </c>
      <c r="N3342">
        <v>0.97194893116008596</v>
      </c>
      <c r="O3342">
        <v>28.391318225343099</v>
      </c>
      <c r="P3342">
        <v>78.926327812678394</v>
      </c>
      <c r="Q3342">
        <v>4.4460530585194002E-2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E3343">
        <v>55.078908800000001</v>
      </c>
      <c r="F3343">
        <v>73</v>
      </c>
      <c r="G3343">
        <v>-71.736130697361105</v>
      </c>
      <c r="H3343">
        <v>-16.0962927027904</v>
      </c>
      <c r="I3343">
        <v>-52.1264439144175</v>
      </c>
      <c r="J3343">
        <v>-2.7621495674373602</v>
      </c>
      <c r="K3343">
        <v>85.376572913536094</v>
      </c>
      <c r="L3343">
        <v>105.09989131422</v>
      </c>
      <c r="M3343">
        <v>55.127381905634401</v>
      </c>
      <c r="N3343">
        <v>0.79083557951482397</v>
      </c>
      <c r="O3343">
        <v>119.17808219178001</v>
      </c>
      <c r="P3343">
        <v>15.873015873015801</v>
      </c>
      <c r="Q3343">
        <v>1.529747996885E-3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720</v>
      </c>
      <c r="E3344">
        <v>54.986265107999998</v>
      </c>
      <c r="F3344">
        <v>432.78</v>
      </c>
      <c r="G3344">
        <v>12.138328293890901</v>
      </c>
      <c r="H3344">
        <v>9.6997036104758099</v>
      </c>
      <c r="I3344">
        <v>-1.6975365187945901</v>
      </c>
      <c r="J3344">
        <v>1.55323588552431</v>
      </c>
      <c r="K3344">
        <v>391.179404551951</v>
      </c>
      <c r="L3344">
        <v>366.64422367809499</v>
      </c>
      <c r="M3344">
        <v>51.557362812998498</v>
      </c>
      <c r="N3344">
        <v>0.60256525908974301</v>
      </c>
      <c r="O3344">
        <v>1.25236840889135</v>
      </c>
      <c r="P3344">
        <v>40.9752760676243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265</v>
      </c>
      <c r="E3345">
        <v>54.951374999999999</v>
      </c>
      <c r="F3345">
        <v>179.8</v>
      </c>
      <c r="G3345">
        <v>-13.3715667543803</v>
      </c>
      <c r="H3345">
        <v>10.195475517981601</v>
      </c>
      <c r="I3345">
        <v>6.8641181345566302</v>
      </c>
      <c r="J3345">
        <v>3.2092790039911998</v>
      </c>
      <c r="K3345">
        <v>169.90806943204299</v>
      </c>
      <c r="L3345">
        <v>159.76376585257901</v>
      </c>
      <c r="M3345">
        <v>57.362182904097601</v>
      </c>
      <c r="N3345">
        <v>0.34898057796330301</v>
      </c>
      <c r="O3345">
        <v>40.127919911012199</v>
      </c>
      <c r="P3345">
        <v>42.359461599366597</v>
      </c>
      <c r="Q3345">
        <v>6.8768548077168007E-2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E3346">
        <v>54.93</v>
      </c>
      <c r="F3346">
        <v>91.55</v>
      </c>
      <c r="G3346">
        <v>120.414251559382</v>
      </c>
      <c r="H3346">
        <v>-25.0785535108846</v>
      </c>
      <c r="I3346">
        <v>47.409325788882299</v>
      </c>
      <c r="J3346">
        <v>-1.16626079363448</v>
      </c>
      <c r="K3346">
        <v>95.541458247613505</v>
      </c>
      <c r="L3346">
        <v>74.338401758237893</v>
      </c>
      <c r="M3346">
        <v>41.525742929100097</v>
      </c>
      <c r="N3346">
        <v>0.50354414441170403</v>
      </c>
      <c r="O3346">
        <v>38.394320043691899</v>
      </c>
      <c r="P3346">
        <v>179.115853658536</v>
      </c>
      <c r="Q3346">
        <v>0.115105594993111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57</v>
      </c>
      <c r="E3347">
        <v>54.915693507999997</v>
      </c>
      <c r="F3347">
        <v>21.97</v>
      </c>
      <c r="G3347">
        <v>-37.829068960016599</v>
      </c>
      <c r="H3347">
        <v>-14.4822415615164</v>
      </c>
      <c r="I3347">
        <v>-17.936698841801</v>
      </c>
      <c r="J3347">
        <v>8.8654268362584308</v>
      </c>
      <c r="K3347">
        <v>22.4949875740596</v>
      </c>
      <c r="L3347">
        <v>22.4226048172182</v>
      </c>
      <c r="M3347">
        <v>53.573502562301698</v>
      </c>
      <c r="N3347">
        <v>0.88131768953068501</v>
      </c>
      <c r="O3347">
        <v>22.667273554847501</v>
      </c>
      <c r="P3347">
        <v>36.884735202492202</v>
      </c>
      <c r="Q3347">
        <v>6.8165028705834005E-2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116</v>
      </c>
      <c r="E3348">
        <v>54.7425</v>
      </c>
      <c r="F3348">
        <v>72.989999999999995</v>
      </c>
      <c r="G3348">
        <v>41.0673062638948</v>
      </c>
      <c r="H3348">
        <v>-10.795085063380199</v>
      </c>
      <c r="I3348">
        <v>-8.9446243372480492</v>
      </c>
      <c r="J3348">
        <v>3.2749229797022998</v>
      </c>
      <c r="K3348">
        <v>71.410008724267001</v>
      </c>
      <c r="L3348">
        <v>63.427444438555</v>
      </c>
      <c r="M3348">
        <v>59.663048642866002</v>
      </c>
      <c r="N3348">
        <v>1.11699777319285</v>
      </c>
      <c r="O3348">
        <v>33.579942457870899</v>
      </c>
      <c r="P3348">
        <v>82.247191011235898</v>
      </c>
      <c r="Q3348">
        <v>7.7423729279656003E-2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E3349">
        <v>54.712800000000001</v>
      </c>
      <c r="F3349">
        <v>44.7</v>
      </c>
      <c r="G3349">
        <v>-55.250767015082801</v>
      </c>
      <c r="H3349">
        <v>-4.4141280664019398</v>
      </c>
      <c r="I3349">
        <v>-43.749371627686799</v>
      </c>
      <c r="J3349">
        <v>-0.62452590535140295</v>
      </c>
      <c r="K3349">
        <v>44.691270946525499</v>
      </c>
      <c r="L3349">
        <v>48.959087254822101</v>
      </c>
      <c r="M3349">
        <v>64.8647911234779</v>
      </c>
      <c r="N3349">
        <v>0.25</v>
      </c>
      <c r="O3349">
        <v>72.147651006711399</v>
      </c>
      <c r="P3349">
        <v>9.6932515337423393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1447</v>
      </c>
      <c r="E3350">
        <v>54.50808</v>
      </c>
      <c r="F3350">
        <v>72.599999999999994</v>
      </c>
      <c r="G3350">
        <v>-38.417778637436001</v>
      </c>
      <c r="H3350">
        <v>0.63045762925087501</v>
      </c>
      <c r="I3350">
        <v>-20.455653876482501</v>
      </c>
      <c r="J3350">
        <v>-8.9381408765085109</v>
      </c>
      <c r="K3350">
        <v>71.882161464446298</v>
      </c>
      <c r="L3350">
        <v>70.181441025007601</v>
      </c>
      <c r="M3350">
        <v>38.523445692642802</v>
      </c>
      <c r="N3350">
        <v>0.80252918287937702</v>
      </c>
      <c r="O3350">
        <v>44.214876033057799</v>
      </c>
      <c r="P3350">
        <v>34.6938775510204</v>
      </c>
      <c r="Q3350">
        <v>5.9476637364638998E-2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98</v>
      </c>
      <c r="E3351">
        <v>54.397325000000002</v>
      </c>
      <c r="F3351">
        <v>959.6</v>
      </c>
      <c r="G3351">
        <v>50.450712745846602</v>
      </c>
      <c r="H3351">
        <v>-8.4375698541941695</v>
      </c>
      <c r="I3351">
        <v>-6.55488912300458</v>
      </c>
      <c r="K3351">
        <v>976.46109252052702</v>
      </c>
      <c r="M3351">
        <v>5.6022450359880004E-3</v>
      </c>
      <c r="N3351">
        <v>1.0909090909090899</v>
      </c>
      <c r="O3351">
        <v>42.246769487286301</v>
      </c>
      <c r="P3351">
        <v>76.868491383282603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E3352">
        <v>54.381360000000001</v>
      </c>
      <c r="F3352">
        <v>110</v>
      </c>
      <c r="G3352">
        <v>129.69397922053801</v>
      </c>
      <c r="H3352">
        <v>-23.346531673911102</v>
      </c>
      <c r="I3352">
        <v>457.76877742635099</v>
      </c>
      <c r="J3352">
        <v>-13.906434092238101</v>
      </c>
      <c r="K3352">
        <v>107.337701505301</v>
      </c>
      <c r="L3352">
        <v>68.399660769202598</v>
      </c>
      <c r="M3352">
        <v>43.855016544365398</v>
      </c>
      <c r="N3352">
        <v>0.27836759742252198</v>
      </c>
      <c r="O3352">
        <v>21.772727272727199</v>
      </c>
      <c r="P3352">
        <v>472.02288091523599</v>
      </c>
      <c r="Q3352">
        <v>0.15666674126512001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153</v>
      </c>
      <c r="E3353">
        <v>54.242531999999997</v>
      </c>
      <c r="F3353">
        <v>31.8</v>
      </c>
      <c r="G3353">
        <v>26.100206974074698</v>
      </c>
      <c r="H3353">
        <v>11.0536438691752</v>
      </c>
      <c r="I3353">
        <v>-11.174686957281001</v>
      </c>
      <c r="J3353">
        <v>-14.1287456292558</v>
      </c>
      <c r="K3353">
        <v>29.610680731245601</v>
      </c>
      <c r="L3353">
        <v>27.8539490645767</v>
      </c>
      <c r="M3353">
        <v>50.059354003577297</v>
      </c>
      <c r="N3353">
        <v>4.04033514245695</v>
      </c>
      <c r="O3353">
        <v>27.201257861635199</v>
      </c>
      <c r="P3353">
        <v>57.425742574257399</v>
      </c>
      <c r="Q3353">
        <v>-4.6000133430581999E-2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398</v>
      </c>
      <c r="E3354">
        <v>54.203499999999998</v>
      </c>
      <c r="F3354">
        <v>130</v>
      </c>
      <c r="G3354">
        <v>-51.468225452079999</v>
      </c>
      <c r="H3354">
        <v>-12.4361744955209</v>
      </c>
      <c r="I3354">
        <v>-36.642163190378099</v>
      </c>
      <c r="J3354">
        <v>-15.3385799252182</v>
      </c>
      <c r="K3354">
        <v>137.803255350558</v>
      </c>
      <c r="L3354">
        <v>143.158624075658</v>
      </c>
      <c r="M3354">
        <v>42.635898335027797</v>
      </c>
      <c r="N3354">
        <v>0.7641065830721</v>
      </c>
      <c r="O3354">
        <v>61.538461538461497</v>
      </c>
      <c r="P3354">
        <v>12.020680741059801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136</v>
      </c>
      <c r="E3355">
        <v>54.195275339999903</v>
      </c>
      <c r="F3355">
        <v>162.55000000000001</v>
      </c>
      <c r="G3355">
        <v>52.405103650792803</v>
      </c>
      <c r="H3355">
        <v>-5.7317794808434801</v>
      </c>
      <c r="I3355">
        <v>55.688395204266499</v>
      </c>
      <c r="J3355">
        <v>-2.1800110288296599</v>
      </c>
      <c r="K3355">
        <v>150.12417196295601</v>
      </c>
      <c r="L3355">
        <v>120.39225050374201</v>
      </c>
      <c r="M3355">
        <v>46.048233735227903</v>
      </c>
      <c r="N3355">
        <v>0.160214636751457</v>
      </c>
      <c r="O3355">
        <v>10.735158412796</v>
      </c>
      <c r="P3355">
        <v>105.759493670886</v>
      </c>
      <c r="Q3355">
        <v>9.8652332934862003E-2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531</v>
      </c>
      <c r="E3356">
        <v>54.105246334999997</v>
      </c>
      <c r="F3356">
        <v>35.47</v>
      </c>
      <c r="G3356">
        <v>1.86431901175023</v>
      </c>
      <c r="H3356">
        <v>9.1061047566182403</v>
      </c>
      <c r="I3356">
        <v>8.4794605249552095</v>
      </c>
      <c r="J3356">
        <v>14.4846036793158</v>
      </c>
      <c r="K3356">
        <v>28.980358313269299</v>
      </c>
      <c r="L3356">
        <v>28.752252875985</v>
      </c>
      <c r="M3356">
        <v>83.083254734536396</v>
      </c>
      <c r="N3356">
        <v>2.9370820349564899</v>
      </c>
      <c r="O3356">
        <v>3.6932619114744898</v>
      </c>
      <c r="P3356">
        <v>58.702460850111798</v>
      </c>
      <c r="Q3356">
        <v>4.6975049921026003E-2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265</v>
      </c>
      <c r="E3357">
        <v>54.098780536</v>
      </c>
      <c r="F3357">
        <v>50.66</v>
      </c>
      <c r="G3357">
        <v>-14.1394098431097</v>
      </c>
      <c r="H3357">
        <v>-1.92262269086796</v>
      </c>
      <c r="I3357">
        <v>-6.9690547807111196</v>
      </c>
      <c r="J3357">
        <v>11.262166541985099</v>
      </c>
      <c r="K3357">
        <v>47.566072766958897</v>
      </c>
      <c r="L3357">
        <v>46.2332614635068</v>
      </c>
      <c r="M3357">
        <v>57.6290001320369</v>
      </c>
      <c r="N3357">
        <v>1.6667757996392201</v>
      </c>
      <c r="O3357">
        <v>18.0418476115278</v>
      </c>
      <c r="P3357">
        <v>44.825614636935398</v>
      </c>
      <c r="Q3357">
        <v>-5.4568476356492E-2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628</v>
      </c>
      <c r="E3358">
        <v>53.97672</v>
      </c>
      <c r="F3358">
        <v>3.56</v>
      </c>
      <c r="G3358">
        <v>100.333813719251</v>
      </c>
      <c r="H3358">
        <v>-12.2185526595672</v>
      </c>
      <c r="I3358">
        <v>-33.892929673987197</v>
      </c>
      <c r="J3358">
        <v>-5.1896192699713204</v>
      </c>
      <c r="K3358">
        <v>3.9936042924708199</v>
      </c>
      <c r="L3358">
        <v>3.7871859186063799</v>
      </c>
      <c r="M3358">
        <v>24.238196281103999</v>
      </c>
      <c r="N3358">
        <v>1.5671235792225899</v>
      </c>
      <c r="O3358">
        <v>114.887640449438</v>
      </c>
      <c r="P3358">
        <v>135.76158940397301</v>
      </c>
      <c r="Q3358">
        <v>7.2245983028720998E-2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711</v>
      </c>
      <c r="E3359">
        <v>53.955302211000003</v>
      </c>
      <c r="F3359">
        <v>5.49</v>
      </c>
      <c r="G3359">
        <v>8.1410448919757297</v>
      </c>
      <c r="H3359">
        <v>1.16193514531082</v>
      </c>
      <c r="I3359">
        <v>-2.44147619764325</v>
      </c>
      <c r="J3359">
        <v>3.89781019111396</v>
      </c>
      <c r="K3359">
        <v>4.9597232402715896</v>
      </c>
      <c r="L3359">
        <v>4.4726175466923097</v>
      </c>
      <c r="M3359">
        <v>66.727188480694494</v>
      </c>
      <c r="N3359">
        <v>1.5788338827603501</v>
      </c>
      <c r="O3359">
        <v>6.5573770491803103</v>
      </c>
      <c r="P3359">
        <v>96.774193548387103</v>
      </c>
      <c r="Q3359">
        <v>6.7041931002571997E-2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551</v>
      </c>
      <c r="E3360">
        <v>53.940415807999997</v>
      </c>
      <c r="F3360">
        <v>58.51</v>
      </c>
      <c r="G3360">
        <v>-12.2519249788994</v>
      </c>
      <c r="H3360">
        <v>-7.6866665904783998E-2</v>
      </c>
      <c r="I3360">
        <v>-37.569961942358702</v>
      </c>
      <c r="J3360">
        <v>-0.46682083091216298</v>
      </c>
      <c r="K3360">
        <v>58.7300606218406</v>
      </c>
      <c r="L3360">
        <v>58.5127254023501</v>
      </c>
      <c r="M3360">
        <v>46.724161806312502</v>
      </c>
      <c r="N3360">
        <v>0.61997717735948998</v>
      </c>
      <c r="O3360">
        <v>51.939839343701898</v>
      </c>
      <c r="P3360">
        <v>25.557939914163001</v>
      </c>
      <c r="Q3360">
        <v>-5.0663524261596003E-2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628</v>
      </c>
      <c r="E3361">
        <v>53.798191359999997</v>
      </c>
      <c r="F3361">
        <v>323.2</v>
      </c>
      <c r="G3361">
        <v>21.229548909388999</v>
      </c>
      <c r="H3361">
        <v>3.5575527398571598</v>
      </c>
      <c r="I3361">
        <v>-19.083314325163599</v>
      </c>
      <c r="J3361">
        <v>-0.84577326081714499</v>
      </c>
      <c r="K3361">
        <v>313.40499935825198</v>
      </c>
      <c r="L3361">
        <v>283.288692311994</v>
      </c>
      <c r="M3361">
        <v>41.3456471592485</v>
      </c>
      <c r="N3361">
        <v>0.48337545633249002</v>
      </c>
      <c r="O3361">
        <v>27.1658415841584</v>
      </c>
      <c r="P3361">
        <v>54.641148325358799</v>
      </c>
      <c r="Q3361">
        <v>-3.9074249327117998E-2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720</v>
      </c>
      <c r="E3362">
        <v>53.792091599999999</v>
      </c>
      <c r="F3362">
        <v>915.58</v>
      </c>
      <c r="G3362">
        <v>-2.4478375366303702</v>
      </c>
      <c r="H3362">
        <v>0.123606702530282</v>
      </c>
      <c r="I3362">
        <v>-0.54994442874131</v>
      </c>
      <c r="J3362">
        <v>1.94072231271102E-3</v>
      </c>
      <c r="K3362">
        <v>878.52222896922206</v>
      </c>
      <c r="L3362">
        <v>817.600581209898</v>
      </c>
      <c r="M3362">
        <v>58.819350865168801</v>
      </c>
      <c r="N3362">
        <v>0.69489934572239898</v>
      </c>
      <c r="O3362">
        <v>6.4898752703204501</v>
      </c>
      <c r="P3362">
        <v>30.035506320124899</v>
      </c>
      <c r="Q3362">
        <v>1.3226938830403E-2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E3363">
        <v>53.776136000000001</v>
      </c>
      <c r="F3363">
        <v>52.6</v>
      </c>
      <c r="G3363">
        <v>-88.439439287255496</v>
      </c>
      <c r="H3363">
        <v>20.687414721027299</v>
      </c>
      <c r="I3363">
        <v>-60.602532701451899</v>
      </c>
      <c r="J3363">
        <v>-0.58252483239955299</v>
      </c>
      <c r="K3363">
        <v>53.143454356670503</v>
      </c>
      <c r="L3363">
        <v>77.687588607094398</v>
      </c>
      <c r="M3363">
        <v>44.981503562068397</v>
      </c>
      <c r="N3363">
        <v>0.63238636363636302</v>
      </c>
      <c r="O3363">
        <v>224.334600760456</v>
      </c>
      <c r="P3363">
        <v>28.292682926829201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E3364">
        <v>53.712955649999998</v>
      </c>
      <c r="F3364">
        <v>49.75</v>
      </c>
      <c r="G3364">
        <v>17.743334083514402</v>
      </c>
      <c r="H3364">
        <v>-6.0915302012238399</v>
      </c>
      <c r="I3364">
        <v>-17.086134738885601</v>
      </c>
      <c r="J3364">
        <v>2.7087499034620999</v>
      </c>
      <c r="K3364">
        <v>50.913739304471697</v>
      </c>
      <c r="L3364">
        <v>50.668004333068197</v>
      </c>
      <c r="M3364">
        <v>55.505249884885501</v>
      </c>
      <c r="N3364">
        <v>0.78727537551206195</v>
      </c>
      <c r="O3364">
        <v>42.070351758793898</v>
      </c>
      <c r="P3364">
        <v>52.560564244096803</v>
      </c>
      <c r="Q3364">
        <v>0.129244349943893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21</v>
      </c>
      <c r="E3365">
        <v>53.66</v>
      </c>
      <c r="F3365">
        <v>53.66</v>
      </c>
      <c r="G3365">
        <v>151.03827100061901</v>
      </c>
      <c r="H3365">
        <v>94.279536692699594</v>
      </c>
      <c r="I3365">
        <v>97.088944955383695</v>
      </c>
      <c r="J3365">
        <v>19.8375930323052</v>
      </c>
      <c r="K3365">
        <v>32.402122479489101</v>
      </c>
      <c r="L3365">
        <v>27.603315399819898</v>
      </c>
      <c r="M3365">
        <v>95.663638822068606</v>
      </c>
      <c r="N3365">
        <v>2.0933025685358899</v>
      </c>
      <c r="O3365">
        <v>0</v>
      </c>
      <c r="P3365">
        <v>191.947769314472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46</v>
      </c>
      <c r="E3366">
        <v>53.2908945</v>
      </c>
      <c r="F3366">
        <v>88.5</v>
      </c>
      <c r="G3366">
        <v>102.26439190519901</v>
      </c>
      <c r="H3366">
        <v>24.5676946845476</v>
      </c>
      <c r="I3366">
        <v>180.74589651111401</v>
      </c>
      <c r="J3366">
        <v>-1.78150647033288</v>
      </c>
      <c r="K3366">
        <v>70.785386084996503</v>
      </c>
      <c r="L3366">
        <v>46.616968442187897</v>
      </c>
      <c r="M3366">
        <v>52.061582209900102</v>
      </c>
      <c r="N3366">
        <v>0.74246987951807197</v>
      </c>
      <c r="O3366">
        <v>9.9435028248587596</v>
      </c>
      <c r="P3366">
        <v>239.73128598848299</v>
      </c>
      <c r="Q3366">
        <v>0.16333518924964599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420</v>
      </c>
      <c r="E3367">
        <v>53.135612000000002</v>
      </c>
      <c r="F3367">
        <v>2.48</v>
      </c>
      <c r="G3367">
        <v>2.0796306889888498</v>
      </c>
      <c r="H3367">
        <v>9.3581436761164998</v>
      </c>
      <c r="I3367">
        <v>-24.723417568308001</v>
      </c>
      <c r="J3367">
        <v>1.69672489143709</v>
      </c>
      <c r="K3367">
        <v>2.3528512355820501</v>
      </c>
      <c r="L3367">
        <v>2.3467216251943701</v>
      </c>
      <c r="M3367">
        <v>59.087647631337397</v>
      </c>
      <c r="N3367">
        <v>0.89229763571809695</v>
      </c>
      <c r="O3367">
        <v>43.145161290322498</v>
      </c>
      <c r="P3367">
        <v>33.3333333333333</v>
      </c>
      <c r="Q3367">
        <v>6.9630431855063998E-2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420</v>
      </c>
      <c r="E3368">
        <v>53.128895929999999</v>
      </c>
      <c r="F3368">
        <v>84.05</v>
      </c>
      <c r="G3368">
        <v>-45.561597781255102</v>
      </c>
      <c r="H3368">
        <v>4.7437533271289896</v>
      </c>
      <c r="I3368">
        <v>-36.350683338732601</v>
      </c>
      <c r="J3368">
        <v>0.62480619405939697</v>
      </c>
      <c r="K3368">
        <v>84.267077752213496</v>
      </c>
      <c r="L3368">
        <v>92.358417233621907</v>
      </c>
      <c r="M3368">
        <v>69.210308520799998</v>
      </c>
      <c r="N3368">
        <v>0.16643836694849801</v>
      </c>
      <c r="O3368">
        <v>91.552647233789401</v>
      </c>
      <c r="P3368">
        <v>19.559032716927401</v>
      </c>
      <c r="Q3368">
        <v>2.4844145833268001E-2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124</v>
      </c>
      <c r="E3369">
        <v>53.097964040000001</v>
      </c>
      <c r="F3369">
        <v>2.2000000000000002</v>
      </c>
      <c r="G3369">
        <v>-5.5931859894901201</v>
      </c>
      <c r="H3369">
        <v>-1.87035303188851</v>
      </c>
      <c r="I3369">
        <v>-12.2495918825592</v>
      </c>
      <c r="J3369">
        <v>1.0670674632677399</v>
      </c>
      <c r="K3369">
        <v>2.80531640952095</v>
      </c>
      <c r="L3369">
        <v>2.8492677430408602</v>
      </c>
      <c r="M3369">
        <v>15.3874106226971</v>
      </c>
      <c r="N3369">
        <v>1</v>
      </c>
      <c r="Q3369">
        <v>-0.13535727796024799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420</v>
      </c>
      <c r="E3370">
        <v>53.051730374999998</v>
      </c>
      <c r="F3370">
        <v>173.75</v>
      </c>
      <c r="G3370">
        <v>-38.952387245540699</v>
      </c>
      <c r="H3370">
        <v>-30.530575867905</v>
      </c>
      <c r="I3370">
        <v>-27.379103488885601</v>
      </c>
      <c r="J3370">
        <v>-15.825957369038999</v>
      </c>
      <c r="K3370">
        <v>208.11869688519201</v>
      </c>
      <c r="L3370">
        <v>208.31498699693699</v>
      </c>
      <c r="M3370">
        <v>33.491002520166901</v>
      </c>
      <c r="N3370">
        <v>5.8258667157972299</v>
      </c>
      <c r="O3370">
        <v>57.352517985611499</v>
      </c>
      <c r="P3370">
        <v>25</v>
      </c>
      <c r="Q3370">
        <v>1.3403360763811E-2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905</v>
      </c>
      <c r="E3371">
        <v>52.960320000000003</v>
      </c>
      <c r="F3371">
        <v>10.08</v>
      </c>
      <c r="G3371">
        <v>89.891234238100395</v>
      </c>
      <c r="H3371">
        <v>24.741486267505302</v>
      </c>
      <c r="I3371">
        <v>84.171093361507999</v>
      </c>
      <c r="J3371">
        <v>-5.3485174479228998</v>
      </c>
      <c r="K3371">
        <v>8.1744229497410501</v>
      </c>
      <c r="L3371">
        <v>6.1209791254295496</v>
      </c>
      <c r="M3371">
        <v>48.310924312064699</v>
      </c>
      <c r="N3371">
        <v>1.2829120717001199</v>
      </c>
      <c r="O3371">
        <v>17.261904761904699</v>
      </c>
      <c r="P3371">
        <v>152</v>
      </c>
      <c r="Q3371">
        <v>9.048465469437E-3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72</v>
      </c>
      <c r="E3372">
        <v>52.915900000000001</v>
      </c>
      <c r="F3372">
        <v>36.619999999999997</v>
      </c>
      <c r="G3372">
        <v>-53.469571466121202</v>
      </c>
      <c r="H3372">
        <v>-2.5103167523557501</v>
      </c>
      <c r="I3372">
        <v>-8.3853552957662298</v>
      </c>
      <c r="J3372">
        <v>-8.2801825971344591</v>
      </c>
      <c r="K3372">
        <v>36.289680016733101</v>
      </c>
      <c r="L3372">
        <v>37.591854016567197</v>
      </c>
      <c r="M3372">
        <v>55.579972638891498</v>
      </c>
      <c r="N3372">
        <v>2.0393483623406801</v>
      </c>
      <c r="O3372">
        <v>37.083560895685402</v>
      </c>
      <c r="P3372">
        <v>30.785714285714199</v>
      </c>
      <c r="Q3372">
        <v>-6.9010041157608004E-2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480</v>
      </c>
      <c r="E3373">
        <v>52.886400000000002</v>
      </c>
      <c r="F3373">
        <v>120</v>
      </c>
      <c r="G3373">
        <v>45.748648909192298</v>
      </c>
      <c r="I3373">
        <v>-23.137930368156599</v>
      </c>
      <c r="K3373">
        <v>102.33535822338</v>
      </c>
      <c r="L3373">
        <v>66.516793177114494</v>
      </c>
      <c r="M3373">
        <v>54.761984559916499</v>
      </c>
      <c r="N3373">
        <v>0.5</v>
      </c>
      <c r="O3373">
        <v>15.5</v>
      </c>
      <c r="P3373">
        <v>72.166427546628398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1472</v>
      </c>
      <c r="E3374">
        <v>52.741132</v>
      </c>
      <c r="F3374">
        <v>32.92</v>
      </c>
      <c r="G3374">
        <v>12.8377205165402</v>
      </c>
      <c r="H3374">
        <v>-3.0860648546891798</v>
      </c>
      <c r="I3374">
        <v>23.5441384533496</v>
      </c>
      <c r="J3374">
        <v>7.3665951713593598</v>
      </c>
      <c r="K3374">
        <v>28.584156197343699</v>
      </c>
      <c r="L3374">
        <v>25.087557327124401</v>
      </c>
      <c r="M3374">
        <v>74.297908819629299</v>
      </c>
      <c r="N3374">
        <v>0.34193477969321401</v>
      </c>
      <c r="O3374">
        <v>11.786148238153</v>
      </c>
      <c r="P3374">
        <v>71.4583333333333</v>
      </c>
      <c r="Q3374">
        <v>5.7508439501614002E-2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365</v>
      </c>
      <c r="E3375">
        <v>52.710172092000001</v>
      </c>
      <c r="F3375">
        <v>31.31</v>
      </c>
      <c r="G3375">
        <v>12.1220443714135</v>
      </c>
      <c r="H3375">
        <v>-3.8452054747956499</v>
      </c>
      <c r="I3375">
        <v>-23.8933531281352</v>
      </c>
      <c r="J3375">
        <v>4.1040876436274303</v>
      </c>
      <c r="K3375">
        <v>33.026661337810701</v>
      </c>
      <c r="L3375">
        <v>32.440175730646999</v>
      </c>
      <c r="M3375">
        <v>47.638028852349898</v>
      </c>
      <c r="N3375">
        <v>0.22505747493454201</v>
      </c>
      <c r="O3375">
        <v>54.583200255509396</v>
      </c>
      <c r="P3375">
        <v>44.618937644341699</v>
      </c>
      <c r="Q3375">
        <v>5.5725471933619E-2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E3376">
        <v>52.698107</v>
      </c>
      <c r="F3376">
        <v>26.63</v>
      </c>
      <c r="G3376">
        <v>83.899681680024202</v>
      </c>
      <c r="H3376">
        <v>-8.4623198789442</v>
      </c>
      <c r="I3376">
        <v>-7.7766944525001804</v>
      </c>
      <c r="J3376">
        <v>-1.6608508661386501</v>
      </c>
      <c r="K3376">
        <v>28.1070373980541</v>
      </c>
      <c r="L3376">
        <v>26.576206190022599</v>
      </c>
      <c r="M3376">
        <v>34.487572741869499</v>
      </c>
      <c r="N3376">
        <v>0.98302651899439097</v>
      </c>
      <c r="O3376">
        <v>27.675553886593999</v>
      </c>
      <c r="P3376">
        <v>121.916666666666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E3377">
        <v>52.686142109999999</v>
      </c>
      <c r="F3377">
        <v>22.05</v>
      </c>
      <c r="G3377">
        <v>225.25686251088899</v>
      </c>
      <c r="H3377">
        <v>-3.7229651395894501</v>
      </c>
      <c r="I3377">
        <v>175.877475458482</v>
      </c>
      <c r="J3377">
        <v>-6.5682351785771198</v>
      </c>
      <c r="K3377">
        <v>20.935220202570999</v>
      </c>
      <c r="L3377">
        <v>13.9891387523341</v>
      </c>
      <c r="M3377">
        <v>62.0521306287215</v>
      </c>
      <c r="N3377">
        <v>0.36415698382004702</v>
      </c>
      <c r="O3377">
        <v>23.1292517006802</v>
      </c>
      <c r="P3377">
        <v>251.67464114832501</v>
      </c>
      <c r="Q3377">
        <v>0.15204746703039401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D3378" t="s">
        <v>925</v>
      </c>
      <c r="E3378">
        <v>52.591799999999999</v>
      </c>
      <c r="F3378">
        <v>170.2</v>
      </c>
      <c r="G3378">
        <v>493.61865123505902</v>
      </c>
      <c r="H3378">
        <v>-16.961380916865298</v>
      </c>
      <c r="I3378">
        <v>285.93399902698502</v>
      </c>
      <c r="J3378">
        <v>-5.3036586912249604</v>
      </c>
      <c r="K3378">
        <v>177.673906294799</v>
      </c>
      <c r="L3378">
        <v>112.96287927570199</v>
      </c>
      <c r="M3378">
        <v>37.141719684424501</v>
      </c>
      <c r="N3378">
        <v>0.29199316351535598</v>
      </c>
      <c r="O3378">
        <v>38.542890716803697</v>
      </c>
      <c r="P3378">
        <v>520.03642987249498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420</v>
      </c>
      <c r="E3379">
        <v>52.552408049999997</v>
      </c>
      <c r="F3379">
        <v>0.9</v>
      </c>
      <c r="G3379">
        <v>-46.060635780293097</v>
      </c>
      <c r="H3379">
        <v>-4.5369659535902702</v>
      </c>
      <c r="I3379">
        <v>-8.3717505477091407</v>
      </c>
      <c r="J3379">
        <v>-1.33357813886593</v>
      </c>
      <c r="K3379">
        <v>0.88083702744710701</v>
      </c>
      <c r="L3379">
        <v>0.86393070121123205</v>
      </c>
      <c r="M3379">
        <v>44.968726694609998</v>
      </c>
      <c r="N3379">
        <v>0.55184786370504602</v>
      </c>
      <c r="O3379">
        <v>50</v>
      </c>
      <c r="P3379">
        <v>36.363636363636303</v>
      </c>
      <c r="Q3379">
        <v>9.0286037528908999E-2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420</v>
      </c>
      <c r="E3380">
        <v>52.53850525</v>
      </c>
      <c r="F3380">
        <v>170.9</v>
      </c>
      <c r="G3380">
        <v>-26.417778637436001</v>
      </c>
      <c r="H3380">
        <v>214.71886945188001</v>
      </c>
      <c r="I3380">
        <v>197.60721037972701</v>
      </c>
      <c r="J3380">
        <v>8.8959217662994003</v>
      </c>
      <c r="M3380">
        <v>85.496896454169004</v>
      </c>
      <c r="N3380">
        <v>1.2456223379081801</v>
      </c>
      <c r="O3380">
        <v>6.1439438267993003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398</v>
      </c>
      <c r="E3381">
        <v>52.496086499999997</v>
      </c>
      <c r="F3381">
        <v>138.44999999999999</v>
      </c>
      <c r="G3381">
        <v>-27.791501779387399</v>
      </c>
      <c r="H3381">
        <v>2.9850120683877299</v>
      </c>
      <c r="I3381">
        <v>-36.122049312813303</v>
      </c>
      <c r="J3381">
        <v>0.24498280092849101</v>
      </c>
      <c r="K3381">
        <v>134.99677877950299</v>
      </c>
      <c r="L3381">
        <v>138.72789261861899</v>
      </c>
      <c r="M3381">
        <v>51.463639546544201</v>
      </c>
      <c r="N3381">
        <v>0.73023631084229401</v>
      </c>
      <c r="O3381">
        <v>80.5706031058143</v>
      </c>
      <c r="P3381">
        <v>31.232227488151601</v>
      </c>
      <c r="Q3381">
        <v>3.7772811867732001E-2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1447</v>
      </c>
      <c r="E3382">
        <v>52.410535920000001</v>
      </c>
      <c r="F3382">
        <v>9.9600000000000009</v>
      </c>
      <c r="G3382">
        <v>-85.463831269014904</v>
      </c>
      <c r="H3382">
        <v>-4.6273611876921397</v>
      </c>
      <c r="I3382">
        <v>-53.7437754208418</v>
      </c>
      <c r="J3382">
        <v>-1.43377853966753</v>
      </c>
      <c r="K3382">
        <v>10.223612101207999</v>
      </c>
      <c r="L3382">
        <v>14.5488780004488</v>
      </c>
      <c r="M3382">
        <v>55.767387805151898</v>
      </c>
      <c r="N3382">
        <v>0.66656085496372397</v>
      </c>
      <c r="O3382">
        <v>156.02409638554201</v>
      </c>
      <c r="P3382">
        <v>11.2849162011173</v>
      </c>
      <c r="Q3382">
        <v>0.21025703958560399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420</v>
      </c>
      <c r="E3383">
        <v>52.246000000000002</v>
      </c>
      <c r="F3383">
        <v>13.84</v>
      </c>
      <c r="G3383">
        <v>-93.853072755083005</v>
      </c>
      <c r="H3383">
        <v>9.3414878609657706</v>
      </c>
      <c r="I3383">
        <v>-27.482943614277399</v>
      </c>
      <c r="J3383">
        <v>-8.9252011755151397</v>
      </c>
      <c r="K3383">
        <v>13.312586905077101</v>
      </c>
      <c r="L3383">
        <v>18.020614011553601</v>
      </c>
      <c r="M3383">
        <v>38.791844314962198</v>
      </c>
      <c r="N3383">
        <v>0.874001681224025</v>
      </c>
      <c r="O3383">
        <v>217.84682080924799</v>
      </c>
      <c r="P3383">
        <v>66.746987951807199</v>
      </c>
      <c r="Q3383">
        <v>2.3392004165769999E-2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136</v>
      </c>
      <c r="E3384">
        <v>52.2</v>
      </c>
      <c r="F3384">
        <v>20.88</v>
      </c>
      <c r="G3384">
        <v>-21.228861760861701</v>
      </c>
      <c r="H3384">
        <v>2.3414397592010601</v>
      </c>
      <c r="I3384">
        <v>-48.676214041649402</v>
      </c>
      <c r="J3384">
        <v>-3.97103902397992</v>
      </c>
      <c r="K3384">
        <v>21.1023515555048</v>
      </c>
      <c r="L3384">
        <v>22.5802229374526</v>
      </c>
      <c r="M3384">
        <v>48.326232981585001</v>
      </c>
      <c r="N3384">
        <v>1.92797596215317</v>
      </c>
      <c r="O3384">
        <v>79.310344827586206</v>
      </c>
      <c r="P3384">
        <v>14.410958904109499</v>
      </c>
      <c r="Q3384">
        <v>8.2432541390067005E-2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E3385">
        <v>52.05</v>
      </c>
      <c r="F3385">
        <v>41.64</v>
      </c>
      <c r="G3385">
        <v>5.9828572926116701</v>
      </c>
      <c r="H3385">
        <v>-15.610152997396399</v>
      </c>
      <c r="I3385">
        <v>-26.276076867292499</v>
      </c>
      <c r="J3385">
        <v>0.73959259284138801</v>
      </c>
      <c r="K3385">
        <v>44.750758680493398</v>
      </c>
      <c r="L3385">
        <v>43.157066029613503</v>
      </c>
      <c r="M3385">
        <v>40.187143859751401</v>
      </c>
      <c r="N3385">
        <v>0.26320233764684797</v>
      </c>
      <c r="O3385">
        <v>62.463976945244902</v>
      </c>
      <c r="P3385">
        <v>56.541353383458599</v>
      </c>
      <c r="Q3385">
        <v>8.7146020656890005E-2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293</v>
      </c>
      <c r="E3386">
        <v>52.002816000000003</v>
      </c>
      <c r="F3386">
        <v>25.6</v>
      </c>
      <c r="G3386">
        <v>-52.748713889234502</v>
      </c>
      <c r="H3386">
        <v>10.585021934536901</v>
      </c>
      <c r="I3386">
        <v>-27.767617002399099</v>
      </c>
      <c r="J3386">
        <v>10.725245390545799</v>
      </c>
      <c r="K3386">
        <v>24.416556190426402</v>
      </c>
      <c r="L3386">
        <v>28.190618985063299</v>
      </c>
      <c r="M3386">
        <v>63.815781839290203</v>
      </c>
      <c r="N3386">
        <v>1.56295680326593</v>
      </c>
      <c r="O3386">
        <v>44.53125</v>
      </c>
      <c r="P3386">
        <v>21.040189125295498</v>
      </c>
      <c r="Q3386">
        <v>-9.3128781643735004E-2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136</v>
      </c>
      <c r="E3387">
        <v>51.834996400000001</v>
      </c>
      <c r="F3387">
        <v>6.68</v>
      </c>
      <c r="G3387">
        <v>15.709880937032001</v>
      </c>
      <c r="H3387">
        <v>14.3436252861559</v>
      </c>
      <c r="I3387">
        <v>12.983991749209601</v>
      </c>
      <c r="J3387">
        <v>4.3536256526032604</v>
      </c>
      <c r="K3387">
        <v>6.2228351086123599</v>
      </c>
      <c r="L3387">
        <v>5.5790263535909697</v>
      </c>
      <c r="M3387">
        <v>56.6994208333305</v>
      </c>
      <c r="N3387">
        <v>0.84685122222591402</v>
      </c>
      <c r="O3387">
        <v>9.7305389221556897</v>
      </c>
      <c r="P3387">
        <v>67</v>
      </c>
      <c r="Q3387">
        <v>7.1242821095116995E-2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942</v>
      </c>
      <c r="E3388">
        <v>51.777257499999997</v>
      </c>
      <c r="F3388">
        <v>93.02</v>
      </c>
      <c r="G3388">
        <v>-8.2971437168011093</v>
      </c>
      <c r="H3388">
        <v>-5.6285410451653597</v>
      </c>
      <c r="I3388">
        <v>-9.7959339212270002</v>
      </c>
      <c r="J3388">
        <v>3.70051277022498</v>
      </c>
      <c r="K3388">
        <v>89.592556444652999</v>
      </c>
      <c r="L3388">
        <v>86.159104017446495</v>
      </c>
      <c r="M3388">
        <v>63.522801356505397</v>
      </c>
      <c r="N3388">
        <v>0.43630159741809499</v>
      </c>
      <c r="O3388">
        <v>12.9864545259084</v>
      </c>
      <c r="P3388">
        <v>34.713975380159297</v>
      </c>
      <c r="Q3388">
        <v>7.7090503614312994E-2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E3389">
        <v>51.731180000000002</v>
      </c>
      <c r="F3389">
        <v>131.9</v>
      </c>
      <c r="G3389">
        <v>14.651740079141501</v>
      </c>
      <c r="H3389">
        <v>-7.6869267666770398</v>
      </c>
      <c r="I3389">
        <v>-24.556721645974999</v>
      </c>
      <c r="J3389">
        <v>-2.73982813886593</v>
      </c>
      <c r="K3389">
        <v>129.75607687421501</v>
      </c>
      <c r="L3389">
        <v>129.701307203488</v>
      </c>
      <c r="M3389">
        <v>56.974770309553698</v>
      </c>
      <c r="N3389">
        <v>2.0888150107916101</v>
      </c>
      <c r="O3389">
        <v>28.885519332827901</v>
      </c>
      <c r="P3389">
        <v>54.178842781998803</v>
      </c>
      <c r="Q3389">
        <v>1.3683128471022999E-2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72</v>
      </c>
      <c r="E3390">
        <v>51.690094999999999</v>
      </c>
      <c r="F3390">
        <v>122.3</v>
      </c>
      <c r="G3390">
        <v>105.82680928508501</v>
      </c>
      <c r="H3390">
        <v>-17.156102173279301</v>
      </c>
      <c r="I3390">
        <v>-48.642515506053002</v>
      </c>
      <c r="J3390">
        <v>2.0190708677565801</v>
      </c>
      <c r="K3390">
        <v>135.520203000843</v>
      </c>
      <c r="L3390">
        <v>114.068380235829</v>
      </c>
      <c r="M3390">
        <v>36.154323587498702</v>
      </c>
      <c r="N3390">
        <v>0.64290073335470999</v>
      </c>
      <c r="O3390">
        <v>61.6925592804578</v>
      </c>
      <c r="P3390">
        <v>132.24458792252099</v>
      </c>
      <c r="Q3390">
        <v>0.28844293512796798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628</v>
      </c>
      <c r="E3391">
        <v>51.532275237999997</v>
      </c>
      <c r="F3391">
        <v>0.83</v>
      </c>
      <c r="G3391">
        <v>-51.643003862661203</v>
      </c>
      <c r="H3391">
        <v>7.3727459561216202</v>
      </c>
      <c r="I3391">
        <v>-64.254103488885605</v>
      </c>
      <c r="J3391">
        <v>-2.5383974159743601</v>
      </c>
      <c r="K3391">
        <v>0.858115339811925</v>
      </c>
      <c r="L3391">
        <v>1.1206571532858101</v>
      </c>
      <c r="M3391">
        <v>54.862385754085899</v>
      </c>
      <c r="N3391">
        <v>0.50674362268265405</v>
      </c>
      <c r="O3391">
        <v>140.96385542168599</v>
      </c>
      <c r="P3391">
        <v>13.6986301369862</v>
      </c>
      <c r="Q3391">
        <v>5.1920610077384001E-2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27</v>
      </c>
      <c r="E3392">
        <v>51.369748479999998</v>
      </c>
      <c r="F3392">
        <v>48.04</v>
      </c>
      <c r="G3392">
        <v>102.344126124468</v>
      </c>
      <c r="H3392">
        <v>-9.1819443273821992</v>
      </c>
      <c r="I3392">
        <v>22.807237452626499</v>
      </c>
      <c r="J3392">
        <v>15.742445252946901</v>
      </c>
      <c r="K3392">
        <v>37.241124213896597</v>
      </c>
      <c r="L3392">
        <v>34.251138185375297</v>
      </c>
      <c r="M3392">
        <v>86.043532880701605</v>
      </c>
      <c r="N3392">
        <v>2.4028146520098099</v>
      </c>
      <c r="O3392">
        <v>18.547044129891699</v>
      </c>
      <c r="P3392">
        <v>132.07729468599001</v>
      </c>
      <c r="Q3392">
        <v>4.2620034526617001E-2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51.175823999999999</v>
      </c>
      <c r="F3393">
        <v>81.96</v>
      </c>
      <c r="G3393">
        <v>-3.69050591016329</v>
      </c>
      <c r="H3393">
        <v>-2.9399328497078501</v>
      </c>
      <c r="I3393">
        <v>-36.196960631742698</v>
      </c>
      <c r="J3393">
        <v>2.1279603226725299</v>
      </c>
      <c r="K3393">
        <v>86.286936103166497</v>
      </c>
      <c r="L3393">
        <v>88.860160905908003</v>
      </c>
      <c r="M3393">
        <v>49.1050078283522</v>
      </c>
      <c r="N3393">
        <v>1.12965517241379</v>
      </c>
      <c r="O3393">
        <v>63.872620790629497</v>
      </c>
      <c r="P3393">
        <v>32.750242954324499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531</v>
      </c>
      <c r="E3394">
        <v>51.043799999999997</v>
      </c>
      <c r="F3394">
        <v>3.53</v>
      </c>
      <c r="G3394">
        <v>330.87933933892702</v>
      </c>
      <c r="H3394">
        <v>-37.018769863965602</v>
      </c>
      <c r="I3394">
        <v>1.18012046631284</v>
      </c>
      <c r="J3394">
        <v>-0.20363463604107199</v>
      </c>
      <c r="K3394">
        <v>4.7817209368755602</v>
      </c>
      <c r="L3394">
        <v>3.88429707735449</v>
      </c>
      <c r="M3394">
        <v>26.1519694831489</v>
      </c>
      <c r="N3394">
        <v>3.9256063389399798</v>
      </c>
      <c r="O3394">
        <v>133.99433427762</v>
      </c>
      <c r="P3394">
        <v>380.97593314666</v>
      </c>
      <c r="Q3394">
        <v>0.121348303127305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72</v>
      </c>
      <c r="E3395">
        <v>50.974159999999998</v>
      </c>
      <c r="F3395">
        <v>25.16</v>
      </c>
      <c r="G3395">
        <v>96.040223130910505</v>
      </c>
      <c r="H3395">
        <v>3.0764579668875802</v>
      </c>
      <c r="I3395">
        <v>59.863543569937903</v>
      </c>
      <c r="J3395">
        <v>-9.0286518533571094</v>
      </c>
      <c r="K3395">
        <v>24.5925817467092</v>
      </c>
      <c r="L3395">
        <v>19.514981506241298</v>
      </c>
      <c r="M3395">
        <v>35.886855115237502</v>
      </c>
      <c r="N3395">
        <v>0.778529313540545</v>
      </c>
      <c r="O3395">
        <v>17.249602543720101</v>
      </c>
      <c r="P3395">
        <v>164.84210526315701</v>
      </c>
      <c r="Q3395">
        <v>5.8686182568992003E-2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57</v>
      </c>
      <c r="E3396">
        <v>50.881680000000003</v>
      </c>
      <c r="F3396">
        <v>41.57</v>
      </c>
      <c r="G3396">
        <v>64.404574838256806</v>
      </c>
      <c r="H3396">
        <v>-1.3854332757418</v>
      </c>
      <c r="I3396">
        <v>-11.56141574185</v>
      </c>
      <c r="J3396">
        <v>4.1902313849435897</v>
      </c>
      <c r="K3396">
        <v>37.771941172339801</v>
      </c>
      <c r="L3396">
        <v>33.929002558230501</v>
      </c>
      <c r="M3396">
        <v>76.658301176881594</v>
      </c>
      <c r="N3396">
        <v>1.4949750818318499</v>
      </c>
      <c r="O3396">
        <v>21.938898243925799</v>
      </c>
      <c r="P3396">
        <v>97.952380952380906</v>
      </c>
      <c r="Q3396">
        <v>2.4440268012978002E-2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1472</v>
      </c>
      <c r="E3397">
        <v>50.825000000000003</v>
      </c>
      <c r="F3397">
        <v>20.329999999999998</v>
      </c>
      <c r="G3397">
        <v>-22.851808184048299</v>
      </c>
      <c r="H3397">
        <v>-3.1497419330168901</v>
      </c>
      <c r="I3397">
        <v>-29.932245338740401</v>
      </c>
      <c r="J3397">
        <v>2.4972676322783398</v>
      </c>
      <c r="K3397">
        <v>20.7049689322623</v>
      </c>
      <c r="L3397">
        <v>20.909581905855699</v>
      </c>
      <c r="M3397">
        <v>43.245490568581999</v>
      </c>
      <c r="N3397">
        <v>0.90973200730598502</v>
      </c>
      <c r="O3397">
        <v>36.743728480078701</v>
      </c>
      <c r="P3397">
        <v>18.473193473193401</v>
      </c>
      <c r="Q3397">
        <v>1.6159117154848999E-2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845</v>
      </c>
      <c r="E3398">
        <v>50.814214200000002</v>
      </c>
      <c r="F3398">
        <v>23.41</v>
      </c>
      <c r="G3398">
        <v>84.6732944013376</v>
      </c>
      <c r="H3398">
        <v>4.91956391110286</v>
      </c>
      <c r="I3398">
        <v>-8.8985679353302505</v>
      </c>
      <c r="J3398">
        <v>2.82335787234378</v>
      </c>
      <c r="K3398">
        <v>20.935682020551099</v>
      </c>
      <c r="L3398">
        <v>18.134086923494301</v>
      </c>
      <c r="M3398">
        <v>61.064180556828298</v>
      </c>
      <c r="N3398">
        <v>1.85931744393225</v>
      </c>
      <c r="O3398">
        <v>12.9004698846646</v>
      </c>
      <c r="P3398">
        <v>120.84905660377299</v>
      </c>
      <c r="Q3398">
        <v>8.1191697728177997E-2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E3399">
        <v>50.788386000000003</v>
      </c>
      <c r="F3399">
        <v>16.11</v>
      </c>
      <c r="G3399">
        <v>-41.628304953225403</v>
      </c>
      <c r="H3399">
        <v>25.586121967662699</v>
      </c>
      <c r="I3399">
        <v>-17.205910717801199</v>
      </c>
      <c r="J3399">
        <v>0.44273765060775999</v>
      </c>
      <c r="K3399">
        <v>13.734289429634201</v>
      </c>
      <c r="L3399">
        <v>15.042573807581499</v>
      </c>
      <c r="M3399">
        <v>88.354285884067494</v>
      </c>
      <c r="N3399">
        <v>2.0837638832294001</v>
      </c>
      <c r="O3399">
        <v>55.493482309124701</v>
      </c>
      <c r="P3399">
        <v>46.454545454545404</v>
      </c>
      <c r="Q3399">
        <v>0.121303408318953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E3400">
        <v>50.758400000000002</v>
      </c>
      <c r="F3400">
        <v>35</v>
      </c>
      <c r="G3400">
        <v>-27.8262293416613</v>
      </c>
      <c r="H3400">
        <v>-6.6601258125991896</v>
      </c>
      <c r="I3400">
        <v>-7.0565537185946496</v>
      </c>
      <c r="J3400">
        <v>1.09345719139522</v>
      </c>
      <c r="K3400">
        <v>34.381265224313999</v>
      </c>
      <c r="L3400">
        <v>32.940383886516003</v>
      </c>
      <c r="M3400">
        <v>57.188626969030103</v>
      </c>
      <c r="N3400">
        <v>1.0647375808311099</v>
      </c>
      <c r="O3400">
        <v>30.628571428571401</v>
      </c>
      <c r="P3400">
        <v>29.533678756476601</v>
      </c>
      <c r="Q3400">
        <v>0.11151128837172999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1442</v>
      </c>
      <c r="E3401">
        <v>50.732039999999998</v>
      </c>
      <c r="F3401">
        <v>28.45</v>
      </c>
      <c r="G3401">
        <v>-5.0440585009172603</v>
      </c>
      <c r="H3401">
        <v>-14.3083033186098</v>
      </c>
      <c r="I3401">
        <v>-17.254444436720501</v>
      </c>
      <c r="J3401">
        <v>-2.4672091934863301</v>
      </c>
      <c r="K3401">
        <v>31.893061234475802</v>
      </c>
      <c r="L3401">
        <v>30.4235666252494</v>
      </c>
      <c r="M3401">
        <v>28.6019967769308</v>
      </c>
      <c r="N3401">
        <v>0.70514528907104002</v>
      </c>
      <c r="O3401">
        <v>63.655536028119499</v>
      </c>
      <c r="P3401">
        <v>75.076923076922995</v>
      </c>
      <c r="Q3401">
        <v>8.6640861401408004E-2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57</v>
      </c>
      <c r="E3402">
        <v>50.676138183999903</v>
      </c>
      <c r="F3402">
        <v>25.34</v>
      </c>
      <c r="G3402">
        <v>2.0741241965720598</v>
      </c>
      <c r="H3402">
        <v>19.7350120683877</v>
      </c>
      <c r="I3402">
        <v>-7.7835152535915002</v>
      </c>
      <c r="J3402">
        <v>2.2234145854671401</v>
      </c>
      <c r="K3402">
        <v>22.497263003612499</v>
      </c>
      <c r="L3402">
        <v>20.721459398180901</v>
      </c>
      <c r="M3402">
        <v>68.399406198512096</v>
      </c>
      <c r="N3402">
        <v>3.2021149224334802</v>
      </c>
      <c r="O3402">
        <v>18.7845303867403</v>
      </c>
      <c r="P3402">
        <v>147.21951219512101</v>
      </c>
      <c r="Q3402">
        <v>0.13799635717144501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E3403">
        <v>50.534452471999998</v>
      </c>
      <c r="F3403">
        <v>17.559999999999999</v>
      </c>
      <c r="G3403">
        <v>31.424917991777399</v>
      </c>
      <c r="H3403">
        <v>-25.557454026368902</v>
      </c>
      <c r="I3403">
        <v>-13.140859726889399</v>
      </c>
      <c r="J3403">
        <v>-8.9118318456204708</v>
      </c>
      <c r="K3403">
        <v>21.904288149212299</v>
      </c>
      <c r="L3403">
        <v>21.2256726512048</v>
      </c>
      <c r="M3403">
        <v>37.0424041655411</v>
      </c>
      <c r="N3403">
        <v>1.0103001628817201</v>
      </c>
      <c r="O3403">
        <v>104.062262718299</v>
      </c>
      <c r="P3403">
        <v>75.453788509575304</v>
      </c>
      <c r="Q3403">
        <v>8.8927121220161998E-2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57</v>
      </c>
      <c r="E3404">
        <v>50.5</v>
      </c>
      <c r="F3404">
        <v>4.04</v>
      </c>
      <c r="G3404">
        <v>-39.7968523938682</v>
      </c>
      <c r="H3404">
        <v>-1.9380648546891801</v>
      </c>
      <c r="I3404">
        <v>-34.095373330155397</v>
      </c>
      <c r="J3404">
        <v>-6.9149734877031399</v>
      </c>
      <c r="K3404">
        <v>4.0899414564799699</v>
      </c>
      <c r="L3404">
        <v>4.17309014783834</v>
      </c>
      <c r="M3404">
        <v>47.247157000247398</v>
      </c>
      <c r="N3404">
        <v>0.82686791816272998</v>
      </c>
      <c r="O3404">
        <v>56.188118811881097</v>
      </c>
      <c r="P3404">
        <v>17.4418604651162</v>
      </c>
      <c r="Q3404">
        <v>7.8239976819812998E-2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E3405">
        <v>50.472000000000001</v>
      </c>
      <c r="F3405">
        <v>70.099999999999994</v>
      </c>
      <c r="G3405">
        <v>-50.354410581880401</v>
      </c>
      <c r="H3405">
        <v>-5.6328141254212198</v>
      </c>
      <c r="I3405">
        <v>-28.241833550235299</v>
      </c>
      <c r="J3405">
        <v>-2.6510273329794498</v>
      </c>
      <c r="K3405">
        <v>71.425679075439007</v>
      </c>
      <c r="L3405">
        <v>78.090303981100803</v>
      </c>
      <c r="M3405">
        <v>50.975874455438102</v>
      </c>
      <c r="N3405">
        <v>0.99007632461929795</v>
      </c>
      <c r="O3405">
        <v>38.801711840228201</v>
      </c>
      <c r="P3405">
        <v>7.0229007633587601</v>
      </c>
      <c r="Q3405">
        <v>9.9806990138600005E-2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637</v>
      </c>
      <c r="E3406">
        <v>50.386142999999997</v>
      </c>
      <c r="F3406">
        <v>11.03</v>
      </c>
      <c r="G3406">
        <v>57.415554695897299</v>
      </c>
      <c r="H3406">
        <v>6.8170350745968503E-3</v>
      </c>
      <c r="I3406">
        <v>-28.082228488885601</v>
      </c>
      <c r="J3406">
        <v>3.7664218611340599</v>
      </c>
      <c r="K3406">
        <v>10.3023648078786</v>
      </c>
      <c r="L3406">
        <v>10.0803955412372</v>
      </c>
      <c r="M3406">
        <v>80.622015503672102</v>
      </c>
      <c r="N3406">
        <v>0.91719522269691001</v>
      </c>
      <c r="O3406">
        <v>55.031731640979103</v>
      </c>
      <c r="P3406">
        <v>86.949152542372801</v>
      </c>
      <c r="Q3406">
        <v>-3.9459807603083999E-2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398</v>
      </c>
      <c r="E3407">
        <v>50.2423134</v>
      </c>
      <c r="F3407">
        <v>34</v>
      </c>
      <c r="G3407">
        <v>-67.543319762977106</v>
      </c>
      <c r="H3407">
        <v>-2.0867135033378101</v>
      </c>
      <c r="I3407">
        <v>-55.379644614426702</v>
      </c>
      <c r="J3407">
        <v>-1.0364013186579</v>
      </c>
      <c r="K3407">
        <v>34.740069779081999</v>
      </c>
      <c r="M3407">
        <v>45.506695437343403</v>
      </c>
      <c r="N3407">
        <v>0.98918918918918897</v>
      </c>
      <c r="O3407">
        <v>80.588235294117595</v>
      </c>
      <c r="P3407">
        <v>12.9568106312292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133</v>
      </c>
      <c r="E3408">
        <v>50.119733664000002</v>
      </c>
      <c r="F3408">
        <v>24.66</v>
      </c>
      <c r="G3408">
        <v>128.86172446815399</v>
      </c>
      <c r="H3408">
        <v>16.6811601825686</v>
      </c>
      <c r="I3408">
        <v>81.771333713022102</v>
      </c>
      <c r="J3408">
        <v>2.6217099092853902</v>
      </c>
      <c r="K3408">
        <v>21.6223726185004</v>
      </c>
      <c r="L3408">
        <v>16.310997150879601</v>
      </c>
      <c r="M3408">
        <v>61.441596719170597</v>
      </c>
      <c r="N3408">
        <v>1.2291939081788199</v>
      </c>
      <c r="O3408">
        <v>15.896188158961801</v>
      </c>
      <c r="P3408">
        <v>172.78761061946901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E3409">
        <v>49.854475000000001</v>
      </c>
      <c r="F3409">
        <v>995</v>
      </c>
      <c r="G3409">
        <v>539.13406082744598</v>
      </c>
      <c r="H3409">
        <v>14.947241074911499</v>
      </c>
      <c r="I3409">
        <v>118.76697379448601</v>
      </c>
      <c r="J3409">
        <v>3.0131162911184499</v>
      </c>
      <c r="K3409">
        <v>902.65752406485501</v>
      </c>
      <c r="L3409">
        <v>614.64505705352701</v>
      </c>
      <c r="M3409">
        <v>50.065140009927099</v>
      </c>
      <c r="N3409">
        <v>1.1116344463971799</v>
      </c>
      <c r="O3409">
        <v>20.603015075376799</v>
      </c>
      <c r="P3409">
        <v>761.09909130246604</v>
      </c>
      <c r="Q3409">
        <v>0.462865210590507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E3410">
        <v>49.735610000000001</v>
      </c>
      <c r="F3410">
        <v>218</v>
      </c>
      <c r="G3410">
        <v>98.440395679221993</v>
      </c>
      <c r="H3410">
        <v>45.458486869448699</v>
      </c>
      <c r="I3410">
        <v>103.854951038378</v>
      </c>
      <c r="J3410">
        <v>15.369124563836699</v>
      </c>
      <c r="K3410">
        <v>160.03160600237999</v>
      </c>
      <c r="L3410">
        <v>123.80355710662199</v>
      </c>
      <c r="M3410">
        <v>68.193343503275003</v>
      </c>
      <c r="N3410">
        <v>5.05155540886211</v>
      </c>
      <c r="O3410">
        <v>21.215596330275201</v>
      </c>
      <c r="P3410">
        <v>156.470588235294</v>
      </c>
      <c r="Q3410">
        <v>0.145738469209238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411</v>
      </c>
      <c r="E3411">
        <v>49.724367723</v>
      </c>
      <c r="F3411">
        <v>17.37</v>
      </c>
      <c r="G3411">
        <v>198.25511855882499</v>
      </c>
      <c r="H3411">
        <v>-2.3729760972927298</v>
      </c>
      <c r="I3411">
        <v>146.94890402991101</v>
      </c>
      <c r="J3411">
        <v>16.459525309409901</v>
      </c>
      <c r="K3411">
        <v>18.175151308468099</v>
      </c>
      <c r="L3411">
        <v>14.2598396551191</v>
      </c>
      <c r="M3411">
        <v>66.720356522069594</v>
      </c>
      <c r="N3411">
        <v>0.77359965628688199</v>
      </c>
      <c r="O3411">
        <v>66.6666666666666</v>
      </c>
      <c r="P3411">
        <v>243.96039603960401</v>
      </c>
      <c r="Q3411">
        <v>7.3235654415692006E-2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49.643233420000001</v>
      </c>
      <c r="F3412">
        <v>69.739999999999995</v>
      </c>
      <c r="G3412">
        <v>122.653649933992</v>
      </c>
      <c r="H3412">
        <v>11.106800710584499</v>
      </c>
      <c r="I3412">
        <v>40.758121449989602</v>
      </c>
      <c r="J3412">
        <v>-12.767516773806401</v>
      </c>
      <c r="K3412">
        <v>61.611613446949001</v>
      </c>
      <c r="L3412">
        <v>48.528609567426201</v>
      </c>
      <c r="M3412">
        <v>56.285819778989399</v>
      </c>
      <c r="N3412">
        <v>1.8455247977790401</v>
      </c>
      <c r="O3412">
        <v>15.873243475767101</v>
      </c>
      <c r="P3412">
        <v>176.19801980198</v>
      </c>
      <c r="Q3412">
        <v>0.10963595551270899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1149</v>
      </c>
      <c r="E3413">
        <v>49.637500000000003</v>
      </c>
      <c r="F3413">
        <v>9.5</v>
      </c>
      <c r="G3413">
        <v>58.767406547749097</v>
      </c>
      <c r="H3413">
        <v>14.0913469100167</v>
      </c>
      <c r="I3413">
        <v>17.8738520048556</v>
      </c>
      <c r="J3413">
        <v>0.70932278043949204</v>
      </c>
      <c r="K3413">
        <v>8.7091532393747197</v>
      </c>
      <c r="L3413">
        <v>7.75803739103275</v>
      </c>
      <c r="M3413">
        <v>54.401914336994302</v>
      </c>
      <c r="N3413">
        <v>2.7953602138683702</v>
      </c>
      <c r="O3413">
        <v>14.2105263157894</v>
      </c>
      <c r="P3413">
        <v>98.744769874476901</v>
      </c>
      <c r="Q3413">
        <v>0.165171650173388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49.627569641999997</v>
      </c>
      <c r="F3414">
        <v>34.99</v>
      </c>
      <c r="G3414">
        <v>-4.6710841350003802</v>
      </c>
      <c r="H3414">
        <v>-7.6275500682707804</v>
      </c>
      <c r="I3414">
        <v>-44.636117018531401</v>
      </c>
      <c r="J3414">
        <v>-1.30499037442909</v>
      </c>
      <c r="K3414">
        <v>36.769399358129697</v>
      </c>
      <c r="L3414">
        <v>39.311989531909802</v>
      </c>
      <c r="M3414">
        <v>47.057407118413799</v>
      </c>
      <c r="N3414">
        <v>0.91561870991291605</v>
      </c>
      <c r="O3414">
        <v>59.988568162332001</v>
      </c>
      <c r="P3414">
        <v>32.688661357603301</v>
      </c>
      <c r="Q3414">
        <v>5.0951066531088003E-2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136</v>
      </c>
      <c r="E3415">
        <v>49.627027380000001</v>
      </c>
      <c r="F3415">
        <v>165.9</v>
      </c>
      <c r="G3415">
        <v>61.7201211130742</v>
      </c>
      <c r="H3415">
        <v>1.18549028432986</v>
      </c>
      <c r="I3415">
        <v>0.99424663268438496</v>
      </c>
      <c r="J3415">
        <v>-2.8045990273625399</v>
      </c>
      <c r="K3415">
        <v>160.52764612199701</v>
      </c>
      <c r="L3415">
        <v>141.924764058363</v>
      </c>
      <c r="M3415">
        <v>56.147822174669798</v>
      </c>
      <c r="N3415">
        <v>0.90123110151187902</v>
      </c>
      <c r="O3415">
        <v>11.5129596142254</v>
      </c>
      <c r="P3415">
        <v>100.96910963052601</v>
      </c>
      <c r="Q3415">
        <v>6.3050009050167E-2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298</v>
      </c>
      <c r="E3416">
        <v>49.611161600000003</v>
      </c>
      <c r="F3416">
        <v>16.940000000000001</v>
      </c>
      <c r="G3416">
        <v>45.561916794036001</v>
      </c>
      <c r="H3416">
        <v>-3.6763019005498001</v>
      </c>
      <c r="I3416">
        <v>-10.3277231207874</v>
      </c>
      <c r="J3416">
        <v>10.4075826349832</v>
      </c>
      <c r="K3416">
        <v>16.083757663962501</v>
      </c>
      <c r="L3416">
        <v>14.923857110479601</v>
      </c>
      <c r="M3416">
        <v>59.0070763815568</v>
      </c>
      <c r="N3416">
        <v>1.1492504754655299</v>
      </c>
      <c r="O3416">
        <v>19.834710743801601</v>
      </c>
      <c r="P3416">
        <v>82.150537634408593</v>
      </c>
      <c r="Q3416">
        <v>6.3082443651545E-2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E3417">
        <v>49.512964500000002</v>
      </c>
      <c r="F3417">
        <v>184.95</v>
      </c>
      <c r="G3417">
        <v>-28.301067762104399</v>
      </c>
      <c r="H3417">
        <v>11.951483077340299</v>
      </c>
      <c r="I3417">
        <v>-45.754103488885598</v>
      </c>
      <c r="J3417">
        <v>13.320770379770501</v>
      </c>
      <c r="K3417">
        <v>161.26299989869901</v>
      </c>
      <c r="L3417">
        <v>199.37744638781501</v>
      </c>
      <c r="M3417">
        <v>85.942024333783706</v>
      </c>
      <c r="N3417">
        <v>0.82101063829787202</v>
      </c>
      <c r="O3417">
        <v>77.885915112192393</v>
      </c>
      <c r="P3417">
        <v>48.733413751507797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925</v>
      </c>
      <c r="E3418">
        <v>49.429375999999998</v>
      </c>
      <c r="F3418">
        <v>1.24</v>
      </c>
      <c r="G3418">
        <v>-6.0294291228729104</v>
      </c>
      <c r="H3418">
        <v>1.7343489384142701</v>
      </c>
      <c r="I3418">
        <v>-32.6751561204645</v>
      </c>
      <c r="J3418">
        <v>-3.7335781388659299</v>
      </c>
      <c r="K3418">
        <v>1.21069581189112</v>
      </c>
      <c r="L3418">
        <v>1.2257550616642701</v>
      </c>
      <c r="M3418">
        <v>54.0157705500961</v>
      </c>
      <c r="N3418">
        <v>0.928314976460479</v>
      </c>
      <c r="O3418">
        <v>52.419354838709602</v>
      </c>
      <c r="P3418">
        <v>77.142857142857096</v>
      </c>
      <c r="Q3418">
        <v>-0.14625450718882599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E3419">
        <v>49.359446400000003</v>
      </c>
      <c r="F3419">
        <v>185.35</v>
      </c>
      <c r="G3419">
        <v>111.82129591269199</v>
      </c>
      <c r="H3419">
        <v>49.325961547951003</v>
      </c>
      <c r="I3419">
        <v>176.49099455032999</v>
      </c>
      <c r="J3419">
        <v>1.8140541731117801</v>
      </c>
      <c r="K3419">
        <v>136.164251204897</v>
      </c>
      <c r="L3419">
        <v>95.0197764542675</v>
      </c>
      <c r="M3419">
        <v>86.875872355792595</v>
      </c>
      <c r="N3419">
        <v>1.0470422535211199</v>
      </c>
      <c r="O3419">
        <v>6.1505260318316797</v>
      </c>
      <c r="P3419">
        <v>270.7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1118</v>
      </c>
      <c r="E3420">
        <v>49.358400000000003</v>
      </c>
      <c r="F3420">
        <v>112</v>
      </c>
      <c r="G3420">
        <v>-14.417778637435999</v>
      </c>
      <c r="H3420">
        <v>16.817037186127099</v>
      </c>
      <c r="I3420">
        <v>17.510602393467298</v>
      </c>
      <c r="J3420">
        <v>2.0436148435902002</v>
      </c>
      <c r="K3420">
        <v>102.347035422163</v>
      </c>
      <c r="L3420">
        <v>88.082144805612103</v>
      </c>
      <c r="M3420">
        <v>44.945615251980101</v>
      </c>
      <c r="N3420">
        <v>0.51374711812304996</v>
      </c>
      <c r="O3420">
        <v>23.285714285714199</v>
      </c>
      <c r="P3420">
        <v>59.954298771779399</v>
      </c>
      <c r="Q3420">
        <v>1.9970473800785999E-2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133</v>
      </c>
      <c r="E3421">
        <v>49.079735534999998</v>
      </c>
      <c r="F3421">
        <v>3.45</v>
      </c>
      <c r="K3421">
        <v>3.4677458506360201</v>
      </c>
      <c r="L3421">
        <v>4.1767796842679701</v>
      </c>
      <c r="M3421">
        <v>60.755946489344097</v>
      </c>
      <c r="N3421">
        <v>1</v>
      </c>
      <c r="Q3421">
        <v>-4.7233022382218999E-2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681</v>
      </c>
      <c r="E3422">
        <v>48.96</v>
      </c>
      <c r="F3422">
        <v>0.8</v>
      </c>
      <c r="G3422">
        <v>-46.417778637436001</v>
      </c>
      <c r="H3422">
        <v>-31.365992782617099</v>
      </c>
      <c r="I3422">
        <v>-41.5268307616128</v>
      </c>
      <c r="J3422">
        <v>-3.77260252910982</v>
      </c>
      <c r="K3422">
        <v>0.97498484352195203</v>
      </c>
      <c r="L3422">
        <v>1.0471481348542799</v>
      </c>
      <c r="M3422">
        <v>27.4814303471743</v>
      </c>
      <c r="N3422">
        <v>0.38327328161896701</v>
      </c>
      <c r="O3422">
        <v>112.5</v>
      </c>
      <c r="P3422">
        <v>9.5890410958904209</v>
      </c>
      <c r="Q3422">
        <v>-2.6618816443202999E-2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628</v>
      </c>
      <c r="E3423">
        <v>48.919207608000001</v>
      </c>
      <c r="F3423">
        <v>4.72</v>
      </c>
      <c r="G3423">
        <v>70.248888029230599</v>
      </c>
      <c r="H3423">
        <v>121.56193514531</v>
      </c>
      <c r="I3423">
        <v>9.9564228269038502</v>
      </c>
      <c r="J3423">
        <v>25.4269852414157</v>
      </c>
      <c r="K3423">
        <v>2.8709179387844102</v>
      </c>
      <c r="L3423">
        <v>3.3637688128792602</v>
      </c>
      <c r="M3423">
        <v>97.100329180511196</v>
      </c>
      <c r="N3423">
        <v>0.72072602816449005</v>
      </c>
      <c r="O3423">
        <v>12.2881355932203</v>
      </c>
      <c r="P3423">
        <v>148.42105263157799</v>
      </c>
      <c r="Q3423">
        <v>-1.0192202442729999E-2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420</v>
      </c>
      <c r="E3424">
        <v>48.889205099999998</v>
      </c>
      <c r="F3424">
        <v>37.53</v>
      </c>
      <c r="G3424">
        <v>26.453911790262499</v>
      </c>
      <c r="H3424">
        <v>6.0530729383353998</v>
      </c>
      <c r="I3424">
        <v>-27.479537014897101</v>
      </c>
      <c r="J3424">
        <v>-0.54410445465541302</v>
      </c>
      <c r="K3424">
        <v>38.307420773858397</v>
      </c>
      <c r="L3424">
        <v>38.301555653161302</v>
      </c>
      <c r="M3424">
        <v>33.322335926488996</v>
      </c>
      <c r="N3424">
        <v>0.34775978361739202</v>
      </c>
      <c r="O3424">
        <v>69.064748201438803</v>
      </c>
      <c r="P3424">
        <v>62.467532467532401</v>
      </c>
      <c r="Q3424">
        <v>-6.9216919355880001E-3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493</v>
      </c>
      <c r="E3425">
        <v>48.843602099999998</v>
      </c>
      <c r="F3425">
        <v>34.200000000000003</v>
      </c>
      <c r="G3425">
        <v>4.7674917883407399</v>
      </c>
      <c r="H3425">
        <v>5.8455843582886597</v>
      </c>
      <c r="I3425">
        <v>-24.254103488885601</v>
      </c>
      <c r="J3425">
        <v>-2.4382293016566101</v>
      </c>
      <c r="K3425">
        <v>32.356489606265498</v>
      </c>
      <c r="L3425">
        <v>32.458839460255597</v>
      </c>
      <c r="M3425">
        <v>67.388911979577699</v>
      </c>
      <c r="N3425">
        <v>0.68989920195895105</v>
      </c>
      <c r="O3425">
        <v>38.8888888888888</v>
      </c>
      <c r="P3425">
        <v>48.695652173912997</v>
      </c>
      <c r="Q3425">
        <v>-5.7497736853336999E-2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628</v>
      </c>
      <c r="E3426">
        <v>48.84</v>
      </c>
      <c r="F3426">
        <v>8.8800000000000008</v>
      </c>
      <c r="G3426">
        <v>11.256639967215101</v>
      </c>
      <c r="H3426">
        <v>-3.2153477054686901</v>
      </c>
      <c r="I3426">
        <v>-6.6177398525219697</v>
      </c>
      <c r="J3426">
        <v>5.93698205183727</v>
      </c>
      <c r="K3426">
        <v>8.2563015643949402</v>
      </c>
      <c r="L3426">
        <v>8.1046174062347305</v>
      </c>
      <c r="M3426">
        <v>64.008868545099105</v>
      </c>
      <c r="N3426">
        <v>0.54283039789269905</v>
      </c>
      <c r="O3426">
        <v>31.9819819819819</v>
      </c>
      <c r="P3426">
        <v>38.749999999999901</v>
      </c>
      <c r="Q3426">
        <v>-2.8645520977971999E-2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E3427">
        <v>48.769599999999997</v>
      </c>
      <c r="F3427">
        <v>80</v>
      </c>
      <c r="G3427">
        <v>378.31408256130197</v>
      </c>
      <c r="H3427">
        <v>-16.5009769119022</v>
      </c>
      <c r="I3427">
        <v>9.6616338097513008</v>
      </c>
      <c r="J3427">
        <v>0.699208746379965</v>
      </c>
      <c r="K3427">
        <v>81.8265005518343</v>
      </c>
      <c r="L3427">
        <v>64.593477212206096</v>
      </c>
      <c r="M3427">
        <v>51.665049821778503</v>
      </c>
      <c r="N3427">
        <v>0.80022356466726896</v>
      </c>
      <c r="O3427">
        <v>24.124999999999901</v>
      </c>
      <c r="P3427">
        <v>414.80051480051401</v>
      </c>
      <c r="Q3427">
        <v>0.17394226128797999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905</v>
      </c>
      <c r="E3428">
        <v>48.76032</v>
      </c>
      <c r="F3428">
        <v>9.07</v>
      </c>
      <c r="G3428">
        <v>-91.452474088476805</v>
      </c>
      <c r="H3428">
        <v>-34.6648306539456</v>
      </c>
      <c r="I3428">
        <v>-79.288798939926394</v>
      </c>
      <c r="J3428">
        <v>-8.9259857312735207</v>
      </c>
      <c r="K3428">
        <v>15.4924959362416</v>
      </c>
      <c r="M3428">
        <v>0.164741961845081</v>
      </c>
      <c r="O3428">
        <v>215.98676957001101</v>
      </c>
      <c r="P3428">
        <v>0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136</v>
      </c>
      <c r="E3429">
        <v>48.720288109999998</v>
      </c>
      <c r="F3429">
        <v>38.950000000000003</v>
      </c>
      <c r="G3429">
        <v>0.29009384141890399</v>
      </c>
      <c r="H3429">
        <v>-14.6934761101004</v>
      </c>
      <c r="I3429">
        <v>-3.9141601461093898</v>
      </c>
      <c r="J3429">
        <v>-6.3335781388659198</v>
      </c>
      <c r="K3429">
        <v>42.655241371565999</v>
      </c>
      <c r="L3429">
        <v>40.330258530989603</v>
      </c>
      <c r="M3429">
        <v>14.014406261990001</v>
      </c>
      <c r="N3429">
        <v>1.64101476327846</v>
      </c>
      <c r="O3429">
        <v>36.842105263157798</v>
      </c>
      <c r="P3429">
        <v>29.8333333333333</v>
      </c>
      <c r="Q3429">
        <v>-1.9846990411169999E-2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E3430">
        <v>48.685608799999997</v>
      </c>
      <c r="F3430">
        <v>58.93</v>
      </c>
      <c r="G3430">
        <v>-24.503655512759298</v>
      </c>
      <c r="H3430">
        <v>-1.3807183456984</v>
      </c>
      <c r="I3430">
        <v>-35.785395100070701</v>
      </c>
      <c r="J3430">
        <v>-10.0292303127789</v>
      </c>
      <c r="K3430">
        <v>60.804116452830897</v>
      </c>
      <c r="L3430">
        <v>63.371470724832498</v>
      </c>
      <c r="M3430">
        <v>38.799024013792902</v>
      </c>
      <c r="N3430">
        <v>2.4000464351887598</v>
      </c>
      <c r="O3430">
        <v>56.813168165620198</v>
      </c>
      <c r="P3430">
        <v>20.265306122448902</v>
      </c>
      <c r="Q3430">
        <v>-6.3633423922096005E-2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628</v>
      </c>
      <c r="E3431">
        <v>48.6702704</v>
      </c>
      <c r="F3431">
        <v>166</v>
      </c>
      <c r="G3431">
        <v>-35.929907282843402</v>
      </c>
      <c r="H3431">
        <v>3.1675597365469099</v>
      </c>
      <c r="I3431">
        <v>-18.217077165483801</v>
      </c>
      <c r="J3431">
        <v>-0.71629418824864799</v>
      </c>
      <c r="K3431">
        <v>155.88758508862699</v>
      </c>
      <c r="L3431">
        <v>165.25656838712399</v>
      </c>
      <c r="M3431">
        <v>69.675184240888598</v>
      </c>
      <c r="N3431">
        <v>2.21677779519394</v>
      </c>
      <c r="O3431">
        <v>25.120481927710799</v>
      </c>
      <c r="P3431">
        <v>21.167883211678799</v>
      </c>
      <c r="Q3431">
        <v>-8.8366810980349993E-3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480</v>
      </c>
      <c r="E3432">
        <v>48.605750100000002</v>
      </c>
      <c r="F3432">
        <v>18.45</v>
      </c>
      <c r="G3432">
        <v>9.2439860684463202</v>
      </c>
      <c r="H3432">
        <v>-3.0574232016168499</v>
      </c>
      <c r="I3432">
        <v>-18.409947644729701</v>
      </c>
      <c r="J3432">
        <v>8.4167191262945895</v>
      </c>
      <c r="K3432">
        <v>18.066274021134099</v>
      </c>
      <c r="L3432">
        <v>18.135696307412601</v>
      </c>
      <c r="M3432">
        <v>66.526842253299094</v>
      </c>
      <c r="N3432">
        <v>1.2737371481928801</v>
      </c>
      <c r="O3432">
        <v>48.238482384823797</v>
      </c>
      <c r="P3432">
        <v>66.968325791855193</v>
      </c>
      <c r="Q3432">
        <v>-0.12559056507958599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E3433">
        <v>48.602617000000002</v>
      </c>
      <c r="F3433">
        <v>49.1</v>
      </c>
      <c r="G3433">
        <v>24.798728907990501</v>
      </c>
      <c r="H3433">
        <v>-4.6217383240769303</v>
      </c>
      <c r="I3433">
        <v>5.5604401909582197</v>
      </c>
      <c r="J3433">
        <v>-9.5768982070865096</v>
      </c>
      <c r="K3433">
        <v>48.829909398515198</v>
      </c>
      <c r="L3433">
        <v>45.159416740062099</v>
      </c>
      <c r="M3433">
        <v>52.1095795198951</v>
      </c>
      <c r="N3433">
        <v>1.2686486032387601</v>
      </c>
      <c r="O3433">
        <v>36.456211812627203</v>
      </c>
      <c r="P3433">
        <v>63.122923588039797</v>
      </c>
      <c r="Q3433">
        <v>8.6740587376768E-2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2897</v>
      </c>
      <c r="E3434">
        <v>48.564251208000002</v>
      </c>
      <c r="F3434">
        <v>7.26</v>
      </c>
      <c r="G3434">
        <v>20.248888029230599</v>
      </c>
      <c r="H3434">
        <v>-1.5756006713080899</v>
      </c>
      <c r="I3434">
        <v>-6.6985479333300599</v>
      </c>
      <c r="J3434">
        <v>-7.7809465599185499</v>
      </c>
      <c r="K3434">
        <v>7.0059895129144003</v>
      </c>
      <c r="L3434">
        <v>6.7406894110050599</v>
      </c>
      <c r="M3434">
        <v>57.952166886546003</v>
      </c>
      <c r="N3434">
        <v>0.666403988560616</v>
      </c>
      <c r="O3434">
        <v>21.2121212121212</v>
      </c>
      <c r="P3434">
        <v>57.826086956521699</v>
      </c>
      <c r="Q3434">
        <v>4.5744612908291002E-2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77</v>
      </c>
      <c r="E3435">
        <v>48.460740375</v>
      </c>
      <c r="F3435">
        <v>15.45</v>
      </c>
      <c r="G3435">
        <v>-24.773041795330698</v>
      </c>
      <c r="H3435">
        <v>-6.6880648546891699</v>
      </c>
      <c r="I3435">
        <v>-26.2199154546975</v>
      </c>
      <c r="J3435">
        <v>-2.9854205785101402</v>
      </c>
      <c r="K3435">
        <v>15.9945758862353</v>
      </c>
      <c r="L3435">
        <v>16.7233047654213</v>
      </c>
      <c r="M3435">
        <v>43.167955925454798</v>
      </c>
      <c r="N3435">
        <v>0.730243780904689</v>
      </c>
      <c r="O3435">
        <v>35.922330097087297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293</v>
      </c>
      <c r="E3436">
        <v>48.441499999999998</v>
      </c>
      <c r="F3436">
        <v>34.85</v>
      </c>
      <c r="G3436">
        <v>-43.342689245302502</v>
      </c>
      <c r="H3436">
        <v>-9.0680916643406295</v>
      </c>
      <c r="I3436">
        <v>-20.064914299696401</v>
      </c>
      <c r="J3436">
        <v>2.34830698631816</v>
      </c>
      <c r="K3436">
        <v>34.133414038549297</v>
      </c>
      <c r="L3436">
        <v>34.682498749477901</v>
      </c>
      <c r="M3436">
        <v>53.002092523554197</v>
      </c>
      <c r="N3436">
        <v>0.46553232863393201</v>
      </c>
      <c r="O3436">
        <v>32.281205164992798</v>
      </c>
      <c r="P3436">
        <v>29.074074074074002</v>
      </c>
      <c r="Q3436">
        <v>-8.1896427917154999E-2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116</v>
      </c>
      <c r="E3437">
        <v>48.415999999999997</v>
      </c>
      <c r="F3437">
        <v>44.5</v>
      </c>
      <c r="G3437">
        <v>20.8844391712366</v>
      </c>
      <c r="H3437">
        <v>-14.629774699248699</v>
      </c>
      <c r="I3437">
        <v>-17.933757168539302</v>
      </c>
      <c r="J3437">
        <v>-8.7849820265548999</v>
      </c>
      <c r="K3437">
        <v>45.264137905981499</v>
      </c>
      <c r="L3437">
        <v>40.655977533485299</v>
      </c>
      <c r="M3437">
        <v>42.213207518197002</v>
      </c>
      <c r="N3437">
        <v>0.45594391067255202</v>
      </c>
      <c r="O3437">
        <v>32.584269662921301</v>
      </c>
      <c r="P3437">
        <v>71.153846153846104</v>
      </c>
      <c r="Q3437">
        <v>7.3074327301579006E-2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531</v>
      </c>
      <c r="E3438">
        <v>48.322209399999998</v>
      </c>
      <c r="F3438">
        <v>41.33</v>
      </c>
      <c r="G3438">
        <v>-57.8316518534997</v>
      </c>
      <c r="H3438">
        <v>-2.1668784140112001</v>
      </c>
      <c r="I3438">
        <v>-15.307491087640701</v>
      </c>
      <c r="J3438">
        <v>3.3020128989913999</v>
      </c>
      <c r="K3438">
        <v>47.196796746791399</v>
      </c>
      <c r="L3438">
        <v>49.787974850999397</v>
      </c>
      <c r="M3438">
        <v>52.297074929823403</v>
      </c>
      <c r="N3438">
        <v>2.7730327371222998</v>
      </c>
      <c r="O3438">
        <v>94.725381079119302</v>
      </c>
      <c r="P3438">
        <v>38.7378314870761</v>
      </c>
      <c r="Q3438">
        <v>0.18214066511278301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146</v>
      </c>
      <c r="E3439">
        <v>47.935820380000003</v>
      </c>
      <c r="F3439">
        <v>2.38</v>
      </c>
      <c r="G3439">
        <v>-83.917778637436001</v>
      </c>
      <c r="H3439">
        <v>-5.9072006571583104</v>
      </c>
      <c r="I3439">
        <v>-34.920770155552198</v>
      </c>
      <c r="J3439">
        <v>-2.99332917621033</v>
      </c>
      <c r="K3439">
        <v>2.37032009350771</v>
      </c>
      <c r="L3439">
        <v>3.1259849976570599</v>
      </c>
      <c r="M3439">
        <v>41.261005792899603</v>
      </c>
      <c r="N3439">
        <v>0.87308327482030301</v>
      </c>
      <c r="O3439">
        <v>135.29411764705799</v>
      </c>
      <c r="P3439">
        <v>32.2222222222222</v>
      </c>
      <c r="Q3439">
        <v>-0.18330585969848601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628</v>
      </c>
      <c r="E3440">
        <v>47.864720505000001</v>
      </c>
      <c r="F3440">
        <v>81.55</v>
      </c>
      <c r="G3440">
        <v>-44.965521346185497</v>
      </c>
      <c r="H3440">
        <v>0.16193514531082401</v>
      </c>
      <c r="I3440">
        <v>-0.59556690351976904</v>
      </c>
      <c r="J3440">
        <v>2.5712092374378899</v>
      </c>
      <c r="K3440">
        <v>74.039982691817201</v>
      </c>
      <c r="L3440">
        <v>81.458771947959804</v>
      </c>
      <c r="M3440">
        <v>79.014164875181095</v>
      </c>
      <c r="N3440">
        <v>0.23540871437481001</v>
      </c>
      <c r="O3440">
        <v>70.386266094420606</v>
      </c>
      <c r="P3440">
        <v>32.925835370823101</v>
      </c>
      <c r="Q3440">
        <v>5.2944990622484998E-2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47.834440289999897</v>
      </c>
      <c r="F3441">
        <v>46.9</v>
      </c>
      <c r="G3441">
        <v>-23.679553007644099</v>
      </c>
      <c r="H3441">
        <v>-5.9326885106031497</v>
      </c>
      <c r="I3441">
        <v>-12.7389519737341</v>
      </c>
      <c r="J3441">
        <v>-6.4204527463601702</v>
      </c>
      <c r="K3441">
        <v>47.289310455054299</v>
      </c>
      <c r="L3441">
        <v>48.294420942967498</v>
      </c>
      <c r="M3441">
        <v>50.290347836865799</v>
      </c>
      <c r="N3441">
        <v>0.44843749999999999</v>
      </c>
      <c r="O3441">
        <v>37.739872068230198</v>
      </c>
      <c r="P3441">
        <v>17.249999999999901</v>
      </c>
      <c r="Q3441">
        <v>-1.246809138445E-3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223</v>
      </c>
      <c r="E3442">
        <v>47.821289999999998</v>
      </c>
      <c r="F3442">
        <v>31.9</v>
      </c>
      <c r="G3442">
        <v>11.9770152888112</v>
      </c>
      <c r="H3442">
        <v>0.99050657388224295</v>
      </c>
      <c r="I3442">
        <v>-13.0164011721607</v>
      </c>
      <c r="J3442">
        <v>1.80575166713052</v>
      </c>
      <c r="K3442">
        <v>28.585337538117098</v>
      </c>
      <c r="L3442">
        <v>28.2216747277308</v>
      </c>
      <c r="M3442">
        <v>73.737198127694398</v>
      </c>
      <c r="N3442">
        <v>0.93980775244388204</v>
      </c>
      <c r="O3442">
        <v>11.2852664576802</v>
      </c>
      <c r="P3442">
        <v>40.404929577464799</v>
      </c>
      <c r="Q3442">
        <v>2.3915663635030002E-3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136</v>
      </c>
      <c r="E3443">
        <v>47.682146125000003</v>
      </c>
      <c r="F3443">
        <v>14.45</v>
      </c>
      <c r="G3443">
        <v>26.1693385748131</v>
      </c>
      <c r="H3443">
        <v>0.78224988064701395</v>
      </c>
      <c r="I3443">
        <v>-2.1516985237964099</v>
      </c>
      <c r="J3443">
        <v>5.7987748023105397</v>
      </c>
      <c r="K3443">
        <v>14.9585783551513</v>
      </c>
      <c r="L3443">
        <v>14.096222549362199</v>
      </c>
      <c r="M3443">
        <v>44.841569215067103</v>
      </c>
      <c r="N3443">
        <v>0.48399820075648697</v>
      </c>
      <c r="O3443">
        <v>37.370242214532801</v>
      </c>
      <c r="P3443">
        <v>68.023255813953398</v>
      </c>
      <c r="Q3443">
        <v>4.6358938357903001E-2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551</v>
      </c>
      <c r="E3444">
        <v>47.433385999999999</v>
      </c>
      <c r="F3444">
        <v>78.260000000000005</v>
      </c>
      <c r="G3444">
        <v>-4.13652863743601</v>
      </c>
      <c r="H3444">
        <v>-3.3114825762081699</v>
      </c>
      <c r="I3444">
        <v>-28.414463256352899</v>
      </c>
      <c r="J3444">
        <v>-4.6697629121764503</v>
      </c>
      <c r="K3444">
        <v>79.5404428858008</v>
      </c>
      <c r="L3444">
        <v>78.667847486012803</v>
      </c>
      <c r="M3444">
        <v>35.129992869065497</v>
      </c>
      <c r="N3444">
        <v>0.92210199885394495</v>
      </c>
      <c r="O3444">
        <v>45.540506005622198</v>
      </c>
      <c r="P3444">
        <v>39.75</v>
      </c>
      <c r="Q3444">
        <v>0.17179595497620601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E3445">
        <v>47.272885199999997</v>
      </c>
      <c r="F3445">
        <v>6</v>
      </c>
      <c r="G3445">
        <v>-74.198457488610899</v>
      </c>
      <c r="H3445">
        <v>-7.5261151691545898</v>
      </c>
      <c r="I3445">
        <v>-39.812416143972399</v>
      </c>
      <c r="J3445">
        <v>-5.5721966631987403</v>
      </c>
      <c r="K3445">
        <v>6.0918902918915796</v>
      </c>
      <c r="L3445">
        <v>7.0884015321206801</v>
      </c>
      <c r="M3445">
        <v>35.319493750536502</v>
      </c>
      <c r="N3445">
        <v>0.95170575812184199</v>
      </c>
      <c r="O3445">
        <v>96.499999999999901</v>
      </c>
      <c r="P3445">
        <v>26.315789473684202</v>
      </c>
      <c r="Q3445">
        <v>-5.9689431189293998E-2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136</v>
      </c>
      <c r="E3446">
        <v>47.25</v>
      </c>
      <c r="F3446">
        <v>5.25</v>
      </c>
      <c r="G3446">
        <v>65.188060778622301</v>
      </c>
      <c r="H3446">
        <v>18.784157367532998</v>
      </c>
      <c r="I3446">
        <v>-13.2925650273471</v>
      </c>
      <c r="J3446">
        <v>3.4283266230388301</v>
      </c>
      <c r="K3446">
        <v>4.6599808478671196</v>
      </c>
      <c r="L3446">
        <v>4.2325813732342903</v>
      </c>
      <c r="M3446">
        <v>67.676689021289306</v>
      </c>
      <c r="N3446">
        <v>0.98154969339970299</v>
      </c>
      <c r="O3446">
        <v>13.523809523809501</v>
      </c>
      <c r="P3446">
        <v>98.113207547169793</v>
      </c>
      <c r="Q3446">
        <v>7.7376051799121007E-2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480</v>
      </c>
      <c r="E3447">
        <v>47.073430799999997</v>
      </c>
      <c r="F3447">
        <v>4.4000000000000004</v>
      </c>
      <c r="G3447">
        <v>82.113027049767794</v>
      </c>
      <c r="H3447">
        <v>-20.0094934261177</v>
      </c>
      <c r="I3447">
        <v>54.3282719900416</v>
      </c>
      <c r="J3447">
        <v>-2.2385555144315399</v>
      </c>
      <c r="K3447">
        <v>4.3999842679671497</v>
      </c>
      <c r="L3447">
        <v>3.4654871879526699</v>
      </c>
      <c r="M3447">
        <v>41.248579854961697</v>
      </c>
      <c r="N3447">
        <v>0.62229061303991196</v>
      </c>
      <c r="O3447">
        <v>24.545454545454501</v>
      </c>
      <c r="P3447">
        <v>147.19101123595499</v>
      </c>
      <c r="Q3447">
        <v>6.9722447340756999E-2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133</v>
      </c>
      <c r="E3448">
        <v>47.010485680000002</v>
      </c>
      <c r="F3448">
        <v>4.96</v>
      </c>
      <c r="G3448">
        <v>121.582221362563</v>
      </c>
      <c r="H3448">
        <v>18.130562596291199</v>
      </c>
      <c r="I3448">
        <v>-0.231114983138484</v>
      </c>
      <c r="J3448">
        <v>29.1927376506077</v>
      </c>
      <c r="K3448">
        <v>4.3361656905147603</v>
      </c>
      <c r="L3448">
        <v>4.1242061804340304</v>
      </c>
      <c r="M3448">
        <v>78.990891476260003</v>
      </c>
      <c r="N3448">
        <v>1.59956105750459</v>
      </c>
      <c r="O3448">
        <v>52.217741935483801</v>
      </c>
      <c r="Q3448">
        <v>2.2337806255923E-2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E3449">
        <v>46.983089999999997</v>
      </c>
      <c r="F3449">
        <v>25.41</v>
      </c>
      <c r="G3449">
        <v>-21.504483839748101</v>
      </c>
      <c r="H3449">
        <v>0.81725429424698703</v>
      </c>
      <c r="I3449">
        <v>-42.737075625108503</v>
      </c>
      <c r="J3449">
        <v>4.0863639380889598</v>
      </c>
      <c r="K3449">
        <v>25.526141656083301</v>
      </c>
      <c r="L3449">
        <v>27.2695335113014</v>
      </c>
      <c r="M3449">
        <v>72.6203341965509</v>
      </c>
      <c r="N3449">
        <v>0.85754892877918698</v>
      </c>
      <c r="O3449">
        <v>61.353797717433999</v>
      </c>
      <c r="P3449">
        <v>12.433628318584001</v>
      </c>
      <c r="Q3449">
        <v>-1.7884488981431999E-2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46</v>
      </c>
      <c r="E3450">
        <v>46.794734028000001</v>
      </c>
      <c r="F3450">
        <v>20.58</v>
      </c>
      <c r="G3450">
        <v>-15.474382411020899</v>
      </c>
      <c r="H3450">
        <v>-3.4864441483514899</v>
      </c>
      <c r="I3450">
        <v>-21.967107973190501</v>
      </c>
      <c r="J3450">
        <v>1.96642186113406</v>
      </c>
      <c r="K3450">
        <v>21.7147242846304</v>
      </c>
      <c r="L3450">
        <v>21.284849577745099</v>
      </c>
      <c r="M3450">
        <v>36.575935431353699</v>
      </c>
      <c r="N3450">
        <v>0.563751782687404</v>
      </c>
      <c r="O3450">
        <v>29.980563654032998</v>
      </c>
      <c r="P3450">
        <v>18.275862068965498</v>
      </c>
      <c r="Q3450">
        <v>-2.4189221328242E-2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136</v>
      </c>
      <c r="E3451">
        <v>46.76453652</v>
      </c>
      <c r="F3451">
        <v>31.33</v>
      </c>
      <c r="G3451">
        <v>105.656295436638</v>
      </c>
      <c r="H3451">
        <v>66.978839771238796</v>
      </c>
      <c r="I3451">
        <v>92.544576379101102</v>
      </c>
      <c r="J3451">
        <v>23.572240195165001</v>
      </c>
      <c r="K3451">
        <v>20.557199759382499</v>
      </c>
      <c r="L3451">
        <v>17.845879528299601</v>
      </c>
      <c r="M3451">
        <v>93.260787589710503</v>
      </c>
      <c r="N3451">
        <v>3.38871524589561</v>
      </c>
      <c r="O3451">
        <v>0</v>
      </c>
      <c r="P3451">
        <v>153.68421052631501</v>
      </c>
      <c r="Q3451">
        <v>0.112781481687604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121</v>
      </c>
      <c r="E3452">
        <v>46.65</v>
      </c>
      <c r="F3452">
        <v>15.55</v>
      </c>
      <c r="G3452">
        <v>-38.861472331129697</v>
      </c>
      <c r="H3452">
        <v>-8.0778694944938092</v>
      </c>
      <c r="I3452">
        <v>-48.0557211985493</v>
      </c>
      <c r="J3452">
        <v>2.1101304704055801</v>
      </c>
      <c r="K3452">
        <v>16.231838986425998</v>
      </c>
      <c r="L3452">
        <v>17.863558987518701</v>
      </c>
      <c r="M3452">
        <v>47.257939858254602</v>
      </c>
      <c r="N3452">
        <v>0.65262327862533998</v>
      </c>
      <c r="O3452">
        <v>78.713826366559402</v>
      </c>
      <c r="P3452">
        <v>6.5068493150685001</v>
      </c>
      <c r="Q3452">
        <v>-1.2259915097025001E-2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E3453">
        <v>46.625470522000001</v>
      </c>
      <c r="F3453">
        <v>66.94</v>
      </c>
      <c r="G3453">
        <v>-19.313778637435998</v>
      </c>
      <c r="H3453">
        <v>7.9437533271289897</v>
      </c>
      <c r="I3453">
        <v>-8.0843969068078998</v>
      </c>
      <c r="J3453">
        <v>-2.5271265259627098</v>
      </c>
      <c r="K3453">
        <v>57.999767498843703</v>
      </c>
      <c r="L3453">
        <v>57.358733549853</v>
      </c>
      <c r="M3453">
        <v>71.834362357696094</v>
      </c>
      <c r="N3453">
        <v>3.6400878108654799</v>
      </c>
      <c r="O3453">
        <v>28.473259635494401</v>
      </c>
      <c r="P3453">
        <v>74.686847599164906</v>
      </c>
      <c r="Q3453">
        <v>0.100863109755516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551</v>
      </c>
      <c r="E3454">
        <v>46.618966800000003</v>
      </c>
      <c r="F3454">
        <v>24.15</v>
      </c>
      <c r="G3454">
        <v>-54.542778637436001</v>
      </c>
      <c r="H3454">
        <v>-6.2380648546891697</v>
      </c>
      <c r="I3454">
        <v>-36.850257335039402</v>
      </c>
      <c r="J3454">
        <v>-3.3497071711239901</v>
      </c>
      <c r="K3454">
        <v>25.700578314364201</v>
      </c>
      <c r="L3454">
        <v>29.2467077316699</v>
      </c>
      <c r="M3454">
        <v>30.091929130938901</v>
      </c>
      <c r="N3454">
        <v>0.91116823764638599</v>
      </c>
      <c r="O3454">
        <v>78.053830227743205</v>
      </c>
      <c r="P3454">
        <v>0.415800415800404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46.60964208</v>
      </c>
      <c r="F3455">
        <v>43.2</v>
      </c>
      <c r="G3455">
        <v>-27.720933284718399</v>
      </c>
      <c r="H3455">
        <v>0.96019517431033696</v>
      </c>
      <c r="I3455">
        <v>-41.704306980575097</v>
      </c>
      <c r="J3455">
        <v>0.79408143560216604</v>
      </c>
      <c r="K3455">
        <v>40.306059009249402</v>
      </c>
      <c r="L3455">
        <v>43.731149096080799</v>
      </c>
      <c r="M3455">
        <v>73.567051076909195</v>
      </c>
      <c r="N3455">
        <v>0.35942028985507202</v>
      </c>
      <c r="O3455">
        <v>80.521488247953599</v>
      </c>
      <c r="P3455">
        <v>33.622022888957602</v>
      </c>
      <c r="Q3455">
        <v>0.17787015693590699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265</v>
      </c>
      <c r="E3456">
        <v>46.490587349999998</v>
      </c>
      <c r="F3456">
        <v>2.15</v>
      </c>
      <c r="G3456">
        <v>131.58222136256299</v>
      </c>
      <c r="H3456">
        <v>-24.490696433636501</v>
      </c>
      <c r="I3456">
        <v>-75.163194397976497</v>
      </c>
      <c r="J3456">
        <v>-5.5888972878020997</v>
      </c>
      <c r="K3456">
        <v>2.3177588562557698</v>
      </c>
      <c r="L3456">
        <v>2.41057995942966</v>
      </c>
      <c r="M3456">
        <v>42.334740702724098</v>
      </c>
      <c r="N3456">
        <v>0.74448818897637703</v>
      </c>
      <c r="O3456">
        <v>183.720930232558</v>
      </c>
      <c r="P3456">
        <v>173.305084745762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925</v>
      </c>
      <c r="E3457">
        <v>46.267200000000003</v>
      </c>
      <c r="F3457">
        <v>1.08</v>
      </c>
      <c r="G3457">
        <v>-89.176399327091104</v>
      </c>
      <c r="H3457">
        <v>-11.9126411258756</v>
      </c>
      <c r="I3457">
        <v>-54.254103488885598</v>
      </c>
      <c r="J3457">
        <v>3.5207907931729001</v>
      </c>
      <c r="K3457">
        <v>1.09774013387742</v>
      </c>
      <c r="L3457">
        <v>1.45905448270981</v>
      </c>
      <c r="M3457">
        <v>51.919858098870101</v>
      </c>
      <c r="N3457">
        <v>0.51475243490280298</v>
      </c>
      <c r="O3457">
        <v>168.51851851851799</v>
      </c>
      <c r="P3457">
        <v>13.6842105263158</v>
      </c>
      <c r="Q3457">
        <v>-3.5038813361854999E-2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628</v>
      </c>
      <c r="E3458">
        <v>46.256320000000002</v>
      </c>
      <c r="F3458">
        <v>14.96</v>
      </c>
      <c r="G3458">
        <v>4.0094227575073003</v>
      </c>
      <c r="H3458">
        <v>9.0234736068492705</v>
      </c>
      <c r="I3458">
        <v>11.884176443660699</v>
      </c>
      <c r="J3458">
        <v>7.1233951549025996</v>
      </c>
      <c r="K3458">
        <v>13.7577654835718</v>
      </c>
      <c r="L3458">
        <v>12.973001044683199</v>
      </c>
      <c r="M3458">
        <v>60.660151119610703</v>
      </c>
      <c r="N3458">
        <v>4.0871578630916501</v>
      </c>
      <c r="O3458">
        <v>24.131016042780701</v>
      </c>
      <c r="P3458">
        <v>46.523016650342797</v>
      </c>
      <c r="Q3458">
        <v>2.7878569022219E-2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133</v>
      </c>
      <c r="E3459">
        <v>46.240749999999998</v>
      </c>
      <c r="F3459">
        <v>1.85</v>
      </c>
      <c r="G3459">
        <v>209.94585772619999</v>
      </c>
      <c r="H3459">
        <v>60.278749304602798</v>
      </c>
      <c r="I3459">
        <v>70.745896511114395</v>
      </c>
      <c r="J3459">
        <v>7.4899512728987796</v>
      </c>
      <c r="K3459">
        <v>1.3521982540817601</v>
      </c>
      <c r="L3459">
        <v>1.1388512334324199</v>
      </c>
      <c r="M3459">
        <v>98.205139996538705</v>
      </c>
      <c r="N3459">
        <v>1.5057274845561599</v>
      </c>
      <c r="O3459">
        <v>0</v>
      </c>
      <c r="P3459">
        <v>270</v>
      </c>
      <c r="Q3459">
        <v>3.8416633624890001E-3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E3460">
        <v>46.238280000000003</v>
      </c>
      <c r="F3460">
        <v>101.2</v>
      </c>
      <c r="G3460">
        <v>-15.2089874286448</v>
      </c>
      <c r="H3460">
        <v>-1.44249944448961</v>
      </c>
      <c r="I3460">
        <v>-7.7277876994119303</v>
      </c>
      <c r="J3460">
        <v>-1.33357813886593</v>
      </c>
      <c r="K3460">
        <v>97.734379922844496</v>
      </c>
      <c r="L3460">
        <v>95.320765309864996</v>
      </c>
      <c r="M3460">
        <v>99.999584312757506</v>
      </c>
      <c r="N3460">
        <v>5.2899728997289897</v>
      </c>
      <c r="O3460">
        <v>0</v>
      </c>
      <c r="P3460">
        <v>12.132963988919601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177</v>
      </c>
      <c r="E3461">
        <v>46.216641600000003</v>
      </c>
      <c r="F3461">
        <v>69</v>
      </c>
      <c r="G3461">
        <v>-59.783302538932801</v>
      </c>
      <c r="H3461">
        <v>-15.5003216640276</v>
      </c>
      <c r="I3461">
        <v>-40.100422672120402</v>
      </c>
      <c r="J3461">
        <v>2.0989161403102599</v>
      </c>
      <c r="K3461">
        <v>73.377904004832104</v>
      </c>
      <c r="M3461">
        <v>50.369323069143</v>
      </c>
      <c r="N3461">
        <v>0.56554878048780399</v>
      </c>
      <c r="O3461">
        <v>110.14492753623099</v>
      </c>
      <c r="P3461">
        <v>18.965517241379299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265</v>
      </c>
      <c r="E3462">
        <v>46.116</v>
      </c>
      <c r="F3462">
        <v>610</v>
      </c>
      <c r="G3462">
        <v>-19.240408875510301</v>
      </c>
      <c r="H3462">
        <v>11.065751939203899</v>
      </c>
      <c r="I3462">
        <v>-11.7330950855242</v>
      </c>
      <c r="J3462">
        <v>20.207923837418601</v>
      </c>
      <c r="K3462">
        <v>577.969035398541</v>
      </c>
      <c r="L3462">
        <v>565.43086355595801</v>
      </c>
      <c r="M3462">
        <v>63.211830841778799</v>
      </c>
      <c r="N3462">
        <v>1.36342592592592</v>
      </c>
      <c r="O3462">
        <v>43.778688524590102</v>
      </c>
      <c r="P3462">
        <v>58.750813272608902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356</v>
      </c>
      <c r="E3463">
        <v>46.042489500000002</v>
      </c>
      <c r="F3463">
        <v>27.5</v>
      </c>
      <c r="G3463">
        <v>14.680220336396699</v>
      </c>
      <c r="H3463">
        <v>-17.2963325712246</v>
      </c>
      <c r="I3463">
        <v>-34.543958561349299</v>
      </c>
      <c r="J3463">
        <v>-10.1669114721992</v>
      </c>
      <c r="K3463">
        <v>33.294048096708799</v>
      </c>
      <c r="L3463">
        <v>32.445186698253899</v>
      </c>
      <c r="M3463">
        <v>27.8791340702575</v>
      </c>
      <c r="N3463">
        <v>0.502535657686212</v>
      </c>
      <c r="O3463">
        <v>123.09090909090899</v>
      </c>
      <c r="P3463">
        <v>82.724252491694301</v>
      </c>
      <c r="Q3463">
        <v>0.12412237692639599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7093</v>
      </c>
      <c r="E3464">
        <v>46.027189999999997</v>
      </c>
      <c r="F3464">
        <v>50</v>
      </c>
      <c r="G3464">
        <v>-10.273760054393</v>
      </c>
      <c r="H3464">
        <v>58.148249297721399</v>
      </c>
      <c r="I3464">
        <v>6.0828399527509696</v>
      </c>
      <c r="J3464">
        <v>7.0084448016971503</v>
      </c>
      <c r="K3464">
        <v>40.1455494316357</v>
      </c>
      <c r="M3464">
        <v>68.785497445426699</v>
      </c>
      <c r="N3464">
        <v>0.62904411764705803</v>
      </c>
      <c r="O3464">
        <v>15.1</v>
      </c>
      <c r="P3464">
        <v>86.567164179104395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1447</v>
      </c>
      <c r="E3465">
        <v>46.02</v>
      </c>
      <c r="F3465">
        <v>46.02</v>
      </c>
      <c r="G3465">
        <v>-34.156351211614002</v>
      </c>
      <c r="H3465">
        <v>-4.9369941908776198</v>
      </c>
      <c r="I3465">
        <v>-27.4566685586706</v>
      </c>
      <c r="J3465">
        <v>-2.8325074750543702</v>
      </c>
      <c r="K3465">
        <v>47.514556527981803</v>
      </c>
      <c r="L3465">
        <v>50.175568226021703</v>
      </c>
      <c r="M3465">
        <v>48.542967879665099</v>
      </c>
      <c r="N3465">
        <v>1.8991075658163401</v>
      </c>
      <c r="O3465">
        <v>53.302911777487999</v>
      </c>
      <c r="P3465">
        <v>9.0521327014217992</v>
      </c>
      <c r="Q3465">
        <v>-0.13900954013220901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45.970063125000003</v>
      </c>
      <c r="F3466">
        <v>350.95</v>
      </c>
      <c r="G3466">
        <v>246.93328519235101</v>
      </c>
      <c r="H3466">
        <v>95.965344236219906</v>
      </c>
      <c r="I3466">
        <v>236.66080502026301</v>
      </c>
      <c r="J3466">
        <v>-4.8657386666284399</v>
      </c>
      <c r="K3466">
        <v>227.26781564836801</v>
      </c>
      <c r="L3466">
        <v>144.59719754567499</v>
      </c>
      <c r="M3466">
        <v>67.004471021792497</v>
      </c>
      <c r="N3466">
        <v>2.23199999999999</v>
      </c>
      <c r="O3466">
        <v>14.2612907821626</v>
      </c>
      <c r="P3466">
        <v>366.37873754152798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551</v>
      </c>
      <c r="E3467">
        <v>45.942502319999903</v>
      </c>
      <c r="F3467">
        <v>58.41</v>
      </c>
      <c r="G3467">
        <v>7.8580834315294803</v>
      </c>
      <c r="H3467">
        <v>3.32979228816796</v>
      </c>
      <c r="I3467">
        <v>-16.7415826207721</v>
      </c>
      <c r="J3467">
        <v>7.9717235064722702</v>
      </c>
      <c r="K3467">
        <v>58.178045700544502</v>
      </c>
      <c r="L3467">
        <v>55.667032779748901</v>
      </c>
      <c r="M3467">
        <v>50.726609951876398</v>
      </c>
      <c r="N3467">
        <v>0.81599045987075602</v>
      </c>
      <c r="O3467">
        <v>25.321006676938801</v>
      </c>
      <c r="P3467">
        <v>56.176470588235297</v>
      </c>
      <c r="Q3467">
        <v>0.106709630180141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925</v>
      </c>
      <c r="E3468">
        <v>45.920859999999998</v>
      </c>
      <c r="F3468">
        <v>80.45</v>
      </c>
      <c r="G3468">
        <v>28.353287157100301</v>
      </c>
      <c r="H3468">
        <v>27.6991900472715</v>
      </c>
      <c r="I3468">
        <v>11.1160071547173</v>
      </c>
      <c r="J3468">
        <v>19.301342496054701</v>
      </c>
      <c r="K3468">
        <v>67.202574164838694</v>
      </c>
      <c r="L3468">
        <v>63.031268694542398</v>
      </c>
      <c r="M3468">
        <v>68.160343192353196</v>
      </c>
      <c r="N3468">
        <v>3.5544058669706202</v>
      </c>
      <c r="O3468">
        <v>8.8875077688004893</v>
      </c>
      <c r="P3468">
        <v>60.546797046497701</v>
      </c>
      <c r="Q3468">
        <v>1.8216668093935E-2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628</v>
      </c>
      <c r="E3469">
        <v>45.910800000000002</v>
      </c>
      <c r="F3469">
        <v>28.34</v>
      </c>
      <c r="G3469">
        <v>7.1354730119513503</v>
      </c>
      <c r="H3469">
        <v>3.6360092193848899</v>
      </c>
      <c r="I3469">
        <v>-20.537172271954301</v>
      </c>
      <c r="J3469">
        <v>-9.0578041203533193</v>
      </c>
      <c r="K3469">
        <v>29.344114428070299</v>
      </c>
      <c r="L3469">
        <v>31.694193254620998</v>
      </c>
      <c r="M3469">
        <v>32.759571158485699</v>
      </c>
      <c r="N3469">
        <v>0.39846773503257399</v>
      </c>
      <c r="O3469">
        <v>174.66478475652701</v>
      </c>
      <c r="P3469">
        <v>33.553251649387299</v>
      </c>
      <c r="Q3469">
        <v>0.19699371927467399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D3470" t="s">
        <v>377</v>
      </c>
      <c r="E3470">
        <v>45.847884000000001</v>
      </c>
      <c r="F3470">
        <v>45.88</v>
      </c>
      <c r="G3470">
        <v>-52.405841228176399</v>
      </c>
      <c r="H3470">
        <v>-9.4595702310332594</v>
      </c>
      <c r="I3470">
        <v>-45.766269483810198</v>
      </c>
      <c r="J3470">
        <v>-2.4871633005940401</v>
      </c>
      <c r="K3470">
        <v>45.307475014852997</v>
      </c>
      <c r="L3470">
        <v>54.073943407747201</v>
      </c>
      <c r="M3470">
        <v>59.531304350389902</v>
      </c>
      <c r="N3470">
        <v>0.24703536912141399</v>
      </c>
      <c r="O3470">
        <v>77.419354838709594</v>
      </c>
      <c r="P3470">
        <v>23.832658569500602</v>
      </c>
      <c r="Q3470">
        <v>-2.7076192953522E-2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961</v>
      </c>
      <c r="E3471">
        <v>45.832749999999997</v>
      </c>
      <c r="F3471">
        <v>96.49</v>
      </c>
      <c r="G3471">
        <v>34.131306221133002</v>
      </c>
      <c r="H3471">
        <v>7.8817320996255402</v>
      </c>
      <c r="I3471">
        <v>34.077948778600899</v>
      </c>
      <c r="J3471">
        <v>13.3780734892235</v>
      </c>
      <c r="K3471">
        <v>76.552955513760395</v>
      </c>
      <c r="L3471">
        <v>67.482766972863502</v>
      </c>
      <c r="M3471">
        <v>86.544441998116099</v>
      </c>
      <c r="N3471">
        <v>1.27013316937214</v>
      </c>
      <c r="O3471">
        <v>0</v>
      </c>
      <c r="P3471">
        <v>86.815101645692096</v>
      </c>
      <c r="Q3471">
        <v>0.112786939846481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45.755861519999897</v>
      </c>
      <c r="F3472">
        <v>73.23</v>
      </c>
      <c r="G3472">
        <v>-21.803492923150301</v>
      </c>
      <c r="H3472">
        <v>-9.0154304970338401</v>
      </c>
      <c r="I3472">
        <v>-7.7377398525219698</v>
      </c>
      <c r="J3472">
        <v>-3.5760448522506398</v>
      </c>
      <c r="K3472">
        <v>74.964658775342102</v>
      </c>
      <c r="L3472">
        <v>72.5016382798498</v>
      </c>
      <c r="M3472">
        <v>59.321737827813699</v>
      </c>
      <c r="N3472">
        <v>1.27006641533366</v>
      </c>
      <c r="O3472">
        <v>59.770585825481298</v>
      </c>
      <c r="P3472">
        <v>102.853185595567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551</v>
      </c>
      <c r="E3473">
        <v>45.691884000000002</v>
      </c>
      <c r="F3473">
        <v>26.6</v>
      </c>
      <c r="G3473">
        <v>-50.5261951852248</v>
      </c>
      <c r="H3473">
        <v>-3.7048331473720899</v>
      </c>
      <c r="I3473">
        <v>-25.734968713511201</v>
      </c>
      <c r="J3473">
        <v>0.33697353168575001</v>
      </c>
      <c r="K3473">
        <v>26.683797636329999</v>
      </c>
      <c r="L3473">
        <v>29.0755290154219</v>
      </c>
      <c r="M3473">
        <v>65.1084935363223</v>
      </c>
      <c r="N3473">
        <v>0.66299980481820198</v>
      </c>
      <c r="O3473">
        <v>62.406015037593903</v>
      </c>
      <c r="Q3473">
        <v>2.6549452794866001E-2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77</v>
      </c>
      <c r="E3474">
        <v>45.632249999999999</v>
      </c>
      <c r="F3474">
        <v>255</v>
      </c>
      <c r="G3474">
        <v>163.35494863529101</v>
      </c>
      <c r="H3474">
        <v>-16.0547257603234</v>
      </c>
      <c r="I3474">
        <v>132.719262128547</v>
      </c>
      <c r="J3474">
        <v>-1.15525438217878</v>
      </c>
      <c r="K3474">
        <v>262.47638260701501</v>
      </c>
      <c r="M3474">
        <v>45.9854869320517</v>
      </c>
      <c r="N3474">
        <v>1.0754716981132</v>
      </c>
      <c r="O3474">
        <v>49.019607843137202</v>
      </c>
      <c r="P3474">
        <v>200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628</v>
      </c>
      <c r="E3475">
        <v>45.595078999999998</v>
      </c>
      <c r="F3475">
        <v>61.69</v>
      </c>
      <c r="G3475">
        <v>91.953902778493102</v>
      </c>
      <c r="H3475">
        <v>9.4389009177437497</v>
      </c>
      <c r="I3475">
        <v>38.6331331901726</v>
      </c>
      <c r="J3475">
        <v>0.349755194467397</v>
      </c>
      <c r="K3475">
        <v>57.472815200619699</v>
      </c>
      <c r="L3475">
        <v>47.672323300049001</v>
      </c>
      <c r="M3475">
        <v>54.2871293262276</v>
      </c>
      <c r="N3475">
        <v>2.6538037780004702</v>
      </c>
      <c r="O3475">
        <v>13.454368617279901</v>
      </c>
      <c r="P3475">
        <v>159.74736842105199</v>
      </c>
      <c r="Q3475">
        <v>4.6094483917178998E-2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398</v>
      </c>
      <c r="E3476">
        <v>45.5456</v>
      </c>
      <c r="F3476">
        <v>86</v>
      </c>
      <c r="G3476">
        <v>-22.990238048139499</v>
      </c>
      <c r="H3476">
        <v>-0.75149769051007398</v>
      </c>
      <c r="I3476">
        <v>-45.4541034888856</v>
      </c>
      <c r="J3476">
        <v>1.35298902531317</v>
      </c>
      <c r="K3476">
        <v>85.800765179086596</v>
      </c>
      <c r="L3476">
        <v>98.443908314695094</v>
      </c>
      <c r="M3476">
        <v>99.534198706943997</v>
      </c>
      <c r="N3476">
        <v>0.28817082388510901</v>
      </c>
      <c r="O3476">
        <v>56.279069767441797</v>
      </c>
      <c r="P3476">
        <v>7.4999999999999902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531</v>
      </c>
      <c r="E3477">
        <v>45.464146999999997</v>
      </c>
      <c r="F3477">
        <v>157.9</v>
      </c>
      <c r="G3477">
        <v>2.4801805462374502</v>
      </c>
      <c r="H3477">
        <v>0.40308097864415698</v>
      </c>
      <c r="I3477">
        <v>1.6783487871789999</v>
      </c>
      <c r="J3477">
        <v>-1.0191127300609</v>
      </c>
      <c r="K3477">
        <v>157.068576542686</v>
      </c>
      <c r="L3477">
        <v>145.753445164966</v>
      </c>
      <c r="M3477">
        <v>54.477292290869499</v>
      </c>
      <c r="N3477">
        <v>0.33948084866691702</v>
      </c>
      <c r="O3477">
        <v>32.742241925269099</v>
      </c>
      <c r="P3477">
        <v>43.872437357630901</v>
      </c>
      <c r="Q3477">
        <v>0.164312801395708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57</v>
      </c>
      <c r="E3478">
        <v>45.45</v>
      </c>
      <c r="F3478">
        <v>45.45</v>
      </c>
      <c r="G3478">
        <v>-63.719475423199498</v>
      </c>
      <c r="H3478">
        <v>-11.6162826764713</v>
      </c>
      <c r="I3478">
        <v>-75.244576409664901</v>
      </c>
      <c r="J3478">
        <v>4.3891760791003103</v>
      </c>
      <c r="K3478">
        <v>47.033754993563697</v>
      </c>
      <c r="L3478">
        <v>61.367373261507502</v>
      </c>
      <c r="M3478">
        <v>45.603695003797498</v>
      </c>
      <c r="N3478">
        <v>0.75416413999521503</v>
      </c>
      <c r="O3478">
        <v>168.426842684268</v>
      </c>
      <c r="P3478">
        <v>16.538461538461501</v>
      </c>
      <c r="Q3478">
        <v>9.0138247346790001E-3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391</v>
      </c>
      <c r="E3479">
        <v>45.336199999999998</v>
      </c>
      <c r="F3479">
        <v>24.91</v>
      </c>
      <c r="G3479">
        <v>90.190917014737806</v>
      </c>
      <c r="H3479">
        <v>-17.448217138953101</v>
      </c>
      <c r="I3479">
        <v>-6.6979722280911398</v>
      </c>
      <c r="J3479">
        <v>-4.3488453144384396</v>
      </c>
      <c r="K3479">
        <v>28.0705474483524</v>
      </c>
      <c r="L3479">
        <v>25.023640514404502</v>
      </c>
      <c r="M3479">
        <v>20.593539907635598</v>
      </c>
      <c r="N3479">
        <v>0.38867810733062103</v>
      </c>
      <c r="O3479">
        <v>56.523484544359597</v>
      </c>
      <c r="P3479">
        <v>126.24886466848299</v>
      </c>
      <c r="Q3479">
        <v>8.1707533759539999E-2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E3480">
        <v>45.137500000000003</v>
      </c>
      <c r="F3480">
        <v>143.75</v>
      </c>
      <c r="G3480">
        <v>220.51120408809101</v>
      </c>
      <c r="H3480">
        <v>-10.7370894090114</v>
      </c>
      <c r="I3480">
        <v>76.421052367328699</v>
      </c>
      <c r="J3480">
        <v>0.66494147623400601</v>
      </c>
      <c r="K3480">
        <v>140.247793488914</v>
      </c>
      <c r="L3480">
        <v>106.78239904722101</v>
      </c>
      <c r="M3480">
        <v>52.9172218930388</v>
      </c>
      <c r="N3480">
        <v>0.88108824015878195</v>
      </c>
      <c r="O3480">
        <v>19.9652173913043</v>
      </c>
      <c r="P3480">
        <v>258.03237858032298</v>
      </c>
      <c r="Q3480">
        <v>9.5129342233389994E-2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720</v>
      </c>
      <c r="E3481">
        <v>45.057158311999999</v>
      </c>
      <c r="F3481">
        <v>22.09</v>
      </c>
      <c r="G3481">
        <v>18.529727924243701</v>
      </c>
      <c r="H3481">
        <v>6.5121839015297196</v>
      </c>
      <c r="I3481">
        <v>9.0848133173678693</v>
      </c>
      <c r="J3481">
        <v>5.3781553232296702</v>
      </c>
      <c r="K3481">
        <v>20.402375832944799</v>
      </c>
      <c r="L3481">
        <v>18.496245230644</v>
      </c>
      <c r="M3481">
        <v>37.579943371070499</v>
      </c>
      <c r="N3481">
        <v>1.17429086612561</v>
      </c>
      <c r="O3481">
        <v>0.271616115889528</v>
      </c>
      <c r="P3481">
        <v>52.871972318339097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628</v>
      </c>
      <c r="E3482">
        <v>45.003276900000003</v>
      </c>
      <c r="F3482">
        <v>44.69</v>
      </c>
      <c r="G3482">
        <v>-54.741756183546698</v>
      </c>
      <c r="H3482">
        <v>-2.1178589920800799</v>
      </c>
      <c r="I3482">
        <v>-44.2400035358854</v>
      </c>
      <c r="J3482">
        <v>10.4688909969365</v>
      </c>
      <c r="K3482">
        <v>44.200498983056001</v>
      </c>
      <c r="L3482">
        <v>53.836444198848099</v>
      </c>
      <c r="M3482">
        <v>70.984563170264593</v>
      </c>
      <c r="N3482">
        <v>1.6358140289107499</v>
      </c>
      <c r="O3482">
        <v>70.284179906019205</v>
      </c>
      <c r="P3482">
        <v>23.623789764868601</v>
      </c>
      <c r="Q3482">
        <v>2.8208717934758001E-2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1556</v>
      </c>
      <c r="E3483">
        <v>44.996319024000002</v>
      </c>
      <c r="F3483">
        <v>28.72</v>
      </c>
      <c r="G3483">
        <v>61.910090215022997</v>
      </c>
      <c r="H3483">
        <v>14.4080889914646</v>
      </c>
      <c r="I3483">
        <v>-40.328749563531701</v>
      </c>
      <c r="J3483">
        <v>12.1899490934423</v>
      </c>
      <c r="K3483">
        <v>25.744713257274402</v>
      </c>
      <c r="L3483">
        <v>24.7598808683078</v>
      </c>
      <c r="M3483">
        <v>55.942461005980498</v>
      </c>
      <c r="N3483">
        <v>3.9641242816870101</v>
      </c>
      <c r="O3483">
        <v>53.203342618384397</v>
      </c>
      <c r="P3483">
        <v>90.198675496688693</v>
      </c>
      <c r="Q3483">
        <v>7.8854110594975005E-2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265</v>
      </c>
      <c r="E3484">
        <v>44.967542399999999</v>
      </c>
      <c r="F3484">
        <v>99</v>
      </c>
      <c r="G3484">
        <v>22.476791974686101</v>
      </c>
      <c r="H3484">
        <v>-10.1969841806799</v>
      </c>
      <c r="I3484">
        <v>3.6030393682572299</v>
      </c>
      <c r="J3484">
        <v>-1.23251699687503</v>
      </c>
      <c r="K3484">
        <v>97.856447816377198</v>
      </c>
      <c r="L3484">
        <v>82.916790373678793</v>
      </c>
      <c r="M3484">
        <v>37.679413760582101</v>
      </c>
      <c r="N3484">
        <v>0.18723289448682601</v>
      </c>
      <c r="O3484">
        <v>23.939393939393899</v>
      </c>
      <c r="P3484">
        <v>89.582535427039403</v>
      </c>
      <c r="Q3484">
        <v>6.0449348729104999E-2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1591</v>
      </c>
      <c r="E3485">
        <v>44.96262196</v>
      </c>
      <c r="F3485">
        <v>44.95</v>
      </c>
      <c r="G3485">
        <v>32.979384483131298</v>
      </c>
      <c r="H3485">
        <v>69.446550529926199</v>
      </c>
      <c r="I3485">
        <v>77.0224922557952</v>
      </c>
      <c r="J3485">
        <v>25.823423275561201</v>
      </c>
      <c r="K3485">
        <v>29.5810092699327</v>
      </c>
      <c r="L3485">
        <v>24.709048065377399</v>
      </c>
      <c r="M3485">
        <v>95.309115541332304</v>
      </c>
      <c r="N3485">
        <v>1.07755102040816</v>
      </c>
      <c r="O3485">
        <v>0</v>
      </c>
      <c r="P3485">
        <v>150.41782729805001</v>
      </c>
      <c r="Q3485">
        <v>0.19879893175359201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1442</v>
      </c>
      <c r="E3486">
        <v>44.94</v>
      </c>
      <c r="F3486">
        <v>107</v>
      </c>
      <c r="G3486">
        <v>44.782221362563902</v>
      </c>
      <c r="H3486">
        <v>-1.46567826691797</v>
      </c>
      <c r="I3486">
        <v>38.6030393682572</v>
      </c>
      <c r="J3486">
        <v>1.5519940004375501</v>
      </c>
      <c r="K3486">
        <v>97.637494053380905</v>
      </c>
      <c r="L3486">
        <v>83.292712113682398</v>
      </c>
      <c r="M3486">
        <v>69.472937592278001</v>
      </c>
      <c r="N3486">
        <v>0.83665978435420896</v>
      </c>
      <c r="O3486">
        <v>14.018691588785</v>
      </c>
      <c r="P3486">
        <v>86.411149825783895</v>
      </c>
      <c r="Q3486">
        <v>0.13860208081867301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391</v>
      </c>
      <c r="E3487">
        <v>44.932960000000001</v>
      </c>
      <c r="F3487">
        <v>29.2</v>
      </c>
      <c r="G3487">
        <v>39.021314846983202</v>
      </c>
      <c r="H3487">
        <v>-10.4893469059712</v>
      </c>
      <c r="I3487">
        <v>-44.481104683628701</v>
      </c>
      <c r="J3487">
        <v>-5.9388412967606596</v>
      </c>
      <c r="K3487">
        <v>32.920610618685501</v>
      </c>
      <c r="L3487">
        <v>31.678191962219699</v>
      </c>
      <c r="M3487">
        <v>30.1287400453093</v>
      </c>
      <c r="N3487">
        <v>2.0889473684210502</v>
      </c>
      <c r="O3487">
        <v>92.979452054794507</v>
      </c>
      <c r="P3487">
        <v>65.439093484419203</v>
      </c>
      <c r="Q3487">
        <v>0.118786352332642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279</v>
      </c>
      <c r="E3488">
        <v>44.809681500000003</v>
      </c>
      <c r="F3488">
        <v>17.3</v>
      </c>
      <c r="G3488">
        <v>-19.1397107523185</v>
      </c>
      <c r="H3488">
        <v>-5.0895454925023804</v>
      </c>
      <c r="I3488">
        <v>-44.849542678074798</v>
      </c>
      <c r="J3488">
        <v>-2.9290197343075302</v>
      </c>
      <c r="K3488">
        <v>18.895148022786799</v>
      </c>
      <c r="L3488">
        <v>20.500119865723899</v>
      </c>
      <c r="M3488">
        <v>30.2767914538884</v>
      </c>
      <c r="N3488">
        <v>0.27300257544447698</v>
      </c>
      <c r="O3488">
        <v>116.36750836629101</v>
      </c>
      <c r="P3488">
        <v>18.407780979826999</v>
      </c>
      <c r="Q3488">
        <v>-4.6583063093665E-2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E3489">
        <v>44.791205400000003</v>
      </c>
      <c r="F3489">
        <v>11.37</v>
      </c>
      <c r="G3489">
        <v>74.638559390732993</v>
      </c>
      <c r="H3489">
        <v>-5.6969701544285298</v>
      </c>
      <c r="I3489">
        <v>17.495606823976399</v>
      </c>
      <c r="J3489">
        <v>0.93914913386134002</v>
      </c>
      <c r="K3489">
        <v>10.6035666500433</v>
      </c>
      <c r="L3489">
        <v>9.2394947536622194</v>
      </c>
      <c r="M3489">
        <v>59.526835125358602</v>
      </c>
      <c r="N3489">
        <v>0.379499197251777</v>
      </c>
      <c r="O3489">
        <v>28.232189973614702</v>
      </c>
      <c r="P3489">
        <v>106.72727272727199</v>
      </c>
      <c r="Q3489">
        <v>8.8464955531754E-2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420</v>
      </c>
      <c r="E3490">
        <v>44.704375624999997</v>
      </c>
      <c r="F3490">
        <v>86.45</v>
      </c>
      <c r="G3490">
        <v>182.442528615154</v>
      </c>
      <c r="H3490">
        <v>-11.5074791713919</v>
      </c>
      <c r="I3490">
        <v>33.422698697653502</v>
      </c>
      <c r="J3490">
        <v>7.3330885278007401</v>
      </c>
      <c r="K3490">
        <v>89.400696936435395</v>
      </c>
      <c r="L3490">
        <v>72.484001157781705</v>
      </c>
      <c r="M3490">
        <v>61.517327806681401</v>
      </c>
      <c r="N3490">
        <v>0.63575934108107501</v>
      </c>
      <c r="O3490">
        <v>74.031231925968697</v>
      </c>
      <c r="P3490">
        <v>216.666666666666</v>
      </c>
      <c r="Q3490">
        <v>0.100904041774818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153</v>
      </c>
      <c r="E3491">
        <v>44.6248</v>
      </c>
      <c r="F3491">
        <v>44</v>
      </c>
      <c r="G3491">
        <v>12.690662715709699</v>
      </c>
      <c r="H3491">
        <v>-8.4501554240450805</v>
      </c>
      <c r="I3491">
        <v>-1.5491854560987299</v>
      </c>
      <c r="J3491">
        <v>-3.1290326843204701</v>
      </c>
      <c r="K3491">
        <v>45.330030679888303</v>
      </c>
      <c r="L3491">
        <v>42.391531129754497</v>
      </c>
      <c r="M3491">
        <v>51.761700987857601</v>
      </c>
      <c r="N3491">
        <v>0.56473184732595805</v>
      </c>
      <c r="O3491">
        <v>50.340909090909101</v>
      </c>
      <c r="P3491">
        <v>67.300380228136802</v>
      </c>
      <c r="Q3491">
        <v>6.4025075717930993E-2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E3492">
        <v>44.606760000000001</v>
      </c>
      <c r="F3492">
        <v>77.55</v>
      </c>
      <c r="G3492">
        <v>88.998888029230599</v>
      </c>
      <c r="H3492">
        <v>6.7964767231359797</v>
      </c>
      <c r="I3492">
        <v>8.4904359223204509</v>
      </c>
      <c r="J3492">
        <v>-1.33357813886593</v>
      </c>
      <c r="K3492">
        <v>72.4927597186188</v>
      </c>
      <c r="L3492">
        <v>63.385080577268099</v>
      </c>
      <c r="M3492">
        <v>86.011706119723598</v>
      </c>
      <c r="N3492">
        <v>0</v>
      </c>
      <c r="O3492">
        <v>0</v>
      </c>
      <c r="P3492">
        <v>169.270833333333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133</v>
      </c>
      <c r="E3493">
        <v>44.605798874999998</v>
      </c>
      <c r="F3493">
        <v>123.75</v>
      </c>
      <c r="G3493">
        <v>-33.721149423952802</v>
      </c>
      <c r="H3493">
        <v>-1.1261691001704699</v>
      </c>
      <c r="I3493">
        <v>-17.7252423344394</v>
      </c>
      <c r="J3493">
        <v>-3.1884168485433402</v>
      </c>
      <c r="K3493">
        <v>122.091993960952</v>
      </c>
      <c r="L3493">
        <v>126.00744087819901</v>
      </c>
      <c r="M3493">
        <v>52.8279614349482</v>
      </c>
      <c r="N3493">
        <v>1.7551689473360199</v>
      </c>
      <c r="O3493">
        <v>31.717171717171698</v>
      </c>
      <c r="P3493">
        <v>20.145631067961101</v>
      </c>
      <c r="Q3493">
        <v>0.14681485985699899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44.25</v>
      </c>
      <c r="F3494">
        <v>295</v>
      </c>
      <c r="G3494">
        <v>-40.9105322606244</v>
      </c>
      <c r="H3494">
        <v>6.0509862402013299</v>
      </c>
      <c r="I3494">
        <v>-15.9207701555522</v>
      </c>
      <c r="J3494">
        <v>1.4061478885313199</v>
      </c>
      <c r="K3494">
        <v>274.43775631654597</v>
      </c>
      <c r="L3494">
        <v>267.58399412705103</v>
      </c>
      <c r="M3494">
        <v>51.042319130182399</v>
      </c>
      <c r="N3494">
        <v>1.14641068447412</v>
      </c>
      <c r="O3494">
        <v>31.796610169491501</v>
      </c>
      <c r="P3494">
        <v>47.4262868565717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44.217702500000001</v>
      </c>
      <c r="F3495">
        <v>147.25</v>
      </c>
      <c r="G3495">
        <v>-49.343714256383898</v>
      </c>
      <c r="H3495">
        <v>-1.5254965486782599</v>
      </c>
      <c r="I3495">
        <v>-47.8205370553191</v>
      </c>
      <c r="J3495">
        <v>-5.0755136227369002</v>
      </c>
      <c r="K3495">
        <v>153.649381362832</v>
      </c>
      <c r="L3495">
        <v>167.075705653494</v>
      </c>
      <c r="M3495">
        <v>39.420619903721096</v>
      </c>
      <c r="N3495">
        <v>0.70088621617344504</v>
      </c>
      <c r="O3495">
        <v>84.040747028862398</v>
      </c>
      <c r="P3495">
        <v>10.465116279069701</v>
      </c>
      <c r="Q3495">
        <v>9.3656643186562999E-2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43.963240266</v>
      </c>
      <c r="F3496">
        <v>5.94</v>
      </c>
      <c r="G3496">
        <v>100.299778614472</v>
      </c>
      <c r="H3496">
        <v>-9.0455414902032008</v>
      </c>
      <c r="I3496">
        <v>70.217946200555303</v>
      </c>
      <c r="J3496">
        <v>-8.8144941694002803</v>
      </c>
      <c r="K3496">
        <v>5.6356165078335501</v>
      </c>
      <c r="L3496">
        <v>4.4259382246407597</v>
      </c>
      <c r="M3496">
        <v>29.9737865132333</v>
      </c>
      <c r="N3496">
        <v>0.34267197346070699</v>
      </c>
      <c r="O3496">
        <v>23.9057239057238</v>
      </c>
      <c r="P3496">
        <v>137.6</v>
      </c>
      <c r="Q3496">
        <v>7.6132243481650999E-2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551</v>
      </c>
      <c r="E3497">
        <v>43.92</v>
      </c>
      <c r="F3497">
        <v>146.4</v>
      </c>
      <c r="G3497">
        <v>108.16001338307299</v>
      </c>
      <c r="H3497">
        <v>10.944405264832699</v>
      </c>
      <c r="I3497">
        <v>73.438204203422004</v>
      </c>
      <c r="J3497">
        <v>2.6504856061539801</v>
      </c>
      <c r="K3497">
        <v>133.28085455689299</v>
      </c>
      <c r="L3497">
        <v>110.162044352153</v>
      </c>
      <c r="M3497">
        <v>62.380662427325902</v>
      </c>
      <c r="N3497">
        <v>0.53620399282079001</v>
      </c>
      <c r="O3497">
        <v>12.363387978142001</v>
      </c>
      <c r="P3497">
        <v>150.68493150684901</v>
      </c>
      <c r="Q3497">
        <v>6.6298895910000002E-2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43.913595000000001</v>
      </c>
      <c r="F3498">
        <v>305</v>
      </c>
      <c r="G3498">
        <v>-32.715781709632601</v>
      </c>
      <c r="H3498">
        <v>-10.336721753346</v>
      </c>
      <c r="I3498">
        <v>-28.700106293934699</v>
      </c>
      <c r="J3498">
        <v>-5.4216284533313397</v>
      </c>
      <c r="K3498">
        <v>354.82074431034198</v>
      </c>
      <c r="L3498">
        <v>395.348064170817</v>
      </c>
      <c r="M3498">
        <v>24.731110401424299</v>
      </c>
      <c r="N3498">
        <v>0.24231805929919101</v>
      </c>
      <c r="O3498">
        <v>129.491803278688</v>
      </c>
      <c r="P3498">
        <v>14.618564449455</v>
      </c>
      <c r="Q3498">
        <v>-1.0788010090789999E-2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420</v>
      </c>
      <c r="E3499">
        <v>43.83</v>
      </c>
      <c r="F3499">
        <v>4.87</v>
      </c>
      <c r="G3499">
        <v>38.109248389591002</v>
      </c>
      <c r="H3499">
        <v>-21.283182699807</v>
      </c>
      <c r="I3499">
        <v>17.843545697371098</v>
      </c>
      <c r="J3499">
        <v>-3.3416102673799899</v>
      </c>
      <c r="K3499">
        <v>4.9274191763397202</v>
      </c>
      <c r="L3499">
        <v>4.0065251682211498</v>
      </c>
      <c r="M3499">
        <v>35.8456431203983</v>
      </c>
      <c r="N3499">
        <v>0.53120020184717098</v>
      </c>
      <c r="O3499">
        <v>34.017796030116301</v>
      </c>
      <c r="P3499">
        <v>108.714285714285</v>
      </c>
      <c r="Q3499">
        <v>6.7110939621741E-2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265</v>
      </c>
      <c r="E3500">
        <v>43.76</v>
      </c>
      <c r="F3500">
        <v>683.75</v>
      </c>
      <c r="G3500">
        <v>-47.179164661309002</v>
      </c>
      <c r="H3500">
        <v>-12.3562812114178</v>
      </c>
      <c r="I3500">
        <v>-31.173909078192999</v>
      </c>
      <c r="J3500">
        <v>-3.7334067225385201</v>
      </c>
      <c r="K3500">
        <v>741.32935082851895</v>
      </c>
      <c r="L3500">
        <v>760.30284202880205</v>
      </c>
      <c r="M3500">
        <v>36.7085483523107</v>
      </c>
      <c r="N3500">
        <v>0.41291124057573603</v>
      </c>
      <c r="O3500">
        <v>38.208409506398503</v>
      </c>
      <c r="P3500">
        <v>13.9583333333333</v>
      </c>
      <c r="Q3500">
        <v>0.101391087564178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391</v>
      </c>
      <c r="E3501">
        <v>43.674999999999997</v>
      </c>
      <c r="F3501">
        <v>62.5</v>
      </c>
      <c r="G3501">
        <v>-49.114129905215798</v>
      </c>
      <c r="H3501">
        <v>-3.3580008034481899</v>
      </c>
      <c r="I3501">
        <v>-32.017261383622397</v>
      </c>
      <c r="J3501">
        <v>-7.3486157328508899</v>
      </c>
      <c r="K3501">
        <v>65.675845089677395</v>
      </c>
      <c r="L3501">
        <v>69.086465395155201</v>
      </c>
      <c r="M3501">
        <v>36.093161826319097</v>
      </c>
      <c r="N3501">
        <v>0.87369985141158901</v>
      </c>
      <c r="O3501">
        <v>62.959999999999901</v>
      </c>
      <c r="P3501">
        <v>18.483412322274798</v>
      </c>
      <c r="Q3501">
        <v>4.3837922314589002E-2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1149</v>
      </c>
      <c r="E3502">
        <v>43.549756799999997</v>
      </c>
      <c r="F3502">
        <v>32</v>
      </c>
      <c r="G3502">
        <v>-79.254919389093999</v>
      </c>
      <c r="H3502">
        <v>1.30825265758577</v>
      </c>
      <c r="I3502">
        <v>-60.742397803266797</v>
      </c>
      <c r="J3502">
        <v>-4.9480359701912402</v>
      </c>
      <c r="K3502">
        <v>34.881137304468197</v>
      </c>
      <c r="M3502">
        <v>38.5688808954556</v>
      </c>
      <c r="N3502">
        <v>0.53514739229024899</v>
      </c>
      <c r="O3502">
        <v>125.31249999999901</v>
      </c>
      <c r="P3502">
        <v>9.9656357388315993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21</v>
      </c>
      <c r="E3503">
        <v>43.500417968000001</v>
      </c>
      <c r="F3503">
        <v>54.88</v>
      </c>
      <c r="G3503">
        <v>51.187399356091497</v>
      </c>
      <c r="H3503">
        <v>-4.7201161367404598</v>
      </c>
      <c r="I3503">
        <v>-2.5504600938113202</v>
      </c>
      <c r="J3503">
        <v>-2.7059477637515599</v>
      </c>
      <c r="K3503">
        <v>54.420452299209899</v>
      </c>
      <c r="L3503">
        <v>51.544803129365903</v>
      </c>
      <c r="M3503">
        <v>65.8632902180521</v>
      </c>
      <c r="N3503">
        <v>2.1762250674322399</v>
      </c>
      <c r="O3503">
        <v>69.096209912536395</v>
      </c>
      <c r="P3503">
        <v>89.241379310344797</v>
      </c>
      <c r="Q3503">
        <v>0.17358847577501499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46</v>
      </c>
      <c r="E3504">
        <v>43.488023489999897</v>
      </c>
      <c r="F3504">
        <v>36.340000000000003</v>
      </c>
      <c r="G3504">
        <v>-27.560324883355399</v>
      </c>
      <c r="H3504">
        <v>1.7726412956525199</v>
      </c>
      <c r="I3504">
        <v>-28.7884402715761</v>
      </c>
      <c r="J3504">
        <v>8.9649293238206393</v>
      </c>
      <c r="K3504">
        <v>36.9680279993295</v>
      </c>
      <c r="L3504">
        <v>36.278187849577101</v>
      </c>
      <c r="M3504">
        <v>50.757327177436601</v>
      </c>
      <c r="N3504">
        <v>0.78252468870759895</v>
      </c>
      <c r="O3504">
        <v>54.512933406714303</v>
      </c>
      <c r="P3504">
        <v>53.3333333333333</v>
      </c>
      <c r="Q3504">
        <v>0.102461117482386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720</v>
      </c>
      <c r="E3505">
        <v>43.024297066000003</v>
      </c>
      <c r="F3505">
        <v>80.36</v>
      </c>
      <c r="G3505">
        <v>-15.8509101729341</v>
      </c>
      <c r="H3505">
        <v>-9.3314231334543702</v>
      </c>
      <c r="I3505">
        <v>-0.15499799406808101</v>
      </c>
      <c r="J3505">
        <v>-8.5077419220262502</v>
      </c>
      <c r="K3505">
        <v>85.422694595701302</v>
      </c>
      <c r="L3505">
        <v>78.580263253724695</v>
      </c>
      <c r="M3505">
        <v>57.290049328383198</v>
      </c>
      <c r="N3505">
        <v>1.5742383466087499</v>
      </c>
      <c r="O3505">
        <v>24.440019910403102</v>
      </c>
      <c r="P3505">
        <v>21.573373676248099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42.984638881999999</v>
      </c>
      <c r="F3506">
        <v>8.2100000000000009</v>
      </c>
      <c r="G3506">
        <v>32.076429856772499</v>
      </c>
      <c r="H3506">
        <v>-7.6096977509943198</v>
      </c>
      <c r="I3506">
        <v>-18.342888535614499</v>
      </c>
      <c r="J3506">
        <v>0.30991111524277798</v>
      </c>
      <c r="K3506">
        <v>8.3093155202980302</v>
      </c>
      <c r="L3506">
        <v>7.8961240507989299</v>
      </c>
      <c r="M3506">
        <v>63.259340000243903</v>
      </c>
      <c r="N3506">
        <v>0.46143814096864</v>
      </c>
      <c r="O3506">
        <v>44.336175395858596</v>
      </c>
      <c r="P3506">
        <v>64.859437751003995</v>
      </c>
      <c r="Q3506">
        <v>7.4074013670982E-2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1375</v>
      </c>
      <c r="E3507">
        <v>42.954546999999998</v>
      </c>
      <c r="F3507">
        <v>48.01</v>
      </c>
      <c r="G3507">
        <v>-15.025667268526499</v>
      </c>
      <c r="H3507">
        <v>-3.3547141566270802</v>
      </c>
      <c r="I3507">
        <v>-43.442894049357598</v>
      </c>
      <c r="J3507">
        <v>2.8077921993821202</v>
      </c>
      <c r="K3507">
        <v>46.123103959170798</v>
      </c>
      <c r="L3507">
        <v>47.815790633838098</v>
      </c>
      <c r="M3507">
        <v>56.827793445425002</v>
      </c>
      <c r="N3507">
        <v>1.79418452478324</v>
      </c>
      <c r="O3507">
        <v>91.106019579254294</v>
      </c>
      <c r="P3507">
        <v>29.756756756756701</v>
      </c>
      <c r="Q3507">
        <v>-4.4898772907305998E-2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42.890999999999998</v>
      </c>
      <c r="F3508">
        <v>168.2</v>
      </c>
      <c r="G3508">
        <v>103.99318026667299</v>
      </c>
      <c r="H3508">
        <v>51.329590444315699</v>
      </c>
      <c r="I3508">
        <v>107.061685984798</v>
      </c>
      <c r="J3508">
        <v>20.122070079481201</v>
      </c>
      <c r="K3508">
        <v>113.060099260748</v>
      </c>
      <c r="L3508">
        <v>88.976976420602398</v>
      </c>
      <c r="M3508">
        <v>99.918579207662404</v>
      </c>
      <c r="N3508">
        <v>2.3705882352941101</v>
      </c>
      <c r="O3508">
        <v>0</v>
      </c>
      <c r="P3508">
        <v>195.08771929824499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42.666539999999998</v>
      </c>
      <c r="F3509">
        <v>237.3</v>
      </c>
      <c r="G3509">
        <v>159.48583582039501</v>
      </c>
      <c r="H3509">
        <v>48.677319760695397</v>
      </c>
      <c r="I3509">
        <v>177.91531291101501</v>
      </c>
      <c r="J3509">
        <v>26.178512135180199</v>
      </c>
      <c r="K3509">
        <v>162.67342499083</v>
      </c>
      <c r="L3509">
        <v>115.52742936360001</v>
      </c>
      <c r="M3509">
        <v>99.146317677449005</v>
      </c>
      <c r="N3509">
        <v>0.84722222222222199</v>
      </c>
      <c r="O3509">
        <v>0</v>
      </c>
      <c r="P3509">
        <v>223.51738241308701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D3510" t="s">
        <v>51</v>
      </c>
      <c r="E3510">
        <v>42.6484752</v>
      </c>
      <c r="F3510">
        <v>61.34</v>
      </c>
      <c r="G3510">
        <v>11.984748438376201</v>
      </c>
      <c r="H3510">
        <v>-2.4748424378765699</v>
      </c>
      <c r="I3510">
        <v>-30.157585803116401</v>
      </c>
      <c r="J3510">
        <v>-1.07270857364854</v>
      </c>
      <c r="K3510">
        <v>59.388285427288501</v>
      </c>
      <c r="L3510">
        <v>56.938494947794297</v>
      </c>
      <c r="M3510">
        <v>68.804047633950006</v>
      </c>
      <c r="N3510">
        <v>0.90917737118334396</v>
      </c>
      <c r="O3510">
        <v>27.975220084773301</v>
      </c>
      <c r="P3510">
        <v>51.456790123456798</v>
      </c>
      <c r="Q3510">
        <v>8.0560305277504005E-2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D3511" t="s">
        <v>628</v>
      </c>
      <c r="E3511">
        <v>42.248449600000001</v>
      </c>
      <c r="F3511">
        <v>8</v>
      </c>
      <c r="G3511">
        <v>-30.952384842686602</v>
      </c>
      <c r="H3511">
        <v>-4.8340039409835898</v>
      </c>
      <c r="I3511">
        <v>-20.2470529600959</v>
      </c>
      <c r="J3511">
        <v>2.2664218611340599</v>
      </c>
      <c r="K3511">
        <v>7.9619129486247697</v>
      </c>
      <c r="L3511">
        <v>8.33398679449677</v>
      </c>
      <c r="M3511">
        <v>59.772333380419397</v>
      </c>
      <c r="N3511">
        <v>0.69989768733407298</v>
      </c>
      <c r="O3511">
        <v>58.125</v>
      </c>
      <c r="P3511">
        <v>52.380952380952301</v>
      </c>
      <c r="Q3511">
        <v>-8.4790157266037003E-2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838</v>
      </c>
      <c r="E3512">
        <v>42.028416</v>
      </c>
      <c r="F3512">
        <v>115.2</v>
      </c>
      <c r="G3512">
        <v>10.888538406664001</v>
      </c>
      <c r="H3512">
        <v>-2.5182225419427899</v>
      </c>
      <c r="I3512">
        <v>-11.671734833498199</v>
      </c>
      <c r="J3512">
        <v>0.88470047692821097</v>
      </c>
      <c r="K3512">
        <v>113.417613797293</v>
      </c>
      <c r="L3512">
        <v>104.642964899273</v>
      </c>
      <c r="M3512">
        <v>51.100406715478101</v>
      </c>
      <c r="N3512">
        <v>0.26853566305906801</v>
      </c>
      <c r="O3512">
        <v>38.8888888888888</v>
      </c>
      <c r="P3512">
        <v>56.820038115981497</v>
      </c>
      <c r="Q3512">
        <v>6.8399604854043006E-2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41.993600000000001</v>
      </c>
      <c r="F3513">
        <v>59.65</v>
      </c>
      <c r="G3513">
        <v>70.057847186015806</v>
      </c>
      <c r="H3513">
        <v>21.362731958059801</v>
      </c>
      <c r="I3513">
        <v>-33.086597705785799</v>
      </c>
      <c r="J3513">
        <v>-9.8336511635482697</v>
      </c>
      <c r="K3513">
        <v>54.0223747901045</v>
      </c>
      <c r="L3513">
        <v>49.666337084990303</v>
      </c>
      <c r="M3513">
        <v>52.488141746268099</v>
      </c>
      <c r="N3513">
        <v>1.9403051623987499</v>
      </c>
      <c r="O3513">
        <v>32.103939647946298</v>
      </c>
      <c r="P3513">
        <v>107.18999652657099</v>
      </c>
      <c r="Q3513">
        <v>2.238457442483E-3</v>
      </c>
    </row>
    <row r="3514" spans="1:17" hidden="1" x14ac:dyDescent="0.3">
      <c r="A3514" t="s">
        <v>7192</v>
      </c>
      <c r="B3514" t="s">
        <v>3233</v>
      </c>
      <c r="C3514" t="str">
        <f>IFERROR(VLOOKUP(Table1[[#This Row],[Ticker]],[1]!Table1[[Symbol]:[Industry]],2,FALSE),"-")</f>
        <v>-</v>
      </c>
      <c r="E3514">
        <v>41.948352</v>
      </c>
      <c r="F3514">
        <v>91.2</v>
      </c>
      <c r="G3514">
        <v>44.582221362563899</v>
      </c>
      <c r="H3514">
        <v>42.023368695848703</v>
      </c>
      <c r="I3514">
        <v>23.614377236737901</v>
      </c>
      <c r="J3514">
        <v>13.3224180388693</v>
      </c>
      <c r="K3514">
        <v>71.405989254990601</v>
      </c>
      <c r="L3514">
        <v>64.402416466628793</v>
      </c>
      <c r="M3514">
        <v>75.431363853567902</v>
      </c>
      <c r="N3514">
        <v>4.1333333333333302</v>
      </c>
      <c r="O3514">
        <v>5.2521929824561298</v>
      </c>
      <c r="P3514">
        <v>178.75700458481899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D3515" t="s">
        <v>279</v>
      </c>
      <c r="E3515">
        <v>41.821818895999897</v>
      </c>
      <c r="F3515">
        <v>38.869999999999997</v>
      </c>
      <c r="G3515">
        <v>-21.079025249902099</v>
      </c>
      <c r="H3515">
        <v>-8.7328903661211701</v>
      </c>
      <c r="I3515">
        <v>-25.933267315288699</v>
      </c>
      <c r="J3515">
        <v>-1.71332497430896</v>
      </c>
      <c r="K3515">
        <v>39.9733949539321</v>
      </c>
      <c r="L3515">
        <v>41.042089803614999</v>
      </c>
      <c r="M3515">
        <v>40.573829992273097</v>
      </c>
      <c r="N3515">
        <v>1.9774645507016999</v>
      </c>
      <c r="O3515">
        <v>67.198353485978899</v>
      </c>
      <c r="P3515">
        <v>14.7623265426631</v>
      </c>
      <c r="Q3515">
        <v>-2.2381802365201001E-2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41.82</v>
      </c>
      <c r="F3516">
        <v>13.94</v>
      </c>
      <c r="G3516">
        <v>51.699269708619902</v>
      </c>
      <c r="H3516">
        <v>0.72550391854502505</v>
      </c>
      <c r="I3516">
        <v>-30.328757311883798</v>
      </c>
      <c r="J3516">
        <v>-5.1770922088727902</v>
      </c>
      <c r="K3516">
        <v>13.494430932642899</v>
      </c>
      <c r="L3516">
        <v>12.6048596891578</v>
      </c>
      <c r="M3516">
        <v>51.012392047171403</v>
      </c>
      <c r="N3516">
        <v>0.797920604914933</v>
      </c>
      <c r="O3516">
        <v>60.616929698708702</v>
      </c>
      <c r="P3516">
        <v>104.99999999999901</v>
      </c>
      <c r="Q3516">
        <v>7.5004577963877994E-2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41.75252356</v>
      </c>
      <c r="F3517">
        <v>61.13</v>
      </c>
      <c r="G3517">
        <v>-58.683706615275298</v>
      </c>
      <c r="H3517">
        <v>-17.109165901957699</v>
      </c>
      <c r="I3517">
        <v>-46.520031466724902</v>
      </c>
      <c r="J3517">
        <v>-3.7335781388659299</v>
      </c>
      <c r="K3517">
        <v>65.9464617412264</v>
      </c>
      <c r="M3517">
        <v>39.587085140917203</v>
      </c>
      <c r="N3517">
        <v>0.28881748071979402</v>
      </c>
      <c r="O3517">
        <v>55.406510714869903</v>
      </c>
      <c r="P3517">
        <v>25.266393442622899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E3518">
        <v>41.699405528</v>
      </c>
      <c r="F3518">
        <v>7.72</v>
      </c>
      <c r="G3518">
        <v>-11.0216650350444</v>
      </c>
      <c r="H3518">
        <v>-1.4353946277198899</v>
      </c>
      <c r="I3518">
        <v>-33.921117016460997</v>
      </c>
      <c r="J3518">
        <v>-0.27537708066487299</v>
      </c>
      <c r="K3518">
        <v>7.6501406565728098</v>
      </c>
      <c r="L3518">
        <v>8.3134621950679097</v>
      </c>
      <c r="M3518">
        <v>58.016175132271002</v>
      </c>
      <c r="N3518">
        <v>1.0635292049009999</v>
      </c>
      <c r="O3518">
        <v>34.585492227979202</v>
      </c>
      <c r="P3518">
        <v>17.862595419847299</v>
      </c>
      <c r="Q3518">
        <v>-3.8938649543248001E-2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E3519">
        <v>41.645299999999999</v>
      </c>
      <c r="F3519">
        <v>79.400000000000006</v>
      </c>
      <c r="G3519">
        <v>-8.7707198139065898</v>
      </c>
      <c r="H3519">
        <v>-3.4380648546891699</v>
      </c>
      <c r="I3519">
        <v>-11.709869987658699</v>
      </c>
      <c r="J3519">
        <v>-1.33357813886593</v>
      </c>
      <c r="K3519">
        <v>78.869768216025804</v>
      </c>
      <c r="L3519">
        <v>75.081153392472999</v>
      </c>
      <c r="M3519">
        <v>56.494979839340203</v>
      </c>
      <c r="N3519">
        <v>0</v>
      </c>
      <c r="O3519">
        <v>2.3929471032745502</v>
      </c>
      <c r="P3519">
        <v>17.647058823529399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720</v>
      </c>
      <c r="E3520">
        <v>41.638247819999997</v>
      </c>
      <c r="F3520">
        <v>161.56</v>
      </c>
      <c r="G3520">
        <v>15.488238051189301</v>
      </c>
      <c r="H3520">
        <v>4.00831852082701</v>
      </c>
      <c r="I3520">
        <v>5.4377027046245399</v>
      </c>
      <c r="J3520">
        <v>0.50985620456840297</v>
      </c>
      <c r="K3520">
        <v>150.788206612831</v>
      </c>
      <c r="L3520">
        <v>137.50459814223001</v>
      </c>
      <c r="M3520">
        <v>54.966471854101101</v>
      </c>
      <c r="N3520">
        <v>0.34143235030076602</v>
      </c>
      <c r="O3520">
        <v>2.8410497647932602</v>
      </c>
      <c r="P3520">
        <v>46.089158151731603</v>
      </c>
      <c r="Q3520">
        <v>4.2502533627336997E-2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231</v>
      </c>
      <c r="E3521">
        <v>41.552672000000001</v>
      </c>
      <c r="F3521">
        <v>144.19999999999999</v>
      </c>
      <c r="G3521">
        <v>2641.3365399805998</v>
      </c>
      <c r="H3521">
        <v>-20.375891699546798</v>
      </c>
      <c r="I3521">
        <v>237.11041892826799</v>
      </c>
      <c r="J3521">
        <v>-5.6828588347508404</v>
      </c>
      <c r="K3521">
        <v>150.22653188111201</v>
      </c>
      <c r="L3521">
        <v>95.698445513747103</v>
      </c>
      <c r="M3521">
        <v>34.820931429599703</v>
      </c>
      <c r="N3521">
        <v>0.266629237902057</v>
      </c>
      <c r="O3521">
        <v>40.117891816920903</v>
      </c>
      <c r="P3521">
        <v>2667.7543186180401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420</v>
      </c>
      <c r="E3522">
        <v>41.545000000000002</v>
      </c>
      <c r="F3522">
        <v>118.7</v>
      </c>
      <c r="G3522">
        <v>229.39756908438599</v>
      </c>
      <c r="H3522">
        <v>-13.496384933459099</v>
      </c>
      <c r="I3522">
        <v>35.355173042498201</v>
      </c>
      <c r="J3522">
        <v>19.839891248889099</v>
      </c>
      <c r="K3522">
        <v>101.398757025957</v>
      </c>
      <c r="L3522">
        <v>71.1230446626099</v>
      </c>
      <c r="M3522">
        <v>72.370244533415502</v>
      </c>
      <c r="N3522">
        <v>0.78142631800058604</v>
      </c>
      <c r="O3522">
        <v>28.045492839090102</v>
      </c>
      <c r="P3522">
        <v>255.922038980509</v>
      </c>
      <c r="Q3522">
        <v>0.22499310601509701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41.333252471999998</v>
      </c>
      <c r="F3523">
        <v>24.69</v>
      </c>
      <c r="G3523">
        <v>-10.1748407843286</v>
      </c>
      <c r="H3523">
        <v>8.8726337286034394</v>
      </c>
      <c r="I3523">
        <v>-26.793954710989698</v>
      </c>
      <c r="J3523">
        <v>7.0586896593424404</v>
      </c>
      <c r="K3523">
        <v>21.950742813859399</v>
      </c>
      <c r="L3523">
        <v>23.116667551267099</v>
      </c>
      <c r="M3523">
        <v>76.409800774749797</v>
      </c>
      <c r="N3523">
        <v>0.89418798329841198</v>
      </c>
      <c r="O3523">
        <v>29.607128392061501</v>
      </c>
      <c r="P3523">
        <v>42.3054755043227</v>
      </c>
      <c r="Q3523">
        <v>4.4573714384318001E-2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E3524">
        <v>41.25</v>
      </c>
      <c r="F3524">
        <v>125</v>
      </c>
      <c r="G3524">
        <v>10.9448587252013</v>
      </c>
      <c r="H3524">
        <v>-3.4380648546891699</v>
      </c>
      <c r="I3524">
        <v>-11.7194467749162</v>
      </c>
      <c r="J3524">
        <v>-1.33357813886593</v>
      </c>
      <c r="K3524">
        <v>124.79556013226301</v>
      </c>
      <c r="L3524">
        <v>115.473578516602</v>
      </c>
      <c r="M3524">
        <v>99.999999993730199</v>
      </c>
      <c r="O3524">
        <v>0</v>
      </c>
      <c r="P3524">
        <v>37.362637362637301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41.248769279999998</v>
      </c>
      <c r="F3525">
        <v>25.28</v>
      </c>
      <c r="G3525">
        <v>-26.968526080394302</v>
      </c>
      <c r="H3525">
        <v>-13.4736520433012</v>
      </c>
      <c r="I3525">
        <v>-11.9059253512337</v>
      </c>
      <c r="J3525">
        <v>-11.0800972391872</v>
      </c>
      <c r="K3525">
        <v>26.1784451030003</v>
      </c>
      <c r="M3525">
        <v>20.252609682103301</v>
      </c>
      <c r="N3525">
        <v>0.42033898305084699</v>
      </c>
      <c r="O3525">
        <v>36.787974683544199</v>
      </c>
      <c r="P3525">
        <v>40.4444444444444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531</v>
      </c>
      <c r="E3526">
        <v>41.031954935999998</v>
      </c>
      <c r="F3526">
        <v>51.39</v>
      </c>
      <c r="G3526">
        <v>5.5883862739433701</v>
      </c>
      <c r="H3526">
        <v>-0.99807278962271595</v>
      </c>
      <c r="I3526">
        <v>-20.732720413362401</v>
      </c>
      <c r="J3526">
        <v>0.120252902391438</v>
      </c>
      <c r="K3526">
        <v>51.026490375713003</v>
      </c>
      <c r="L3526">
        <v>50.965139215431698</v>
      </c>
      <c r="M3526">
        <v>62.605773393344997</v>
      </c>
      <c r="N3526">
        <v>0.42029828255468499</v>
      </c>
      <c r="O3526">
        <v>18.700136213271001</v>
      </c>
      <c r="P3526">
        <v>42.789663795498697</v>
      </c>
      <c r="Q3526">
        <v>4.3737691764258999E-2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136</v>
      </c>
      <c r="E3527">
        <v>40.857751999999998</v>
      </c>
      <c r="F3527">
        <v>28.52</v>
      </c>
      <c r="G3527">
        <v>154.56744303744</v>
      </c>
      <c r="H3527">
        <v>-12.810980131540401</v>
      </c>
      <c r="I3527">
        <v>-37.380788125004202</v>
      </c>
      <c r="J3527">
        <v>8.6664218611340704</v>
      </c>
      <c r="K3527">
        <v>28.830052564978001</v>
      </c>
      <c r="L3527">
        <v>26.3104497786221</v>
      </c>
      <c r="M3527">
        <v>67.373578077952502</v>
      </c>
      <c r="N3527">
        <v>0.91756657744815096</v>
      </c>
      <c r="O3527">
        <v>57.6086956521739</v>
      </c>
      <c r="P3527">
        <v>185.2</v>
      </c>
      <c r="Q3527">
        <v>0.122620244536071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628</v>
      </c>
      <c r="E3528">
        <v>40.844276414999896</v>
      </c>
      <c r="F3528">
        <v>11.73</v>
      </c>
      <c r="G3528">
        <v>-62.319417981698301</v>
      </c>
      <c r="H3528">
        <v>-17.793127268004</v>
      </c>
      <c r="I3528">
        <v>-72.211092736197401</v>
      </c>
      <c r="J3528">
        <v>-1.33357813886593</v>
      </c>
      <c r="K3528">
        <v>17.2766862841506</v>
      </c>
      <c r="L3528">
        <v>20.814991493368499</v>
      </c>
      <c r="M3528">
        <v>3.9131168609675999</v>
      </c>
      <c r="N3528">
        <v>0.28089138889944598</v>
      </c>
      <c r="O3528">
        <v>179.62489343563499</v>
      </c>
      <c r="P3528">
        <v>2.44541484716158</v>
      </c>
      <c r="Q3528">
        <v>-2.7339458057588001E-2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E3529">
        <v>40.661999999999999</v>
      </c>
      <c r="F3529">
        <v>7.53</v>
      </c>
      <c r="G3529">
        <v>25.703433483775999</v>
      </c>
      <c r="H3529">
        <v>-12.8958202140838</v>
      </c>
      <c r="I3529">
        <v>42.620896511114303</v>
      </c>
      <c r="J3529">
        <v>19.950205644917801</v>
      </c>
      <c r="K3529">
        <v>6.6683819084716003</v>
      </c>
      <c r="L3529">
        <v>5.45312245220551</v>
      </c>
      <c r="M3529">
        <v>68.795830448760995</v>
      </c>
      <c r="N3529">
        <v>0.95083623847138199</v>
      </c>
      <c r="O3529">
        <v>9.4289508632137995</v>
      </c>
      <c r="P3529">
        <v>142.90322580645099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480</v>
      </c>
      <c r="E3530">
        <v>40.608216728999999</v>
      </c>
      <c r="F3530">
        <v>6.03</v>
      </c>
      <c r="G3530">
        <v>-51.510946339299302</v>
      </c>
      <c r="H3530">
        <v>0.14616453599182699</v>
      </c>
      <c r="I3530">
        <v>-53.9541034888856</v>
      </c>
      <c r="J3530">
        <v>0.60645713450267902</v>
      </c>
      <c r="K3530">
        <v>6.5582914688041001</v>
      </c>
      <c r="L3530">
        <v>9.1596458870770707</v>
      </c>
      <c r="M3530">
        <v>58.206416598078597</v>
      </c>
      <c r="N3530">
        <v>0.22993612460021401</v>
      </c>
      <c r="O3530">
        <v>82.421227197346596</v>
      </c>
      <c r="P3530">
        <v>12.9213483146067</v>
      </c>
      <c r="Q3530">
        <v>-0.218886646286825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E3531">
        <v>40.572685999999997</v>
      </c>
      <c r="F3531">
        <v>93.94</v>
      </c>
      <c r="G3531">
        <v>-34.319739421749702</v>
      </c>
      <c r="H3531">
        <v>-8.2009514526273204</v>
      </c>
      <c r="I3531">
        <v>-18.455612768918201</v>
      </c>
      <c r="J3531">
        <v>-2.8999073876672101</v>
      </c>
      <c r="K3531">
        <v>94.504936954819399</v>
      </c>
      <c r="L3531">
        <v>94.905212971246996</v>
      </c>
      <c r="M3531">
        <v>54.703669908521498</v>
      </c>
      <c r="N3531">
        <v>0.88652704307459795</v>
      </c>
      <c r="O3531">
        <v>52.118373429848802</v>
      </c>
      <c r="P3531">
        <v>23.605263157894701</v>
      </c>
      <c r="Q3531">
        <v>9.8635817079588003E-2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279</v>
      </c>
      <c r="E3532">
        <v>40.472141499999999</v>
      </c>
      <c r="F3532">
        <v>20.65</v>
      </c>
      <c r="G3532">
        <v>35.797460954080002</v>
      </c>
      <c r="H3532">
        <v>12.074400519272</v>
      </c>
      <c r="I3532">
        <v>-1.8425629336325</v>
      </c>
      <c r="J3532">
        <v>6.1960763221964701</v>
      </c>
      <c r="K3532">
        <v>19.000572648752598</v>
      </c>
      <c r="L3532">
        <v>17.163969648915199</v>
      </c>
      <c r="M3532">
        <v>61.0982806110243</v>
      </c>
      <c r="N3532">
        <v>1.3630968838266699</v>
      </c>
      <c r="O3532">
        <v>14.9636803874092</v>
      </c>
      <c r="P3532">
        <v>77.863910422049898</v>
      </c>
      <c r="Q3532">
        <v>5.5344321116946003E-2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153</v>
      </c>
      <c r="E3533">
        <v>40.465799541999999</v>
      </c>
      <c r="F3533">
        <v>100.73</v>
      </c>
      <c r="G3533">
        <v>200.30943511540201</v>
      </c>
      <c r="H3533">
        <v>72.691503251623104</v>
      </c>
      <c r="I3533">
        <v>53.769249305109298</v>
      </c>
      <c r="J3533">
        <v>-19.8722997123139</v>
      </c>
      <c r="K3533">
        <v>80.500410102078803</v>
      </c>
      <c r="L3533">
        <v>62.129997412461599</v>
      </c>
      <c r="M3533">
        <v>48.102990236735103</v>
      </c>
      <c r="N3533">
        <v>2.9709971948835499</v>
      </c>
      <c r="O3533">
        <v>35.669611833614603</v>
      </c>
      <c r="P3533">
        <v>243.78839590443599</v>
      </c>
      <c r="Q3533">
        <v>0.137012392399496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21</v>
      </c>
      <c r="E3534">
        <v>40.454953875000001</v>
      </c>
      <c r="F3534">
        <v>159.94999999999999</v>
      </c>
      <c r="G3534">
        <v>65.852926976219393</v>
      </c>
      <c r="H3534">
        <v>-1.4828456809269599</v>
      </c>
      <c r="I3534">
        <v>9.4026417758998395</v>
      </c>
      <c r="J3534">
        <v>5.4013178664163499</v>
      </c>
      <c r="K3534">
        <v>159.33691535536599</v>
      </c>
      <c r="L3534">
        <v>134.48655147162</v>
      </c>
      <c r="M3534">
        <v>57.537582348914299</v>
      </c>
      <c r="N3534">
        <v>0.438433488537607</v>
      </c>
      <c r="O3534">
        <v>52.516411378555802</v>
      </c>
      <c r="P3534">
        <v>127.816550348953</v>
      </c>
      <c r="Q3534">
        <v>0.139423582493055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231</v>
      </c>
      <c r="E3535">
        <v>40.395151749999997</v>
      </c>
      <c r="F3535">
        <v>58.25</v>
      </c>
      <c r="G3535">
        <v>71.711473063244199</v>
      </c>
      <c r="H3535">
        <v>-19.5849810016053</v>
      </c>
      <c r="I3535">
        <v>-42.6499240174658</v>
      </c>
      <c r="J3535">
        <v>-1.33357813886593</v>
      </c>
      <c r="K3535">
        <v>64.721445339261507</v>
      </c>
      <c r="L3535">
        <v>63.970918648462799</v>
      </c>
      <c r="M3535">
        <v>26.4949164197076</v>
      </c>
      <c r="N3535">
        <v>0.46875</v>
      </c>
      <c r="O3535">
        <v>102.57510729613701</v>
      </c>
      <c r="P3535">
        <v>98.466780238500803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298</v>
      </c>
      <c r="E3536">
        <v>40.374899999999997</v>
      </c>
      <c r="F3536">
        <v>11.91</v>
      </c>
      <c r="G3536">
        <v>-68.121156023632693</v>
      </c>
      <c r="H3536">
        <v>1.3634125229654701</v>
      </c>
      <c r="I3536">
        <v>-50.187400960644602</v>
      </c>
      <c r="J3536">
        <v>8.4343135439193606</v>
      </c>
      <c r="K3536">
        <v>10.8997291525812</v>
      </c>
      <c r="L3536">
        <v>13.535995389330999</v>
      </c>
      <c r="M3536">
        <v>80.604328590847402</v>
      </c>
      <c r="N3536">
        <v>1.6928363476066699</v>
      </c>
      <c r="O3536">
        <v>96.305625524768999</v>
      </c>
      <c r="P3536">
        <v>25.7655755015839</v>
      </c>
      <c r="Q3536">
        <v>-1.8294422523159999E-2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116</v>
      </c>
      <c r="E3537">
        <v>40.374186600000002</v>
      </c>
      <c r="F3537">
        <v>36.85</v>
      </c>
      <c r="G3537">
        <v>50.745682901025503</v>
      </c>
      <c r="H3537">
        <v>-4.6811222469134499</v>
      </c>
      <c r="I3537">
        <v>-8.0581380710181794</v>
      </c>
      <c r="J3537">
        <v>0.71616222735434598</v>
      </c>
      <c r="K3537">
        <v>37.303403191938898</v>
      </c>
      <c r="L3537">
        <v>33.857546204114399</v>
      </c>
      <c r="M3537">
        <v>42.320177487428801</v>
      </c>
      <c r="N3537">
        <v>0.148058989256934</v>
      </c>
      <c r="O3537">
        <v>34.056987788331</v>
      </c>
      <c r="P3537">
        <v>88.4910485933503</v>
      </c>
      <c r="Q3537">
        <v>5.4306990357811002E-2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40.372901599999999</v>
      </c>
      <c r="F3538">
        <v>13.99</v>
      </c>
      <c r="G3538">
        <v>-73.365067222949804</v>
      </c>
      <c r="H3538">
        <v>-6.9542392569395304</v>
      </c>
      <c r="I3538">
        <v>-54.569803147588601</v>
      </c>
      <c r="J3538">
        <v>7.2107256586024198</v>
      </c>
      <c r="K3538">
        <v>13.2344242304332</v>
      </c>
      <c r="L3538">
        <v>17.409499732674401</v>
      </c>
      <c r="M3538">
        <v>78.017938641836594</v>
      </c>
      <c r="N3538">
        <v>1.1850121303718699</v>
      </c>
      <c r="O3538">
        <v>224.87491065046399</v>
      </c>
      <c r="P3538">
        <v>40.180360721442803</v>
      </c>
      <c r="Q3538">
        <v>0.23583182998617599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420</v>
      </c>
      <c r="E3539">
        <v>40.363288504000003</v>
      </c>
      <c r="F3539">
        <v>24.08</v>
      </c>
      <c r="G3539">
        <v>609.97365867143196</v>
      </c>
      <c r="H3539">
        <v>15.4298596736127</v>
      </c>
      <c r="I3539">
        <v>-7.3743875545758204</v>
      </c>
      <c r="J3539">
        <v>-9.0692146390536799</v>
      </c>
      <c r="K3539">
        <v>23.720535810682399</v>
      </c>
      <c r="L3539">
        <v>19.867563217805198</v>
      </c>
      <c r="M3539">
        <v>32.175379786145498</v>
      </c>
      <c r="N3539">
        <v>0.383986623364095</v>
      </c>
      <c r="O3539">
        <v>68.521594684385306</v>
      </c>
      <c r="P3539">
        <v>674.27652733118896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40.318440000000002</v>
      </c>
      <c r="F3540">
        <v>79</v>
      </c>
      <c r="G3540">
        <v>-57.301418182492803</v>
      </c>
      <c r="H3540">
        <v>-0.20882897429049799</v>
      </c>
      <c r="I3540">
        <v>-45.1377430339424</v>
      </c>
      <c r="J3540">
        <v>-5.4323435709646803</v>
      </c>
      <c r="K3540">
        <v>85.134399999999999</v>
      </c>
      <c r="M3540">
        <v>47.190692366716199</v>
      </c>
      <c r="O3540">
        <v>59.506329113923996</v>
      </c>
      <c r="P3540">
        <v>13.0185979971387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E3541">
        <v>40.247971999999997</v>
      </c>
      <c r="F3541">
        <v>38.020000000000003</v>
      </c>
      <c r="G3541">
        <v>-6.8956157955623798</v>
      </c>
      <c r="H3541">
        <v>-4.42816386459016</v>
      </c>
      <c r="I3541">
        <v>-17.878945060495202</v>
      </c>
      <c r="J3541">
        <v>-1.0829515724498799</v>
      </c>
      <c r="K3541">
        <v>39.334695955543403</v>
      </c>
      <c r="L3541">
        <v>37.850498844182901</v>
      </c>
      <c r="M3541">
        <v>38.073689953639601</v>
      </c>
      <c r="N3541">
        <v>1.3247632920611701</v>
      </c>
      <c r="O3541">
        <v>39.137296159915799</v>
      </c>
      <c r="P3541">
        <v>40.762680488707801</v>
      </c>
      <c r="Q3541">
        <v>0.103866545094889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1447</v>
      </c>
      <c r="E3542">
        <v>40.240118625000001</v>
      </c>
      <c r="F3542">
        <v>37.450000000000003</v>
      </c>
      <c r="G3542">
        <v>-17.867053999754798</v>
      </c>
      <c r="H3542">
        <v>-2.2218486384729501</v>
      </c>
      <c r="I3542">
        <v>-24.767843034883199</v>
      </c>
      <c r="J3542">
        <v>-2.7809465599185499</v>
      </c>
      <c r="K3542">
        <v>36.276977449163297</v>
      </c>
      <c r="L3542">
        <v>37.632566511656897</v>
      </c>
      <c r="M3542">
        <v>53.501976924392103</v>
      </c>
      <c r="N3542">
        <v>0.70909090909090899</v>
      </c>
      <c r="O3542">
        <v>40.053404539385802</v>
      </c>
      <c r="P3542">
        <v>29.3609671848013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D3543" t="s">
        <v>177</v>
      </c>
      <c r="E3543">
        <v>40.147771607999999</v>
      </c>
      <c r="F3543">
        <v>14.18</v>
      </c>
      <c r="G3543">
        <v>-85.660028924462395</v>
      </c>
      <c r="H3543">
        <v>-11.404922725944701</v>
      </c>
      <c r="I3543">
        <v>-67.066083522163495</v>
      </c>
      <c r="J3543">
        <v>-7.5673443726321699</v>
      </c>
      <c r="K3543">
        <v>16.754196850113601</v>
      </c>
      <c r="L3543">
        <v>24.860929918078799</v>
      </c>
      <c r="M3543">
        <v>15.052784774255</v>
      </c>
      <c r="N3543">
        <v>0.57030721342536195</v>
      </c>
      <c r="O3543">
        <v>209.94358251057801</v>
      </c>
      <c r="P3543">
        <v>0.496102055279945</v>
      </c>
      <c r="Q3543">
        <v>-0.107910180524335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21</v>
      </c>
      <c r="E3544">
        <v>40.142879999999998</v>
      </c>
      <c r="F3544">
        <v>137.1</v>
      </c>
      <c r="G3544">
        <v>-7.2003873330881998</v>
      </c>
      <c r="H3544">
        <v>-24.4020602089284</v>
      </c>
      <c r="I3544">
        <v>-24.616967169827099</v>
      </c>
      <c r="J3544">
        <v>-2.7103897330688298</v>
      </c>
      <c r="K3544">
        <v>154.82551387879499</v>
      </c>
      <c r="L3544">
        <v>154.08684342436499</v>
      </c>
      <c r="M3544">
        <v>34.484433336151497</v>
      </c>
      <c r="N3544">
        <v>0.9</v>
      </c>
      <c r="O3544">
        <v>49.525893508388002</v>
      </c>
      <c r="P3544">
        <v>33.236151603498499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E3545">
        <v>40.063563119999998</v>
      </c>
      <c r="F3545">
        <v>34.14</v>
      </c>
      <c r="G3545">
        <v>56.149066282349999</v>
      </c>
      <c r="H3545">
        <v>-35.605758079406002</v>
      </c>
      <c r="I3545">
        <v>161.29069069997601</v>
      </c>
      <c r="J3545">
        <v>-6.3154874068870797</v>
      </c>
      <c r="K3545">
        <v>41.157627137426303</v>
      </c>
      <c r="L3545">
        <v>28.4099211957537</v>
      </c>
      <c r="M3545">
        <v>13.568698730906201</v>
      </c>
      <c r="N3545">
        <v>0.25488182973316298</v>
      </c>
      <c r="O3545">
        <v>61.101347393087202</v>
      </c>
      <c r="P3545">
        <v>175.99029911075101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E3546">
        <v>40.002357500000002</v>
      </c>
      <c r="F3546">
        <v>127.75</v>
      </c>
      <c r="G3546">
        <v>25.665554695897299</v>
      </c>
      <c r="H3546">
        <v>-4.1645605811849</v>
      </c>
      <c r="I3546">
        <v>1.98793472767488</v>
      </c>
      <c r="J3546">
        <v>-4.7029624982669196</v>
      </c>
      <c r="K3546">
        <v>122.85649527204799</v>
      </c>
      <c r="L3546">
        <v>118.20956998052399</v>
      </c>
      <c r="M3546">
        <v>66.061895100394594</v>
      </c>
      <c r="N3546">
        <v>1.2565313145216701</v>
      </c>
      <c r="O3546">
        <v>32.211350293541997</v>
      </c>
      <c r="P3546">
        <v>87.591776798825194</v>
      </c>
      <c r="Q3546">
        <v>9.8905091090716005E-2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1447</v>
      </c>
      <c r="E3547">
        <v>39.973820400000001</v>
      </c>
      <c r="F3547">
        <v>75.819999999999993</v>
      </c>
      <c r="G3547">
        <v>-52.047989525125999</v>
      </c>
      <c r="H3547">
        <v>-3.9313981880225102</v>
      </c>
      <c r="I3547">
        <v>-35.002509467771297</v>
      </c>
      <c r="J3547">
        <v>0.55038090550266205</v>
      </c>
      <c r="K3547">
        <v>77.797646039673594</v>
      </c>
      <c r="L3547">
        <v>86.7429033524879</v>
      </c>
      <c r="M3547">
        <v>51.022726124608397</v>
      </c>
      <c r="N3547">
        <v>0.72605779832748696</v>
      </c>
      <c r="O3547">
        <v>58.375098918491098</v>
      </c>
      <c r="P3547">
        <v>16.646153846153801</v>
      </c>
      <c r="Q3547">
        <v>9.8329079498920002E-2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D3548" t="s">
        <v>480</v>
      </c>
      <c r="E3548">
        <v>39.928070208000001</v>
      </c>
      <c r="F3548">
        <v>8.32</v>
      </c>
      <c r="G3548">
        <v>19.291503324034998</v>
      </c>
      <c r="H3548">
        <v>-11.9582442268864</v>
      </c>
      <c r="I3548">
        <v>-20.242804053857299</v>
      </c>
      <c r="J3548">
        <v>-3.2566550619428498</v>
      </c>
      <c r="K3548">
        <v>8.5493303203259892</v>
      </c>
      <c r="L3548">
        <v>8.1507946609636903</v>
      </c>
      <c r="M3548">
        <v>38.493146799861201</v>
      </c>
      <c r="N3548">
        <v>0.58085184010841195</v>
      </c>
      <c r="O3548">
        <v>60.456730769230703</v>
      </c>
      <c r="P3548">
        <v>56.685499058380401</v>
      </c>
      <c r="Q3548">
        <v>5.5155037760191997E-2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127</v>
      </c>
      <c r="E3549">
        <v>39.882856239320702</v>
      </c>
      <c r="F3549">
        <v>31.7</v>
      </c>
      <c r="M3549">
        <v>8.5813433096764804</v>
      </c>
      <c r="N3549">
        <v>1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E3550">
        <v>39.877200000000002</v>
      </c>
      <c r="F3550">
        <v>30.21</v>
      </c>
      <c r="G3550">
        <v>-49.645224634894703</v>
      </c>
      <c r="H3550">
        <v>-5.9150416727266402</v>
      </c>
      <c r="I3550">
        <v>-38.120030908240402</v>
      </c>
      <c r="J3550">
        <v>-1.20315753241011</v>
      </c>
      <c r="K3550">
        <v>32.453391715631803</v>
      </c>
      <c r="L3550">
        <v>35.945910452266098</v>
      </c>
      <c r="M3550">
        <v>31.4210794073587</v>
      </c>
      <c r="N3550">
        <v>0.71403549879913297</v>
      </c>
      <c r="O3550">
        <v>63.654419066534203</v>
      </c>
      <c r="P3550">
        <v>1.88870151770659</v>
      </c>
      <c r="Q3550">
        <v>0.13415424359853301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D3551" t="s">
        <v>133</v>
      </c>
      <c r="E3551">
        <v>39.823395058999999</v>
      </c>
      <c r="F3551">
        <v>72.010000000000005</v>
      </c>
      <c r="G3551">
        <v>-34.097265816923198</v>
      </c>
      <c r="H3551">
        <v>-9.4729903811401108</v>
      </c>
      <c r="I3551">
        <v>-29.933260397550701</v>
      </c>
      <c r="J3551">
        <v>-2.4416862469740299</v>
      </c>
      <c r="K3551">
        <v>75.518592896366798</v>
      </c>
      <c r="L3551">
        <v>81.545739327700105</v>
      </c>
      <c r="M3551">
        <v>43.7370276885162</v>
      </c>
      <c r="N3551">
        <v>1.1168846611177099</v>
      </c>
      <c r="O3551">
        <v>29.898625190945701</v>
      </c>
      <c r="P3551">
        <v>13.4015748031496</v>
      </c>
      <c r="Q3551">
        <v>8.0054649031369995E-2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39.815641999999997</v>
      </c>
      <c r="F3552">
        <v>37.340000000000003</v>
      </c>
      <c r="G3552">
        <v>37.354151187125296</v>
      </c>
      <c r="H3552">
        <v>51.214109058354197</v>
      </c>
      <c r="I3552">
        <v>91.816536687714802</v>
      </c>
      <c r="J3552">
        <v>17.2330885278007</v>
      </c>
      <c r="K3552">
        <v>25.916145439536301</v>
      </c>
      <c r="L3552">
        <v>23.031019348731402</v>
      </c>
      <c r="M3552">
        <v>85.8588967051395</v>
      </c>
      <c r="N3552">
        <v>2.9194155594772599</v>
      </c>
      <c r="O3552">
        <v>0</v>
      </c>
      <c r="P3552">
        <v>137.83439490445801</v>
      </c>
      <c r="Q3552">
        <v>8.6659162940978002E-2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133</v>
      </c>
      <c r="E3553">
        <v>39.789954000000002</v>
      </c>
      <c r="F3553">
        <v>74.52</v>
      </c>
      <c r="G3553">
        <v>193.685314146069</v>
      </c>
      <c r="H3553">
        <v>-2.1677945844189099</v>
      </c>
      <c r="I3553">
        <v>-2.1096339629262602</v>
      </c>
      <c r="J3553">
        <v>-9.9321877254008708</v>
      </c>
      <c r="K3553">
        <v>73.368179950366198</v>
      </c>
      <c r="L3553">
        <v>56.835337586421304</v>
      </c>
      <c r="M3553">
        <v>39.6237916640072</v>
      </c>
      <c r="N3553">
        <v>0.66532014403377304</v>
      </c>
      <c r="O3553">
        <v>26.127214170692401</v>
      </c>
      <c r="P3553">
        <v>244.99999999999901</v>
      </c>
      <c r="Q3553">
        <v>0.14220346628001401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39.752777199999997</v>
      </c>
      <c r="F3554">
        <v>26.5</v>
      </c>
      <c r="G3554">
        <v>-24.494701714359099</v>
      </c>
      <c r="H3554">
        <v>-1.31709077770567</v>
      </c>
      <c r="I3554">
        <v>7.0273610420068202</v>
      </c>
      <c r="J3554">
        <v>0.62720617485955699</v>
      </c>
      <c r="K3554">
        <v>25.104937990183799</v>
      </c>
      <c r="L3554">
        <v>22.5296288461088</v>
      </c>
      <c r="M3554">
        <v>54.467453636846599</v>
      </c>
      <c r="N3554">
        <v>0.29431818181818098</v>
      </c>
      <c r="O3554">
        <v>9.4339622641509404</v>
      </c>
      <c r="P3554">
        <v>76.6666666666666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E3555">
        <v>39.728831999999997</v>
      </c>
      <c r="F3555">
        <v>57.88</v>
      </c>
      <c r="G3555">
        <v>-51.365911417519001</v>
      </c>
      <c r="H3555">
        <v>20.8010655800934</v>
      </c>
      <c r="I3555">
        <v>-27.0985546257625</v>
      </c>
      <c r="J3555">
        <v>-7.3214050840871803</v>
      </c>
      <c r="K3555">
        <v>55.556131180273901</v>
      </c>
      <c r="M3555">
        <v>44.247941235442703</v>
      </c>
      <c r="N3555">
        <v>1.44</v>
      </c>
      <c r="O3555">
        <v>53.835521769177603</v>
      </c>
      <c r="P3555">
        <v>33.826589595375701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E3556">
        <v>39.686421500000002</v>
      </c>
      <c r="F3556">
        <v>27.5</v>
      </c>
      <c r="G3556">
        <v>-23.805838338928499</v>
      </c>
      <c r="H3556">
        <v>-1.58621300283732</v>
      </c>
      <c r="I3556">
        <v>-29.638718873500999</v>
      </c>
      <c r="J3556">
        <v>16.692172934095399</v>
      </c>
      <c r="K3556">
        <v>26.906623867621999</v>
      </c>
      <c r="L3556">
        <v>27.503462757567601</v>
      </c>
      <c r="M3556">
        <v>62.838484309156001</v>
      </c>
      <c r="N3556">
        <v>1.9365079365079301</v>
      </c>
      <c r="O3556">
        <v>30.909090909090899</v>
      </c>
      <c r="P3556">
        <v>50.2732240437158</v>
      </c>
      <c r="Q3556">
        <v>2.4671499362455E-2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771</v>
      </c>
      <c r="E3557">
        <v>39.663150000000002</v>
      </c>
      <c r="F3557">
        <v>140.5</v>
      </c>
      <c r="G3557">
        <v>-72.637874331215897</v>
      </c>
      <c r="H3557">
        <v>-2.7081378473898998</v>
      </c>
      <c r="I3557">
        <v>-60.474199182665501</v>
      </c>
      <c r="J3557">
        <v>-0.60365113156666195</v>
      </c>
      <c r="M3557">
        <v>50.574268059768997</v>
      </c>
      <c r="O3557">
        <v>105.516014234875</v>
      </c>
      <c r="P3557">
        <v>12.4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D3558" t="s">
        <v>420</v>
      </c>
      <c r="E3558">
        <v>39.642499999999998</v>
      </c>
      <c r="F3558">
        <v>25.25</v>
      </c>
      <c r="G3558">
        <v>354.53460231494398</v>
      </c>
      <c r="H3558">
        <v>55.833458324118702</v>
      </c>
      <c r="I3558">
        <v>144.45491290455701</v>
      </c>
      <c r="J3558">
        <v>20.1310683257805</v>
      </c>
      <c r="K3558">
        <v>15.9654723006662</v>
      </c>
      <c r="L3558">
        <v>11.5143984139116</v>
      </c>
      <c r="M3558">
        <v>95.623149948289694</v>
      </c>
      <c r="N3558">
        <v>1.0837985252707301</v>
      </c>
      <c r="O3558">
        <v>0</v>
      </c>
      <c r="P3558">
        <v>451.31004366812198</v>
      </c>
      <c r="Q3558">
        <v>0.10447481918787201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39.635323200000002</v>
      </c>
      <c r="F3559">
        <v>36.08</v>
      </c>
      <c r="G3559">
        <v>6.1318172479423696</v>
      </c>
      <c r="H3559">
        <v>31.042195920392299</v>
      </c>
      <c r="I3559">
        <v>-16.396766900873601</v>
      </c>
      <c r="J3559">
        <v>-4.6156828536353904</v>
      </c>
      <c r="K3559">
        <v>31.801961596820298</v>
      </c>
      <c r="L3559">
        <v>31.900449054982602</v>
      </c>
      <c r="M3559">
        <v>62.273331551395898</v>
      </c>
      <c r="N3559">
        <v>3.8389153758888299</v>
      </c>
      <c r="O3559">
        <v>26.025498891352498</v>
      </c>
      <c r="P3559">
        <v>44.899598393574202</v>
      </c>
      <c r="Q3559">
        <v>-8.6293792175710007E-3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E3560">
        <v>39.483330000000002</v>
      </c>
      <c r="F3560">
        <v>644.1</v>
      </c>
      <c r="G3560">
        <v>3.9800349064449398</v>
      </c>
      <c r="H3560">
        <v>9.5619351453108195</v>
      </c>
      <c r="I3560">
        <v>7.6998868547667598</v>
      </c>
      <c r="J3560">
        <v>6.2854694801816899</v>
      </c>
      <c r="K3560">
        <v>578.23870182330199</v>
      </c>
      <c r="L3560">
        <v>524.92252376703004</v>
      </c>
      <c r="M3560">
        <v>91.844366883209801</v>
      </c>
      <c r="N3560">
        <v>0.45185185185185101</v>
      </c>
      <c r="O3560">
        <v>13.825492935879501</v>
      </c>
      <c r="P3560">
        <v>78.9166666666666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D3561" t="s">
        <v>628</v>
      </c>
      <c r="E3561">
        <v>39.471834627</v>
      </c>
      <c r="F3561">
        <v>14.97</v>
      </c>
      <c r="G3561">
        <v>-26.94934009923</v>
      </c>
      <c r="H3561">
        <v>2.6290300775021098</v>
      </c>
      <c r="I3561">
        <v>-23.8009312834475</v>
      </c>
      <c r="J3561">
        <v>4.8092790039912003</v>
      </c>
      <c r="K3561">
        <v>14.411648596193899</v>
      </c>
      <c r="L3561">
        <v>15.965151712846399</v>
      </c>
      <c r="M3561">
        <v>61.9389138292239</v>
      </c>
      <c r="N3561">
        <v>1.3920571442543901</v>
      </c>
      <c r="O3561">
        <v>46.960587842351302</v>
      </c>
      <c r="P3561">
        <v>28.497854077253201</v>
      </c>
      <c r="Q3561">
        <v>-1.5475655553592999E-2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E3562">
        <v>39.432960000000001</v>
      </c>
      <c r="F3562">
        <v>3.84</v>
      </c>
      <c r="G3562">
        <v>54.714296834262001</v>
      </c>
      <c r="H3562">
        <v>-6.4613206686426601</v>
      </c>
      <c r="I3562">
        <v>3.1610796828667603E-2</v>
      </c>
      <c r="J3562">
        <v>1.3757814670454001</v>
      </c>
      <c r="K3562">
        <v>4.0938049153037204</v>
      </c>
      <c r="L3562">
        <v>3.84474115224352</v>
      </c>
      <c r="M3562">
        <v>32.3185467455381</v>
      </c>
      <c r="N3562">
        <v>1.20144467483368</v>
      </c>
      <c r="O3562">
        <v>83.59375</v>
      </c>
      <c r="P3562">
        <v>89.162561576354605</v>
      </c>
      <c r="Q3562">
        <v>-2.7876075081584E-2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39.318590627999903</v>
      </c>
      <c r="F3563">
        <v>32.909999999999997</v>
      </c>
      <c r="G3563">
        <v>58.990672066789301</v>
      </c>
      <c r="H3563">
        <v>120.810862183937</v>
      </c>
      <c r="I3563">
        <v>48.909010046067202</v>
      </c>
      <c r="J3563">
        <v>20.1780497681108</v>
      </c>
      <c r="K3563">
        <v>19.647688803656099</v>
      </c>
      <c r="L3563">
        <v>17.443253388084699</v>
      </c>
      <c r="M3563">
        <v>99.229925560417598</v>
      </c>
      <c r="N3563">
        <v>1.0362691053483799</v>
      </c>
      <c r="O3563">
        <v>0</v>
      </c>
      <c r="P3563">
        <v>147.44360902255599</v>
      </c>
      <c r="Q3563">
        <v>0.14651999571326099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D3564" t="s">
        <v>628</v>
      </c>
      <c r="E3564">
        <v>39.244797900000002</v>
      </c>
      <c r="F3564">
        <v>27.72</v>
      </c>
      <c r="G3564">
        <v>70.177966043414997</v>
      </c>
      <c r="H3564">
        <v>-10.4713981880225</v>
      </c>
      <c r="I3564">
        <v>4.4610999372385596</v>
      </c>
      <c r="J3564">
        <v>2.9281041041247202</v>
      </c>
      <c r="K3564">
        <v>26.248871992161199</v>
      </c>
      <c r="L3564">
        <v>22.0163802661367</v>
      </c>
      <c r="M3564">
        <v>45.802037402314099</v>
      </c>
      <c r="N3564">
        <v>0.142995888829787</v>
      </c>
      <c r="O3564">
        <v>32.5757575757575</v>
      </c>
      <c r="P3564">
        <v>111.60305343511401</v>
      </c>
      <c r="Q3564">
        <v>5.1421037539947E-2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628</v>
      </c>
      <c r="E3565">
        <v>39.233249999999998</v>
      </c>
      <c r="F3565">
        <v>79.5</v>
      </c>
      <c r="G3565">
        <v>17.865342959660101</v>
      </c>
      <c r="H3565">
        <v>36.403623799664302</v>
      </c>
      <c r="I3565">
        <v>54.894832681327102</v>
      </c>
      <c r="J3565">
        <v>36.927291426351402</v>
      </c>
      <c r="K3565">
        <v>63.914679600429103</v>
      </c>
      <c r="M3565">
        <v>99.981953295601102</v>
      </c>
      <c r="N3565">
        <v>1.24489795918367</v>
      </c>
      <c r="O3565">
        <v>0</v>
      </c>
      <c r="P3565">
        <v>69.871794871794805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1447</v>
      </c>
      <c r="E3566">
        <v>39.217750000000002</v>
      </c>
      <c r="F3566">
        <v>71.5</v>
      </c>
      <c r="G3566">
        <v>-3.1419165684705002</v>
      </c>
      <c r="H3566">
        <v>-8.02840379250609</v>
      </c>
      <c r="I3566">
        <v>2.95901126521274</v>
      </c>
      <c r="J3566">
        <v>-0.31634163137794302</v>
      </c>
      <c r="K3566">
        <v>69.014232169970001</v>
      </c>
      <c r="L3566">
        <v>61.685974237646299</v>
      </c>
      <c r="M3566">
        <v>48.763915571157298</v>
      </c>
      <c r="N3566">
        <v>2.0358066795710799</v>
      </c>
      <c r="O3566">
        <v>10.069930069930001</v>
      </c>
      <c r="P3566">
        <v>47.574819401444699</v>
      </c>
      <c r="Q3566">
        <v>5.7485446777148001E-2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720</v>
      </c>
      <c r="E3567">
        <v>39.201162959999998</v>
      </c>
      <c r="F3567">
        <v>52.6</v>
      </c>
      <c r="G3567">
        <v>-12.7863247597086</v>
      </c>
      <c r="H3567">
        <v>-4.5068816557392397</v>
      </c>
      <c r="I3567">
        <v>-0.54895865533610699</v>
      </c>
      <c r="J3567">
        <v>-2.1046896679236702</v>
      </c>
      <c r="K3567">
        <v>51.996129866281699</v>
      </c>
      <c r="L3567">
        <v>48.811141200272303</v>
      </c>
      <c r="M3567">
        <v>73.375507359077204</v>
      </c>
      <c r="N3567">
        <v>0.434446507884797</v>
      </c>
      <c r="O3567">
        <v>4.0684410646387903</v>
      </c>
      <c r="P3567">
        <v>28.292682926829201</v>
      </c>
      <c r="Q3567">
        <v>8.5918559496748995E-2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D3568" t="s">
        <v>628</v>
      </c>
      <c r="E3568">
        <v>39.151206000000002</v>
      </c>
      <c r="F3568">
        <v>38.159999999999997</v>
      </c>
      <c r="G3568">
        <v>19.9573652060622</v>
      </c>
      <c r="H3568">
        <v>3.8050569869728199</v>
      </c>
      <c r="I3568">
        <v>5.2573277669865899</v>
      </c>
      <c r="J3568">
        <v>-4.6247173793722496</v>
      </c>
      <c r="K3568">
        <v>37.075048212589103</v>
      </c>
      <c r="L3568">
        <v>34.577261581762897</v>
      </c>
      <c r="M3568">
        <v>53.3752674859469</v>
      </c>
      <c r="N3568">
        <v>1.13067381001442</v>
      </c>
      <c r="O3568">
        <v>14.779874213836401</v>
      </c>
      <c r="P3568">
        <v>72.669683257918507</v>
      </c>
      <c r="Q3568">
        <v>2.7857858536465E-2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E3569">
        <v>38.808689399999999</v>
      </c>
      <c r="F3569">
        <v>57</v>
      </c>
      <c r="G3569">
        <v>-29.643585089048901</v>
      </c>
      <c r="H3569">
        <v>15.708090666983599</v>
      </c>
      <c r="I3569">
        <v>-38.254103488885598</v>
      </c>
      <c r="J3569">
        <v>17.579465339394901</v>
      </c>
      <c r="K3569">
        <v>50.230372287326098</v>
      </c>
      <c r="M3569">
        <v>84.950286158303498</v>
      </c>
      <c r="N3569">
        <v>2.2226415094339602</v>
      </c>
      <c r="O3569">
        <v>57.543859649122801</v>
      </c>
      <c r="P3569">
        <v>31.034482758620602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E3570">
        <v>38.738999999999997</v>
      </c>
      <c r="F3570">
        <v>174.5</v>
      </c>
      <c r="G3570">
        <v>41.370682901025503</v>
      </c>
      <c r="H3570">
        <v>-4.2903375819619001</v>
      </c>
      <c r="I3570">
        <v>29.1902039504896</v>
      </c>
      <c r="J3570">
        <v>-1.6192924245802101</v>
      </c>
      <c r="K3570">
        <v>159.4338142348</v>
      </c>
      <c r="L3570">
        <v>131.11780492704199</v>
      </c>
      <c r="M3570">
        <v>49.659172734342903</v>
      </c>
      <c r="N3570">
        <v>0.15597484276729501</v>
      </c>
      <c r="O3570">
        <v>14.0687679083094</v>
      </c>
      <c r="P3570">
        <v>106.26477541371101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46</v>
      </c>
      <c r="E3571">
        <v>38.660129999999903</v>
      </c>
      <c r="F3571">
        <v>30.75</v>
      </c>
      <c r="K3571">
        <v>26.2695652130257</v>
      </c>
      <c r="L3571">
        <v>18.751713502708899</v>
      </c>
      <c r="M3571">
        <v>99.999990516182706</v>
      </c>
      <c r="N3571">
        <v>1</v>
      </c>
      <c r="Q3571">
        <v>6.2078155048784001E-2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E3572">
        <v>38.65547686</v>
      </c>
      <c r="F3572">
        <v>74.2</v>
      </c>
      <c r="G3572">
        <v>-7.8874271997363401</v>
      </c>
      <c r="H3572">
        <v>-33.958369423217</v>
      </c>
      <c r="I3572">
        <v>20.044539045051</v>
      </c>
      <c r="J3572">
        <v>0.66242984516600301</v>
      </c>
      <c r="K3572">
        <v>73.956270765928906</v>
      </c>
      <c r="L3572">
        <v>63.6561586761512</v>
      </c>
      <c r="M3572">
        <v>39.279188107072599</v>
      </c>
      <c r="N3572">
        <v>0.37121876694100803</v>
      </c>
      <c r="O3572">
        <v>64.3126684636118</v>
      </c>
      <c r="P3572">
        <v>124.84848484848401</v>
      </c>
      <c r="Q3572">
        <v>3.9767237803146997E-2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D3573" t="s">
        <v>720</v>
      </c>
      <c r="E3573">
        <v>38.618346535999997</v>
      </c>
      <c r="F3573">
        <v>152.44</v>
      </c>
      <c r="G3573">
        <v>29.706760485874099</v>
      </c>
      <c r="H3573">
        <v>-1.06641682881664</v>
      </c>
      <c r="I3573">
        <v>20.8398348308591</v>
      </c>
      <c r="J3573">
        <v>3.7497609578904001</v>
      </c>
      <c r="K3573">
        <v>144.672895393744</v>
      </c>
      <c r="L3573">
        <v>125.455624107483</v>
      </c>
      <c r="M3573">
        <v>44.752496423100702</v>
      </c>
      <c r="N3573">
        <v>1.10077667123972</v>
      </c>
      <c r="O3573">
        <v>1.8433482025715</v>
      </c>
      <c r="P3573">
        <v>89.838107098381002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E3574">
        <v>38.553396518</v>
      </c>
      <c r="F3574">
        <v>0.91</v>
      </c>
      <c r="G3574">
        <v>-14.222656686216499</v>
      </c>
      <c r="H3574">
        <v>1.2130979360084899</v>
      </c>
      <c r="I3574">
        <v>-33.004103488885598</v>
      </c>
      <c r="J3574">
        <v>0.93914913386134202</v>
      </c>
      <c r="K3574">
        <v>0.886155415137167</v>
      </c>
      <c r="L3574">
        <v>0.93317354302878097</v>
      </c>
      <c r="M3574">
        <v>58.5992464689906</v>
      </c>
      <c r="N3574">
        <v>0.93242765628246904</v>
      </c>
      <c r="O3574">
        <v>48.351648351648301</v>
      </c>
      <c r="P3574">
        <v>15.1898734177215</v>
      </c>
      <c r="Q3574">
        <v>-1.7159966591829001E-2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D3575" t="s">
        <v>720</v>
      </c>
      <c r="E3575">
        <v>38.500961535999998</v>
      </c>
      <c r="F3575">
        <v>21.88</v>
      </c>
      <c r="G3575">
        <v>27.2339067558223</v>
      </c>
      <c r="H3575">
        <v>-0.54432671427170698</v>
      </c>
      <c r="I3575">
        <v>8.5292859611704905</v>
      </c>
      <c r="J3575">
        <v>2.3966944579776799</v>
      </c>
      <c r="K3575">
        <v>20.714756266221102</v>
      </c>
      <c r="L3575">
        <v>18.324786516910599</v>
      </c>
      <c r="M3575">
        <v>45.204362990631097</v>
      </c>
      <c r="N3575">
        <v>1.25868331408726</v>
      </c>
      <c r="O3575">
        <v>1.6910420475319801</v>
      </c>
      <c r="P3575">
        <v>57.410071942446002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D3576" t="s">
        <v>420</v>
      </c>
      <c r="E3576">
        <v>38.479999999999997</v>
      </c>
      <c r="F3576">
        <v>208</v>
      </c>
      <c r="G3576">
        <v>59.628732990470901</v>
      </c>
      <c r="H3576">
        <v>-1.8543544474493501</v>
      </c>
      <c r="I3576">
        <v>78.606350845838506</v>
      </c>
      <c r="J3576">
        <v>-2.9993280505429699E-2</v>
      </c>
      <c r="K3576">
        <v>182.24085837047701</v>
      </c>
      <c r="L3576">
        <v>139.43400536640701</v>
      </c>
      <c r="M3576">
        <v>60.961064895001101</v>
      </c>
      <c r="N3576">
        <v>0.86851968439556804</v>
      </c>
      <c r="O3576">
        <v>7.7884615384615303</v>
      </c>
      <c r="P3576">
        <v>162.95828065739499</v>
      </c>
      <c r="Q3576">
        <v>0.16652564361741101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E3577">
        <v>38.447279999999999</v>
      </c>
      <c r="F3577">
        <v>47.82</v>
      </c>
      <c r="G3577">
        <v>-26.584793251214698</v>
      </c>
      <c r="H3577">
        <v>-9.7328547055510803</v>
      </c>
      <c r="I3577">
        <v>-38.325237182121498</v>
      </c>
      <c r="J3577">
        <v>2.3082384849558299</v>
      </c>
      <c r="K3577">
        <v>50.467120170311297</v>
      </c>
      <c r="L3577">
        <v>55.882897166281303</v>
      </c>
      <c r="M3577">
        <v>38.005725618121701</v>
      </c>
      <c r="N3577">
        <v>0.65645412130637604</v>
      </c>
      <c r="O3577">
        <v>73.567544960267597</v>
      </c>
      <c r="P3577">
        <v>10.925539318023599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D3578" t="s">
        <v>136</v>
      </c>
      <c r="E3578">
        <v>38.421882359999998</v>
      </c>
      <c r="F3578">
        <v>29.1</v>
      </c>
      <c r="G3578">
        <v>-40.551741458327101</v>
      </c>
      <c r="H3578">
        <v>-5.9237887377929699</v>
      </c>
      <c r="I3578">
        <v>-30.028343720433998</v>
      </c>
      <c r="J3578">
        <v>-7.6884168485433397</v>
      </c>
      <c r="K3578">
        <v>30.2856602718687</v>
      </c>
      <c r="L3578">
        <v>31.706104334400599</v>
      </c>
      <c r="M3578">
        <v>48.1484259131717</v>
      </c>
      <c r="N3578">
        <v>0.33888888888888802</v>
      </c>
      <c r="O3578">
        <v>39.175257731958702</v>
      </c>
      <c r="P3578">
        <v>20.746887966804898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279</v>
      </c>
      <c r="E3579">
        <v>38.325637700000001</v>
      </c>
      <c r="F3579">
        <v>20.21</v>
      </c>
      <c r="G3579">
        <v>-23.041819558152099</v>
      </c>
      <c r="H3579">
        <v>-29.272927240010201</v>
      </c>
      <c r="I3579">
        <v>-12.9508453435222</v>
      </c>
      <c r="J3579">
        <v>-11.591126984336601</v>
      </c>
      <c r="K3579">
        <v>24.766966184550402</v>
      </c>
      <c r="L3579">
        <v>23.400402389988599</v>
      </c>
      <c r="M3579">
        <v>28.889311140281102</v>
      </c>
      <c r="N3579">
        <v>0.47402838242089601</v>
      </c>
      <c r="O3579">
        <v>93.369619000494694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D3580" t="s">
        <v>6663</v>
      </c>
      <c r="E3580">
        <v>38.317680000000003</v>
      </c>
      <c r="F3580">
        <v>171</v>
      </c>
      <c r="G3580">
        <v>19.736067516410099</v>
      </c>
      <c r="H3580">
        <v>23.228601811977398</v>
      </c>
      <c r="I3580">
        <v>33.159689614562602</v>
      </c>
      <c r="J3580">
        <v>0.45213614684835302</v>
      </c>
      <c r="K3580">
        <v>146.892217006566</v>
      </c>
      <c r="L3580">
        <v>124.019539908946</v>
      </c>
      <c r="M3580">
        <v>57.607444243495898</v>
      </c>
      <c r="N3580">
        <v>0.34671532846715297</v>
      </c>
      <c r="O3580">
        <v>21.257309941520401</v>
      </c>
      <c r="P3580">
        <v>70.829170829170806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21</v>
      </c>
      <c r="E3581">
        <v>38.316540000000003</v>
      </c>
      <c r="F3581">
        <v>122</v>
      </c>
      <c r="G3581">
        <v>-3.8662969699322498</v>
      </c>
      <c r="H3581">
        <v>-5.0253664419907604</v>
      </c>
      <c r="I3581">
        <v>18.354592163288199</v>
      </c>
      <c r="J3581">
        <v>-1.9746037798915701</v>
      </c>
      <c r="K3581">
        <v>123.78218233645801</v>
      </c>
      <c r="L3581">
        <v>112.383592966091</v>
      </c>
      <c r="M3581">
        <v>44.129043244189397</v>
      </c>
      <c r="N3581">
        <v>0.20658392721975399</v>
      </c>
      <c r="O3581">
        <v>45.860655737704903</v>
      </c>
      <c r="P3581">
        <v>65.535956580732702</v>
      </c>
      <c r="Q3581">
        <v>3.3983707377598003E-2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D3582" t="s">
        <v>1346</v>
      </c>
      <c r="E3582">
        <v>38.27617875</v>
      </c>
      <c r="F3582">
        <v>33.75</v>
      </c>
      <c r="G3582">
        <v>-64.205797070615702</v>
      </c>
      <c r="H3582">
        <v>-3.4380648546891699</v>
      </c>
      <c r="I3582">
        <v>-52.042121922065299</v>
      </c>
      <c r="J3582">
        <v>5.6361188308310197</v>
      </c>
      <c r="K3582">
        <v>34.867787259811003</v>
      </c>
      <c r="M3582">
        <v>51.127161288232301</v>
      </c>
      <c r="N3582">
        <v>0.89219512195121897</v>
      </c>
      <c r="O3582">
        <v>74.2222222222222</v>
      </c>
      <c r="P3582">
        <v>15.3846153846153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E3583">
        <v>38.275199999999998</v>
      </c>
      <c r="F3583">
        <v>108</v>
      </c>
      <c r="G3583">
        <v>140.24888802922999</v>
      </c>
      <c r="H3583">
        <v>45.837297464151398</v>
      </c>
      <c r="I3583">
        <v>79.467869605284704</v>
      </c>
      <c r="J3583">
        <v>24.276177958695001</v>
      </c>
      <c r="K3583">
        <v>76.655600495118804</v>
      </c>
      <c r="L3583">
        <v>63.996239654117502</v>
      </c>
      <c r="M3583">
        <v>83.915938431717805</v>
      </c>
      <c r="N3583">
        <v>0.97592592592592498</v>
      </c>
      <c r="O3583">
        <v>0</v>
      </c>
      <c r="P3583">
        <v>227.272727272727</v>
      </c>
      <c r="Q3583">
        <v>7.9936791739273996E-2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433</v>
      </c>
      <c r="E3584">
        <v>38.230414199999998</v>
      </c>
      <c r="F3584">
        <v>2.4900000000000002</v>
      </c>
      <c r="G3584">
        <v>15.8679356482782</v>
      </c>
      <c r="H3584">
        <v>-7.3140338469372397</v>
      </c>
      <c r="I3584">
        <v>-28.392034523368299</v>
      </c>
      <c r="J3584">
        <v>-0.92871983927079904</v>
      </c>
      <c r="K3584">
        <v>2.4878833379784702</v>
      </c>
      <c r="L3584">
        <v>2.4055259703408698</v>
      </c>
      <c r="M3584">
        <v>55.277681998410699</v>
      </c>
      <c r="N3584">
        <v>1.04843292963465</v>
      </c>
      <c r="O3584">
        <v>46.586345381526002</v>
      </c>
      <c r="P3584">
        <v>50.909090909090899</v>
      </c>
      <c r="Q3584">
        <v>3.8031793856343997E-2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57</v>
      </c>
      <c r="E3585">
        <v>38.21</v>
      </c>
      <c r="F3585">
        <v>38.21</v>
      </c>
      <c r="G3585">
        <v>-17.3709749844679</v>
      </c>
      <c r="H3585">
        <v>-5.1094456723800903</v>
      </c>
      <c r="I3585">
        <v>-26.050040700335199</v>
      </c>
      <c r="J3585">
        <v>-4.4744089392711803</v>
      </c>
      <c r="K3585">
        <v>38.6198409489445</v>
      </c>
      <c r="L3585">
        <v>37.930729220261</v>
      </c>
      <c r="M3585">
        <v>41.666933208120803</v>
      </c>
      <c r="N3585">
        <v>0.40618159165238998</v>
      </c>
      <c r="O3585">
        <v>60.952630201517898</v>
      </c>
      <c r="P3585">
        <v>27.112441783100401</v>
      </c>
      <c r="Q3585">
        <v>2.000798555582E-2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551</v>
      </c>
      <c r="E3586">
        <v>38.202662400000001</v>
      </c>
      <c r="F3586">
        <v>64</v>
      </c>
      <c r="G3586">
        <v>50.867539922120699</v>
      </c>
      <c r="H3586">
        <v>-6.1356512247790898</v>
      </c>
      <c r="I3586">
        <v>-17.387144203279401</v>
      </c>
      <c r="J3586">
        <v>1.37764454258852E-2</v>
      </c>
      <c r="K3586">
        <v>66.361568041377296</v>
      </c>
      <c r="L3586">
        <v>62.603045229665597</v>
      </c>
      <c r="M3586">
        <v>54.167096369897401</v>
      </c>
      <c r="N3586">
        <v>0.57903222493787099</v>
      </c>
      <c r="O3586">
        <v>53.062499999999901</v>
      </c>
      <c r="P3586">
        <v>93.295077016007198</v>
      </c>
      <c r="Q3586">
        <v>1.4072544192074E-2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E3587">
        <v>38.200000000000003</v>
      </c>
      <c r="F3587">
        <v>191</v>
      </c>
      <c r="G3587">
        <v>-7.0427786374360197</v>
      </c>
      <c r="H3587">
        <v>-5.4893469059712299</v>
      </c>
      <c r="I3587">
        <v>-25.41689418656</v>
      </c>
      <c r="J3587">
        <v>-0.56860847386989499</v>
      </c>
      <c r="K3587">
        <v>194.74025502391899</v>
      </c>
      <c r="L3587">
        <v>192.46688644987699</v>
      </c>
      <c r="M3587">
        <v>46.270668432251803</v>
      </c>
      <c r="N3587">
        <v>1.12962962962962</v>
      </c>
      <c r="O3587">
        <v>26.701570680628201</v>
      </c>
      <c r="P3587">
        <v>27.206127206127199</v>
      </c>
      <c r="Q3587">
        <v>0.14832648066517201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E3588">
        <v>38.193901199999999</v>
      </c>
      <c r="F3588">
        <v>144.30000000000001</v>
      </c>
      <c r="G3588">
        <v>-6.9146730473739</v>
      </c>
      <c r="H3588">
        <v>-7.1047315213558404</v>
      </c>
      <c r="I3588">
        <v>5.2490021011765</v>
      </c>
      <c r="J3588">
        <v>-1.6784057250728199</v>
      </c>
      <c r="K3588">
        <v>145.71275824674399</v>
      </c>
      <c r="M3588">
        <v>28.304022852544499</v>
      </c>
      <c r="N3588">
        <v>0.29531249999999998</v>
      </c>
      <c r="O3588">
        <v>17.9140679140679</v>
      </c>
      <c r="P3588">
        <v>29.766187050359701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184</v>
      </c>
      <c r="E3589">
        <v>38.179212</v>
      </c>
      <c r="F3589">
        <v>60.6</v>
      </c>
      <c r="G3589">
        <v>40.6163999733688</v>
      </c>
      <c r="H3589">
        <v>-3.8843458464247198</v>
      </c>
      <c r="I3589">
        <v>-11.975622476227301</v>
      </c>
      <c r="J3589">
        <v>-2.5958732208331501</v>
      </c>
      <c r="K3589">
        <v>60.069504548748498</v>
      </c>
      <c r="L3589">
        <v>55.485876406076997</v>
      </c>
      <c r="M3589">
        <v>53.3802075879087</v>
      </c>
      <c r="N3589">
        <v>1.0786218928647</v>
      </c>
      <c r="O3589">
        <v>18.6468646864686</v>
      </c>
      <c r="P3589">
        <v>95.420831989680707</v>
      </c>
      <c r="Q3589">
        <v>3.3742725804173E-2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E3590">
        <v>38.178848674999998</v>
      </c>
      <c r="F3590">
        <v>11.47</v>
      </c>
      <c r="G3590">
        <v>19.6968710440926</v>
      </c>
      <c r="H3590">
        <v>-4.5885073325652899</v>
      </c>
      <c r="I3590">
        <v>6.4827386163775396</v>
      </c>
      <c r="J3590">
        <v>-0.97418910023161798</v>
      </c>
      <c r="K3590">
        <v>11.1892465938519</v>
      </c>
      <c r="L3590">
        <v>10.3318994568126</v>
      </c>
      <c r="M3590">
        <v>64.685278890049105</v>
      </c>
      <c r="N3590">
        <v>0.70748937431838599</v>
      </c>
      <c r="O3590">
        <v>27.288578901482101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E3591">
        <v>38.148000000000003</v>
      </c>
      <c r="F3591">
        <v>31.79</v>
      </c>
      <c r="G3591">
        <v>-12.7602884693988</v>
      </c>
      <c r="H3591">
        <v>-5.9804377360450998</v>
      </c>
      <c r="I3591">
        <v>-15.5886782871475</v>
      </c>
      <c r="J3591">
        <v>2.8610527336172802</v>
      </c>
      <c r="K3591">
        <v>32.263016082685901</v>
      </c>
      <c r="M3591">
        <v>55.833219067032402</v>
      </c>
      <c r="N3591">
        <v>0.64928465487735298</v>
      </c>
      <c r="O3591">
        <v>50.235923246303798</v>
      </c>
      <c r="P3591">
        <v>19.601203912716301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E3592">
        <v>38.123778807999997</v>
      </c>
      <c r="F3592">
        <v>45.56</v>
      </c>
      <c r="G3592">
        <v>715.726398811732</v>
      </c>
      <c r="H3592">
        <v>-20.056700781682402</v>
      </c>
      <c r="I3592">
        <v>10.773338882135199</v>
      </c>
      <c r="J3592">
        <v>-8.9341742640522206</v>
      </c>
      <c r="K3592">
        <v>45.627355506517603</v>
      </c>
      <c r="L3592">
        <v>36.850224364472297</v>
      </c>
      <c r="M3592">
        <v>53.570201243112002</v>
      </c>
      <c r="N3592">
        <v>0.78074299732330599</v>
      </c>
      <c r="O3592">
        <v>38.849868305531103</v>
      </c>
      <c r="P3592">
        <v>784.66019417475695</v>
      </c>
      <c r="Q3592">
        <v>0.16772607499995501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D3593" t="s">
        <v>420</v>
      </c>
      <c r="E3593">
        <v>38.091900000000003</v>
      </c>
      <c r="F3593">
        <v>3.57</v>
      </c>
      <c r="G3593">
        <v>-13.0844453041026</v>
      </c>
      <c r="H3593">
        <v>9.5187457765400598</v>
      </c>
      <c r="I3593">
        <v>29.6975094143401</v>
      </c>
      <c r="J3593">
        <v>14.312680364535399</v>
      </c>
      <c r="K3593">
        <v>3.1267747764301701</v>
      </c>
      <c r="L3593">
        <v>2.8452382829312701</v>
      </c>
      <c r="M3593">
        <v>75.008523211992099</v>
      </c>
      <c r="N3593">
        <v>1.67310756361157</v>
      </c>
      <c r="O3593">
        <v>26.050420168067198</v>
      </c>
      <c r="P3593">
        <v>107.558139534883</v>
      </c>
      <c r="Q3593">
        <v>2.7465130285742E-2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D3594" t="s">
        <v>279</v>
      </c>
      <c r="E3594">
        <v>38.045789407999997</v>
      </c>
      <c r="F3594">
        <v>68.42</v>
      </c>
      <c r="G3594">
        <v>-1.38122892983367</v>
      </c>
      <c r="H3594">
        <v>-13.6533290425561</v>
      </c>
      <c r="I3594">
        <v>-19.067681674750901</v>
      </c>
      <c r="J3594">
        <v>-1.8539597520489499</v>
      </c>
      <c r="K3594">
        <v>75.969030049828206</v>
      </c>
      <c r="L3594">
        <v>74.4840612469185</v>
      </c>
      <c r="M3594">
        <v>34.932226137571</v>
      </c>
      <c r="N3594">
        <v>0.87381193317422401</v>
      </c>
      <c r="O3594">
        <v>66.617947968430201</v>
      </c>
      <c r="P3594">
        <v>56.388571428571403</v>
      </c>
      <c r="Q3594">
        <v>3.4991022235185999E-2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136</v>
      </c>
      <c r="E3595">
        <v>37.921747078999999</v>
      </c>
      <c r="F3595">
        <v>6.59</v>
      </c>
      <c r="G3595">
        <v>1.5433864111076501</v>
      </c>
      <c r="H3595">
        <v>-5.1123418714319504</v>
      </c>
      <c r="I3595">
        <v>-35.801722536504599</v>
      </c>
      <c r="J3595">
        <v>-3.6028670949930102</v>
      </c>
      <c r="K3595">
        <v>6.7087426266648302</v>
      </c>
      <c r="L3595">
        <v>6.5341499821174596</v>
      </c>
      <c r="M3595">
        <v>45.921199853090101</v>
      </c>
      <c r="N3595">
        <v>1.0342307780036799</v>
      </c>
      <c r="O3595">
        <v>63.125948406676699</v>
      </c>
      <c r="P3595">
        <v>33.1313131313131</v>
      </c>
      <c r="Q3595">
        <v>-4.7840585775650001E-2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E3596">
        <v>37.8894509</v>
      </c>
      <c r="F3596">
        <v>92.75</v>
      </c>
      <c r="G3596">
        <v>81.448648973500696</v>
      </c>
      <c r="H3596">
        <v>56.475728248759097</v>
      </c>
      <c r="I3596">
        <v>41.628249452290802</v>
      </c>
      <c r="J3596">
        <v>-11.459547131113901</v>
      </c>
      <c r="K3596">
        <v>81.545877800763705</v>
      </c>
      <c r="L3596">
        <v>63.895045946775703</v>
      </c>
      <c r="M3596">
        <v>47.912066959501402</v>
      </c>
      <c r="N3596">
        <v>0.52621809744779502</v>
      </c>
      <c r="O3596">
        <v>25.714285714285701</v>
      </c>
      <c r="P3596">
        <v>160.533707865168</v>
      </c>
      <c r="Q3596">
        <v>0.14426420630668299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136</v>
      </c>
      <c r="E3597">
        <v>37.841999999999999</v>
      </c>
      <c r="F3597">
        <v>102</v>
      </c>
      <c r="G3597">
        <v>-37.334809205121601</v>
      </c>
      <c r="H3597">
        <v>9.1302411562397801</v>
      </c>
      <c r="I3597">
        <v>-9.2618235094723396</v>
      </c>
      <c r="J3597">
        <v>0.77805069032014296</v>
      </c>
      <c r="K3597">
        <v>97.699228853438001</v>
      </c>
      <c r="L3597">
        <v>72.022618023923101</v>
      </c>
      <c r="M3597">
        <v>69.768435349206001</v>
      </c>
      <c r="N3597">
        <v>0.41495147735822502</v>
      </c>
      <c r="O3597">
        <v>31.2254901960784</v>
      </c>
      <c r="P3597">
        <v>31.697869593285901</v>
      </c>
      <c r="Q3597">
        <v>0.104821300077067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E3598">
        <v>37.832044656000001</v>
      </c>
      <c r="F3598">
        <v>36.119999999999997</v>
      </c>
      <c r="G3598">
        <v>-11.3492854867511</v>
      </c>
      <c r="H3598">
        <v>-3.1047315213558502</v>
      </c>
      <c r="I3598">
        <v>-45.974330331985797</v>
      </c>
      <c r="J3598">
        <v>-1.33357813886593</v>
      </c>
      <c r="K3598">
        <v>37.107564828856802</v>
      </c>
      <c r="L3598">
        <v>37.156187898237199</v>
      </c>
      <c r="M3598">
        <v>52.749605517035903</v>
      </c>
      <c r="N3598">
        <v>0.24118886380737301</v>
      </c>
      <c r="O3598">
        <v>53.100775193798398</v>
      </c>
      <c r="P3598">
        <v>16.931045645840001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95</v>
      </c>
      <c r="E3599">
        <v>37.762370099999998</v>
      </c>
      <c r="F3599">
        <v>8.19</v>
      </c>
      <c r="G3599">
        <v>-50.772022179871399</v>
      </c>
      <c r="H3599">
        <v>-7.5078322965496396</v>
      </c>
      <c r="I3599">
        <v>-40.203470577493199</v>
      </c>
      <c r="J3599">
        <v>-3.5847629729891399</v>
      </c>
      <c r="K3599">
        <v>8.6883951483303701</v>
      </c>
      <c r="L3599">
        <v>10.073071892545</v>
      </c>
      <c r="M3599">
        <v>37.175742784708397</v>
      </c>
      <c r="N3599">
        <v>0.53358334012659703</v>
      </c>
      <c r="O3599">
        <v>75.213675213675202</v>
      </c>
      <c r="P3599">
        <v>2.8894472361808901</v>
      </c>
      <c r="Q3599">
        <v>2.3968670800999999E-4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72</v>
      </c>
      <c r="E3600">
        <v>37.755267000000003</v>
      </c>
      <c r="F3600">
        <v>0.66</v>
      </c>
      <c r="G3600">
        <v>-28.0780596080618</v>
      </c>
      <c r="H3600">
        <v>-26.608796562006201</v>
      </c>
      <c r="I3600">
        <v>-53.576404513314202</v>
      </c>
      <c r="J3600">
        <v>-11.333578138865899</v>
      </c>
      <c r="K3600">
        <v>0.91857199184538196</v>
      </c>
      <c r="L3600">
        <v>0.998077947524733</v>
      </c>
      <c r="M3600">
        <v>41.251576299873697</v>
      </c>
      <c r="N3600">
        <v>0.71601683173098596</v>
      </c>
      <c r="O3600">
        <v>174.24242424242399</v>
      </c>
      <c r="P3600">
        <v>14.074074074074</v>
      </c>
      <c r="Q3600">
        <v>8.9390600122659994E-2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108</v>
      </c>
      <c r="E3601">
        <v>37.708941600000003</v>
      </c>
      <c r="F3601">
        <v>37.49</v>
      </c>
      <c r="G3601">
        <v>-44.917778637436001</v>
      </c>
      <c r="H3601">
        <v>-2.4271358929405502</v>
      </c>
      <c r="I3601">
        <v>-18.616348386844798</v>
      </c>
      <c r="J3601">
        <v>-4.0184952223089496</v>
      </c>
      <c r="K3601">
        <v>36.867991155911099</v>
      </c>
      <c r="L3601">
        <v>39.091207775274398</v>
      </c>
      <c r="M3601">
        <v>53.281367742693099</v>
      </c>
      <c r="N3601">
        <v>0.33928473705965501</v>
      </c>
      <c r="O3601">
        <v>50.253400906908503</v>
      </c>
      <c r="P3601">
        <v>37.7296105804555</v>
      </c>
      <c r="Q3601">
        <v>1.7727216210157E-2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574</v>
      </c>
      <c r="E3602">
        <v>37.69980168</v>
      </c>
      <c r="F3602">
        <v>3.76</v>
      </c>
      <c r="G3602">
        <v>-49.368598309567098</v>
      </c>
      <c r="H3602">
        <v>-6.0287384298187101</v>
      </c>
      <c r="I3602">
        <v>-46.628204208310002</v>
      </c>
      <c r="J3602">
        <v>-2.3862097178132999</v>
      </c>
      <c r="K3602">
        <v>3.9442471143003899</v>
      </c>
      <c r="L3602">
        <v>4.5719450254044096</v>
      </c>
      <c r="M3602">
        <v>23.475047192578501</v>
      </c>
      <c r="N3602">
        <v>0.89543411711892196</v>
      </c>
      <c r="O3602">
        <v>118.085106382978</v>
      </c>
      <c r="P3602">
        <v>4.1551246537396098</v>
      </c>
      <c r="Q3602">
        <v>0.11123527407573899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D3603" t="s">
        <v>1506</v>
      </c>
      <c r="E3603">
        <v>37.689</v>
      </c>
      <c r="F3603">
        <v>36.950000000000003</v>
      </c>
      <c r="G3603">
        <v>-17.9008917064521</v>
      </c>
      <c r="H3603">
        <v>-6.69082522472796</v>
      </c>
      <c r="I3603">
        <v>-23.911805200377</v>
      </c>
      <c r="J3603">
        <v>-1.9162214997981499</v>
      </c>
      <c r="K3603">
        <v>33.704784292682398</v>
      </c>
      <c r="L3603">
        <v>36.232988867893397</v>
      </c>
      <c r="M3603">
        <v>78.340824514694503</v>
      </c>
      <c r="N3603">
        <v>2.6065051327433602</v>
      </c>
      <c r="O3603">
        <v>50.202976995940404</v>
      </c>
      <c r="P3603">
        <v>24.831081081080999</v>
      </c>
      <c r="Q3603">
        <v>6.5737786770199994E-2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D3604" t="s">
        <v>925</v>
      </c>
      <c r="E3604">
        <v>37.673269757999897</v>
      </c>
      <c r="F3604">
        <v>73.540000000000006</v>
      </c>
      <c r="G3604">
        <v>-29.155511741522702</v>
      </c>
      <c r="H3604">
        <v>2.7877277145261399</v>
      </c>
      <c r="I3604">
        <v>-22.7409128467751</v>
      </c>
      <c r="J3604">
        <v>9.0884263544685095E-2</v>
      </c>
      <c r="K3604">
        <v>73.593695950279397</v>
      </c>
      <c r="L3604">
        <v>74.805577034428495</v>
      </c>
      <c r="M3604">
        <v>40.808396950863198</v>
      </c>
      <c r="N3604">
        <v>0.50060703457868805</v>
      </c>
      <c r="O3604">
        <v>19.050856676638499</v>
      </c>
      <c r="P3604">
        <v>18.612903225806399</v>
      </c>
      <c r="Q3604">
        <v>-3.0377798142968999E-2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E3605">
        <v>37.566600000000001</v>
      </c>
      <c r="F3605">
        <v>36.83</v>
      </c>
      <c r="G3605">
        <v>-24.112223081880401</v>
      </c>
      <c r="H3605">
        <v>7.1333637167394004</v>
      </c>
      <c r="I3605">
        <v>-42.808904652804102</v>
      </c>
      <c r="J3605">
        <v>16.295601192441001</v>
      </c>
      <c r="K3605">
        <v>37.472194814573598</v>
      </c>
      <c r="L3605">
        <v>38.185566780907301</v>
      </c>
      <c r="M3605">
        <v>50.916509435604702</v>
      </c>
      <c r="N3605">
        <v>1.24</v>
      </c>
      <c r="O3605">
        <v>46.348085799619803</v>
      </c>
      <c r="P3605">
        <v>31.582708110039199</v>
      </c>
      <c r="Q3605">
        <v>2.2810398022570001E-2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37.527000000000001</v>
      </c>
      <c r="F3606">
        <v>53.61</v>
      </c>
      <c r="G3606">
        <v>294.713407536955</v>
      </c>
      <c r="H3606">
        <v>-10.7352149726779</v>
      </c>
      <c r="I3606">
        <v>-23.696671056453098</v>
      </c>
      <c r="J3606">
        <v>7.0492741531544398</v>
      </c>
      <c r="K3606">
        <v>57.047561006571001</v>
      </c>
      <c r="L3606">
        <v>50.996536772473</v>
      </c>
      <c r="M3606">
        <v>52.103237177787001</v>
      </c>
      <c r="N3606">
        <v>1.4369991582872499</v>
      </c>
      <c r="O3606">
        <v>66.909158739041203</v>
      </c>
      <c r="P3606">
        <v>414.98559077809699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E3607">
        <v>37.492227999999997</v>
      </c>
      <c r="F3607">
        <v>42.08</v>
      </c>
      <c r="G3607">
        <v>-10.6770378966952</v>
      </c>
      <c r="H3607">
        <v>-12.479160745100099</v>
      </c>
      <c r="I3607">
        <v>-29.500830578513</v>
      </c>
      <c r="J3607">
        <v>-3.9252651804307099</v>
      </c>
      <c r="K3607">
        <v>42.915772883932902</v>
      </c>
      <c r="L3607">
        <v>43.4983339975118</v>
      </c>
      <c r="M3607">
        <v>57.454495156572101</v>
      </c>
      <c r="N3607">
        <v>1.8604930680703899</v>
      </c>
      <c r="O3607">
        <v>41.3973384030418</v>
      </c>
      <c r="P3607">
        <v>16.856428769786099</v>
      </c>
      <c r="Q3607">
        <v>8.5382035556319E-2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E3608">
        <v>37.486755299999999</v>
      </c>
      <c r="F3608">
        <v>84.31</v>
      </c>
      <c r="G3608">
        <v>56.387945560308999</v>
      </c>
      <c r="H3608">
        <v>13.5056348772143</v>
      </c>
      <c r="I3608">
        <v>-13.885055869837901</v>
      </c>
      <c r="J3608">
        <v>15.767093002073601</v>
      </c>
      <c r="K3608">
        <v>75.196750992617893</v>
      </c>
      <c r="L3608">
        <v>72.567838019484896</v>
      </c>
      <c r="M3608">
        <v>67.408862934553994</v>
      </c>
      <c r="N3608">
        <v>3.1154013503624198</v>
      </c>
      <c r="O3608">
        <v>35.310164867749897</v>
      </c>
      <c r="P3608">
        <v>95.842044134727004</v>
      </c>
      <c r="Q3608">
        <v>1.5478965300268E-2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E3609">
        <v>37.476039900000004</v>
      </c>
      <c r="F3609">
        <v>89.89</v>
      </c>
      <c r="G3609">
        <v>78.481998645414706</v>
      </c>
      <c r="H3609">
        <v>-2.7792413252774102</v>
      </c>
      <c r="I3609">
        <v>9.7834292832959697</v>
      </c>
      <c r="J3609">
        <v>-5.1987466781917702</v>
      </c>
      <c r="K3609">
        <v>86.853467306266097</v>
      </c>
      <c r="L3609">
        <v>76.475241290600394</v>
      </c>
      <c r="M3609">
        <v>59.658687699177101</v>
      </c>
      <c r="N3609">
        <v>0.82968489341983298</v>
      </c>
      <c r="O3609">
        <v>45.577928579374799</v>
      </c>
      <c r="P3609">
        <v>123.606965174129</v>
      </c>
      <c r="Q3609">
        <v>6.8715880352830994E-2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D3610" t="s">
        <v>628</v>
      </c>
      <c r="E3610">
        <v>37.44</v>
      </c>
      <c r="F3610">
        <v>249.6</v>
      </c>
      <c r="G3610">
        <v>65.516500675483996</v>
      </c>
      <c r="H3610">
        <v>19.7734175404666</v>
      </c>
      <c r="I3610">
        <v>-31.0263609080253</v>
      </c>
      <c r="J3610">
        <v>5.4497066036024702</v>
      </c>
      <c r="K3610">
        <v>241.881861213907</v>
      </c>
      <c r="L3610">
        <v>232.021691853476</v>
      </c>
      <c r="M3610">
        <v>49.023020472891801</v>
      </c>
      <c r="N3610">
        <v>2.0938422917897199</v>
      </c>
      <c r="O3610">
        <v>41.606570512820497</v>
      </c>
      <c r="P3610">
        <v>107.05101617586</v>
      </c>
      <c r="Q3610">
        <v>7.9205085000202E-2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528</v>
      </c>
      <c r="E3611">
        <v>37.394875999999996</v>
      </c>
      <c r="F3611">
        <v>71.8</v>
      </c>
      <c r="G3611">
        <v>-70.037723670808603</v>
      </c>
      <c r="H3611">
        <v>-10.1913116079359</v>
      </c>
      <c r="I3611">
        <v>-57.8740485222582</v>
      </c>
      <c r="J3611">
        <v>-4.3065511118388997</v>
      </c>
      <c r="K3611">
        <v>80.616376780423394</v>
      </c>
      <c r="M3611">
        <v>35.707766174557598</v>
      </c>
      <c r="N3611">
        <v>0.23556472081218199</v>
      </c>
      <c r="O3611">
        <v>86.211699164345305</v>
      </c>
      <c r="P3611">
        <v>25.414847161571998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720</v>
      </c>
      <c r="E3612">
        <v>37.354653050000003</v>
      </c>
      <c r="F3612">
        <v>268.54000000000002</v>
      </c>
      <c r="G3612">
        <v>0.54548551083121299</v>
      </c>
      <c r="H3612">
        <v>0.59217156013591499</v>
      </c>
      <c r="I3612">
        <v>0.70800961527124395</v>
      </c>
      <c r="J3612">
        <v>0.70538535650005396</v>
      </c>
      <c r="K3612">
        <v>257.126490305728</v>
      </c>
      <c r="L3612">
        <v>238.196058892716</v>
      </c>
      <c r="M3612">
        <v>62.782489239617902</v>
      </c>
      <c r="N3612">
        <v>0.46449168573333</v>
      </c>
      <c r="O3612">
        <v>2.4056006553958298</v>
      </c>
      <c r="P3612">
        <v>35.694795351187402</v>
      </c>
      <c r="Q3612">
        <v>1.5022786694405E-2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D3613" t="s">
        <v>1447</v>
      </c>
      <c r="E3613">
        <v>37.146376660000001</v>
      </c>
      <c r="F3613">
        <v>24.65</v>
      </c>
      <c r="G3613">
        <v>23.430245678673302</v>
      </c>
      <c r="H3613">
        <v>16.896863374975801</v>
      </c>
      <c r="I3613">
        <v>7.1744679396857904</v>
      </c>
      <c r="J3613">
        <v>-8.1854299907177897</v>
      </c>
      <c r="K3613">
        <v>23.053443424622898</v>
      </c>
      <c r="L3613">
        <v>20.6849830373855</v>
      </c>
      <c r="M3613">
        <v>42.502364432874998</v>
      </c>
      <c r="N3613">
        <v>2.3859235150528799</v>
      </c>
      <c r="O3613">
        <v>24.137931034482701</v>
      </c>
      <c r="P3613">
        <v>82.592592592592496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E3614">
        <v>36.944281799999999</v>
      </c>
      <c r="F3614">
        <v>208.5</v>
      </c>
      <c r="G3614">
        <v>101.078129709536</v>
      </c>
      <c r="H3614">
        <v>-2.8651959270998102</v>
      </c>
      <c r="I3614">
        <v>31.163667469406999</v>
      </c>
      <c r="J3614">
        <v>20.1780497681108</v>
      </c>
      <c r="K3614">
        <v>188.16541947907001</v>
      </c>
      <c r="L3614">
        <v>142.557541059789</v>
      </c>
      <c r="M3614">
        <v>61.377114270702101</v>
      </c>
      <c r="N3614">
        <v>1.2936898916527999</v>
      </c>
      <c r="O3614">
        <v>25.3956834532373</v>
      </c>
      <c r="P3614">
        <v>166.96542893725899</v>
      </c>
      <c r="Q3614">
        <v>0.11566836048271301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51</v>
      </c>
      <c r="E3615">
        <v>36.932390585999997</v>
      </c>
      <c r="F3615">
        <v>15.86</v>
      </c>
      <c r="G3615">
        <v>-68.386311385332107</v>
      </c>
      <c r="H3615">
        <v>-23.584764121192801</v>
      </c>
      <c r="I3615">
        <v>-65.752574436897802</v>
      </c>
      <c r="J3615">
        <v>-3.7828015558312802</v>
      </c>
      <c r="K3615">
        <v>21.882545271492098</v>
      </c>
      <c r="L3615">
        <v>28.546143643843699</v>
      </c>
      <c r="M3615">
        <v>16.5239807204348</v>
      </c>
      <c r="N3615">
        <v>0.36374839733805397</v>
      </c>
      <c r="O3615">
        <v>271.05926860025198</v>
      </c>
      <c r="P3615">
        <v>2.5210084033613298</v>
      </c>
      <c r="Q3615">
        <v>-7.4946700960971002E-2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E3616">
        <v>36.805535999999996</v>
      </c>
      <c r="F3616">
        <v>5.76</v>
      </c>
      <c r="G3616">
        <v>-41.836280840079098</v>
      </c>
      <c r="H3616">
        <v>-17.438064854689099</v>
      </c>
      <c r="I3616">
        <v>-52.185137971644203</v>
      </c>
      <c r="J3616">
        <v>-6.5878154270015301</v>
      </c>
      <c r="K3616">
        <v>6.5355716173139804</v>
      </c>
      <c r="L3616">
        <v>5.4809646332171997</v>
      </c>
      <c r="M3616">
        <v>42.631932294474304</v>
      </c>
      <c r="N3616">
        <v>2.59169517007832</v>
      </c>
      <c r="O3616">
        <v>69.0972222222222</v>
      </c>
      <c r="P3616">
        <v>5.4945054945054901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E3617">
        <v>36.768129479999999</v>
      </c>
      <c r="F3617">
        <v>102.1</v>
      </c>
      <c r="G3617">
        <v>-35.3789912990499</v>
      </c>
      <c r="H3617">
        <v>-20.4973662356802</v>
      </c>
      <c r="I3617">
        <v>-28.957528718626602</v>
      </c>
      <c r="J3617">
        <v>-14.031312213256699</v>
      </c>
      <c r="K3617">
        <v>127.84511904588101</v>
      </c>
      <c r="L3617">
        <v>129.396655387539</v>
      </c>
      <c r="M3617">
        <v>5.5227808432106999E-2</v>
      </c>
      <c r="N3617">
        <v>1.5641025641025601</v>
      </c>
      <c r="O3617">
        <v>55.729676787463198</v>
      </c>
      <c r="P3617">
        <v>0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720</v>
      </c>
      <c r="E3618">
        <v>36.765885388999997</v>
      </c>
      <c r="F3618">
        <v>268.64999999999998</v>
      </c>
      <c r="G3618">
        <v>42.746631664182203</v>
      </c>
      <c r="H3618">
        <v>0.223688442440377</v>
      </c>
      <c r="I3618">
        <v>25.813675447506402</v>
      </c>
      <c r="J3618">
        <v>4.0657513819386404</v>
      </c>
      <c r="K3618">
        <v>251.54717598088499</v>
      </c>
      <c r="L3618">
        <v>215.77307730192999</v>
      </c>
      <c r="M3618">
        <v>30.790198502182001</v>
      </c>
      <c r="N3618">
        <v>1.0797680184076801</v>
      </c>
      <c r="O3618">
        <v>0.197282709845536</v>
      </c>
      <c r="P3618">
        <v>74.674902470741202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36.701020968000002</v>
      </c>
      <c r="F3619">
        <v>25.32</v>
      </c>
      <c r="G3619">
        <v>412.30562561788298</v>
      </c>
      <c r="H3619">
        <v>41.596981874282697</v>
      </c>
      <c r="I3619">
        <v>167.39217014848899</v>
      </c>
      <c r="J3619">
        <v>6.7639403635284898</v>
      </c>
      <c r="K3619">
        <v>17.503317527308599</v>
      </c>
      <c r="L3619">
        <v>10.5980199120843</v>
      </c>
      <c r="M3619">
        <v>99.970649380004602</v>
      </c>
      <c r="N3619">
        <v>0.35674466325686799</v>
      </c>
      <c r="O3619">
        <v>0</v>
      </c>
      <c r="P3619">
        <v>466.44295302013398</v>
      </c>
      <c r="Q3619">
        <v>0.200140621380823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398</v>
      </c>
      <c r="E3620">
        <v>36.653064948000001</v>
      </c>
      <c r="F3620">
        <v>90.99</v>
      </c>
      <c r="G3620">
        <v>-26.648041795330698</v>
      </c>
      <c r="H3620">
        <v>-0.54663628326060598</v>
      </c>
      <c r="I3620">
        <v>-20.304697190485999</v>
      </c>
      <c r="J3620">
        <v>4.5093562603816499</v>
      </c>
      <c r="K3620">
        <v>90.036231287834497</v>
      </c>
      <c r="L3620">
        <v>91.509811070763604</v>
      </c>
      <c r="M3620">
        <v>57.569377266242299</v>
      </c>
      <c r="N3620">
        <v>1.02348325819883</v>
      </c>
      <c r="O3620">
        <v>26.387515111550702</v>
      </c>
      <c r="P3620">
        <v>16.6538461538461</v>
      </c>
      <c r="Q3620">
        <v>-3.0552804585828999E-2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420</v>
      </c>
      <c r="E3621">
        <v>36.643231999999998</v>
      </c>
      <c r="F3621">
        <v>0.92</v>
      </c>
      <c r="G3621">
        <v>-29.5756733742781</v>
      </c>
      <c r="H3621">
        <v>-15.202770737042099</v>
      </c>
      <c r="I3621">
        <v>-25.792565027347099</v>
      </c>
      <c r="J3621">
        <v>-3.5074911823441899</v>
      </c>
      <c r="K3621">
        <v>0.94636124014384604</v>
      </c>
      <c r="L3621">
        <v>0.93951323952987498</v>
      </c>
      <c r="M3621">
        <v>51.512996059919203</v>
      </c>
      <c r="N3621">
        <v>0.56965472902216996</v>
      </c>
      <c r="O3621">
        <v>33.695652173912997</v>
      </c>
      <c r="P3621">
        <v>24.324324324324301</v>
      </c>
      <c r="Q3621">
        <v>0.101214062706935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1556</v>
      </c>
      <c r="E3622">
        <v>36.633119999999998</v>
      </c>
      <c r="F3622">
        <v>36.56</v>
      </c>
      <c r="G3622">
        <v>46.156848228235603</v>
      </c>
      <c r="H3622">
        <v>-3.3003996564513001</v>
      </c>
      <c r="I3622">
        <v>-34.862138233728103</v>
      </c>
      <c r="J3622">
        <v>-2.1516855836436899</v>
      </c>
      <c r="K3622">
        <v>37.636935195247901</v>
      </c>
      <c r="L3622">
        <v>35.5834009561923</v>
      </c>
      <c r="M3622">
        <v>50.203988895970802</v>
      </c>
      <c r="N3622">
        <v>1.1288114898658701</v>
      </c>
      <c r="O3622">
        <v>58.588621444201202</v>
      </c>
      <c r="P3622">
        <v>87.391081496668306</v>
      </c>
      <c r="Q3622">
        <v>2.8482347220437999E-2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36.619549999999997</v>
      </c>
      <c r="F3623">
        <v>76.45</v>
      </c>
      <c r="G3623">
        <v>-98.181398212689899</v>
      </c>
      <c r="H3623">
        <v>-11.039395395529301</v>
      </c>
      <c r="I3623">
        <v>-86.017723064139503</v>
      </c>
      <c r="J3623">
        <v>-4.2461994980892301</v>
      </c>
      <c r="K3623">
        <v>102.21332313858299</v>
      </c>
      <c r="M3623">
        <v>47.449649927668602</v>
      </c>
      <c r="O3623">
        <v>291.43230869849498</v>
      </c>
      <c r="P3623">
        <v>25.102274586810601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D3624" t="s">
        <v>46</v>
      </c>
      <c r="E3624">
        <v>36.514319999999998</v>
      </c>
      <c r="F3624">
        <v>7.06</v>
      </c>
      <c r="G3624">
        <v>-22.594249225671302</v>
      </c>
      <c r="H3624">
        <v>-4.4366383211656304</v>
      </c>
      <c r="I3624">
        <v>3.80609718001068</v>
      </c>
      <c r="J3624">
        <v>-6.9118094313829204</v>
      </c>
      <c r="K3624">
        <v>6.7102657184996204</v>
      </c>
      <c r="L3624">
        <v>6.4506740986256297</v>
      </c>
      <c r="M3624">
        <v>55.5494059243157</v>
      </c>
      <c r="N3624">
        <v>1.54279346518184</v>
      </c>
      <c r="O3624">
        <v>42.776203966005603</v>
      </c>
      <c r="P3624">
        <v>61.187214611872101</v>
      </c>
      <c r="Q3624">
        <v>1.1038533254646999E-2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E3625">
        <v>36.493274999999997</v>
      </c>
      <c r="F3625">
        <v>26.25</v>
      </c>
      <c r="G3625">
        <v>57.277112895104203</v>
      </c>
      <c r="H3625">
        <v>0.16899577462778601</v>
      </c>
      <c r="I3625">
        <v>-13.2925650273471</v>
      </c>
      <c r="J3625">
        <v>8.6460552623560591</v>
      </c>
      <c r="K3625">
        <v>26.150138362886501</v>
      </c>
      <c r="L3625">
        <v>23.479406779440598</v>
      </c>
      <c r="M3625">
        <v>48.991162055762999</v>
      </c>
      <c r="N3625">
        <v>1.18823196136649</v>
      </c>
      <c r="O3625">
        <v>10.4761904761904</v>
      </c>
      <c r="P3625">
        <v>124.358974358974</v>
      </c>
      <c r="Q3625">
        <v>-1.5946337178062001E-2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E3626">
        <v>36.476662400000002</v>
      </c>
      <c r="F3626">
        <v>4.7</v>
      </c>
      <c r="G3626">
        <v>36.776665807008399</v>
      </c>
      <c r="H3626">
        <v>-16.710792127416401</v>
      </c>
      <c r="I3626">
        <v>-32.939224596152002</v>
      </c>
      <c r="J3626">
        <v>-9.2486360539238497</v>
      </c>
      <c r="K3626">
        <v>5.1929088949586104</v>
      </c>
      <c r="L3626">
        <v>4.9583276547874204</v>
      </c>
      <c r="M3626">
        <v>22.558633940924601</v>
      </c>
      <c r="N3626">
        <v>1.0639181178421699</v>
      </c>
      <c r="O3626">
        <v>56.170212765957402</v>
      </c>
      <c r="P3626">
        <v>156.83060109289599</v>
      </c>
      <c r="Q3626">
        <v>7.1191428013600996E-2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36.437635436000001</v>
      </c>
      <c r="F3627">
        <v>72.92</v>
      </c>
      <c r="G3627">
        <v>-36.015301857250201</v>
      </c>
      <c r="H3627">
        <v>-11.334788393870801</v>
      </c>
      <c r="I3627">
        <v>-23.9506979161301</v>
      </c>
      <c r="J3627">
        <v>-2.3076041128918998</v>
      </c>
      <c r="K3627">
        <v>66.624653686854103</v>
      </c>
      <c r="M3627">
        <v>70.208938805235107</v>
      </c>
      <c r="N3627">
        <v>1.4134615384615301</v>
      </c>
      <c r="O3627">
        <v>22.0515633571036</v>
      </c>
      <c r="P3627">
        <v>46.249498596068896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D3628" t="s">
        <v>133</v>
      </c>
      <c r="E3628">
        <v>36.415065599999998</v>
      </c>
      <c r="F3628">
        <v>45.72</v>
      </c>
      <c r="G3628">
        <v>21.831248599917998</v>
      </c>
      <c r="H3628">
        <v>-4.1803766256329702</v>
      </c>
      <c r="I3628">
        <v>-0.86124634602847805</v>
      </c>
      <c r="J3628">
        <v>7.2511086360760499</v>
      </c>
      <c r="K3628">
        <v>46.882405062493802</v>
      </c>
      <c r="L3628">
        <v>41.922404901212801</v>
      </c>
      <c r="M3628">
        <v>38.231951500650602</v>
      </c>
      <c r="N3628">
        <v>2.3542467299464098</v>
      </c>
      <c r="O3628">
        <v>34.295713035870499</v>
      </c>
      <c r="P3628">
        <v>73.378839590443604</v>
      </c>
      <c r="Q3628">
        <v>7.7556529811126998E-2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850</v>
      </c>
      <c r="E3629">
        <v>36.018749999999997</v>
      </c>
      <c r="F3629">
        <v>85</v>
      </c>
      <c r="G3629">
        <v>-29.274921494578798</v>
      </c>
      <c r="I3629">
        <v>18.974736636506201</v>
      </c>
      <c r="K3629">
        <v>73.395031061163095</v>
      </c>
      <c r="M3629">
        <v>86.249356129260605</v>
      </c>
      <c r="N3629">
        <v>1</v>
      </c>
      <c r="O3629">
        <v>8.3529411764705799</v>
      </c>
      <c r="P3629">
        <v>39.802631578947299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35.996400000000001</v>
      </c>
      <c r="F3630">
        <v>33.33</v>
      </c>
      <c r="G3630">
        <v>1388.5822213625599</v>
      </c>
      <c r="H3630">
        <v>33.355572650543102</v>
      </c>
      <c r="I3630">
        <v>536.72245901111398</v>
      </c>
      <c r="J3630">
        <v>2.6766064569329102</v>
      </c>
      <c r="K3630">
        <v>23.519820969836001</v>
      </c>
      <c r="L3630">
        <v>12.490079696355799</v>
      </c>
      <c r="M3630">
        <v>100</v>
      </c>
      <c r="N3630">
        <v>1.7669320269442701</v>
      </c>
      <c r="O3630">
        <v>0</v>
      </c>
      <c r="P3630">
        <v>1414.99999999999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D3631" t="s">
        <v>391</v>
      </c>
      <c r="E3631">
        <v>35.950949999999999</v>
      </c>
      <c r="F3631">
        <v>28.25</v>
      </c>
      <c r="G3631">
        <v>-35.288746379371503</v>
      </c>
      <c r="H3631">
        <v>-3.6147432999188598</v>
      </c>
      <c r="I3631">
        <v>-43.363262836438899</v>
      </c>
      <c r="J3631">
        <v>15.1612672219588</v>
      </c>
      <c r="K3631">
        <v>29.957674214436199</v>
      </c>
      <c r="M3631">
        <v>54.982187582327803</v>
      </c>
      <c r="N3631">
        <v>0.82061068702289997</v>
      </c>
      <c r="O3631">
        <v>82.123893805309706</v>
      </c>
      <c r="P3631">
        <v>16.494845360824701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E3632">
        <v>35.926499999999997</v>
      </c>
      <c r="F3632">
        <v>43</v>
      </c>
      <c r="G3632">
        <v>11.8903590274079</v>
      </c>
      <c r="H3632">
        <v>-0.68117262411273405</v>
      </c>
      <c r="I3632">
        <v>0.25987786930346901</v>
      </c>
      <c r="J3632">
        <v>-3.4581902181211199</v>
      </c>
      <c r="K3632">
        <v>38.273797110593797</v>
      </c>
      <c r="L3632">
        <v>30.711001301486501</v>
      </c>
      <c r="M3632">
        <v>78.719527722455695</v>
      </c>
      <c r="N3632">
        <v>0.14734912577552101</v>
      </c>
      <c r="O3632">
        <v>0</v>
      </c>
      <c r="P3632">
        <v>104.76190476190401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1506</v>
      </c>
      <c r="E3633">
        <v>35.923507499999999</v>
      </c>
      <c r="F3633">
        <v>60.81</v>
      </c>
      <c r="G3633">
        <v>-6.8777747058456802</v>
      </c>
      <c r="H3633">
        <v>-1.41270381206854</v>
      </c>
      <c r="I3633">
        <v>-22.187487289037001</v>
      </c>
      <c r="J3633">
        <v>-3.1471374608998302</v>
      </c>
      <c r="K3633">
        <v>57.363528206175801</v>
      </c>
      <c r="L3633">
        <v>55.590629177062397</v>
      </c>
      <c r="M3633">
        <v>67.863652473263301</v>
      </c>
      <c r="N3633">
        <v>1.7066039419416199</v>
      </c>
      <c r="O3633">
        <v>23.3349777997039</v>
      </c>
      <c r="P3633">
        <v>43.082352941176403</v>
      </c>
      <c r="Q3633">
        <v>2.7236363929719998E-2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E3634">
        <v>35.901076750000001</v>
      </c>
      <c r="F3634">
        <v>54.25</v>
      </c>
      <c r="G3634">
        <v>-81.096141210535393</v>
      </c>
      <c r="H3634">
        <v>0.429859673612702</v>
      </c>
      <c r="I3634">
        <v>-68.932466061984996</v>
      </c>
      <c r="J3634">
        <v>-2.2336681478668301</v>
      </c>
      <c r="K3634">
        <v>61.499633027441803</v>
      </c>
      <c r="M3634">
        <v>43.615265858272402</v>
      </c>
      <c r="O3634">
        <v>120.64516129032199</v>
      </c>
      <c r="P3634">
        <v>18.683001531393501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E3635">
        <v>35.892155000000002</v>
      </c>
      <c r="F3635">
        <v>105.5</v>
      </c>
      <c r="G3635">
        <v>-0.67284419166725495</v>
      </c>
      <c r="H3635">
        <v>-3.3409774760483999</v>
      </c>
      <c r="I3635">
        <v>-8.7435524337800992</v>
      </c>
      <c r="J3635">
        <v>-7.2642350731725003</v>
      </c>
      <c r="K3635">
        <v>99.776083730226802</v>
      </c>
      <c r="L3635">
        <v>95.258204081960002</v>
      </c>
      <c r="M3635">
        <v>52.042919859989702</v>
      </c>
      <c r="N3635">
        <v>0.32861915062566699</v>
      </c>
      <c r="O3635">
        <v>13.554502369668199</v>
      </c>
      <c r="P3635">
        <v>33.022317488336903</v>
      </c>
      <c r="Q3635">
        <v>1.4004475156091E-2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57</v>
      </c>
      <c r="E3636">
        <v>35.8623099</v>
      </c>
      <c r="F3636">
        <v>48.33</v>
      </c>
      <c r="G3636">
        <v>64.8366732818358</v>
      </c>
      <c r="H3636">
        <v>-8.0037214203457392</v>
      </c>
      <c r="I3636">
        <v>39.174467939685798</v>
      </c>
      <c r="J3636">
        <v>-3.7302723537419502</v>
      </c>
      <c r="K3636">
        <v>49.955277453513702</v>
      </c>
      <c r="L3636">
        <v>42.395656316034597</v>
      </c>
      <c r="M3636">
        <v>53.088762808532202</v>
      </c>
      <c r="N3636">
        <v>0.73868600644493798</v>
      </c>
      <c r="O3636">
        <v>46.720463480239999</v>
      </c>
      <c r="P3636">
        <v>190.27027027027</v>
      </c>
      <c r="Q3636">
        <v>0.103213912508198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95</v>
      </c>
      <c r="E3637">
        <v>35.820999999999998</v>
      </c>
      <c r="F3637">
        <v>1.1299999999999999</v>
      </c>
      <c r="G3637">
        <v>-0.86222308188048302</v>
      </c>
      <c r="H3637">
        <v>13.0567805061355</v>
      </c>
      <c r="I3637">
        <v>4.6932649321669997</v>
      </c>
      <c r="J3637">
        <v>-6.3755949455886203</v>
      </c>
      <c r="K3637">
        <v>0.973035051187776</v>
      </c>
      <c r="L3637">
        <v>0.98010339793095602</v>
      </c>
      <c r="M3637">
        <v>31.6884525986823</v>
      </c>
      <c r="N3637">
        <v>0.27061080271702398</v>
      </c>
      <c r="O3637">
        <v>17.699115044247801</v>
      </c>
      <c r="P3637">
        <v>61.428571428571402</v>
      </c>
      <c r="Q3637">
        <v>8.3942132130810001E-3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D3638" t="s">
        <v>46</v>
      </c>
      <c r="E3638">
        <v>35.78337724</v>
      </c>
      <c r="F3638">
        <v>66.8</v>
      </c>
      <c r="G3638">
        <v>-50.680817186188797</v>
      </c>
      <c r="H3638">
        <v>-26.649332460322899</v>
      </c>
      <c r="I3638">
        <v>-38.517142037638401</v>
      </c>
      <c r="J3638">
        <v>-4.6669114721992502</v>
      </c>
      <c r="M3638">
        <v>12.9510952363804</v>
      </c>
      <c r="O3638">
        <v>37.5</v>
      </c>
      <c r="P3638">
        <v>1.05900151285931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420</v>
      </c>
      <c r="E3639">
        <v>35.642404065999997</v>
      </c>
      <c r="F3639">
        <v>14.03</v>
      </c>
      <c r="G3639">
        <v>3.4896287699713699</v>
      </c>
      <c r="H3639">
        <v>0.45327141550172501</v>
      </c>
      <c r="I3639">
        <v>-39.427436822218901</v>
      </c>
      <c r="J3639">
        <v>1.57551277022497</v>
      </c>
      <c r="K3639">
        <v>14.0057027000212</v>
      </c>
      <c r="L3639">
        <v>14.6633930193801</v>
      </c>
      <c r="M3639">
        <v>55.182832161828401</v>
      </c>
      <c r="N3639">
        <v>1.1376737154812899</v>
      </c>
      <c r="O3639">
        <v>73.200285103349898</v>
      </c>
      <c r="P3639">
        <v>40.159840159840101</v>
      </c>
      <c r="Q3639">
        <v>6.4626910464297999E-2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E3640">
        <v>35.537999999999997</v>
      </c>
      <c r="F3640">
        <v>59.23</v>
      </c>
      <c r="G3640">
        <v>432.355806268224</v>
      </c>
      <c r="H3640">
        <v>-20.140481557105801</v>
      </c>
      <c r="I3640">
        <v>61.502573068977803</v>
      </c>
      <c r="J3640">
        <v>0.55552453736285501</v>
      </c>
      <c r="K3640">
        <v>58.843958882408103</v>
      </c>
      <c r="L3640">
        <v>41.739967521531703</v>
      </c>
      <c r="M3640">
        <v>46.561755517272502</v>
      </c>
      <c r="N3640">
        <v>1.0518152369123299</v>
      </c>
      <c r="O3640">
        <v>24.008104001350599</v>
      </c>
      <c r="P3640">
        <v>458.77358490566002</v>
      </c>
      <c r="Q3640">
        <v>9.9902494937524997E-2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E3641">
        <v>35.472788999999999</v>
      </c>
      <c r="F3641">
        <v>9</v>
      </c>
      <c r="G3641">
        <v>93.094416484515193</v>
      </c>
      <c r="H3641">
        <v>12.9816882317305</v>
      </c>
      <c r="I3641">
        <v>-16.1079748084057</v>
      </c>
      <c r="J3641">
        <v>-1.01442920269572</v>
      </c>
      <c r="K3641">
        <v>8.9317339317951401</v>
      </c>
      <c r="L3641">
        <v>8.2661924914445795</v>
      </c>
      <c r="M3641">
        <v>47.638785924187999</v>
      </c>
      <c r="N3641">
        <v>0.90291409655771204</v>
      </c>
      <c r="O3641">
        <v>27.7777777777777</v>
      </c>
      <c r="P3641">
        <v>162.390670553935</v>
      </c>
      <c r="Q3641">
        <v>7.4437675927131006E-2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850</v>
      </c>
      <c r="E3642">
        <v>35.443350000000002</v>
      </c>
      <c r="F3642">
        <v>39.5</v>
      </c>
      <c r="G3642">
        <v>103.233384153261</v>
      </c>
      <c r="H3642">
        <v>22.129257384342498</v>
      </c>
      <c r="I3642">
        <v>103.97794071000899</v>
      </c>
      <c r="J3642">
        <v>6.4586296533418599</v>
      </c>
      <c r="K3642">
        <v>33.095214919938201</v>
      </c>
      <c r="L3642">
        <v>26.163875122406399</v>
      </c>
      <c r="M3642">
        <v>62.924575487799899</v>
      </c>
      <c r="N3642">
        <v>1.37446808510638</v>
      </c>
      <c r="O3642">
        <v>6.3291139240506196</v>
      </c>
      <c r="P3642">
        <v>159.01639344262199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D3643" t="s">
        <v>420</v>
      </c>
      <c r="E3643">
        <v>35.405999999999999</v>
      </c>
      <c r="F3643">
        <v>42.15</v>
      </c>
      <c r="G3643">
        <v>491.66206490928198</v>
      </c>
      <c r="H3643">
        <v>39.079176524621097</v>
      </c>
      <c r="I3643">
        <v>447.15227477964601</v>
      </c>
      <c r="J3643">
        <v>6.8601391386209603</v>
      </c>
      <c r="K3643">
        <v>32.470535061546997</v>
      </c>
      <c r="L3643">
        <v>20.8594784779363</v>
      </c>
      <c r="M3643">
        <v>100</v>
      </c>
      <c r="N3643">
        <v>1.89310344827586</v>
      </c>
      <c r="O3643">
        <v>0</v>
      </c>
      <c r="P3643">
        <v>518.07984354671805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531</v>
      </c>
      <c r="E3644">
        <v>35.382216999999997</v>
      </c>
      <c r="F3644">
        <v>68.900000000000006</v>
      </c>
      <c r="G3644">
        <v>-44.927536177353197</v>
      </c>
      <c r="H3644">
        <v>0.898148813810424</v>
      </c>
      <c r="I3644">
        <v>-15.811468826791</v>
      </c>
      <c r="J3644">
        <v>-3.6287083433679199</v>
      </c>
      <c r="K3644">
        <v>66.860346133780098</v>
      </c>
      <c r="L3644">
        <v>68.216437358096002</v>
      </c>
      <c r="M3644">
        <v>55.504492677299602</v>
      </c>
      <c r="N3644">
        <v>1.0661169605480101</v>
      </c>
      <c r="O3644">
        <v>33.309143686502097</v>
      </c>
      <c r="P3644">
        <v>26.306141154903699</v>
      </c>
      <c r="Q3644">
        <v>0.160174300973314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46</v>
      </c>
      <c r="E3645">
        <v>35.340527299999998</v>
      </c>
      <c r="F3645">
        <v>1020.5</v>
      </c>
      <c r="G3645">
        <v>90.709880937031997</v>
      </c>
      <c r="H3645">
        <v>35.8884657575557</v>
      </c>
      <c r="I3645">
        <v>-10.995983484838201</v>
      </c>
      <c r="J3645">
        <v>10.3403586114066</v>
      </c>
      <c r="K3645">
        <v>873.52084745060699</v>
      </c>
      <c r="L3645">
        <v>765.82341522747299</v>
      </c>
      <c r="M3645">
        <v>56.639295998476598</v>
      </c>
      <c r="N3645">
        <v>0.95951084882863102</v>
      </c>
      <c r="O3645">
        <v>19.8089171974522</v>
      </c>
      <c r="P3645">
        <v>121.847826086956</v>
      </c>
      <c r="Q3645">
        <v>8.6310591345446996E-2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1331</v>
      </c>
      <c r="E3646">
        <v>35.335546641000001</v>
      </c>
      <c r="F3646">
        <v>1000</v>
      </c>
      <c r="G3646">
        <v>-26.4167786274359</v>
      </c>
      <c r="H3646">
        <v>-3.4380648546891699</v>
      </c>
      <c r="I3646">
        <v>-14.2531034788855</v>
      </c>
      <c r="J3646">
        <v>-1.33257812886583</v>
      </c>
      <c r="K3646">
        <v>999.99409916241598</v>
      </c>
      <c r="L3646">
        <v>999.99306971146302</v>
      </c>
      <c r="M3646">
        <v>45.349584451913898</v>
      </c>
      <c r="N3646">
        <v>0.80122904022182595</v>
      </c>
      <c r="O3646">
        <v>4.4999999999999902</v>
      </c>
      <c r="P3646">
        <v>0.88272383354350803</v>
      </c>
      <c r="Q3646">
        <v>-0.10191173764686701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136</v>
      </c>
      <c r="E3647">
        <v>35.300699999999999</v>
      </c>
      <c r="F3647">
        <v>30.5</v>
      </c>
      <c r="G3647">
        <v>-34.688455329165301</v>
      </c>
      <c r="I3647">
        <v>-22.524780180614901</v>
      </c>
      <c r="M3647">
        <v>0</v>
      </c>
      <c r="N3647">
        <v>1</v>
      </c>
      <c r="O3647">
        <v>9.01639344262294</v>
      </c>
      <c r="P3647">
        <v>0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293</v>
      </c>
      <c r="E3648">
        <v>35.225207560000001</v>
      </c>
      <c r="F3648">
        <v>35.29</v>
      </c>
      <c r="G3648">
        <v>21.610744852496801</v>
      </c>
      <c r="H3648">
        <v>-22.962951732517201</v>
      </c>
      <c r="I3648">
        <v>-33.369391135000598</v>
      </c>
      <c r="J3648">
        <v>-0.56870561761946403</v>
      </c>
      <c r="K3648">
        <v>37.228663841006302</v>
      </c>
      <c r="L3648">
        <v>35.686665768357798</v>
      </c>
      <c r="M3648">
        <v>42.3256901421625</v>
      </c>
      <c r="N3648">
        <v>1.27285586685431</v>
      </c>
      <c r="O3648">
        <v>82.771323321054098</v>
      </c>
      <c r="P3648">
        <v>56.774766770324199</v>
      </c>
      <c r="Q3648">
        <v>-3.3254602817296003E-2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E3649">
        <v>35.19</v>
      </c>
      <c r="F3649">
        <v>34.5</v>
      </c>
      <c r="G3649">
        <v>-44.274921494578798</v>
      </c>
      <c r="H3649">
        <v>-7.3706491243520897</v>
      </c>
      <c r="I3649">
        <v>-47.844093864246503</v>
      </c>
      <c r="J3649">
        <v>-13.641270446558201</v>
      </c>
      <c r="K3649">
        <v>35.992638286439302</v>
      </c>
      <c r="L3649">
        <v>40.911802165592597</v>
      </c>
      <c r="M3649">
        <v>49.339230579829199</v>
      </c>
      <c r="N3649">
        <v>0.67379679144384996</v>
      </c>
      <c r="O3649">
        <v>67.826086956521706</v>
      </c>
      <c r="P3649">
        <v>16.357504215851598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D3650" t="s">
        <v>1149</v>
      </c>
      <c r="E3650">
        <v>35.151490000000003</v>
      </c>
      <c r="F3650">
        <v>14.33</v>
      </c>
      <c r="G3650">
        <v>22.583886929793898</v>
      </c>
      <c r="H3650">
        <v>11.3199996614398</v>
      </c>
      <c r="I3650">
        <v>38.432549506351002</v>
      </c>
      <c r="J3650">
        <v>0.309279003991213</v>
      </c>
      <c r="K3650">
        <v>11.4910503615639</v>
      </c>
      <c r="L3650">
        <v>9.7393426325129209</v>
      </c>
      <c r="M3650">
        <v>75.529888714165395</v>
      </c>
      <c r="N3650">
        <v>0.92680088821361495</v>
      </c>
      <c r="O3650">
        <v>4.2568039078855398</v>
      </c>
      <c r="P3650">
        <v>132.40357984545</v>
      </c>
      <c r="Q3650">
        <v>5.6198283774404001E-2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D3651" t="s">
        <v>628</v>
      </c>
      <c r="E3651">
        <v>35.011167499999999</v>
      </c>
      <c r="F3651">
        <v>83.35</v>
      </c>
      <c r="G3651">
        <v>94.026548260210006</v>
      </c>
      <c r="H3651">
        <v>23.585935145310799</v>
      </c>
      <c r="I3651">
        <v>66.941548685027399</v>
      </c>
      <c r="J3651">
        <v>-0.83990725278998202</v>
      </c>
      <c r="K3651">
        <v>66.584992115207996</v>
      </c>
      <c r="L3651">
        <v>51.410102284306603</v>
      </c>
      <c r="M3651">
        <v>62.854009948911497</v>
      </c>
      <c r="N3651">
        <v>0.78511348969586303</v>
      </c>
      <c r="O3651">
        <v>6.65866826634673</v>
      </c>
      <c r="P3651">
        <v>143.357664233576</v>
      </c>
      <c r="Q3651">
        <v>0.168052024283143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95</v>
      </c>
      <c r="E3652">
        <v>34.868320769999997</v>
      </c>
      <c r="F3652">
        <v>67.349999999999994</v>
      </c>
      <c r="G3652">
        <v>46.097590215022898</v>
      </c>
      <c r="H3652">
        <v>-2.5614211477386499</v>
      </c>
      <c r="I3652">
        <v>-21.993829516282801</v>
      </c>
      <c r="J3652">
        <v>-7.5207960745188602</v>
      </c>
      <c r="K3652">
        <v>67.796830886224299</v>
      </c>
      <c r="L3652">
        <v>64.725439636763994</v>
      </c>
      <c r="M3652">
        <v>59.280888624747497</v>
      </c>
      <c r="N3652">
        <v>0.60073108567340305</v>
      </c>
      <c r="O3652">
        <v>48.166295471417897</v>
      </c>
      <c r="P3652">
        <v>135.90192644483301</v>
      </c>
      <c r="Q3652">
        <v>5.6267765944614002E-2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D3653" t="s">
        <v>604</v>
      </c>
      <c r="E3653">
        <v>34.771256125000001</v>
      </c>
      <c r="F3653">
        <v>14.05</v>
      </c>
      <c r="G3653">
        <v>-77.119533023400905</v>
      </c>
      <c r="H3653">
        <v>-8.5056324222567401</v>
      </c>
      <c r="I3653">
        <v>-45.381554469277702</v>
      </c>
      <c r="J3653">
        <v>-4.4370264147279901</v>
      </c>
      <c r="K3653">
        <v>14.9681980117106</v>
      </c>
      <c r="L3653">
        <v>17.2425810376904</v>
      </c>
      <c r="M3653">
        <v>27.1746913003104</v>
      </c>
      <c r="N3653">
        <v>0.8</v>
      </c>
      <c r="O3653">
        <v>113.523131672597</v>
      </c>
      <c r="P3653">
        <v>6.0377358490565998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420</v>
      </c>
      <c r="E3654">
        <v>34.723260000000003</v>
      </c>
      <c r="F3654">
        <v>0.95</v>
      </c>
      <c r="G3654">
        <v>13.2881037155051</v>
      </c>
      <c r="H3654">
        <v>-6.5308483598438203</v>
      </c>
      <c r="I3654">
        <v>-37.641200263079099</v>
      </c>
      <c r="J3654">
        <v>-1.33357813886593</v>
      </c>
      <c r="K3654">
        <v>0.97635619944076901</v>
      </c>
      <c r="L3654">
        <v>0.96635459461653095</v>
      </c>
      <c r="M3654">
        <v>47.052814995962798</v>
      </c>
      <c r="N3654">
        <v>0.82181724758076602</v>
      </c>
      <c r="O3654">
        <v>38.947368421052602</v>
      </c>
      <c r="P3654">
        <v>61.016949152542303</v>
      </c>
      <c r="Q3654">
        <v>2.6956293864065999E-2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420</v>
      </c>
      <c r="E3655">
        <v>34.701929999999997</v>
      </c>
      <c r="F3655">
        <v>66.599999999999994</v>
      </c>
      <c r="G3655">
        <v>-47.432958903090601</v>
      </c>
      <c r="H3655">
        <v>12.4202367510052</v>
      </c>
      <c r="I3655">
        <v>-4.6064248586584302</v>
      </c>
      <c r="J3655">
        <v>-4.87547450049769</v>
      </c>
      <c r="K3655">
        <v>64.744758150754507</v>
      </c>
      <c r="L3655">
        <v>64.686534399089496</v>
      </c>
      <c r="M3655">
        <v>47.824333854031899</v>
      </c>
      <c r="N3655">
        <v>1.20125323753028</v>
      </c>
      <c r="O3655">
        <v>41.741741741741698</v>
      </c>
      <c r="P3655">
        <v>27.099236641221299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34.692343999999999</v>
      </c>
      <c r="F3656">
        <v>17.739999999999998</v>
      </c>
      <c r="G3656">
        <v>-76.445947651520498</v>
      </c>
      <c r="H3656">
        <v>-11.083634474942301</v>
      </c>
      <c r="I3656">
        <v>-42.577335812117902</v>
      </c>
      <c r="J3656">
        <v>-5.0802799858316297</v>
      </c>
      <c r="K3656">
        <v>18.766539692596901</v>
      </c>
      <c r="L3656">
        <v>21.679580265807399</v>
      </c>
      <c r="M3656">
        <v>30.605864006415999</v>
      </c>
      <c r="N3656">
        <v>0.39644389422045101</v>
      </c>
      <c r="O3656">
        <v>107.44081172491499</v>
      </c>
      <c r="P3656">
        <v>18.030605455755101</v>
      </c>
      <c r="Q3656">
        <v>5.2137609112806002E-2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E3657">
        <v>34.672080200000003</v>
      </c>
      <c r="F3657">
        <v>69.34</v>
      </c>
      <c r="G3657">
        <v>116.79512911422999</v>
      </c>
      <c r="H3657">
        <v>72.445615265641706</v>
      </c>
      <c r="I3657">
        <v>61.557255537483499</v>
      </c>
      <c r="J3657">
        <v>55.273564718276901</v>
      </c>
      <c r="K3657">
        <v>45.6664864771788</v>
      </c>
      <c r="L3657">
        <v>39.518714720534199</v>
      </c>
      <c r="M3657">
        <v>76.890341021284101</v>
      </c>
      <c r="N3657">
        <v>4.58177505083294</v>
      </c>
      <c r="O3657">
        <v>17.089702913181402</v>
      </c>
      <c r="P3657">
        <v>156.81481481481401</v>
      </c>
      <c r="Q3657">
        <v>0.104141649307013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E3658">
        <v>34.619512499999999</v>
      </c>
      <c r="F3658">
        <v>185</v>
      </c>
      <c r="G3658">
        <v>-48.523041795330698</v>
      </c>
      <c r="H3658">
        <v>19.267577565433101</v>
      </c>
      <c r="I3658">
        <v>-23.6788280910888</v>
      </c>
      <c r="J3658">
        <v>5.5343910736858701</v>
      </c>
      <c r="K3658">
        <v>160.09912041049401</v>
      </c>
      <c r="M3658">
        <v>82.226332889962904</v>
      </c>
      <c r="N3658">
        <v>1.0749226006191901</v>
      </c>
      <c r="O3658">
        <v>37.837837837837803</v>
      </c>
      <c r="P3658">
        <v>51.639344262294998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E3659">
        <v>34.599386080000002</v>
      </c>
      <c r="F3659">
        <v>57.44</v>
      </c>
      <c r="G3659">
        <v>-65.782288296466902</v>
      </c>
      <c r="H3659">
        <v>6.9454711602780703</v>
      </c>
      <c r="I3659">
        <v>-30.1052608284695</v>
      </c>
      <c r="J3659">
        <v>-5.74057749077779</v>
      </c>
      <c r="K3659">
        <v>60.0272537267861</v>
      </c>
      <c r="L3659">
        <v>65.068618626619596</v>
      </c>
      <c r="M3659">
        <v>29.757216378252501</v>
      </c>
      <c r="N3659">
        <v>0.61961884810205703</v>
      </c>
      <c r="O3659">
        <v>77.489554317548695</v>
      </c>
      <c r="P3659">
        <v>35.8883368819493</v>
      </c>
      <c r="Q3659">
        <v>5.5275601534284999E-2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E3660">
        <v>34.586836983999902</v>
      </c>
      <c r="F3660">
        <v>46.66</v>
      </c>
      <c r="G3660">
        <v>76.451786579955197</v>
      </c>
      <c r="H3660">
        <v>13.5093035663634</v>
      </c>
      <c r="I3660">
        <v>-42.114338491977698</v>
      </c>
      <c r="J3660">
        <v>17.173088527800701</v>
      </c>
      <c r="K3660">
        <v>41.288546315385702</v>
      </c>
      <c r="L3660">
        <v>41.447875513558799</v>
      </c>
      <c r="M3660">
        <v>83.7588972631996</v>
      </c>
      <c r="N3660">
        <v>1.91367998811469</v>
      </c>
      <c r="O3660">
        <v>44.2134590655808</v>
      </c>
      <c r="P3660">
        <v>142.13803840166</v>
      </c>
      <c r="Q3660">
        <v>0.108454487521722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E3661">
        <v>34.586750737000003</v>
      </c>
      <c r="F3661">
        <v>45.01</v>
      </c>
      <c r="G3661">
        <v>-53.4680217492674</v>
      </c>
      <c r="H3661">
        <v>-5.68853370236579</v>
      </c>
      <c r="I3661">
        <v>4.9461083755211597</v>
      </c>
      <c r="J3661">
        <v>0.467637138911841</v>
      </c>
      <c r="K3661">
        <v>47.385357522621497</v>
      </c>
      <c r="L3661">
        <v>46.954172671731399</v>
      </c>
      <c r="M3661">
        <v>42.557457768583099</v>
      </c>
      <c r="N3661">
        <v>0.56614136628476497</v>
      </c>
      <c r="O3661">
        <v>65.296600755387701</v>
      </c>
      <c r="P3661">
        <v>61.268362594052299</v>
      </c>
      <c r="Q3661">
        <v>0.166879519354315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258</v>
      </c>
      <c r="E3662">
        <v>34.520904000000002</v>
      </c>
      <c r="F3662">
        <v>87</v>
      </c>
      <c r="G3662">
        <v>-22.8463500660074</v>
      </c>
      <c r="H3662">
        <v>0.11929458186329001</v>
      </c>
      <c r="I3662">
        <v>-11.8770735994998</v>
      </c>
      <c r="J3662">
        <v>1.23204021062567</v>
      </c>
      <c r="K3662">
        <v>82.839179908824406</v>
      </c>
      <c r="L3662">
        <v>81.681363126313002</v>
      </c>
      <c r="M3662">
        <v>69.2349433920742</v>
      </c>
      <c r="N3662">
        <v>0.53557603156967104</v>
      </c>
      <c r="O3662">
        <v>24.310344827586199</v>
      </c>
      <c r="P3662">
        <v>19.834710743801601</v>
      </c>
      <c r="Q3662">
        <v>-8.7686959184488003E-2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E3663">
        <v>34.455667120000001</v>
      </c>
      <c r="F3663">
        <v>50.47</v>
      </c>
      <c r="G3663">
        <v>71.503789990014894</v>
      </c>
      <c r="H3663">
        <v>-12.914016039183</v>
      </c>
      <c r="I3663">
        <v>20.368462528719</v>
      </c>
      <c r="J3663">
        <v>-7.9261707314585204</v>
      </c>
      <c r="K3663">
        <v>48.571090072518899</v>
      </c>
      <c r="L3663">
        <v>38.137606702902097</v>
      </c>
      <c r="M3663">
        <v>30.5393091044598</v>
      </c>
      <c r="N3663">
        <v>0.47789321498218001</v>
      </c>
      <c r="O3663">
        <v>28.294036061026301</v>
      </c>
      <c r="P3663">
        <v>117.07526881720401</v>
      </c>
      <c r="Q3663">
        <v>5.2160375896359003E-2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D3664" t="s">
        <v>1669</v>
      </c>
      <c r="E3664">
        <v>34.309480545999897</v>
      </c>
      <c r="F3664">
        <v>41.14</v>
      </c>
      <c r="G3664">
        <v>-60.223088371949203</v>
      </c>
      <c r="H3664">
        <v>18.3980933374012</v>
      </c>
      <c r="I3664">
        <v>-36.631461979451601</v>
      </c>
      <c r="J3664">
        <v>5.0289372742043597</v>
      </c>
      <c r="K3664">
        <v>39.270960089534803</v>
      </c>
      <c r="L3664">
        <v>44.642374657647999</v>
      </c>
      <c r="M3664">
        <v>52.289807579217602</v>
      </c>
      <c r="N3664">
        <v>1.2713282970449</v>
      </c>
      <c r="O3664">
        <v>72.095284394749598</v>
      </c>
      <c r="P3664">
        <v>32.282958199356898</v>
      </c>
      <c r="Q3664">
        <v>-7.9124087322660006E-3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279</v>
      </c>
      <c r="E3665">
        <v>34.293543921999998</v>
      </c>
      <c r="F3665">
        <v>45.86</v>
      </c>
      <c r="G3665">
        <v>-4.2872859610045797</v>
      </c>
      <c r="H3665">
        <v>-8.7727504530664504</v>
      </c>
      <c r="I3665">
        <v>-22.2396572609562</v>
      </c>
      <c r="J3665">
        <v>1.19278389979838</v>
      </c>
      <c r="K3665">
        <v>48.8755665624169</v>
      </c>
      <c r="L3665">
        <v>49.250017999258702</v>
      </c>
      <c r="M3665">
        <v>42.438128325943602</v>
      </c>
      <c r="N3665">
        <v>0.47838830591334602</v>
      </c>
      <c r="O3665">
        <v>46.031399912777999</v>
      </c>
      <c r="P3665">
        <v>28.6034772854739</v>
      </c>
      <c r="Q3665">
        <v>3.4916302978906001E-2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57</v>
      </c>
      <c r="E3666">
        <v>34.282623651999998</v>
      </c>
      <c r="F3666">
        <v>21.02</v>
      </c>
      <c r="G3666">
        <v>23.725078505421099</v>
      </c>
      <c r="H3666">
        <v>0.94149718910643998</v>
      </c>
      <c r="I3666">
        <v>2.7186288427782599</v>
      </c>
      <c r="J3666">
        <v>0.34239951476534303</v>
      </c>
      <c r="K3666">
        <v>19.624453255097301</v>
      </c>
      <c r="L3666">
        <v>18.210265569169898</v>
      </c>
      <c r="M3666">
        <v>64.089188884275899</v>
      </c>
      <c r="N3666">
        <v>1.42270838168792</v>
      </c>
      <c r="O3666">
        <v>18.886774500475699</v>
      </c>
      <c r="P3666">
        <v>76.638655462184801</v>
      </c>
      <c r="Q3666">
        <v>5.2958917961352998E-2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604</v>
      </c>
      <c r="E3667">
        <v>34.271999999999998</v>
      </c>
      <c r="F3667">
        <v>112</v>
      </c>
      <c r="G3667">
        <v>48.582221362563899</v>
      </c>
      <c r="H3667">
        <v>-11.3328016967944</v>
      </c>
      <c r="I3667">
        <v>-20.959642847486201</v>
      </c>
      <c r="J3667">
        <v>-1.33357813886593</v>
      </c>
      <c r="K3667">
        <v>120.040829731901</v>
      </c>
      <c r="L3667">
        <v>112.03652889955499</v>
      </c>
      <c r="M3667">
        <v>6.0198736705232E-2</v>
      </c>
      <c r="N3667">
        <v>0</v>
      </c>
      <c r="O3667">
        <v>24.0178571428571</v>
      </c>
      <c r="P3667">
        <v>75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E3668">
        <v>34.176000000000002</v>
      </c>
      <c r="F3668">
        <v>17.8</v>
      </c>
      <c r="G3668">
        <v>118.351418946688</v>
      </c>
      <c r="H3668">
        <v>-8.9456242499375502</v>
      </c>
      <c r="I3668">
        <v>-40.1499470685457</v>
      </c>
      <c r="J3668">
        <v>-4.2731233413063103</v>
      </c>
      <c r="K3668">
        <v>26.7164514709857</v>
      </c>
      <c r="L3668">
        <v>26.934805800501799</v>
      </c>
      <c r="M3668">
        <v>32.600298428787099</v>
      </c>
      <c r="N3668">
        <v>0.47698008492549798</v>
      </c>
      <c r="O3668">
        <v>308.707865168539</v>
      </c>
      <c r="P3668">
        <v>199.737506809964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398</v>
      </c>
      <c r="E3669">
        <v>34.166281499999997</v>
      </c>
      <c r="F3669">
        <v>56.85</v>
      </c>
      <c r="G3669">
        <v>28.698183163382499</v>
      </c>
      <c r="H3669">
        <v>5.7876031772983296</v>
      </c>
      <c r="I3669">
        <v>-37.585189126107402</v>
      </c>
      <c r="J3669">
        <v>-1.33357813886593</v>
      </c>
      <c r="K3669">
        <v>54.072815997883701</v>
      </c>
      <c r="L3669">
        <v>53.592141309585699</v>
      </c>
      <c r="M3669">
        <v>54.797459878540202</v>
      </c>
      <c r="N3669">
        <v>0.62401031962161302</v>
      </c>
      <c r="O3669">
        <v>66.051011433597196</v>
      </c>
      <c r="Q3669">
        <v>5.8088523832332997E-2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E3670">
        <v>34.128</v>
      </c>
      <c r="F3670">
        <v>63.2</v>
      </c>
      <c r="G3670">
        <v>-52.108548772650501</v>
      </c>
      <c r="H3670">
        <v>-3.8915110457411699</v>
      </c>
      <c r="I3670">
        <v>-44.031881266663298</v>
      </c>
      <c r="J3670">
        <v>-2.28108904276124</v>
      </c>
      <c r="K3670">
        <v>67.9319868560206</v>
      </c>
      <c r="L3670">
        <v>77.507631262697601</v>
      </c>
      <c r="M3670">
        <v>25.560766854982798</v>
      </c>
      <c r="N3670">
        <v>0.88241042345276799</v>
      </c>
      <c r="O3670">
        <v>72.389240506329102</v>
      </c>
      <c r="P3670">
        <v>6.2184873949579798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628</v>
      </c>
      <c r="E3671">
        <v>34.111984020000001</v>
      </c>
      <c r="F3671">
        <v>15.9</v>
      </c>
      <c r="G3671">
        <v>-86.568154577285597</v>
      </c>
      <c r="H3671">
        <v>-4.9532163698406899</v>
      </c>
      <c r="I3671">
        <v>-57.468389203171299</v>
      </c>
      <c r="J3671">
        <v>2.5002876758305499</v>
      </c>
      <c r="K3671">
        <v>17.522696955594501</v>
      </c>
      <c r="M3671">
        <v>43.033686889084997</v>
      </c>
      <c r="N3671">
        <v>0.579617834394904</v>
      </c>
      <c r="O3671">
        <v>164.15094339622601</v>
      </c>
      <c r="P3671">
        <v>5.2980132450331103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D3672" t="s">
        <v>205</v>
      </c>
      <c r="E3672">
        <v>34.078488</v>
      </c>
      <c r="F3672">
        <v>53.99</v>
      </c>
      <c r="G3672">
        <v>-34.598050746279498</v>
      </c>
      <c r="H3672">
        <v>-4.49575716238148</v>
      </c>
      <c r="I3672">
        <v>-21.1678965923338</v>
      </c>
      <c r="J3672">
        <v>-6.3197277233534503</v>
      </c>
      <c r="K3672">
        <v>57.1612885445073</v>
      </c>
      <c r="L3672">
        <v>61.253146133615999</v>
      </c>
      <c r="M3672">
        <v>52.632668277929</v>
      </c>
      <c r="N3672">
        <v>0.85962059620596198</v>
      </c>
      <c r="O3672">
        <v>88.257084645304602</v>
      </c>
      <c r="P3672">
        <v>45.918918918918898</v>
      </c>
      <c r="Q3672">
        <v>-5.6816250833570003E-2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57</v>
      </c>
      <c r="E3673">
        <v>34.040607699999903</v>
      </c>
      <c r="F3673">
        <v>5.5</v>
      </c>
      <c r="G3673">
        <v>-5.5931859894901201</v>
      </c>
      <c r="H3673">
        <v>-1.87035303188851</v>
      </c>
      <c r="I3673">
        <v>-12.2495918825592</v>
      </c>
      <c r="J3673">
        <v>1.0670674632677399</v>
      </c>
      <c r="K3673">
        <v>3.84060084798248</v>
      </c>
      <c r="L3673">
        <v>2.670549716824</v>
      </c>
      <c r="M3673">
        <v>38.443217552922597</v>
      </c>
      <c r="N3673">
        <v>1</v>
      </c>
      <c r="Q3673">
        <v>2.0202940921462999E-2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95</v>
      </c>
      <c r="E3674">
        <v>34.03884</v>
      </c>
      <c r="F3674">
        <v>32.1</v>
      </c>
      <c r="G3674">
        <v>-92.177778637436006</v>
      </c>
      <c r="H3674">
        <v>-1.26415181121093</v>
      </c>
      <c r="I3674">
        <v>-79.343826164252604</v>
      </c>
      <c r="J3674">
        <v>-0.72195734375891196</v>
      </c>
      <c r="K3674">
        <v>39.724681267692098</v>
      </c>
      <c r="L3674">
        <v>61.857744834838897</v>
      </c>
      <c r="M3674">
        <v>39.270564688911101</v>
      </c>
      <c r="N3674">
        <v>0.384827586206896</v>
      </c>
      <c r="O3674">
        <v>208.41121495326999</v>
      </c>
      <c r="P3674">
        <v>5.7660626029653903</v>
      </c>
      <c r="Q3674">
        <v>7.8772778020161E-2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365</v>
      </c>
      <c r="E3675">
        <v>33.870142123999997</v>
      </c>
      <c r="F3675">
        <v>58.94</v>
      </c>
      <c r="G3675">
        <v>36.309996072668802</v>
      </c>
      <c r="H3675">
        <v>35.977665482389398</v>
      </c>
      <c r="I3675">
        <v>74.959379657181799</v>
      </c>
      <c r="J3675">
        <v>-15.7493596259675</v>
      </c>
      <c r="K3675">
        <v>55.570785729584003</v>
      </c>
      <c r="L3675">
        <v>46.166475371105797</v>
      </c>
      <c r="M3675">
        <v>27.249142261052899</v>
      </c>
      <c r="N3675">
        <v>0.30348258706467601</v>
      </c>
      <c r="O3675">
        <v>25.636240244316198</v>
      </c>
      <c r="P3675">
        <v>113.550724637681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E3676">
        <v>33.834328399999997</v>
      </c>
      <c r="F3676">
        <v>60.4</v>
      </c>
      <c r="G3676">
        <v>-21.374300376566399</v>
      </c>
      <c r="H3676">
        <v>-1.0651834987569699</v>
      </c>
      <c r="I3676">
        <v>-9.33834875551754</v>
      </c>
      <c r="J3676">
        <v>-0.38087882414087698</v>
      </c>
      <c r="K3676">
        <v>60.169266613631301</v>
      </c>
      <c r="L3676">
        <v>58.645547203636298</v>
      </c>
      <c r="M3676">
        <v>48.434055531008397</v>
      </c>
      <c r="N3676">
        <v>0.179255575332425</v>
      </c>
      <c r="O3676">
        <v>30.463576158940398</v>
      </c>
      <c r="P3676">
        <v>41.286549707602298</v>
      </c>
      <c r="Q3676">
        <v>9.8859862717299999E-4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E3677">
        <v>33.799999870000001</v>
      </c>
      <c r="F3677">
        <v>9.1</v>
      </c>
      <c r="G3677">
        <v>-90.017778637435995</v>
      </c>
      <c r="H3677">
        <v>-6.4423567001827502</v>
      </c>
      <c r="I3677">
        <v>-53.139261312928603</v>
      </c>
      <c r="J3677">
        <v>0.69802456993767603</v>
      </c>
      <c r="K3677">
        <v>9.5808445242861993</v>
      </c>
      <c r="L3677">
        <v>12.119884821534299</v>
      </c>
      <c r="M3677">
        <v>49.006116638104899</v>
      </c>
      <c r="N3677">
        <v>0.81175135787033204</v>
      </c>
      <c r="O3677">
        <v>254.83516483516399</v>
      </c>
      <c r="P3677">
        <v>12.2071516646115</v>
      </c>
      <c r="Q3677">
        <v>6.281204673363E-2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E3678">
        <v>33.786722400000002</v>
      </c>
      <c r="F3678">
        <v>65.819999999999993</v>
      </c>
      <c r="G3678">
        <v>43.967931950190099</v>
      </c>
      <c r="H3678">
        <v>-2.0635499775869799</v>
      </c>
      <c r="I3678">
        <v>6.8275742153086298</v>
      </c>
      <c r="J3678">
        <v>-0.48093978622757699</v>
      </c>
      <c r="K3678">
        <v>64.578368840245801</v>
      </c>
      <c r="L3678">
        <v>59.524709046080702</v>
      </c>
      <c r="M3678">
        <v>58.839475427887599</v>
      </c>
      <c r="N3678">
        <v>1.15843121972944</v>
      </c>
      <c r="O3678">
        <v>48.480704952901803</v>
      </c>
      <c r="P3678">
        <v>88.2723112128146</v>
      </c>
      <c r="Q3678">
        <v>7.1087683655339004E-2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628</v>
      </c>
      <c r="E3679">
        <v>33.749790750000003</v>
      </c>
      <c r="F3679">
        <v>54.21</v>
      </c>
      <c r="G3679">
        <v>54.282221362563902</v>
      </c>
      <c r="H3679">
        <v>2.9049772165082199</v>
      </c>
      <c r="I3679">
        <v>8.9784493640354892</v>
      </c>
      <c r="J3679">
        <v>7.7633674122628804</v>
      </c>
      <c r="K3679">
        <v>44.592042946084803</v>
      </c>
      <c r="L3679">
        <v>43.498088639654704</v>
      </c>
      <c r="M3679">
        <v>78.783226920320701</v>
      </c>
      <c r="N3679">
        <v>2.9261854609187798</v>
      </c>
      <c r="O3679">
        <v>19.5351411178749</v>
      </c>
      <c r="P3679">
        <v>90.210526315789394</v>
      </c>
      <c r="Q3679">
        <v>6.5458337854181994E-2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D3680" t="s">
        <v>398</v>
      </c>
      <c r="E3680">
        <v>33.672040769999903</v>
      </c>
      <c r="F3680">
        <v>28.41</v>
      </c>
      <c r="G3680">
        <v>2.84980597645297</v>
      </c>
      <c r="H3680">
        <v>2.2126825022193102</v>
      </c>
      <c r="I3680">
        <v>-8.0670904624257709</v>
      </c>
      <c r="J3680">
        <v>-9.0405845082926799</v>
      </c>
      <c r="K3680">
        <v>29.5456522719041</v>
      </c>
      <c r="L3680">
        <v>27.006674567984799</v>
      </c>
      <c r="M3680">
        <v>24.5909258542749</v>
      </c>
      <c r="N3680">
        <v>0.87733092454325001</v>
      </c>
      <c r="O3680">
        <v>49.419218585005197</v>
      </c>
      <c r="P3680">
        <v>63.875898832032803</v>
      </c>
      <c r="Q3680">
        <v>0.145617587532237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D3681" t="s">
        <v>628</v>
      </c>
      <c r="E3681">
        <v>33.600094583999997</v>
      </c>
      <c r="F3681">
        <v>85.19</v>
      </c>
      <c r="G3681">
        <v>4.64375982410243</v>
      </c>
      <c r="H3681">
        <v>-0.77139818802250903</v>
      </c>
      <c r="I3681">
        <v>-29.790490560073401</v>
      </c>
      <c r="J3681">
        <v>3.3377021379506702</v>
      </c>
      <c r="K3681">
        <v>81.145026340426199</v>
      </c>
      <c r="L3681">
        <v>78.021079548942296</v>
      </c>
      <c r="M3681">
        <v>68.492877965389297</v>
      </c>
      <c r="N3681">
        <v>0.20999589498993201</v>
      </c>
      <c r="O3681">
        <v>37.328324920765297</v>
      </c>
      <c r="P3681">
        <v>39.085714285714197</v>
      </c>
      <c r="Q3681">
        <v>4.3590483535849997E-3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E3682">
        <v>33.6</v>
      </c>
      <c r="F3682">
        <v>32</v>
      </c>
      <c r="G3682">
        <v>-46.417778637436001</v>
      </c>
      <c r="H3682">
        <v>-8.7635086416714199</v>
      </c>
      <c r="I3682">
        <v>-52.715641950424001</v>
      </c>
      <c r="J3682">
        <v>5.2265284212406202</v>
      </c>
      <c r="K3682">
        <v>33.906456065703601</v>
      </c>
      <c r="L3682">
        <v>40.889366126383401</v>
      </c>
      <c r="M3682">
        <v>53.355179590397697</v>
      </c>
      <c r="N3682">
        <v>0.810924824229313</v>
      </c>
      <c r="O3682">
        <v>92.8125</v>
      </c>
      <c r="P3682">
        <v>18.518518518518501</v>
      </c>
      <c r="Q3682">
        <v>-0.18127652714621201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E3683">
        <v>33.528094400000001</v>
      </c>
      <c r="F3683">
        <v>1.64</v>
      </c>
      <c r="G3683">
        <v>-3.1095079607442999</v>
      </c>
      <c r="H3683">
        <v>-4.0441254607497799</v>
      </c>
      <c r="I3683">
        <v>8.1339562126069005</v>
      </c>
      <c r="J3683">
        <v>-0.72008120635059403</v>
      </c>
      <c r="K3683">
        <v>1.56247170007488</v>
      </c>
      <c r="L3683">
        <v>1.5830203282603601</v>
      </c>
      <c r="M3683">
        <v>47.995704333040003</v>
      </c>
      <c r="N3683">
        <v>0.86769080279520305</v>
      </c>
      <c r="O3683">
        <v>20.731707317073099</v>
      </c>
      <c r="P3683">
        <v>49.090909090909001</v>
      </c>
      <c r="Q3683">
        <v>-8.5683830477014E-2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77</v>
      </c>
      <c r="E3684">
        <v>33.489909933999897</v>
      </c>
      <c r="F3684">
        <v>11.39</v>
      </c>
      <c r="G3684">
        <v>63.415554695897299</v>
      </c>
      <c r="H3684">
        <v>-1.15495983185812</v>
      </c>
      <c r="I3684">
        <v>0.79640156161943398</v>
      </c>
      <c r="J3684">
        <v>-2.4809744318933</v>
      </c>
      <c r="K3684">
        <v>10.734357290930101</v>
      </c>
      <c r="L3684">
        <v>9.6036349540216595</v>
      </c>
      <c r="M3684">
        <v>58.393353179859503</v>
      </c>
      <c r="N3684">
        <v>0.98289771782782498</v>
      </c>
      <c r="O3684">
        <v>26.865671641791</v>
      </c>
      <c r="P3684">
        <v>96.379310344827601</v>
      </c>
      <c r="Q3684">
        <v>1.4619492335489999E-3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E3685">
        <v>33.434199999999997</v>
      </c>
      <c r="F3685">
        <v>4.45</v>
      </c>
      <c r="K3685">
        <v>4.2784012200506201</v>
      </c>
      <c r="L3685">
        <v>4.6367428745490402</v>
      </c>
      <c r="M3685">
        <v>37.211772227299498</v>
      </c>
      <c r="N3685">
        <v>1</v>
      </c>
      <c r="Q3685">
        <v>4.2811073451381999E-2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1149</v>
      </c>
      <c r="E3686">
        <v>33.407443600000001</v>
      </c>
      <c r="F3686">
        <v>19.64</v>
      </c>
      <c r="G3686">
        <v>-66.812315814977694</v>
      </c>
      <c r="H3686">
        <v>297.20433343224801</v>
      </c>
      <c r="I3686">
        <v>-46.295625980235101</v>
      </c>
      <c r="J3686">
        <v>8.0816265394966305</v>
      </c>
      <c r="K3686">
        <v>20.181199301083399</v>
      </c>
      <c r="L3686">
        <v>25.243362707126799</v>
      </c>
      <c r="M3686">
        <v>47.828391048763301</v>
      </c>
      <c r="N3686">
        <v>2.03950017306048</v>
      </c>
      <c r="O3686">
        <v>115.122199592668</v>
      </c>
      <c r="P3686">
        <v>27.284510693454301</v>
      </c>
      <c r="Q3686">
        <v>-6.3975664071459996E-3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D3687" t="s">
        <v>574</v>
      </c>
      <c r="E3687">
        <v>33.359014500000001</v>
      </c>
      <c r="F3687">
        <v>8.61</v>
      </c>
      <c r="G3687">
        <v>225.010792791135</v>
      </c>
      <c r="H3687">
        <v>16.9815155648912</v>
      </c>
      <c r="I3687">
        <v>90.745896511114296</v>
      </c>
      <c r="J3687">
        <v>-11.176510076038699</v>
      </c>
      <c r="K3687">
        <v>7.6320643708768898</v>
      </c>
      <c r="L3687">
        <v>5.7088743535719297</v>
      </c>
      <c r="M3687">
        <v>41.164072452963197</v>
      </c>
      <c r="N3687">
        <v>1.2641757894532599</v>
      </c>
      <c r="O3687">
        <v>18.002322880371601</v>
      </c>
      <c r="P3687">
        <v>258.75</v>
      </c>
      <c r="Q3687">
        <v>0.12565219328237701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D3688" t="s">
        <v>258</v>
      </c>
      <c r="E3688">
        <v>33.293212680000003</v>
      </c>
      <c r="F3688">
        <v>6.02</v>
      </c>
      <c r="G3688">
        <v>336.65914443948702</v>
      </c>
      <c r="H3688">
        <v>37.216140752787403</v>
      </c>
      <c r="I3688">
        <v>131.46018222539999</v>
      </c>
      <c r="J3688">
        <v>9.3281865670164006</v>
      </c>
      <c r="K3688">
        <v>4.4407282593754704</v>
      </c>
      <c r="L3688">
        <v>3.0835827928211899</v>
      </c>
      <c r="M3688">
        <v>99.734168060830399</v>
      </c>
      <c r="N3688">
        <v>1.5580529893349799</v>
      </c>
      <c r="O3688">
        <v>0</v>
      </c>
      <c r="P3688">
        <v>473.33333333333297</v>
      </c>
      <c r="Q3688">
        <v>0.199261952288243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116</v>
      </c>
      <c r="E3689">
        <v>33.202500000000001</v>
      </c>
      <c r="F3689">
        <v>2.33</v>
      </c>
      <c r="G3689">
        <v>58.050536747595601</v>
      </c>
      <c r="H3689">
        <v>-32.184242224719704</v>
      </c>
      <c r="I3689">
        <v>16.410953242178401</v>
      </c>
      <c r="J3689">
        <v>-11.7181935234813</v>
      </c>
      <c r="K3689">
        <v>2.7341172190610599</v>
      </c>
      <c r="L3689">
        <v>2.3146126360180501</v>
      </c>
      <c r="M3689">
        <v>11.909805257058601</v>
      </c>
      <c r="N3689">
        <v>0.322941482006253</v>
      </c>
      <c r="O3689">
        <v>47.2103004291845</v>
      </c>
      <c r="P3689">
        <v>109.06409076970201</v>
      </c>
      <c r="Q3689">
        <v>6.1667374939309003E-2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E3690">
        <v>33.149536750000003</v>
      </c>
      <c r="F3690">
        <v>68.05</v>
      </c>
      <c r="G3690">
        <v>-48.894424798292697</v>
      </c>
      <c r="H3690">
        <v>1.7315396483473999</v>
      </c>
      <c r="I3690">
        <v>-24.714629804674999</v>
      </c>
      <c r="J3690">
        <v>-5.6978022767969598</v>
      </c>
      <c r="K3690">
        <v>67.773343356013399</v>
      </c>
      <c r="L3690">
        <v>68.903197335957103</v>
      </c>
      <c r="M3690">
        <v>41.377598593097197</v>
      </c>
      <c r="N3690">
        <v>1.46691410392364</v>
      </c>
      <c r="O3690">
        <v>45.4518736223365</v>
      </c>
      <c r="P3690">
        <v>36.1</v>
      </c>
      <c r="Q3690">
        <v>0.13491391984179099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258</v>
      </c>
      <c r="E3691">
        <v>33.064701300000003</v>
      </c>
      <c r="F3691">
        <v>26.21</v>
      </c>
      <c r="G3691">
        <v>13.742649170050599</v>
      </c>
      <c r="H3691">
        <v>-8.6013946755532409</v>
      </c>
      <c r="I3691">
        <v>28.969940226961299</v>
      </c>
      <c r="J3691">
        <v>7.9781627518223202</v>
      </c>
      <c r="K3691">
        <v>24.559913909729001</v>
      </c>
      <c r="L3691">
        <v>20.791781289874901</v>
      </c>
      <c r="M3691">
        <v>45.4120355217227</v>
      </c>
      <c r="N3691">
        <v>1.0212650801976599</v>
      </c>
      <c r="O3691">
        <v>19.381915299503898</v>
      </c>
      <c r="P3691">
        <v>85.886524822694994</v>
      </c>
      <c r="Q3691">
        <v>9.5279998680667999E-2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E3692">
        <v>32.863999999999997</v>
      </c>
      <c r="F3692">
        <v>41.08</v>
      </c>
      <c r="G3692">
        <v>-22.100866499294799</v>
      </c>
      <c r="H3692">
        <v>-1.3130648546891699</v>
      </c>
      <c r="I3692">
        <v>-32.713809721517599</v>
      </c>
      <c r="J3692">
        <v>-1.6751248575778099</v>
      </c>
      <c r="K3692">
        <v>41.246472690317503</v>
      </c>
      <c r="L3692">
        <v>43.513085649082001</v>
      </c>
      <c r="M3692">
        <v>54.242778307023599</v>
      </c>
      <c r="N3692">
        <v>0.77627872758727101</v>
      </c>
      <c r="O3692">
        <v>42.891918208373902</v>
      </c>
      <c r="P3692">
        <v>14.111111111111001</v>
      </c>
      <c r="Q3692">
        <v>2.7910179246087002E-2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32.845478249999999</v>
      </c>
      <c r="F3693">
        <v>13.15</v>
      </c>
      <c r="G3693">
        <v>1.62506459528063</v>
      </c>
      <c r="H3693">
        <v>-20.609117486268101</v>
      </c>
      <c r="I3693">
        <v>-11.035893127818101</v>
      </c>
      <c r="J3693">
        <v>-10.758038570520601</v>
      </c>
      <c r="K3693">
        <v>14.163144935906001</v>
      </c>
      <c r="L3693">
        <v>12.967151940198599</v>
      </c>
      <c r="M3693">
        <v>37.517268743288497</v>
      </c>
      <c r="N3693">
        <v>1.12962962962962</v>
      </c>
      <c r="O3693">
        <v>61.825095057034197</v>
      </c>
      <c r="P3693">
        <v>35.567010309278302</v>
      </c>
      <c r="Q3693">
        <v>-5.4956735871069997E-3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391</v>
      </c>
      <c r="E3694">
        <v>32.812598999999999</v>
      </c>
      <c r="F3694">
        <v>91.05</v>
      </c>
      <c r="G3694">
        <v>-57.9591320208946</v>
      </c>
      <c r="H3694">
        <v>3.2089939688402298</v>
      </c>
      <c r="I3694">
        <v>6.3419230011806</v>
      </c>
      <c r="J3694">
        <v>-5.3060357659845696</v>
      </c>
      <c r="K3694">
        <v>83.038153417977895</v>
      </c>
      <c r="M3694">
        <v>43.255533243478403</v>
      </c>
      <c r="N3694">
        <v>0.329243353783231</v>
      </c>
      <c r="O3694">
        <v>53.761669412410697</v>
      </c>
      <c r="P3694">
        <v>68.299445471349301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1152</v>
      </c>
      <c r="E3695">
        <v>32.809145239999999</v>
      </c>
      <c r="F3695">
        <v>7.99</v>
      </c>
      <c r="G3695">
        <v>-86.666534856341499</v>
      </c>
      <c r="H3695">
        <v>-28.017504107025601</v>
      </c>
      <c r="I3695">
        <v>-75.840641950424001</v>
      </c>
      <c r="J3695">
        <v>-3.0388156540912701</v>
      </c>
      <c r="K3695">
        <v>12.006279257946201</v>
      </c>
      <c r="L3695">
        <v>17.203781519089901</v>
      </c>
      <c r="M3695">
        <v>17.632712506221399</v>
      </c>
      <c r="N3695">
        <v>0.71607011420869204</v>
      </c>
      <c r="O3695">
        <v>217.89737171464299</v>
      </c>
      <c r="P3695">
        <v>1.7834394904458499</v>
      </c>
      <c r="Q3695">
        <v>7.5733171640640001E-2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86</v>
      </c>
      <c r="E3696">
        <v>32.802697799999997</v>
      </c>
      <c r="F3696">
        <v>50.43</v>
      </c>
      <c r="G3696">
        <v>5.5288461663316397</v>
      </c>
      <c r="H3696">
        <v>16.164015181485301</v>
      </c>
      <c r="I3696">
        <v>17.692521314882001</v>
      </c>
      <c r="J3696">
        <v>1.16593745888643</v>
      </c>
      <c r="M3696">
        <v>53.926245657143802</v>
      </c>
      <c r="O3696">
        <v>12.4330755502677</v>
      </c>
      <c r="P3696">
        <v>44.085714285714197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628</v>
      </c>
      <c r="E3697">
        <v>32.74971</v>
      </c>
      <c r="F3697">
        <v>166.2</v>
      </c>
      <c r="G3697">
        <v>-8.1259636908168105</v>
      </c>
      <c r="H3697">
        <v>-3.5625590968304901</v>
      </c>
      <c r="I3697">
        <v>-11.2162857579494</v>
      </c>
      <c r="J3697">
        <v>-9.2796481331287097</v>
      </c>
      <c r="K3697">
        <v>166.62093213582699</v>
      </c>
      <c r="L3697">
        <v>163.210582598076</v>
      </c>
      <c r="M3697">
        <v>56.673279620702999</v>
      </c>
      <c r="N3697">
        <v>0.98442058346839501</v>
      </c>
      <c r="O3697">
        <v>31.468110709987901</v>
      </c>
      <c r="P3697">
        <v>30.9692671394798</v>
      </c>
      <c r="Q3697">
        <v>-9.0950838367660006E-3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265</v>
      </c>
      <c r="E3698">
        <v>32.723132499999998</v>
      </c>
      <c r="F3698">
        <v>108.95</v>
      </c>
      <c r="G3698">
        <v>511.462783423453</v>
      </c>
      <c r="H3698">
        <v>-7.2042986209229403</v>
      </c>
      <c r="I3698">
        <v>4.1955594813252901</v>
      </c>
      <c r="J3698">
        <v>6.6839145725043201</v>
      </c>
      <c r="K3698">
        <v>107.77013808076801</v>
      </c>
      <c r="L3698">
        <v>86.738270763720294</v>
      </c>
      <c r="M3698">
        <v>55.279529300519897</v>
      </c>
      <c r="N3698">
        <v>1.0225783455473401</v>
      </c>
      <c r="O3698">
        <v>15.6493804497475</v>
      </c>
      <c r="P3698">
        <v>638.14363143631397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1556</v>
      </c>
      <c r="E3699">
        <v>32.676405971999998</v>
      </c>
      <c r="F3699">
        <v>6.51</v>
      </c>
      <c r="G3699">
        <v>12.0928596604363</v>
      </c>
      <c r="H3699">
        <v>-18.438064854689099</v>
      </c>
      <c r="I3699">
        <v>-15.6177398525219</v>
      </c>
      <c r="J3699">
        <v>-2.4055536365688401</v>
      </c>
      <c r="K3699">
        <v>6.4890178981912996</v>
      </c>
      <c r="L3699">
        <v>5.9516974455327096</v>
      </c>
      <c r="M3699">
        <v>13.561228325218901</v>
      </c>
      <c r="N3699">
        <v>0.73771476433697802</v>
      </c>
      <c r="O3699">
        <v>29.646697388632798</v>
      </c>
      <c r="P3699">
        <v>47.954545454545404</v>
      </c>
      <c r="Q3699">
        <v>5.5849629498366998E-2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32.574474246999998</v>
      </c>
      <c r="F3700">
        <v>30.59</v>
      </c>
      <c r="G3700">
        <v>-40.611327024532798</v>
      </c>
      <c r="H3700">
        <v>6.9067627315177003</v>
      </c>
      <c r="I3700">
        <v>-3.4207701555522898</v>
      </c>
      <c r="J3700">
        <v>1.75221365496248</v>
      </c>
      <c r="K3700">
        <v>29.081516479661801</v>
      </c>
      <c r="L3700">
        <v>31.2698416254565</v>
      </c>
      <c r="M3700">
        <v>69.765019679068104</v>
      </c>
      <c r="N3700">
        <v>0.81449358701902597</v>
      </c>
      <c r="O3700">
        <v>60.183066361556001</v>
      </c>
      <c r="P3700">
        <v>26.352746798843398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E3701">
        <v>32.545352497000003</v>
      </c>
      <c r="F3701">
        <v>16.73</v>
      </c>
      <c r="G3701">
        <v>116.045989478506</v>
      </c>
      <c r="H3701">
        <v>-0.27950515791092101</v>
      </c>
      <c r="I3701">
        <v>-15.552038592130399</v>
      </c>
      <c r="J3701">
        <v>3.0114697844567302</v>
      </c>
      <c r="K3701">
        <v>14.521407034626399</v>
      </c>
      <c r="L3701">
        <v>12.222947242926301</v>
      </c>
      <c r="M3701">
        <v>66.148542089655294</v>
      </c>
      <c r="N3701">
        <v>1.60960633852569</v>
      </c>
      <c r="O3701">
        <v>34.907352062163703</v>
      </c>
      <c r="P3701">
        <v>178.833333333333</v>
      </c>
      <c r="Q3701">
        <v>0.13992431723800799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E3702">
        <v>32.5402056</v>
      </c>
      <c r="F3702">
        <v>45.79</v>
      </c>
      <c r="G3702">
        <v>70.105826512778506</v>
      </c>
      <c r="H3702">
        <v>12.8547623575366</v>
      </c>
      <c r="I3702">
        <v>-36.919193845244301</v>
      </c>
      <c r="J3702">
        <v>4.3090550899742004</v>
      </c>
      <c r="K3702">
        <v>45.280020915879099</v>
      </c>
      <c r="L3702">
        <v>43.993008470751001</v>
      </c>
      <c r="M3702">
        <v>50.306494391105701</v>
      </c>
      <c r="N3702">
        <v>0.89391297157504801</v>
      </c>
      <c r="O3702">
        <v>51.408604498798802</v>
      </c>
      <c r="P3702">
        <v>104.693786320965</v>
      </c>
      <c r="Q3702">
        <v>8.0833600031380001E-2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420</v>
      </c>
      <c r="E3703">
        <v>32.435819000000002</v>
      </c>
      <c r="F3703">
        <v>53.95</v>
      </c>
      <c r="G3703">
        <v>186.335844550969</v>
      </c>
      <c r="H3703">
        <v>19.702251779446499</v>
      </c>
      <c r="I3703">
        <v>44.4223670993496</v>
      </c>
      <c r="J3703">
        <v>-6.3837453629461898</v>
      </c>
      <c r="K3703">
        <v>46.7048159174036</v>
      </c>
      <c r="L3703">
        <v>35.528505313999197</v>
      </c>
      <c r="M3703">
        <v>49.607922186764696</v>
      </c>
      <c r="N3703">
        <v>2.53748529189602</v>
      </c>
      <c r="O3703">
        <v>26.042632066728402</v>
      </c>
      <c r="P3703">
        <v>282.62411347517701</v>
      </c>
      <c r="Q3703">
        <v>6.3905425899134005E-2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E3704">
        <v>32.367153600000002</v>
      </c>
      <c r="F3704">
        <v>67.44</v>
      </c>
      <c r="G3704">
        <v>380.64989053549601</v>
      </c>
      <c r="H3704">
        <v>36.8269708231905</v>
      </c>
      <c r="I3704">
        <v>55.235718074321198</v>
      </c>
      <c r="J3704">
        <v>7.8727710674832698</v>
      </c>
      <c r="K3704">
        <v>54.883753339929299</v>
      </c>
      <c r="L3704">
        <v>40.598966397682403</v>
      </c>
      <c r="M3704">
        <v>67.519223882568198</v>
      </c>
      <c r="N3704">
        <v>2.0704353010798999</v>
      </c>
      <c r="O3704">
        <v>6.2129300118623796</v>
      </c>
      <c r="P3704">
        <v>407.06766917293203</v>
      </c>
      <c r="Q3704">
        <v>0.140057090574563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32.360058899999999</v>
      </c>
      <c r="F3705">
        <v>87</v>
      </c>
      <c r="G3705">
        <v>70.8611329271898</v>
      </c>
      <c r="H3705">
        <v>15.1333637167393</v>
      </c>
      <c r="I3705">
        <v>83.024808075740197</v>
      </c>
      <c r="J3705">
        <v>-0.114065943743981</v>
      </c>
      <c r="K3705">
        <v>63.9113948114911</v>
      </c>
      <c r="M3705">
        <v>74.257176857004694</v>
      </c>
      <c r="N3705">
        <v>0.31818181818181801</v>
      </c>
      <c r="O3705">
        <v>0.459770114942537</v>
      </c>
      <c r="P3705">
        <v>170.18633540372599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604</v>
      </c>
      <c r="E3706">
        <v>32.351999999999997</v>
      </c>
      <c r="F3706">
        <v>6.4</v>
      </c>
      <c r="G3706">
        <v>-17.943202366249501</v>
      </c>
      <c r="H3706">
        <v>8.4885406498979599</v>
      </c>
      <c r="I3706">
        <v>-36.678345913127998</v>
      </c>
      <c r="J3706">
        <v>6.6310236310455499</v>
      </c>
      <c r="K3706">
        <v>5.6464681084468102</v>
      </c>
      <c r="L3706">
        <v>5.8432858266973398</v>
      </c>
      <c r="M3706">
        <v>76.450242917550298</v>
      </c>
      <c r="N3706">
        <v>1.7808219178082101</v>
      </c>
      <c r="O3706">
        <v>37.5</v>
      </c>
      <c r="P3706">
        <v>33.3333333333333</v>
      </c>
      <c r="Q3706">
        <v>-3.3513333349499998E-2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21</v>
      </c>
      <c r="E3707">
        <v>32.234999999999999</v>
      </c>
      <c r="F3707">
        <v>42.98</v>
      </c>
      <c r="G3707">
        <v>6.7181315870028797</v>
      </c>
      <c r="H3707">
        <v>-0.91643321068424399</v>
      </c>
      <c r="I3707">
        <v>6.4762335897660499</v>
      </c>
      <c r="J3707">
        <v>-4.3957567269912303</v>
      </c>
      <c r="K3707">
        <v>41.632232128444002</v>
      </c>
      <c r="L3707">
        <v>38.556884376910403</v>
      </c>
      <c r="M3707">
        <v>56.429839106173098</v>
      </c>
      <c r="N3707">
        <v>0.95422503016782501</v>
      </c>
      <c r="O3707">
        <v>22.6151698464402</v>
      </c>
      <c r="P3707">
        <v>62.1274990569596</v>
      </c>
      <c r="Q3707">
        <v>2.9110746062144002E-2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628</v>
      </c>
      <c r="E3708">
        <v>32.197058739999903</v>
      </c>
      <c r="F3708">
        <v>1.1000000000000001</v>
      </c>
      <c r="G3708">
        <v>2.9939860684463402</v>
      </c>
      <c r="H3708">
        <v>-6.9163257242543796</v>
      </c>
      <c r="I3708">
        <v>-40.920770155552198</v>
      </c>
      <c r="J3708">
        <v>0.501284246455169</v>
      </c>
      <c r="K3708">
        <v>1.1260916070635301</v>
      </c>
      <c r="L3708">
        <v>1.1249009878538601</v>
      </c>
      <c r="M3708">
        <v>35.982309777105797</v>
      </c>
      <c r="N3708">
        <v>0.460195138541728</v>
      </c>
      <c r="O3708">
        <v>90.909090909090807</v>
      </c>
      <c r="P3708">
        <v>37.5</v>
      </c>
      <c r="Q3708">
        <v>3.1007719889301E-2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E3709">
        <v>32.174750000000003</v>
      </c>
      <c r="F3709">
        <v>59.86</v>
      </c>
      <c r="G3709">
        <v>57.766836747179298</v>
      </c>
      <c r="H3709">
        <v>-7.7445164675924003</v>
      </c>
      <c r="I3709">
        <v>-23.433287224282299</v>
      </c>
      <c r="J3709">
        <v>5.4711023291808702</v>
      </c>
      <c r="K3709">
        <v>63.167724539609701</v>
      </c>
      <c r="L3709">
        <v>63.397715579972001</v>
      </c>
      <c r="M3709">
        <v>45.5093887784857</v>
      </c>
      <c r="N3709">
        <v>1.10921759129575</v>
      </c>
      <c r="O3709">
        <v>58.486468426328003</v>
      </c>
      <c r="P3709">
        <v>84.184615384615398</v>
      </c>
      <c r="Q3709">
        <v>8.9259930954132996E-2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1669</v>
      </c>
      <c r="E3710">
        <v>32.113259999999997</v>
      </c>
      <c r="F3710">
        <v>32.4</v>
      </c>
      <c r="G3710">
        <v>48.6227400011377</v>
      </c>
      <c r="H3710">
        <v>-10.2006547827467</v>
      </c>
      <c r="I3710">
        <v>1.0073692965999701</v>
      </c>
      <c r="J3710">
        <v>5.66774286509707</v>
      </c>
      <c r="K3710">
        <v>32.183381946539903</v>
      </c>
      <c r="L3710">
        <v>28.054220088652901</v>
      </c>
      <c r="M3710">
        <v>40.5708883425959</v>
      </c>
      <c r="N3710">
        <v>0.20570590085381499</v>
      </c>
      <c r="O3710">
        <v>23.395061728395</v>
      </c>
      <c r="P3710">
        <v>85.142857142857096</v>
      </c>
      <c r="Q3710">
        <v>0.12576604481743001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628</v>
      </c>
      <c r="E3711">
        <v>31.9827189999999</v>
      </c>
      <c r="F3711">
        <v>7.6</v>
      </c>
      <c r="G3711">
        <v>-5.5931859894901201</v>
      </c>
      <c r="H3711">
        <v>-1.87035303188851</v>
      </c>
      <c r="I3711">
        <v>-12.2495918825592</v>
      </c>
      <c r="J3711">
        <v>1.0670674632677399</v>
      </c>
      <c r="K3711">
        <v>10.0372087729983</v>
      </c>
      <c r="L3711">
        <v>10.066633630706701</v>
      </c>
      <c r="M3711">
        <v>25.7607462659657</v>
      </c>
      <c r="N3711">
        <v>1</v>
      </c>
      <c r="Q3711">
        <v>-9.4079221239847993E-2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D3712" t="s">
        <v>420</v>
      </c>
      <c r="E3712">
        <v>31.969481999999999</v>
      </c>
      <c r="F3712">
        <v>16.350000000000001</v>
      </c>
      <c r="G3712">
        <v>65.935162539034593</v>
      </c>
      <c r="H3712">
        <v>-12.8200873265993</v>
      </c>
      <c r="I3712">
        <v>-17.336498272525201</v>
      </c>
      <c r="J3712">
        <v>-5.8332821057102198</v>
      </c>
      <c r="K3712">
        <v>17.4858507362887</v>
      </c>
      <c r="L3712">
        <v>16.040990774009799</v>
      </c>
      <c r="M3712">
        <v>40.844581238323201</v>
      </c>
      <c r="N3712">
        <v>0.17754876087070701</v>
      </c>
      <c r="O3712">
        <v>39.6941896024464</v>
      </c>
      <c r="P3712">
        <v>99.390243902438996</v>
      </c>
      <c r="Q3712">
        <v>9.1576587469365006E-2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D3713" t="s">
        <v>720</v>
      </c>
      <c r="E3713">
        <v>31.948726656000002</v>
      </c>
      <c r="F3713">
        <v>325.08</v>
      </c>
      <c r="G3713">
        <v>11.902364329119999</v>
      </c>
      <c r="H3713">
        <v>0.77520163200575398</v>
      </c>
      <c r="I3713">
        <v>3.4133956966937</v>
      </c>
      <c r="J3713">
        <v>1.1473017043803699</v>
      </c>
      <c r="K3713">
        <v>308.81732912072101</v>
      </c>
      <c r="L3713">
        <v>282.32280006672102</v>
      </c>
      <c r="M3713">
        <v>50.554369654686603</v>
      </c>
      <c r="N3713">
        <v>0.54156084142376104</v>
      </c>
      <c r="O3713">
        <v>0.805955457118257</v>
      </c>
      <c r="P3713">
        <v>42.873467235089798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136</v>
      </c>
      <c r="E3714">
        <v>31.9</v>
      </c>
      <c r="F3714">
        <v>29</v>
      </c>
      <c r="G3714">
        <v>-117.167379913353</v>
      </c>
      <c r="H3714">
        <v>-8.5267056951356608</v>
      </c>
      <c r="I3714">
        <v>-17.522949386150401</v>
      </c>
      <c r="J3714">
        <v>-12.4890790608081</v>
      </c>
      <c r="K3714">
        <v>31.278995783862499</v>
      </c>
      <c r="L3714">
        <v>82.5436585210592</v>
      </c>
      <c r="M3714">
        <v>31.5547155746169</v>
      </c>
      <c r="N3714">
        <v>0.78062332968458104</v>
      </c>
      <c r="O3714">
        <v>1154.48275862068</v>
      </c>
      <c r="P3714">
        <v>19.7852127220157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293</v>
      </c>
      <c r="E3715">
        <v>31.898007</v>
      </c>
      <c r="F3715">
        <v>30.99</v>
      </c>
      <c r="G3715">
        <v>-6.5801916304754604</v>
      </c>
      <c r="H3715">
        <v>-0.58560583829573298</v>
      </c>
      <c r="I3715">
        <v>-20.657002915040799</v>
      </c>
      <c r="J3715">
        <v>-4.4826982376618503</v>
      </c>
      <c r="K3715">
        <v>30.7752806095937</v>
      </c>
      <c r="L3715">
        <v>32.840056535352701</v>
      </c>
      <c r="M3715">
        <v>49.321785828482398</v>
      </c>
      <c r="N3715">
        <v>0.26307967420464401</v>
      </c>
      <c r="O3715">
        <v>59.728944820909902</v>
      </c>
      <c r="P3715">
        <v>23.96</v>
      </c>
      <c r="Q3715">
        <v>-4.0646254625749997E-3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628</v>
      </c>
      <c r="E3716">
        <v>31.792716539999901</v>
      </c>
      <c r="F3716">
        <v>34.049999999999997</v>
      </c>
      <c r="G3716">
        <v>-14.5951185389138</v>
      </c>
      <c r="H3716">
        <v>-13.5470566803022</v>
      </c>
      <c r="I3716">
        <v>-8.8687738695727205</v>
      </c>
      <c r="J3716">
        <v>1.76017186113407</v>
      </c>
      <c r="K3716">
        <v>33.531100906781099</v>
      </c>
      <c r="L3716">
        <v>31.607665260527099</v>
      </c>
      <c r="M3716">
        <v>64.843382773497297</v>
      </c>
      <c r="N3716">
        <v>0.30039035591274399</v>
      </c>
      <c r="O3716">
        <v>19.060205580029301</v>
      </c>
      <c r="P3716">
        <v>51.131824234354099</v>
      </c>
      <c r="Q3716">
        <v>3.5330270317920999E-2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720</v>
      </c>
      <c r="E3717">
        <v>31.730069843999999</v>
      </c>
      <c r="F3717">
        <v>236.51</v>
      </c>
      <c r="G3717">
        <v>13.661586441929</v>
      </c>
      <c r="H3717">
        <v>3.4009374128845198</v>
      </c>
      <c r="I3717">
        <v>6.2912583867514797</v>
      </c>
      <c r="J3717">
        <v>0.81271679240927697</v>
      </c>
      <c r="K3717">
        <v>221.49099339271601</v>
      </c>
      <c r="L3717">
        <v>200.634050769384</v>
      </c>
      <c r="M3717">
        <v>48.807085432446698</v>
      </c>
      <c r="N3717">
        <v>0.48237470925195702</v>
      </c>
      <c r="O3717">
        <v>1.3487801784279601</v>
      </c>
      <c r="P3717">
        <v>52.478885951904999</v>
      </c>
      <c r="Q3717">
        <v>5.0860317588420001E-3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46</v>
      </c>
      <c r="E3718">
        <v>31.634050800000001</v>
      </c>
      <c r="F3718">
        <v>1.32</v>
      </c>
      <c r="G3718">
        <v>76.659144439486994</v>
      </c>
      <c r="H3718">
        <v>-20.313064854689099</v>
      </c>
      <c r="I3718">
        <v>-12.715641950424001</v>
      </c>
      <c r="J3718">
        <v>-6.3335781388659198</v>
      </c>
      <c r="K3718">
        <v>1.27586820964307</v>
      </c>
      <c r="L3718">
        <v>1.0632111416402701</v>
      </c>
      <c r="M3718">
        <v>14.060776827855401</v>
      </c>
      <c r="N3718">
        <v>1.7281247734598499</v>
      </c>
      <c r="O3718">
        <v>24.999999999999901</v>
      </c>
      <c r="P3718">
        <v>103.07692307692299</v>
      </c>
      <c r="Q3718">
        <v>6.7905942090647001E-2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E3719">
        <v>31.62</v>
      </c>
      <c r="F3719">
        <v>15.81</v>
      </c>
      <c r="G3719">
        <v>5.3322213625639803</v>
      </c>
      <c r="H3719">
        <v>-8.6730440337492496</v>
      </c>
      <c r="I3719">
        <v>-22.601929575842099</v>
      </c>
      <c r="J3719">
        <v>-0.82884627766719299</v>
      </c>
      <c r="K3719">
        <v>15.7154925459732</v>
      </c>
      <c r="L3719">
        <v>14.8361583831777</v>
      </c>
      <c r="M3719">
        <v>43.776991607250203</v>
      </c>
      <c r="N3719">
        <v>0.30735536998475299</v>
      </c>
      <c r="O3719">
        <v>32.827324478178298</v>
      </c>
      <c r="P3719">
        <v>47.757009345794401</v>
      </c>
      <c r="Q3719">
        <v>5.9499993918240004E-3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1506</v>
      </c>
      <c r="E3720">
        <v>31.616568000000001</v>
      </c>
      <c r="F3720">
        <v>100.6</v>
      </c>
      <c r="G3720">
        <v>-70.760793851820495</v>
      </c>
      <c r="H3720">
        <v>-29.850278595147099</v>
      </c>
      <c r="I3720">
        <v>-58.597118703270098</v>
      </c>
      <c r="J3720">
        <v>-14.0147375591557</v>
      </c>
      <c r="K3720">
        <v>149.29080248738501</v>
      </c>
      <c r="M3720">
        <v>25.850948704525202</v>
      </c>
      <c r="N3720">
        <v>0.49888111888111802</v>
      </c>
      <c r="O3720">
        <v>186.481113320079</v>
      </c>
      <c r="P3720">
        <v>6.2863180137347996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31.609449999999999</v>
      </c>
      <c r="F3721">
        <v>25</v>
      </c>
      <c r="G3721">
        <v>-53.017896077248103</v>
      </c>
      <c r="H3721">
        <v>-2.6973241139484401</v>
      </c>
      <c r="I3721">
        <v>-68.840842816769296</v>
      </c>
      <c r="J3721">
        <v>1.30793129509632</v>
      </c>
      <c r="K3721">
        <v>27.631736760912499</v>
      </c>
      <c r="L3721">
        <v>35.585074638978199</v>
      </c>
      <c r="M3721">
        <v>37.259025958876101</v>
      </c>
      <c r="N3721">
        <v>1.2128342245989301</v>
      </c>
      <c r="O3721">
        <v>174</v>
      </c>
      <c r="P3721">
        <v>6.3829787234042499</v>
      </c>
      <c r="Q3721">
        <v>2.2464368314660001E-2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E3722">
        <v>31.545115406000001</v>
      </c>
      <c r="F3722">
        <v>39.97</v>
      </c>
      <c r="G3722">
        <v>12.947632799105101</v>
      </c>
      <c r="H3722">
        <v>-7.2630648546891798</v>
      </c>
      <c r="I3722">
        <v>24.8203571930907</v>
      </c>
      <c r="J3722">
        <v>3.7757114786203898</v>
      </c>
      <c r="K3722">
        <v>37.686740587700903</v>
      </c>
      <c r="L3722">
        <v>33.0161507039955</v>
      </c>
      <c r="M3722">
        <v>66.726824461129794</v>
      </c>
      <c r="N3722">
        <v>0.65315282915898498</v>
      </c>
      <c r="O3722">
        <v>27.595696772579402</v>
      </c>
      <c r="P3722">
        <v>66.472303206996997</v>
      </c>
      <c r="Q3722">
        <v>7.5884127853488997E-2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720</v>
      </c>
      <c r="E3723">
        <v>31.504857428999902</v>
      </c>
      <c r="F3723">
        <v>254.33</v>
      </c>
      <c r="G3723">
        <v>1.55344004023329</v>
      </c>
      <c r="H3723">
        <v>-1.61864160784204</v>
      </c>
      <c r="I3723">
        <v>0.98899769376878899</v>
      </c>
      <c r="J3723">
        <v>-1.11219051285288</v>
      </c>
      <c r="K3723">
        <v>243.436657474176</v>
      </c>
      <c r="L3723">
        <v>225.370071744272</v>
      </c>
      <c r="M3723">
        <v>51.891311594454301</v>
      </c>
      <c r="N3723">
        <v>0.68496397308402301</v>
      </c>
      <c r="O3723">
        <v>8.9136161679707495</v>
      </c>
      <c r="P3723">
        <v>33.541611971646098</v>
      </c>
      <c r="Q3723">
        <v>1.5187022887975E-2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31.48</v>
      </c>
      <c r="F3724">
        <v>78.7</v>
      </c>
      <c r="G3724">
        <v>14.1179356482782</v>
      </c>
      <c r="H3724">
        <v>-3.1311987250382201</v>
      </c>
      <c r="I3724">
        <v>-15.9773802121623</v>
      </c>
      <c r="J3724">
        <v>-1.6765659437439699</v>
      </c>
      <c r="K3724">
        <v>81.623057869236007</v>
      </c>
      <c r="L3724">
        <v>78.745941348211403</v>
      </c>
      <c r="M3724">
        <v>49.019159433787898</v>
      </c>
      <c r="N3724">
        <v>0.46472670753820899</v>
      </c>
      <c r="O3724">
        <v>46.124523506988503</v>
      </c>
      <c r="P3724">
        <v>49.619771863117798</v>
      </c>
      <c r="Q3724">
        <v>0.107767601193937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31.45712</v>
      </c>
      <c r="F3725">
        <v>67.36</v>
      </c>
      <c r="G3725">
        <v>41.982221362563898</v>
      </c>
      <c r="H3725">
        <v>16.501451274343001</v>
      </c>
      <c r="I3725">
        <v>5.81719775888621</v>
      </c>
      <c r="J3725">
        <v>4.8985647182769201</v>
      </c>
      <c r="K3725">
        <v>51.093141926346298</v>
      </c>
      <c r="L3725">
        <v>50.174570492568002</v>
      </c>
      <c r="M3725">
        <v>91.513353816501706</v>
      </c>
      <c r="N3725">
        <v>0.95384615384615301</v>
      </c>
      <c r="O3725">
        <v>5.4483372921615203</v>
      </c>
      <c r="P3725">
        <v>91.092198581560197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133</v>
      </c>
      <c r="E3726">
        <v>31.368480000000002</v>
      </c>
      <c r="F3726">
        <v>57.2</v>
      </c>
      <c r="G3726">
        <v>2.5562912610983601</v>
      </c>
      <c r="H3726">
        <v>-12.599555537919001</v>
      </c>
      <c r="I3726">
        <v>-20.7900512013039</v>
      </c>
      <c r="J3726">
        <v>-8.3288086635082195</v>
      </c>
      <c r="K3726">
        <v>59.249092848464102</v>
      </c>
      <c r="L3726">
        <v>61.8754710246209</v>
      </c>
      <c r="M3726">
        <v>30.716180635939502</v>
      </c>
      <c r="N3726">
        <v>0.64978902953586504</v>
      </c>
      <c r="O3726">
        <v>109.702797202797</v>
      </c>
      <c r="P3726">
        <v>32.407407407407398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1506</v>
      </c>
      <c r="E3727">
        <v>31.351595007999901</v>
      </c>
      <c r="F3727">
        <v>2.56</v>
      </c>
      <c r="G3727">
        <v>8.3190634678271405</v>
      </c>
      <c r="H3727">
        <v>-3.8364712291911598</v>
      </c>
      <c r="I3727">
        <v>-56.072285307067403</v>
      </c>
      <c r="J3727">
        <v>-0.93197171316312899</v>
      </c>
      <c r="K3727">
        <v>3.2224554178814899</v>
      </c>
      <c r="L3727">
        <v>3.2079446974275898</v>
      </c>
      <c r="M3727">
        <v>71.464870370221107</v>
      </c>
      <c r="N3727">
        <v>0.95137084163531305</v>
      </c>
      <c r="O3727">
        <v>79.687499999999901</v>
      </c>
      <c r="P3727">
        <v>50.588235294117602</v>
      </c>
      <c r="Q3727">
        <v>-3.5416022598779998E-3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1331</v>
      </c>
      <c r="E3728">
        <v>31.257184429999999</v>
      </c>
      <c r="F3728">
        <v>57.06</v>
      </c>
      <c r="G3728">
        <v>-17.814809471086502</v>
      </c>
      <c r="H3728">
        <v>-2.1250769199837101</v>
      </c>
      <c r="I3728">
        <v>-9.7486089833911098</v>
      </c>
      <c r="J3728">
        <v>-0.62811076673189603</v>
      </c>
      <c r="K3728">
        <v>56.2839818999838</v>
      </c>
      <c r="L3728">
        <v>54.971879293237897</v>
      </c>
      <c r="M3728">
        <v>56.093149880285502</v>
      </c>
      <c r="N3728">
        <v>0.90543983972813402</v>
      </c>
      <c r="O3728">
        <v>2.0855240098142298</v>
      </c>
      <c r="P3728">
        <v>11.7727717923604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E3729">
        <v>31.112095739999901</v>
      </c>
      <c r="F3729">
        <v>65.010000000000005</v>
      </c>
      <c r="G3729">
        <v>69.101018355045198</v>
      </c>
      <c r="H3729">
        <v>-1.84594961587189</v>
      </c>
      <c r="I3729">
        <v>3.0289562260701901</v>
      </c>
      <c r="J3729">
        <v>3.3539218611340602</v>
      </c>
      <c r="K3729">
        <v>65.585640133381304</v>
      </c>
      <c r="L3729">
        <v>56.579230896921999</v>
      </c>
      <c r="M3729">
        <v>38.797327620726598</v>
      </c>
      <c r="N3729">
        <v>0.630190843876689</v>
      </c>
      <c r="O3729">
        <v>20.750653745577502</v>
      </c>
      <c r="P3729">
        <v>98.201219512195095</v>
      </c>
      <c r="Q3729">
        <v>9.1348543800469001E-2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420</v>
      </c>
      <c r="E3730">
        <v>31</v>
      </c>
      <c r="F3730">
        <v>31</v>
      </c>
      <c r="G3730">
        <v>-0.70812738033950795</v>
      </c>
      <c r="H3730">
        <v>-1.9380648546891801</v>
      </c>
      <c r="I3730">
        <v>-28.214691887442299</v>
      </c>
      <c r="J3730">
        <v>-1.7627626882221501</v>
      </c>
      <c r="K3730">
        <v>32.037269788558199</v>
      </c>
      <c r="L3730">
        <v>29.045685486506301</v>
      </c>
      <c r="M3730">
        <v>42.170698393729197</v>
      </c>
      <c r="N3730">
        <v>0.86113852386640999</v>
      </c>
      <c r="O3730">
        <v>33.903225806451601</v>
      </c>
      <c r="P3730">
        <v>68.478260869565204</v>
      </c>
      <c r="Q3730">
        <v>5.7028703014199003E-2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E3731">
        <v>30.958312514999999</v>
      </c>
      <c r="F3731">
        <v>20.69</v>
      </c>
      <c r="G3731">
        <v>37.010341425755101</v>
      </c>
      <c r="H3731">
        <v>-1.5356258302989301</v>
      </c>
      <c r="I3731">
        <v>-42.138383725902003</v>
      </c>
      <c r="J3731">
        <v>3.1686729866968601</v>
      </c>
      <c r="K3731">
        <v>20.8293279806533</v>
      </c>
      <c r="L3731">
        <v>19.804113110923598</v>
      </c>
      <c r="M3731">
        <v>48.138858594934597</v>
      </c>
      <c r="N3731">
        <v>1.0130915221799399</v>
      </c>
      <c r="O3731">
        <v>59.497341710971398</v>
      </c>
      <c r="P3731">
        <v>70.991735537190095</v>
      </c>
      <c r="Q3731">
        <v>3.3300167190762002E-2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30.953664</v>
      </c>
      <c r="F3732">
        <v>5.76</v>
      </c>
      <c r="G3732">
        <v>25.5611131831444</v>
      </c>
      <c r="H3732">
        <v>23.940125400531201</v>
      </c>
      <c r="I3732">
        <v>33.817875945561603</v>
      </c>
      <c r="J3732">
        <v>2.0562523696086501</v>
      </c>
      <c r="K3732">
        <v>5.0290675355158498</v>
      </c>
      <c r="L3732">
        <v>4.6831988569625302</v>
      </c>
      <c r="M3732">
        <v>59.701299785743203</v>
      </c>
      <c r="N3732">
        <v>1.26080151401414</v>
      </c>
      <c r="O3732">
        <v>18.9236111111111</v>
      </c>
      <c r="P3732">
        <v>59.556786703601098</v>
      </c>
      <c r="Q3732">
        <v>-3.9760725594234998E-2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72</v>
      </c>
      <c r="E3733">
        <v>30.798608389999998</v>
      </c>
      <c r="F3733">
        <v>49.1</v>
      </c>
      <c r="G3733">
        <v>-10.6158918449831</v>
      </c>
      <c r="H3733">
        <v>17.723163552220601</v>
      </c>
      <c r="I3733">
        <v>-60.386851706109901</v>
      </c>
      <c r="J3733">
        <v>3.8309366466401</v>
      </c>
      <c r="K3733">
        <v>48.222022271910603</v>
      </c>
      <c r="L3733">
        <v>53.295665518833403</v>
      </c>
      <c r="M3733">
        <v>52.568165475530499</v>
      </c>
      <c r="N3733">
        <v>0.43215434083601201</v>
      </c>
      <c r="O3733">
        <v>164.25661914460201</v>
      </c>
      <c r="P3733">
        <v>32.095776163572701</v>
      </c>
      <c r="Q3733">
        <v>7.4922177349141E-2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121</v>
      </c>
      <c r="E3734">
        <v>30.79</v>
      </c>
      <c r="F3734">
        <v>323.25</v>
      </c>
      <c r="G3734">
        <v>-16.468799045599201</v>
      </c>
      <c r="H3734">
        <v>-3.4380648546891699</v>
      </c>
      <c r="I3734">
        <v>-4.3051238970488797</v>
      </c>
      <c r="J3734">
        <v>-1.33357813886593</v>
      </c>
      <c r="K3734">
        <v>321.80750142065602</v>
      </c>
      <c r="L3734">
        <v>310.34090951987099</v>
      </c>
      <c r="M3734">
        <v>0.32897047686164199</v>
      </c>
      <c r="N3734">
        <v>0</v>
      </c>
      <c r="O3734">
        <v>0.26295436968291003</v>
      </c>
      <c r="P3734">
        <v>9.9489795918367303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279</v>
      </c>
      <c r="E3735">
        <v>30.718586471999998</v>
      </c>
      <c r="F3735">
        <v>5.88</v>
      </c>
      <c r="G3735">
        <v>11.935162539034501</v>
      </c>
      <c r="H3735">
        <v>-5.25624667287099</v>
      </c>
      <c r="I3735">
        <v>-18.1756721163366</v>
      </c>
      <c r="J3735">
        <v>-13.813318819579001</v>
      </c>
      <c r="K3735">
        <v>5.69735172901773</v>
      </c>
      <c r="L3735">
        <v>5.5200545740302296</v>
      </c>
      <c r="M3735">
        <v>55.965817023901401</v>
      </c>
      <c r="N3735">
        <v>1.0432592574567601</v>
      </c>
      <c r="O3735">
        <v>15.646258503401301</v>
      </c>
      <c r="P3735">
        <v>53.926701570680599</v>
      </c>
      <c r="Q3735">
        <v>6.0191638852039001E-2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D3736" t="s">
        <v>628</v>
      </c>
      <c r="E3736">
        <v>30.716369759999999</v>
      </c>
      <c r="F3736">
        <v>38.76</v>
      </c>
      <c r="G3736">
        <v>-38.546547624060302</v>
      </c>
      <c r="H3736">
        <v>3.3411420049035301</v>
      </c>
      <c r="I3736">
        <v>-26.1231348667846</v>
      </c>
      <c r="J3736">
        <v>-1.70857813886592</v>
      </c>
      <c r="K3736">
        <v>38.562392800439397</v>
      </c>
      <c r="L3736">
        <v>40.525456218802397</v>
      </c>
      <c r="M3736">
        <v>46.929271798459503</v>
      </c>
      <c r="N3736">
        <v>0.80390142205238002</v>
      </c>
      <c r="O3736">
        <v>31.578947368421002</v>
      </c>
      <c r="P3736">
        <v>21.124999999999901</v>
      </c>
      <c r="Q3736">
        <v>-4.2809210017204002E-2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493</v>
      </c>
      <c r="E3737">
        <v>30.702000000000002</v>
      </c>
      <c r="F3737">
        <v>43.86</v>
      </c>
      <c r="G3737">
        <v>-88.065207808474796</v>
      </c>
      <c r="H3737">
        <v>10.534157367533</v>
      </c>
      <c r="I3737">
        <v>-30.1505560296334</v>
      </c>
      <c r="J3737">
        <v>13.083599775244499</v>
      </c>
      <c r="K3737">
        <v>37.691950875007301</v>
      </c>
      <c r="L3737">
        <v>45.410163973489901</v>
      </c>
      <c r="M3737">
        <v>76.181287321843698</v>
      </c>
      <c r="N3737">
        <v>2.4121025647426602</v>
      </c>
      <c r="O3737">
        <v>187.39170086639299</v>
      </c>
      <c r="P3737">
        <v>30.886302596239901</v>
      </c>
      <c r="Q3737">
        <v>-6.0188251054070002E-3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420</v>
      </c>
      <c r="E3738">
        <v>30.6936</v>
      </c>
      <c r="F3738">
        <v>56.84</v>
      </c>
      <c r="G3738">
        <v>95.180661908372898</v>
      </c>
      <c r="H3738">
        <v>-3.7988895969572201</v>
      </c>
      <c r="I3738">
        <v>58.3544601309139</v>
      </c>
      <c r="J3738">
        <v>1.8698388392440499</v>
      </c>
      <c r="K3738">
        <v>56.697561172374897</v>
      </c>
      <c r="L3738">
        <v>45.456403770003298</v>
      </c>
      <c r="M3738">
        <v>43.455066160877898</v>
      </c>
      <c r="N3738">
        <v>0.24142047669432501</v>
      </c>
      <c r="O3738">
        <v>49.577762139338397</v>
      </c>
      <c r="P3738">
        <v>176.72833495618301</v>
      </c>
      <c r="Q3738">
        <v>0.214938550127484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420</v>
      </c>
      <c r="E3739">
        <v>30.6182425199998</v>
      </c>
      <c r="F3739">
        <v>244.45</v>
      </c>
      <c r="G3739">
        <v>-26.417778637436001</v>
      </c>
      <c r="H3739">
        <v>-3.4380648546891699</v>
      </c>
      <c r="I3739">
        <v>-14.254103488885599</v>
      </c>
      <c r="J3739">
        <v>-1.33357813886593</v>
      </c>
      <c r="K3739">
        <v>244.45</v>
      </c>
      <c r="L3739">
        <v>244.44999999999899</v>
      </c>
      <c r="M3739">
        <v>50</v>
      </c>
      <c r="O3739">
        <v>0</v>
      </c>
      <c r="P3739">
        <v>0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D3740" t="s">
        <v>480</v>
      </c>
      <c r="E3740">
        <v>30.61491045</v>
      </c>
      <c r="F3740">
        <v>110.75</v>
      </c>
      <c r="G3740">
        <v>-49.266960107307099</v>
      </c>
      <c r="H3740">
        <v>-1.8614882781126001</v>
      </c>
      <c r="I3740">
        <v>-46.682413433973998</v>
      </c>
      <c r="J3740">
        <v>-13.9304773636721</v>
      </c>
      <c r="K3740">
        <v>119.855579081922</v>
      </c>
      <c r="L3740">
        <v>129.24112101984699</v>
      </c>
      <c r="M3740">
        <v>38.9321343776625</v>
      </c>
      <c r="N3740">
        <v>0.75637608069164197</v>
      </c>
      <c r="O3740">
        <v>80.586907449209903</v>
      </c>
      <c r="P3740">
        <v>7.2639225181598102</v>
      </c>
      <c r="Q3740">
        <v>5.9098281867991001E-2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681</v>
      </c>
      <c r="E3741">
        <v>30.6</v>
      </c>
      <c r="F3741">
        <v>5.0999999999999996</v>
      </c>
      <c r="G3741">
        <v>-62.387646810694001</v>
      </c>
      <c r="H3741">
        <v>-8.8084352250595401</v>
      </c>
      <c r="I3741">
        <v>-44.486661628420499</v>
      </c>
      <c r="J3741">
        <v>5.1247551944674097</v>
      </c>
      <c r="K3741">
        <v>5.2791196787188097</v>
      </c>
      <c r="L3741">
        <v>6.5142110037262304</v>
      </c>
      <c r="M3741">
        <v>57.804814437980099</v>
      </c>
      <c r="N3741">
        <v>1.1244475130198099</v>
      </c>
      <c r="O3741">
        <v>133.92156862745099</v>
      </c>
      <c r="P3741">
        <v>16.438356164383499</v>
      </c>
      <c r="Q3741">
        <v>5.0520804832406001E-2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72</v>
      </c>
      <c r="E3742">
        <v>30.6</v>
      </c>
      <c r="F3742">
        <v>1.2</v>
      </c>
      <c r="G3742">
        <v>64.058411838754395</v>
      </c>
      <c r="H3742">
        <v>-21.981111212304999</v>
      </c>
      <c r="I3742">
        <v>-21.946411181193302</v>
      </c>
      <c r="J3742">
        <v>-5.9847409295636096</v>
      </c>
      <c r="K3742">
        <v>1.2669793724271201</v>
      </c>
      <c r="L3742">
        <v>1.1520567480086299</v>
      </c>
      <c r="M3742">
        <v>35.1471564596226</v>
      </c>
      <c r="N3742">
        <v>0.91233763536504098</v>
      </c>
      <c r="O3742">
        <v>75</v>
      </c>
      <c r="P3742">
        <v>90.476190476190396</v>
      </c>
      <c r="Q3742">
        <v>6.2008719496825002E-2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925</v>
      </c>
      <c r="E3743">
        <v>30.48948</v>
      </c>
      <c r="F3743">
        <v>29.43</v>
      </c>
      <c r="G3743">
        <v>83.796507076849593</v>
      </c>
      <c r="H3743">
        <v>-5.6639784759516401</v>
      </c>
      <c r="I3743">
        <v>26.964706491920499</v>
      </c>
      <c r="J3743">
        <v>-1.33357813886593</v>
      </c>
      <c r="K3743">
        <v>27.337687647108901</v>
      </c>
      <c r="L3743">
        <v>25.828908369831002</v>
      </c>
      <c r="M3743">
        <v>64.151768180178905</v>
      </c>
      <c r="N3743">
        <v>0.11487758945385999</v>
      </c>
      <c r="O3743">
        <v>29.085966700645599</v>
      </c>
      <c r="P3743">
        <v>110.214285714285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E3744">
        <v>30.425323299999999</v>
      </c>
      <c r="F3744">
        <v>134.87</v>
      </c>
      <c r="G3744">
        <v>126.147764433725</v>
      </c>
      <c r="H3744">
        <v>38.951914083344199</v>
      </c>
      <c r="I3744">
        <v>22.033285355091699</v>
      </c>
      <c r="J3744">
        <v>31.266814139445099</v>
      </c>
      <c r="K3744">
        <v>98.419319673693707</v>
      </c>
      <c r="L3744">
        <v>87.121936986757106</v>
      </c>
      <c r="M3744">
        <v>91.173318144089095</v>
      </c>
      <c r="N3744">
        <v>2.6020735826787602</v>
      </c>
      <c r="O3744">
        <v>0</v>
      </c>
      <c r="P3744">
        <v>165.492125984251</v>
      </c>
      <c r="Q3744">
        <v>7.1672058191976001E-2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E3745">
        <v>30.410536799999999</v>
      </c>
      <c r="F3745">
        <v>101.22</v>
      </c>
      <c r="G3745">
        <v>122.035829609986</v>
      </c>
      <c r="H3745">
        <v>60.5765452771196</v>
      </c>
      <c r="I3745">
        <v>134.93348883016901</v>
      </c>
      <c r="J3745">
        <v>-10.7370869107957</v>
      </c>
      <c r="K3745">
        <v>75.120835006964896</v>
      </c>
      <c r="L3745">
        <v>52.446293986500898</v>
      </c>
      <c r="M3745">
        <v>52.595074498207801</v>
      </c>
      <c r="N3745">
        <v>1.9607401558584201</v>
      </c>
      <c r="O3745">
        <v>12.714878482513299</v>
      </c>
      <c r="P3745">
        <v>174.681139755766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420</v>
      </c>
      <c r="E3746">
        <v>30.38</v>
      </c>
      <c r="F3746">
        <v>434</v>
      </c>
      <c r="G3746">
        <v>24.486254742257898</v>
      </c>
      <c r="H3746">
        <v>4.3508798689289101</v>
      </c>
      <c r="I3746">
        <v>-17.594860727192899</v>
      </c>
      <c r="J3746">
        <v>3.4283266230388199</v>
      </c>
      <c r="K3746">
        <v>399.604356612701</v>
      </c>
      <c r="L3746">
        <v>374.454244018765</v>
      </c>
      <c r="M3746">
        <v>71.571165524423293</v>
      </c>
      <c r="N3746">
        <v>2.50411368735976</v>
      </c>
      <c r="O3746">
        <v>22.580645161290299</v>
      </c>
      <c r="P3746">
        <v>116.027874564459</v>
      </c>
      <c r="Q3746">
        <v>0.12579712116132899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D3747" t="s">
        <v>133</v>
      </c>
      <c r="E3747">
        <v>30.33640338</v>
      </c>
      <c r="F3747">
        <v>3.45</v>
      </c>
      <c r="G3747">
        <v>-5.3651470584886498</v>
      </c>
      <c r="H3747">
        <v>-7.8216264985247799</v>
      </c>
      <c r="I3747">
        <v>-47.907949642731701</v>
      </c>
      <c r="J3747">
        <v>4.1044883263908698</v>
      </c>
      <c r="K3747">
        <v>3.6358909110106001</v>
      </c>
      <c r="L3747">
        <v>3.8063608841764598</v>
      </c>
      <c r="M3747">
        <v>41.496162699788798</v>
      </c>
      <c r="N3747">
        <v>1.0117408699094901</v>
      </c>
      <c r="O3747">
        <v>85.507246376811594</v>
      </c>
      <c r="P3747">
        <v>27.7777777777777</v>
      </c>
      <c r="Q3747">
        <v>9.5492079355167001E-2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E3748">
        <v>30.258592499999999</v>
      </c>
      <c r="F3748">
        <v>179.95</v>
      </c>
      <c r="G3748">
        <v>-45.212904991226601</v>
      </c>
      <c r="H3748">
        <v>9.7380357742416308</v>
      </c>
      <c r="I3748">
        <v>-11.425532060314101</v>
      </c>
      <c r="J3748">
        <v>-4.0633078685956603</v>
      </c>
      <c r="K3748">
        <v>166.14964432318899</v>
      </c>
      <c r="L3748">
        <v>173.968675011524</v>
      </c>
      <c r="M3748">
        <v>55.662235525380801</v>
      </c>
      <c r="N3748">
        <v>0.91292517006802698</v>
      </c>
      <c r="O3748">
        <v>41.1503195332036</v>
      </c>
      <c r="P3748">
        <v>47.499999999999901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30.256532700000001</v>
      </c>
      <c r="F3749">
        <v>231.45</v>
      </c>
      <c r="G3749">
        <v>36.003273994142901</v>
      </c>
      <c r="H3749">
        <v>1.5392078725835401</v>
      </c>
      <c r="I3749">
        <v>10.854004619222399</v>
      </c>
      <c r="J3749">
        <v>-3.0569823941850802</v>
      </c>
      <c r="K3749">
        <v>218.47126698617399</v>
      </c>
      <c r="L3749">
        <v>196.51745131194301</v>
      </c>
      <c r="M3749">
        <v>57.057496081077701</v>
      </c>
      <c r="N3749">
        <v>0.52430465907757295</v>
      </c>
      <c r="O3749">
        <v>7.9282782458414296</v>
      </c>
      <c r="P3749">
        <v>64.148936170212707</v>
      </c>
      <c r="Q3749">
        <v>7.3787956806931995E-2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200</v>
      </c>
      <c r="E3750">
        <v>30.248000000000001</v>
      </c>
      <c r="F3750">
        <v>0.45</v>
      </c>
      <c r="G3750">
        <v>-5.5931859894901201</v>
      </c>
      <c r="H3750">
        <v>-1.87035303188851</v>
      </c>
      <c r="I3750">
        <v>-12.2495918825592</v>
      </c>
      <c r="J3750">
        <v>1.0670674632677399</v>
      </c>
      <c r="K3750">
        <v>0.59267168328142406</v>
      </c>
      <c r="L3750">
        <v>0.50771284078795198</v>
      </c>
      <c r="M3750">
        <v>92.112121951265095</v>
      </c>
      <c r="N3750">
        <v>1</v>
      </c>
      <c r="Q3750">
        <v>4.6288916988924997E-2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E3751">
        <v>30.187839255</v>
      </c>
      <c r="F3751">
        <v>528.15</v>
      </c>
      <c r="G3751">
        <v>31.380249447415999</v>
      </c>
      <c r="H3751">
        <v>-15.4824388641978</v>
      </c>
      <c r="I3751">
        <v>-45.033920002647001</v>
      </c>
      <c r="J3751">
        <v>-0.53444991511003304</v>
      </c>
      <c r="K3751">
        <v>641.76507332724304</v>
      </c>
      <c r="L3751">
        <v>719.98539997180603</v>
      </c>
      <c r="M3751">
        <v>23.919844369452701</v>
      </c>
      <c r="N3751">
        <v>0.875294117647058</v>
      </c>
      <c r="O3751">
        <v>139.33541607497801</v>
      </c>
      <c r="P3751">
        <v>66.451307910494705</v>
      </c>
      <c r="Q3751">
        <v>7.9070130476615E-2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420</v>
      </c>
      <c r="E3752">
        <v>30.155151759999999</v>
      </c>
      <c r="F3752">
        <v>8.86</v>
      </c>
      <c r="G3752">
        <v>-34.029874570699803</v>
      </c>
      <c r="H3752">
        <v>-1.3809219975463201</v>
      </c>
      <c r="I3752">
        <v>-25.7426149773971</v>
      </c>
      <c r="J3752">
        <v>-2.9855605177205602</v>
      </c>
      <c r="K3752">
        <v>8.8859700688896801</v>
      </c>
      <c r="L3752">
        <v>9.2035645403961492</v>
      </c>
      <c r="M3752">
        <v>51.879750525735197</v>
      </c>
      <c r="N3752">
        <v>0.74413943145042205</v>
      </c>
      <c r="O3752">
        <v>23.476297968397201</v>
      </c>
      <c r="P3752">
        <v>5.4761904761904496</v>
      </c>
      <c r="Q3752">
        <v>0.13064605951543301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E3753">
        <v>30.136288</v>
      </c>
      <c r="F3753">
        <v>22.12</v>
      </c>
      <c r="G3753">
        <v>-26.417778637436001</v>
      </c>
      <c r="H3753">
        <v>-3.4380648546891699</v>
      </c>
      <c r="I3753">
        <v>33.212563177781</v>
      </c>
      <c r="K3753">
        <v>19.375004189490902</v>
      </c>
      <c r="M3753">
        <v>100</v>
      </c>
      <c r="N3753">
        <v>13.299999999999899</v>
      </c>
      <c r="O3753">
        <v>0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153</v>
      </c>
      <c r="E3754">
        <v>30.12397</v>
      </c>
      <c r="F3754">
        <v>105.55</v>
      </c>
      <c r="G3754">
        <v>-0.76301673267412395</v>
      </c>
      <c r="H3754">
        <v>-10.0722974951137</v>
      </c>
      <c r="I3754">
        <v>-45.289712766899299</v>
      </c>
      <c r="J3754">
        <v>-6.2434880487758404</v>
      </c>
      <c r="K3754">
        <v>116.931833312585</v>
      </c>
      <c r="L3754">
        <v>111.436914680648</v>
      </c>
      <c r="M3754">
        <v>21.6789451105235</v>
      </c>
      <c r="N3754">
        <v>0.83333333333333304</v>
      </c>
      <c r="O3754">
        <v>57.934628138322999</v>
      </c>
      <c r="P3754">
        <v>30.3086419753086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51</v>
      </c>
      <c r="E3755">
        <v>30.098500000000001</v>
      </c>
      <c r="F3755">
        <v>70.819999999999993</v>
      </c>
      <c r="G3755">
        <v>67.6096186228379</v>
      </c>
      <c r="H3755">
        <v>19.198298781674399</v>
      </c>
      <c r="I3755">
        <v>20.769728732277301</v>
      </c>
      <c r="J3755">
        <v>13.572725097931301</v>
      </c>
      <c r="K3755">
        <v>56.5280378442367</v>
      </c>
      <c r="L3755">
        <v>50.4332876457472</v>
      </c>
      <c r="M3755">
        <v>84.812620103230202</v>
      </c>
      <c r="N3755">
        <v>5.2533764438465402</v>
      </c>
      <c r="O3755">
        <v>14.0355831685964</v>
      </c>
      <c r="P3755">
        <v>144.20689655172399</v>
      </c>
      <c r="Q3755">
        <v>0.13119742333078499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30.033770499999999</v>
      </c>
      <c r="F3756">
        <v>9.6999999999999993</v>
      </c>
      <c r="G3756">
        <v>-29.514681734339099</v>
      </c>
      <c r="H3756">
        <v>-26.232756501839798</v>
      </c>
      <c r="I3756">
        <v>-7.0717830468966802</v>
      </c>
      <c r="J3756">
        <v>-10.599633184737399</v>
      </c>
      <c r="K3756">
        <v>11.005458422747299</v>
      </c>
      <c r="L3756">
        <v>9.3953077447858409</v>
      </c>
      <c r="M3756">
        <v>0.43973943712633501</v>
      </c>
      <c r="N3756">
        <v>0.53865804594114397</v>
      </c>
      <c r="O3756">
        <v>40.103092783505097</v>
      </c>
      <c r="P3756">
        <v>57.467532467532401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29.956638000000002</v>
      </c>
      <c r="F3757">
        <v>34.659999999999997</v>
      </c>
      <c r="G3757">
        <v>57.8459108894113</v>
      </c>
      <c r="H3757">
        <v>1.3209712898891199</v>
      </c>
      <c r="I3757">
        <v>-11.8914336719925</v>
      </c>
      <c r="J3757">
        <v>-4.5880983057644</v>
      </c>
      <c r="K3757">
        <v>33.757135295221701</v>
      </c>
      <c r="L3757">
        <v>32.005527241411301</v>
      </c>
      <c r="M3757">
        <v>56.769839612007701</v>
      </c>
      <c r="N3757">
        <v>0.86600914330569001</v>
      </c>
      <c r="O3757">
        <v>23.860357761107899</v>
      </c>
      <c r="P3757">
        <v>116.48969394128601</v>
      </c>
      <c r="Q3757">
        <v>2.2933752495341998E-2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116</v>
      </c>
      <c r="E3758">
        <v>29.936987500000001</v>
      </c>
      <c r="F3758">
        <v>16.3</v>
      </c>
      <c r="G3758">
        <v>-33.274921494578798</v>
      </c>
      <c r="H3758">
        <v>-4.2870642482610197</v>
      </c>
      <c r="I3758">
        <v>-23.698547933330001</v>
      </c>
      <c r="J3758">
        <v>-3.9541856433328602</v>
      </c>
      <c r="K3758">
        <v>17.9941325859083</v>
      </c>
      <c r="L3758">
        <v>18.298703779847799</v>
      </c>
      <c r="M3758">
        <v>46.592076617936797</v>
      </c>
      <c r="N3758">
        <v>0.28099690534845301</v>
      </c>
      <c r="O3758">
        <v>119.877300613496</v>
      </c>
      <c r="P3758">
        <v>8.1619110816191203</v>
      </c>
      <c r="Q3758">
        <v>6.0380921068569999E-3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E3759">
        <v>29.785</v>
      </c>
      <c r="F3759">
        <v>7.4</v>
      </c>
      <c r="G3759">
        <v>-11.8666950461047</v>
      </c>
      <c r="H3759">
        <v>8.9472562462282408</v>
      </c>
      <c r="I3759">
        <v>-24.774055121291799</v>
      </c>
      <c r="J3759">
        <v>8.5318927131519899</v>
      </c>
      <c r="K3759">
        <v>7.0519654144603798</v>
      </c>
      <c r="L3759">
        <v>6.4130856749741696</v>
      </c>
      <c r="M3759">
        <v>59.249284538410897</v>
      </c>
      <c r="N3759">
        <v>1.11617297326458</v>
      </c>
      <c r="O3759">
        <v>30.270270270270199</v>
      </c>
      <c r="P3759">
        <v>47.117296222664002</v>
      </c>
      <c r="Q3759">
        <v>7.7881748016594005E-2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925</v>
      </c>
      <c r="E3760">
        <v>29.780073372</v>
      </c>
      <c r="F3760">
        <v>21.98</v>
      </c>
      <c r="G3760">
        <v>-14.844174576522301</v>
      </c>
      <c r="H3760">
        <v>-5.0935458390292201</v>
      </c>
      <c r="I3760">
        <v>-18.480683009582702</v>
      </c>
      <c r="J3760">
        <v>4.6452068177396697</v>
      </c>
      <c r="K3760">
        <v>21.885258107930099</v>
      </c>
      <c r="L3760">
        <v>22.075534719175899</v>
      </c>
      <c r="M3760">
        <v>53.8052871679456</v>
      </c>
      <c r="N3760">
        <v>0.17329242503388101</v>
      </c>
      <c r="O3760">
        <v>59.008189262966297</v>
      </c>
      <c r="P3760">
        <v>23.483146067415699</v>
      </c>
      <c r="Q3760">
        <v>3.7539804467857998E-2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279</v>
      </c>
      <c r="E3761">
        <v>29.736000000000001</v>
      </c>
      <c r="F3761">
        <v>70.8</v>
      </c>
      <c r="G3761">
        <v>33.726984990702398</v>
      </c>
      <c r="H3761">
        <v>-18.6034012286914</v>
      </c>
      <c r="I3761">
        <v>61.428278645109401</v>
      </c>
      <c r="J3761">
        <v>-1.13155793684572</v>
      </c>
      <c r="K3761">
        <v>75.613762262482794</v>
      </c>
      <c r="L3761">
        <v>66.0831073837236</v>
      </c>
      <c r="M3761">
        <v>34.771552392963201</v>
      </c>
      <c r="N3761">
        <v>0.68955223880597005</v>
      </c>
      <c r="O3761">
        <v>34.180790960451901</v>
      </c>
      <c r="P3761">
        <v>104.15224913494799</v>
      </c>
      <c r="Q3761">
        <v>5.7809803493618001E-2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95</v>
      </c>
      <c r="E3762">
        <v>29.720028931999899</v>
      </c>
      <c r="F3762">
        <v>83.27</v>
      </c>
      <c r="G3762">
        <v>296.48724929552401</v>
      </c>
      <c r="H3762">
        <v>0.51397234095500199</v>
      </c>
      <c r="I3762">
        <v>213.70966177302799</v>
      </c>
      <c r="J3762">
        <v>-5.3118783196977697</v>
      </c>
      <c r="K3762">
        <v>80.140930487678304</v>
      </c>
      <c r="L3762">
        <v>51.289710824889099</v>
      </c>
      <c r="M3762">
        <v>34.424252589332603</v>
      </c>
      <c r="N3762">
        <v>0.30874711535062599</v>
      </c>
      <c r="O3762">
        <v>23.573916176293899</v>
      </c>
      <c r="P3762">
        <v>389.82352941176401</v>
      </c>
      <c r="Q3762">
        <v>0.185952203295393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136</v>
      </c>
      <c r="E3763">
        <v>29.7150371</v>
      </c>
      <c r="F3763">
        <v>91.49</v>
      </c>
      <c r="G3763">
        <v>34.090993292388497</v>
      </c>
      <c r="H3763">
        <v>24.111604019483</v>
      </c>
      <c r="I3763">
        <v>5.62273089266575</v>
      </c>
      <c r="J3763">
        <v>11.0613798443273</v>
      </c>
      <c r="K3763">
        <v>78.123293108849793</v>
      </c>
      <c r="L3763">
        <v>66.7447599102873</v>
      </c>
      <c r="M3763">
        <v>61.531071608332802</v>
      </c>
      <c r="N3763">
        <v>2.4869983719402402</v>
      </c>
      <c r="O3763">
        <v>21.2591540059022</v>
      </c>
      <c r="P3763">
        <v>121.579074836522</v>
      </c>
      <c r="Q3763">
        <v>3.6221817345008997E-2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420</v>
      </c>
      <c r="E3764">
        <v>29.6</v>
      </c>
      <c r="F3764">
        <v>2.96</v>
      </c>
      <c r="G3764">
        <v>-10.792778637435999</v>
      </c>
      <c r="H3764">
        <v>6.3801169634926396</v>
      </c>
      <c r="I3764">
        <v>-54.213535537567097</v>
      </c>
      <c r="J3764">
        <v>9.6958336258399402</v>
      </c>
      <c r="K3764">
        <v>2.9339983792203799</v>
      </c>
      <c r="L3764">
        <v>2.8227101457559902</v>
      </c>
      <c r="M3764">
        <v>44.302779976583103</v>
      </c>
      <c r="N3764">
        <v>1.3837864589341999</v>
      </c>
      <c r="O3764">
        <v>92.229729729729698</v>
      </c>
      <c r="P3764">
        <v>48</v>
      </c>
      <c r="Q3764">
        <v>6.1764465300419E-2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720</v>
      </c>
      <c r="E3765">
        <v>29.575091889999999</v>
      </c>
      <c r="F3765">
        <v>42.64</v>
      </c>
      <c r="G3765">
        <v>11.889065345697199</v>
      </c>
      <c r="H3765">
        <v>11.258420768314</v>
      </c>
      <c r="I3765">
        <v>-1.4200203981208599</v>
      </c>
      <c r="J3765">
        <v>3.5605051335957101</v>
      </c>
      <c r="K3765">
        <v>38.562720048136597</v>
      </c>
      <c r="L3765">
        <v>36.150595243985101</v>
      </c>
      <c r="M3765">
        <v>56.725246441840902</v>
      </c>
      <c r="N3765">
        <v>0.61111109721807599</v>
      </c>
      <c r="O3765">
        <v>3.18949343339587</v>
      </c>
      <c r="P3765">
        <v>60.1201652271873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136</v>
      </c>
      <c r="E3766">
        <v>29.302418599999999</v>
      </c>
      <c r="F3766">
        <v>20.93</v>
      </c>
      <c r="G3766">
        <v>-19.084445304102601</v>
      </c>
      <c r="H3766">
        <v>20.088044072879601</v>
      </c>
      <c r="I3766">
        <v>-30.634447076580301</v>
      </c>
      <c r="J3766">
        <v>-4.3318144704355896</v>
      </c>
      <c r="K3766">
        <v>20.5603114997562</v>
      </c>
      <c r="L3766">
        <v>20.252921702838801</v>
      </c>
      <c r="M3766">
        <v>47.954921309094303</v>
      </c>
      <c r="N3766">
        <v>1.8437678812415601</v>
      </c>
      <c r="O3766">
        <v>37.744863831820297</v>
      </c>
      <c r="P3766">
        <v>51.6666666666666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720</v>
      </c>
      <c r="E3767">
        <v>29.289530723999999</v>
      </c>
      <c r="F3767">
        <v>18.079999999999998</v>
      </c>
      <c r="G3767">
        <v>31.651813948680399</v>
      </c>
      <c r="H3767">
        <v>-0.62197290066617805</v>
      </c>
      <c r="I3767">
        <v>12.7300234952413</v>
      </c>
      <c r="J3767">
        <v>0.25642753972578303</v>
      </c>
      <c r="K3767">
        <v>17.075910455922799</v>
      </c>
      <c r="L3767">
        <v>15.047620153566401</v>
      </c>
      <c r="M3767">
        <v>37.603805705755697</v>
      </c>
      <c r="N3767">
        <v>1.1558723357513001</v>
      </c>
      <c r="O3767">
        <v>6.19469026548673</v>
      </c>
      <c r="P3767">
        <v>62.036207205592298</v>
      </c>
      <c r="Q3767">
        <v>3.3034621500889999E-3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E3768">
        <v>29.278199999999998</v>
      </c>
      <c r="F3768">
        <v>69.709999999999994</v>
      </c>
      <c r="G3768">
        <v>98.091078045333603</v>
      </c>
      <c r="H3768">
        <v>-12.1588457434639</v>
      </c>
      <c r="I3768">
        <v>8.5829009164007104</v>
      </c>
      <c r="J3768">
        <v>-3.3330265668857901</v>
      </c>
      <c r="K3768">
        <v>72.626017841638998</v>
      </c>
      <c r="L3768">
        <v>62.286732999152697</v>
      </c>
      <c r="M3768">
        <v>15.3705834802262</v>
      </c>
      <c r="N3768">
        <v>5.7647605764760503E-2</v>
      </c>
      <c r="O3768">
        <v>34.428346004877298</v>
      </c>
      <c r="P3768">
        <v>140.37931034482699</v>
      </c>
      <c r="Q3768">
        <v>0.124392011873893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293</v>
      </c>
      <c r="E3769">
        <v>29.225883960000001</v>
      </c>
      <c r="F3769">
        <v>39.130000000000003</v>
      </c>
      <c r="G3769">
        <v>38.340116099406004</v>
      </c>
      <c r="H3769">
        <v>-5.5976645386502</v>
      </c>
      <c r="I3769">
        <v>-11.6584034364472</v>
      </c>
      <c r="J3769">
        <v>0.72686142157362799</v>
      </c>
      <c r="K3769">
        <v>35.892711311254999</v>
      </c>
      <c r="L3769">
        <v>34.5889281062218</v>
      </c>
      <c r="M3769">
        <v>74.420415365671602</v>
      </c>
      <c r="N3769">
        <v>1.39902955103738</v>
      </c>
      <c r="O3769">
        <v>39.662662918476798</v>
      </c>
      <c r="P3769">
        <v>86.3333333333333</v>
      </c>
      <c r="Q3769">
        <v>7.459141331994E-2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177</v>
      </c>
      <c r="E3770">
        <v>29.178550000000001</v>
      </c>
      <c r="F3770">
        <v>60.1</v>
      </c>
      <c r="G3770">
        <v>42.3550379871076</v>
      </c>
      <c r="H3770">
        <v>18.887627599942999</v>
      </c>
      <c r="I3770">
        <v>17.313322080291201</v>
      </c>
      <c r="J3770">
        <v>-9.0106370684027901</v>
      </c>
      <c r="K3770">
        <v>43.8197087383327</v>
      </c>
      <c r="L3770">
        <v>41.638957808379502</v>
      </c>
      <c r="M3770">
        <v>82.202618476087494</v>
      </c>
      <c r="N3770">
        <v>4.3403974070580196</v>
      </c>
      <c r="O3770">
        <v>2.0965058236272802</v>
      </c>
      <c r="P3770">
        <v>77.2861356932153</v>
      </c>
      <c r="Q3770">
        <v>4.0474146714471998E-2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29.163579553999998</v>
      </c>
      <c r="F3771">
        <v>13.66</v>
      </c>
      <c r="G3771">
        <v>52.1443128658319</v>
      </c>
      <c r="H3771">
        <v>15.385464557075499</v>
      </c>
      <c r="I3771">
        <v>32.155328451092899</v>
      </c>
      <c r="J3771">
        <v>1.4855291438278899</v>
      </c>
      <c r="K3771">
        <v>10.4758957537508</v>
      </c>
      <c r="L3771">
        <v>9.2099396004234304</v>
      </c>
      <c r="M3771">
        <v>87.460484874779098</v>
      </c>
      <c r="N3771">
        <v>2.35167635225748</v>
      </c>
      <c r="O3771">
        <v>0.80527086383601598</v>
      </c>
      <c r="P3771">
        <v>99.416058394160501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628</v>
      </c>
      <c r="E3772">
        <v>29.155875000000002</v>
      </c>
      <c r="F3772">
        <v>152.25</v>
      </c>
      <c r="G3772">
        <v>66.915554695897299</v>
      </c>
      <c r="H3772">
        <v>2.2911018119774802</v>
      </c>
      <c r="I3772">
        <v>-7.1112463460284703</v>
      </c>
      <c r="J3772">
        <v>3.6664218611340602</v>
      </c>
      <c r="K3772">
        <v>147.65959448926</v>
      </c>
      <c r="L3772">
        <v>132.850086075978</v>
      </c>
      <c r="M3772">
        <v>62.0785653114581</v>
      </c>
      <c r="N3772">
        <v>0.849924929825706</v>
      </c>
      <c r="O3772">
        <v>24.1050903119868</v>
      </c>
      <c r="P3772">
        <v>102.99999999999901</v>
      </c>
      <c r="Q3772">
        <v>0.14369288842547201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29.09995</v>
      </c>
      <c r="F3773">
        <v>17.27</v>
      </c>
      <c r="G3773">
        <v>-69.118508564443303</v>
      </c>
      <c r="H3773">
        <v>-3.8952077118320201</v>
      </c>
      <c r="I3773">
        <v>-27.382876124700498</v>
      </c>
      <c r="J3773">
        <v>-4.5558003610881403</v>
      </c>
      <c r="K3773">
        <v>17.798518523074499</v>
      </c>
      <c r="L3773">
        <v>20.994670176387199</v>
      </c>
      <c r="M3773">
        <v>36.909030568820697</v>
      </c>
      <c r="N3773">
        <v>0.88710856122195403</v>
      </c>
      <c r="O3773">
        <v>92.009264620729496</v>
      </c>
      <c r="P3773">
        <v>19.103448275862</v>
      </c>
      <c r="Q3773">
        <v>-3.412431863381E-3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29.09163525</v>
      </c>
      <c r="F3774">
        <v>92.35</v>
      </c>
      <c r="G3774">
        <v>32.806359293598398</v>
      </c>
      <c r="H3774">
        <v>-17.648126637566399</v>
      </c>
      <c r="I3774">
        <v>-42.161987954147101</v>
      </c>
      <c r="J3774">
        <v>-11.040963182990399</v>
      </c>
      <c r="K3774">
        <v>114.05134916938199</v>
      </c>
      <c r="L3774">
        <v>113.769746688628</v>
      </c>
      <c r="M3774">
        <v>1.4279222941468E-2</v>
      </c>
      <c r="N3774">
        <v>0.51666666666666605</v>
      </c>
      <c r="O3774">
        <v>116.025988088792</v>
      </c>
      <c r="P3774">
        <v>104.76718403547601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298</v>
      </c>
      <c r="E3775">
        <v>28.9530672</v>
      </c>
      <c r="F3775">
        <v>17.829999999999998</v>
      </c>
      <c r="G3775">
        <v>31.789852241002301</v>
      </c>
      <c r="H3775">
        <v>-6.1062138263400696</v>
      </c>
      <c r="I3775">
        <v>-16.769139027431201</v>
      </c>
      <c r="J3775">
        <v>-12.899234704522399</v>
      </c>
      <c r="K3775">
        <v>17.785257919538498</v>
      </c>
      <c r="L3775">
        <v>16.576819410527701</v>
      </c>
      <c r="M3775">
        <v>51.836769202498097</v>
      </c>
      <c r="N3775">
        <v>0.94262596864346204</v>
      </c>
      <c r="O3775">
        <v>16.881660123387501</v>
      </c>
      <c r="P3775">
        <v>76.3600395647873</v>
      </c>
      <c r="Q3775">
        <v>8.2309401817840994E-2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531</v>
      </c>
      <c r="E3776">
        <v>28.916014000000001</v>
      </c>
      <c r="F3776">
        <v>94.76</v>
      </c>
      <c r="G3776">
        <v>48.739337813580597</v>
      </c>
      <c r="H3776">
        <v>1.60572186518667</v>
      </c>
      <c r="I3776">
        <v>-9.0820724123040293</v>
      </c>
      <c r="J3776">
        <v>-1.33357813886593</v>
      </c>
      <c r="K3776">
        <v>85.8929053403334</v>
      </c>
      <c r="L3776">
        <v>74.327860534761598</v>
      </c>
      <c r="M3776">
        <v>22.496353394328299</v>
      </c>
      <c r="N3776">
        <v>9.2958924378397506E-2</v>
      </c>
      <c r="O3776">
        <v>19.333051920641601</v>
      </c>
      <c r="Q3776">
        <v>0.12612429072151801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386</v>
      </c>
      <c r="E3777">
        <v>28.889491124999999</v>
      </c>
      <c r="F3777">
        <v>39.35</v>
      </c>
      <c r="G3777">
        <v>-51.891263485920803</v>
      </c>
      <c r="H3777">
        <v>16.348845343179899</v>
      </c>
      <c r="I3777">
        <v>4.2699928966565404</v>
      </c>
      <c r="J3777">
        <v>16.304687929893401</v>
      </c>
      <c r="K3777">
        <v>34.476030748461703</v>
      </c>
      <c r="L3777">
        <v>37.9804279801373</v>
      </c>
      <c r="M3777">
        <v>72.577231560910604</v>
      </c>
      <c r="N3777">
        <v>1.5932998324958101</v>
      </c>
      <c r="O3777">
        <v>36.721728081321402</v>
      </c>
      <c r="P3777">
        <v>37.347294938917997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43</v>
      </c>
      <c r="E3778">
        <v>28.88</v>
      </c>
      <c r="F3778">
        <v>722</v>
      </c>
      <c r="G3778">
        <v>209.00614703039199</v>
      </c>
      <c r="H3778">
        <v>7.4218286614657396</v>
      </c>
      <c r="I3778">
        <v>24.592050357268199</v>
      </c>
      <c r="J3778">
        <v>0.27069993600037701</v>
      </c>
      <c r="K3778">
        <v>631.20462576224304</v>
      </c>
      <c r="L3778">
        <v>507.74697609627702</v>
      </c>
      <c r="M3778">
        <v>45.066701691496</v>
      </c>
      <c r="N3778">
        <v>0.68581005586592103</v>
      </c>
      <c r="O3778">
        <v>21.1426592797783</v>
      </c>
      <c r="P3778">
        <v>235.423925667828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72</v>
      </c>
      <c r="E3779">
        <v>28.8626</v>
      </c>
      <c r="F3779">
        <v>2.21</v>
      </c>
      <c r="G3779">
        <v>-60.250113966777299</v>
      </c>
      <c r="H3779">
        <v>-28.438064854689099</v>
      </c>
      <c r="I3779">
        <v>-48.086438818226902</v>
      </c>
      <c r="J3779">
        <v>-7.9725822882435304</v>
      </c>
      <c r="M3779">
        <v>6.4014375372769301</v>
      </c>
      <c r="O3779">
        <v>62.443438914027098</v>
      </c>
      <c r="P3779">
        <v>0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E3780">
        <v>28.823360000000001</v>
      </c>
      <c r="F3780">
        <v>0.8</v>
      </c>
      <c r="G3780">
        <v>0.56634834669096801</v>
      </c>
      <c r="H3780">
        <v>3.22860181197749</v>
      </c>
      <c r="I3780">
        <v>26.096773704096801</v>
      </c>
      <c r="J3780">
        <v>-2.5681460401004998</v>
      </c>
      <c r="K3780">
        <v>0.78176262355153603</v>
      </c>
      <c r="L3780">
        <v>0.75218293781103496</v>
      </c>
      <c r="M3780">
        <v>44.025733082680603</v>
      </c>
      <c r="N3780">
        <v>0.91126834117092903</v>
      </c>
      <c r="O3780">
        <v>38.749999999999901</v>
      </c>
      <c r="P3780">
        <v>50.943396226415103</v>
      </c>
      <c r="Q3780">
        <v>6.8731116178123997E-2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420</v>
      </c>
      <c r="E3781">
        <v>28.728000000000002</v>
      </c>
      <c r="F3781">
        <v>0.36</v>
      </c>
      <c r="G3781">
        <v>-46.417778637436001</v>
      </c>
      <c r="H3781">
        <v>2.2762208595965401</v>
      </c>
      <c r="I3781">
        <v>-30.533173256327402</v>
      </c>
      <c r="J3781">
        <v>1.4441996389118399</v>
      </c>
      <c r="K3781">
        <v>0.36466783017732701</v>
      </c>
      <c r="L3781">
        <v>0.38464794737040298</v>
      </c>
      <c r="M3781">
        <v>46.620361851100199</v>
      </c>
      <c r="N3781">
        <v>0.93327379115611198</v>
      </c>
      <c r="O3781">
        <v>58.3333333333333</v>
      </c>
      <c r="P3781">
        <v>16.129032258064498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21</v>
      </c>
      <c r="E3782">
        <v>28.716000000000001</v>
      </c>
      <c r="F3782">
        <v>95.72</v>
      </c>
      <c r="G3782">
        <v>113.662482210319</v>
      </c>
      <c r="H3782">
        <v>18.872104182069599</v>
      </c>
      <c r="I3782">
        <v>11.428669620358001</v>
      </c>
      <c r="J3782">
        <v>-11.2980260946233</v>
      </c>
      <c r="K3782">
        <v>80.519570891046598</v>
      </c>
      <c r="L3782">
        <v>67.084511678936494</v>
      </c>
      <c r="M3782">
        <v>55.577597277023202</v>
      </c>
      <c r="N3782">
        <v>1.3461638123441699</v>
      </c>
      <c r="O3782">
        <v>23.046385290430401</v>
      </c>
      <c r="P3782">
        <v>161.53005464480799</v>
      </c>
      <c r="Q3782">
        <v>0.12781224993231699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D3783" t="s">
        <v>628</v>
      </c>
      <c r="E3783">
        <v>28.559432000000001</v>
      </c>
      <c r="F3783">
        <v>23.56</v>
      </c>
      <c r="G3783">
        <v>-11.4909493691433</v>
      </c>
      <c r="H3783">
        <v>-16.4139778306021</v>
      </c>
      <c r="I3783">
        <v>-18.325764726670599</v>
      </c>
      <c r="J3783">
        <v>1.65492760826049</v>
      </c>
      <c r="K3783">
        <v>22.1341530306814</v>
      </c>
      <c r="L3783">
        <v>23.814869124634601</v>
      </c>
      <c r="M3783">
        <v>66.639300577181302</v>
      </c>
      <c r="N3783">
        <v>1.0138429067097701</v>
      </c>
      <c r="O3783">
        <v>81.069609507639996</v>
      </c>
      <c r="P3783">
        <v>42.701393095093799</v>
      </c>
      <c r="Q3783">
        <v>-6.6233261050708994E-2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1118</v>
      </c>
      <c r="E3784">
        <v>28.405239999999999</v>
      </c>
      <c r="F3784">
        <v>70.31</v>
      </c>
      <c r="G3784">
        <v>15.336253620628399</v>
      </c>
      <c r="H3784">
        <v>3.8635224468981102</v>
      </c>
      <c r="I3784">
        <v>0.331946054791046</v>
      </c>
      <c r="J3784">
        <v>-4.78973352304188</v>
      </c>
      <c r="K3784">
        <v>65.960232836192205</v>
      </c>
      <c r="L3784">
        <v>60.788135831739098</v>
      </c>
      <c r="M3784">
        <v>58.288691389363002</v>
      </c>
      <c r="N3784">
        <v>0.67070103092783495</v>
      </c>
      <c r="O3784">
        <v>7.6518276205376203</v>
      </c>
      <c r="P3784">
        <v>50.685812258894103</v>
      </c>
      <c r="Q3784">
        <v>2.5093746333953001E-2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1331</v>
      </c>
      <c r="E3785">
        <v>28.388294607999999</v>
      </c>
      <c r="F3785">
        <v>234.32</v>
      </c>
      <c r="G3785">
        <v>-18.595212835853101</v>
      </c>
      <c r="H3785">
        <v>-2.6775268922434199</v>
      </c>
      <c r="I3785">
        <v>-9.5534779303512192</v>
      </c>
      <c r="J3785">
        <v>-0.88380302642214903</v>
      </c>
      <c r="K3785">
        <v>232.16737788873101</v>
      </c>
      <c r="L3785">
        <v>226.54951112518501</v>
      </c>
      <c r="M3785">
        <v>54.0220772595234</v>
      </c>
      <c r="N3785">
        <v>1.1074548274887399</v>
      </c>
      <c r="O3785">
        <v>13.9467395015363</v>
      </c>
      <c r="P3785">
        <v>9.5977549111318794</v>
      </c>
      <c r="Q3785">
        <v>-6.2435120747125997E-2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531</v>
      </c>
      <c r="E3786">
        <v>28.353523211999999</v>
      </c>
      <c r="F3786">
        <v>26.76</v>
      </c>
      <c r="G3786">
        <v>175.95510271849599</v>
      </c>
      <c r="H3786">
        <v>-23.092695937891602</v>
      </c>
      <c r="I3786">
        <v>45.221462661293103</v>
      </c>
      <c r="J3786">
        <v>-2.8726316209744298</v>
      </c>
      <c r="K3786">
        <v>30.7959379997606</v>
      </c>
      <c r="L3786">
        <v>25.758616122546499</v>
      </c>
      <c r="M3786">
        <v>42.625440228812401</v>
      </c>
      <c r="N3786">
        <v>0.92658951667801204</v>
      </c>
      <c r="O3786">
        <v>60.687593423019401</v>
      </c>
      <c r="P3786">
        <v>238.30594184576401</v>
      </c>
      <c r="Q3786">
        <v>0.20998997709516001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28.300689999999999</v>
      </c>
      <c r="F3787">
        <v>22.99</v>
      </c>
      <c r="G3787">
        <v>166.44846340078001</v>
      </c>
      <c r="H3787">
        <v>15.1968213858308</v>
      </c>
      <c r="I3787">
        <v>94.745896511114296</v>
      </c>
      <c r="J3787">
        <v>9.1051510593186293</v>
      </c>
      <c r="K3787">
        <v>18.640757082854599</v>
      </c>
      <c r="L3787">
        <v>14.2095945589477</v>
      </c>
      <c r="M3787">
        <v>64.909967670573906</v>
      </c>
      <c r="N3787">
        <v>2.4409448818897599</v>
      </c>
      <c r="O3787">
        <v>5.4806437581557299</v>
      </c>
      <c r="P3787">
        <v>264.92063492063397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628</v>
      </c>
      <c r="E3788">
        <v>28.282800000000002</v>
      </c>
      <c r="F3788">
        <v>18.13</v>
      </c>
      <c r="G3788">
        <v>158.197605977948</v>
      </c>
      <c r="H3788">
        <v>43.737750578882803</v>
      </c>
      <c r="I3788">
        <v>32.904987420205202</v>
      </c>
      <c r="J3788">
        <v>6.7903260107541703</v>
      </c>
      <c r="K3788">
        <v>14.0331337254072</v>
      </c>
      <c r="L3788">
        <v>12.1647409545825</v>
      </c>
      <c r="M3788">
        <v>82.838130229371899</v>
      </c>
      <c r="N3788">
        <v>1.55734766517134</v>
      </c>
      <c r="O3788">
        <v>20.022062879205698</v>
      </c>
      <c r="P3788">
        <v>184.61538461538399</v>
      </c>
      <c r="Q3788">
        <v>0.24000896589967399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51</v>
      </c>
      <c r="E3789">
        <v>28.27231398</v>
      </c>
      <c r="F3789">
        <v>43.11</v>
      </c>
      <c r="G3789">
        <v>0.75036295548433696</v>
      </c>
      <c r="H3789">
        <v>-9.8284683443293002</v>
      </c>
      <c r="I3789">
        <v>-33.037072592126002</v>
      </c>
      <c r="J3789">
        <v>3.3493486904023602</v>
      </c>
      <c r="K3789">
        <v>44.781848633698701</v>
      </c>
      <c r="L3789">
        <v>43.894163719893498</v>
      </c>
      <c r="M3789">
        <v>44.277748490735299</v>
      </c>
      <c r="N3789">
        <v>1.39688054845531</v>
      </c>
      <c r="O3789">
        <v>68.081651588958394</v>
      </c>
      <c r="P3789">
        <v>36.857142857142797</v>
      </c>
      <c r="Q3789">
        <v>2.6058977539974E-2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E3790">
        <v>28.269682319999902</v>
      </c>
      <c r="F3790">
        <v>39.159999999999997</v>
      </c>
      <c r="G3790">
        <v>-11.2413080492007</v>
      </c>
      <c r="H3790">
        <v>-3.4380648546891699</v>
      </c>
      <c r="I3790">
        <v>-4.2541034888856304</v>
      </c>
      <c r="J3790">
        <v>-1.33357813886593</v>
      </c>
      <c r="K3790">
        <v>38.990707882031302</v>
      </c>
      <c r="L3790">
        <v>36.520246223480598</v>
      </c>
      <c r="M3790">
        <v>99.990699005494903</v>
      </c>
      <c r="O3790">
        <v>0</v>
      </c>
      <c r="P3790">
        <v>21.2383900928792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628</v>
      </c>
      <c r="E3791">
        <v>28.141477141999999</v>
      </c>
      <c r="F3791">
        <v>3.98</v>
      </c>
      <c r="G3791">
        <v>-79.868071035096804</v>
      </c>
      <c r="H3791">
        <v>1.09526847864415</v>
      </c>
      <c r="I3791">
        <v>-10.8774801122622</v>
      </c>
      <c r="J3791">
        <v>-5.2551467663169102</v>
      </c>
      <c r="K3791">
        <v>3.6930714114698699</v>
      </c>
      <c r="L3791">
        <v>4.0690869683478397</v>
      </c>
      <c r="M3791">
        <v>66.844718345082498</v>
      </c>
      <c r="N3791">
        <v>1.1622410694557701</v>
      </c>
      <c r="O3791">
        <v>126.130653266331</v>
      </c>
      <c r="P3791">
        <v>34.915254237288103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28.129016159999999</v>
      </c>
      <c r="F3792">
        <v>71.64</v>
      </c>
      <c r="G3792">
        <v>40.186872525354602</v>
      </c>
      <c r="H3792">
        <v>-4.2180091443827701</v>
      </c>
      <c r="I3792">
        <v>11.872657074494599</v>
      </c>
      <c r="J3792">
        <v>20.340204952508898</v>
      </c>
      <c r="K3792">
        <v>66.816291557820605</v>
      </c>
      <c r="L3792">
        <v>56.509039410560199</v>
      </c>
      <c r="M3792">
        <v>61.605985659933602</v>
      </c>
      <c r="N3792">
        <v>0.78990757357583097</v>
      </c>
      <c r="O3792">
        <v>11.3902847571189</v>
      </c>
      <c r="P3792">
        <v>117.09090909090899</v>
      </c>
      <c r="Q3792">
        <v>0.11044723963959401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28.125</v>
      </c>
      <c r="F3793">
        <v>18.75</v>
      </c>
      <c r="G3793">
        <v>53.870682901025503</v>
      </c>
      <c r="H3793">
        <v>13.587251601007001</v>
      </c>
      <c r="I3793">
        <v>-12.738131642648399</v>
      </c>
      <c r="J3793">
        <v>1.3886440833562801</v>
      </c>
      <c r="K3793">
        <v>17.2624719226393</v>
      </c>
      <c r="L3793">
        <v>16.5726455747816</v>
      </c>
      <c r="M3793">
        <v>65.173651690959602</v>
      </c>
      <c r="N3793">
        <v>0.74076511927150301</v>
      </c>
      <c r="O3793">
        <v>52.746666666666599</v>
      </c>
      <c r="P3793">
        <v>93.498452012383893</v>
      </c>
      <c r="Q3793">
        <v>8.1623631192401E-2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95</v>
      </c>
      <c r="E3794">
        <v>28.109249999999999</v>
      </c>
      <c r="F3794">
        <v>5.85</v>
      </c>
      <c r="G3794">
        <v>-31.9105088474521</v>
      </c>
      <c r="H3794">
        <v>-4.1080816051079401</v>
      </c>
      <c r="I3794">
        <v>-35.306735067832903</v>
      </c>
      <c r="J3794">
        <v>-1.6697125926474501</v>
      </c>
      <c r="K3794">
        <v>5.9880616698826401</v>
      </c>
      <c r="L3794">
        <v>6.5495005641027602</v>
      </c>
      <c r="M3794">
        <v>43.814098964509</v>
      </c>
      <c r="N3794">
        <v>0.94329911865864102</v>
      </c>
      <c r="O3794">
        <v>58.803418803418701</v>
      </c>
      <c r="P3794">
        <v>13.1528046421663</v>
      </c>
      <c r="Q3794">
        <v>0.132932995582179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21</v>
      </c>
      <c r="E3795">
        <v>28.063961643786399</v>
      </c>
      <c r="F3795">
        <v>67</v>
      </c>
      <c r="G3795">
        <v>-16.5817130636655</v>
      </c>
      <c r="H3795">
        <v>-13.1415688978158</v>
      </c>
      <c r="I3795">
        <v>-22.9236781889946</v>
      </c>
      <c r="J3795">
        <v>-1.33357813886593</v>
      </c>
      <c r="K3795">
        <v>71.844405102417596</v>
      </c>
      <c r="L3795">
        <v>69.408757968364796</v>
      </c>
      <c r="M3795">
        <v>1.4649220408959999E-3</v>
      </c>
      <c r="N3795">
        <v>0</v>
      </c>
      <c r="O3795">
        <v>14.179104477611901</v>
      </c>
      <c r="P3795">
        <v>21.818181818181799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628</v>
      </c>
      <c r="E3796">
        <v>28.044913430000001</v>
      </c>
      <c r="F3796">
        <v>12.7</v>
      </c>
      <c r="G3796">
        <v>-26.022521720439901</v>
      </c>
      <c r="H3796">
        <v>8.9720070877568698</v>
      </c>
      <c r="I3796">
        <v>-46.520770155552199</v>
      </c>
      <c r="J3796">
        <v>6.9853126756921302</v>
      </c>
      <c r="K3796">
        <v>12.1912833716267</v>
      </c>
      <c r="L3796">
        <v>13.4293034331152</v>
      </c>
      <c r="M3796">
        <v>77.855614389870993</v>
      </c>
      <c r="N3796">
        <v>1.8967532235326601</v>
      </c>
      <c r="O3796">
        <v>77.165354330708595</v>
      </c>
      <c r="P3796">
        <v>27</v>
      </c>
      <c r="Q3796">
        <v>-3.8260073886487E-2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136</v>
      </c>
      <c r="E3797">
        <v>27.969992792999999</v>
      </c>
      <c r="F3797">
        <v>54.27</v>
      </c>
      <c r="G3797">
        <v>28.639364219706799</v>
      </c>
      <c r="H3797">
        <v>-18.616068669056599</v>
      </c>
      <c r="I3797">
        <v>-23.849305887686199</v>
      </c>
      <c r="J3797">
        <v>-8.5161868345181109</v>
      </c>
      <c r="K3797">
        <v>57.124873152278099</v>
      </c>
      <c r="L3797">
        <v>51.644997916490901</v>
      </c>
      <c r="M3797">
        <v>35.881238873028501</v>
      </c>
      <c r="N3797">
        <v>0.40899381996463702</v>
      </c>
      <c r="O3797">
        <v>41.514648977335497</v>
      </c>
      <c r="P3797">
        <v>65.406888143858495</v>
      </c>
      <c r="Q3797">
        <v>3.8049281112552E-2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531</v>
      </c>
      <c r="E3798">
        <v>27.906939000000001</v>
      </c>
      <c r="F3798">
        <v>10.63</v>
      </c>
      <c r="G3798">
        <v>45.0338342657897</v>
      </c>
      <c r="H3798">
        <v>27.628758123036501</v>
      </c>
      <c r="I3798">
        <v>41.839875953111402</v>
      </c>
      <c r="J3798">
        <v>7.9528343733530198</v>
      </c>
      <c r="K3798">
        <v>9.2603643168480403</v>
      </c>
      <c r="L3798">
        <v>8.2753785750497606</v>
      </c>
      <c r="M3798">
        <v>55.8801131771786</v>
      </c>
      <c r="N3798">
        <v>3.0990007363435601</v>
      </c>
      <c r="O3798">
        <v>25.964252116650901</v>
      </c>
      <c r="P3798">
        <v>120.539419087136</v>
      </c>
      <c r="Q3798">
        <v>8.1086180884063996E-2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1149</v>
      </c>
      <c r="E3799">
        <v>27.87904</v>
      </c>
      <c r="F3799">
        <v>25.4</v>
      </c>
      <c r="G3799">
        <v>-83.293839757979299</v>
      </c>
      <c r="H3799">
        <v>-4.83612310711636</v>
      </c>
      <c r="I3799">
        <v>-53.064028808085801</v>
      </c>
      <c r="J3799">
        <v>-9.0063054115931998</v>
      </c>
      <c r="K3799">
        <v>27.080741109671798</v>
      </c>
      <c r="L3799">
        <v>32.321243091227601</v>
      </c>
      <c r="M3799">
        <v>34.624759945942102</v>
      </c>
      <c r="N3799">
        <v>1.10826627458866</v>
      </c>
      <c r="O3799">
        <v>181.771653543307</v>
      </c>
      <c r="P3799">
        <v>15.3496821071752</v>
      </c>
      <c r="Q3799">
        <v>5.6254176478320997E-2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720</v>
      </c>
      <c r="E3800">
        <v>27.800666394</v>
      </c>
      <c r="F3800">
        <v>43.42</v>
      </c>
      <c r="G3800">
        <v>11.8184518624048</v>
      </c>
      <c r="H3800">
        <v>10.710429433991999</v>
      </c>
      <c r="I3800">
        <v>-1.3575876282511901</v>
      </c>
      <c r="J3800">
        <v>3.8578094209426799</v>
      </c>
      <c r="K3800">
        <v>39.259620546539097</v>
      </c>
      <c r="L3800">
        <v>36.768570549437598</v>
      </c>
      <c r="M3800">
        <v>53.1716620480071</v>
      </c>
      <c r="N3800">
        <v>1.5047618114074901</v>
      </c>
      <c r="O3800">
        <v>2.0497466605250998</v>
      </c>
      <c r="P3800">
        <v>42.828947368420998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1447</v>
      </c>
      <c r="E3801">
        <v>27.653416896</v>
      </c>
      <c r="F3801">
        <v>51.28</v>
      </c>
      <c r="G3801">
        <v>57.052704367930701</v>
      </c>
      <c r="H3801">
        <v>6.4343327275807898</v>
      </c>
      <c r="I3801">
        <v>-5.2636677821906002</v>
      </c>
      <c r="J3801">
        <v>-12.9011457064335</v>
      </c>
      <c r="K3801">
        <v>46.391015655156998</v>
      </c>
      <c r="L3801">
        <v>43.022072090540803</v>
      </c>
      <c r="M3801">
        <v>54.238141987455897</v>
      </c>
      <c r="N3801">
        <v>3.1398645193467098</v>
      </c>
      <c r="O3801">
        <v>23.634945397815802</v>
      </c>
      <c r="P3801">
        <v>89.5748613678373</v>
      </c>
      <c r="Q3801">
        <v>7.0516892641409997E-3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E3802">
        <v>27.627318506999998</v>
      </c>
      <c r="F3802">
        <v>13.71</v>
      </c>
      <c r="G3802">
        <v>41.803080258269397</v>
      </c>
      <c r="H3802">
        <v>8.9593078875111392</v>
      </c>
      <c r="I3802">
        <v>20.686841393004102</v>
      </c>
      <c r="J3802">
        <v>-3.5478638531516502</v>
      </c>
      <c r="K3802">
        <v>12.616940059322101</v>
      </c>
      <c r="L3802">
        <v>10.6625421604191</v>
      </c>
      <c r="M3802">
        <v>55.794872878160902</v>
      </c>
      <c r="N3802">
        <v>0.65089343863742799</v>
      </c>
      <c r="O3802">
        <v>12.5455871626549</v>
      </c>
      <c r="P3802">
        <v>78.283485045513601</v>
      </c>
      <c r="Q3802">
        <v>5.7816770192887001E-2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411</v>
      </c>
      <c r="E3803">
        <v>27.5843025</v>
      </c>
      <c r="F3803">
        <v>81.19</v>
      </c>
      <c r="G3803">
        <v>350.88968755891898</v>
      </c>
      <c r="H3803">
        <v>11.0925586763491</v>
      </c>
      <c r="I3803">
        <v>240.287381227271</v>
      </c>
      <c r="J3803">
        <v>-9.0841349317389692</v>
      </c>
      <c r="K3803">
        <v>66.831266669048404</v>
      </c>
      <c r="L3803">
        <v>40.761412932054398</v>
      </c>
      <c r="M3803">
        <v>36.694947548274499</v>
      </c>
      <c r="N3803">
        <v>0.68582197517703403</v>
      </c>
      <c r="O3803">
        <v>17.440571498952998</v>
      </c>
      <c r="P3803">
        <v>432.04456094364298</v>
      </c>
      <c r="Q3803">
        <v>0.13997817746453001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27.542483900000001</v>
      </c>
      <c r="F3804">
        <v>14.6</v>
      </c>
      <c r="G3804">
        <v>-37.501822486400698</v>
      </c>
      <c r="H3804">
        <v>-7.3854332757418</v>
      </c>
      <c r="I3804">
        <v>-16.920770155552201</v>
      </c>
      <c r="J3804">
        <v>2.2125211519142098</v>
      </c>
      <c r="K3804">
        <v>15.0609663644729</v>
      </c>
      <c r="L3804">
        <v>14.727753272365799</v>
      </c>
      <c r="M3804">
        <v>50.079591250201801</v>
      </c>
      <c r="N3804">
        <v>9.8228663446054701E-2</v>
      </c>
      <c r="O3804">
        <v>35</v>
      </c>
      <c r="P3804">
        <v>35.185185185185098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905</v>
      </c>
      <c r="E3805">
        <v>27.54000898</v>
      </c>
      <c r="F3805">
        <v>24.2</v>
      </c>
      <c r="G3805">
        <v>390.67623845658102</v>
      </c>
      <c r="H3805">
        <v>-5.5121389287632399</v>
      </c>
      <c r="I3805">
        <v>-24.6244738592559</v>
      </c>
      <c r="J3805">
        <v>1.1470420161728201</v>
      </c>
      <c r="K3805">
        <v>27.3514368458438</v>
      </c>
      <c r="L3805">
        <v>25.7270958907521</v>
      </c>
      <c r="M3805">
        <v>33.6362704534844</v>
      </c>
      <c r="N3805">
        <v>0.64628975265017596</v>
      </c>
      <c r="O3805">
        <v>66.983471074380105</v>
      </c>
      <c r="P3805">
        <v>437.77777777777698</v>
      </c>
      <c r="Q3805">
        <v>9.7290395708058003E-2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133</v>
      </c>
      <c r="E3806">
        <v>27.478290000000001</v>
      </c>
      <c r="F3806">
        <v>9.0299999999999994</v>
      </c>
      <c r="G3806">
        <v>10.4004031807457</v>
      </c>
      <c r="H3806">
        <v>1.5619351453108099</v>
      </c>
      <c r="I3806">
        <v>4.9693979468798902E-2</v>
      </c>
      <c r="J3806">
        <v>-1.33357813886593</v>
      </c>
      <c r="K3806">
        <v>8.0268948906449094</v>
      </c>
      <c r="L3806">
        <v>5.7907567175155101</v>
      </c>
      <c r="M3806">
        <v>58.283255962507198</v>
      </c>
      <c r="N3806">
        <v>1.9105750240969499</v>
      </c>
      <c r="O3806">
        <v>5.2048726467331203</v>
      </c>
      <c r="P3806">
        <v>36.818181818181799</v>
      </c>
      <c r="Q3806">
        <v>8.7531205981625004E-2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116</v>
      </c>
      <c r="E3807">
        <v>27.35</v>
      </c>
      <c r="F3807">
        <v>25</v>
      </c>
      <c r="G3807">
        <v>-27.9538164475975</v>
      </c>
      <c r="H3807">
        <v>6.2110579523283604</v>
      </c>
      <c r="I3807">
        <v>-6.5419104686357299</v>
      </c>
      <c r="J3807">
        <v>6.1470753435072298</v>
      </c>
      <c r="K3807">
        <v>23.9444655657454</v>
      </c>
      <c r="L3807">
        <v>21.072072279528602</v>
      </c>
      <c r="M3807">
        <v>81.452778064479403</v>
      </c>
      <c r="N3807">
        <v>0.31673485222543502</v>
      </c>
      <c r="O3807">
        <v>18.399999999999999</v>
      </c>
      <c r="P3807">
        <v>79.597701149425205</v>
      </c>
      <c r="Q3807">
        <v>7.3126536311307999E-2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1447</v>
      </c>
      <c r="E3808">
        <v>27.2816896</v>
      </c>
      <c r="F3808">
        <v>1.76</v>
      </c>
      <c r="G3808">
        <v>166.91555469589699</v>
      </c>
      <c r="H3808">
        <v>19.7407430923306</v>
      </c>
      <c r="I3808">
        <v>21.1305118957297</v>
      </c>
      <c r="J3808">
        <v>29.652337354091799</v>
      </c>
      <c r="K3808">
        <v>1.5256494948927199</v>
      </c>
      <c r="L3808">
        <v>1.3796218507892699</v>
      </c>
      <c r="M3808">
        <v>72.132518585721201</v>
      </c>
      <c r="N3808">
        <v>2.3551962589723598</v>
      </c>
      <c r="O3808">
        <v>10.795454545454501</v>
      </c>
      <c r="P3808">
        <v>193.333333333333</v>
      </c>
      <c r="Q3808">
        <v>8.4244232607605996E-2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E3809">
        <v>27.277774999999998</v>
      </c>
      <c r="F3809">
        <v>0.53</v>
      </c>
      <c r="G3809">
        <v>-43.605278637436001</v>
      </c>
      <c r="H3809">
        <v>-5.3248573075193697</v>
      </c>
      <c r="I3809">
        <v>-10.332534861434601</v>
      </c>
      <c r="J3809">
        <v>-5.0372818425696302</v>
      </c>
      <c r="K3809">
        <v>0.53230196756923798</v>
      </c>
      <c r="L3809">
        <v>0.59931382829841795</v>
      </c>
      <c r="M3809">
        <v>51.875368040642599</v>
      </c>
      <c r="N3809">
        <v>1.10081633176906</v>
      </c>
      <c r="O3809">
        <v>47.169811320754697</v>
      </c>
      <c r="P3809">
        <v>23.2558139534883</v>
      </c>
      <c r="Q3809">
        <v>-0.10549119272440299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146</v>
      </c>
      <c r="E3810">
        <v>27.258091199999999</v>
      </c>
      <c r="F3810">
        <v>20.7</v>
      </c>
      <c r="G3810">
        <v>-58.213495276645197</v>
      </c>
      <c r="H3810">
        <v>1.4880435196950501</v>
      </c>
      <c r="I3810">
        <v>-38.011009566233597</v>
      </c>
      <c r="J3810">
        <v>-5.6032410602142404</v>
      </c>
      <c r="K3810">
        <v>21.7166473459042</v>
      </c>
      <c r="M3810">
        <v>38.7881025116993</v>
      </c>
      <c r="N3810">
        <v>1.29531051964512</v>
      </c>
      <c r="O3810">
        <v>71.014492753623102</v>
      </c>
      <c r="P3810">
        <v>13.7362637362637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E3811">
        <v>27.25275581</v>
      </c>
      <c r="F3811">
        <v>367.85</v>
      </c>
      <c r="G3811">
        <v>917.72073967082395</v>
      </c>
      <c r="H3811">
        <v>-3.8121296925944002</v>
      </c>
      <c r="I3811">
        <v>157.623206193302</v>
      </c>
      <c r="J3811">
        <v>4.7753196034979402</v>
      </c>
      <c r="K3811">
        <v>331.188293765136</v>
      </c>
      <c r="L3811">
        <v>215.46207461054399</v>
      </c>
      <c r="M3811">
        <v>77.285161838366406</v>
      </c>
      <c r="N3811">
        <v>0.29218694256154099</v>
      </c>
      <c r="O3811">
        <v>13.7420144080467</v>
      </c>
      <c r="P3811">
        <v>944.13851830826002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124</v>
      </c>
      <c r="E3812">
        <v>27.235700000000001</v>
      </c>
      <c r="F3812">
        <v>0.37</v>
      </c>
      <c r="G3812">
        <v>-3.08444530410268</v>
      </c>
      <c r="H3812">
        <v>-10.7551380254208</v>
      </c>
      <c r="I3812">
        <v>-32.031881266663397</v>
      </c>
      <c r="J3812">
        <v>-1.33357813886593</v>
      </c>
      <c r="K3812">
        <v>0.41518733948721498</v>
      </c>
      <c r="L3812">
        <v>0.53758269349316301</v>
      </c>
      <c r="M3812">
        <v>2.7715953097465298</v>
      </c>
      <c r="N3812">
        <v>1.0652225208738</v>
      </c>
      <c r="O3812">
        <v>75.675675675675606</v>
      </c>
      <c r="P3812">
        <v>48</v>
      </c>
      <c r="Q3812">
        <v>-5.4513018453200002E-3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27.132000000000001</v>
      </c>
      <c r="F3813">
        <v>66.5</v>
      </c>
      <c r="G3813">
        <v>-48.1824845197889</v>
      </c>
      <c r="H3813">
        <v>11.0780641775688</v>
      </c>
      <c r="I3813">
        <v>-31.129103488885601</v>
      </c>
      <c r="J3813">
        <v>7.8971910919032897</v>
      </c>
      <c r="K3813">
        <v>62.898953626119599</v>
      </c>
      <c r="L3813">
        <v>69.858493993960707</v>
      </c>
      <c r="M3813">
        <v>55.859459467609597</v>
      </c>
      <c r="N3813">
        <v>2.0577200577200498</v>
      </c>
      <c r="O3813">
        <v>45.804511278195399</v>
      </c>
      <c r="P3813">
        <v>31.034482758620602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27.076460000000001</v>
      </c>
      <c r="F3814">
        <v>3.95</v>
      </c>
      <c r="G3814">
        <v>-64.699028637436001</v>
      </c>
      <c r="H3814">
        <v>-9.3066094556281396</v>
      </c>
      <c r="I3814">
        <v>-52.438767025661797</v>
      </c>
      <c r="J3814">
        <v>-1.08357813886593</v>
      </c>
      <c r="K3814">
        <v>4.26912843415308</v>
      </c>
      <c r="L3814">
        <v>4.7754110168414998</v>
      </c>
      <c r="M3814">
        <v>40.786272692561397</v>
      </c>
      <c r="N3814">
        <v>0.66147105489779101</v>
      </c>
      <c r="O3814">
        <v>88.607594936708793</v>
      </c>
      <c r="P3814">
        <v>20.4268292682926</v>
      </c>
      <c r="Q3814">
        <v>-1.0154694799956E-2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E3815">
        <v>27.033239999999999</v>
      </c>
      <c r="F3815">
        <v>199.95</v>
      </c>
      <c r="G3815">
        <v>21.803125736174</v>
      </c>
      <c r="H3815">
        <v>-4.8734715532537702</v>
      </c>
      <c r="I3815">
        <v>33.9668008847244</v>
      </c>
      <c r="J3815">
        <v>-1.33357813886593</v>
      </c>
      <c r="M3815">
        <v>46.155760115267299</v>
      </c>
      <c r="O3815">
        <v>17.229307326831702</v>
      </c>
      <c r="P3815">
        <v>64.162561576354605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51</v>
      </c>
      <c r="E3816">
        <v>26.995099679999999</v>
      </c>
      <c r="F3816">
        <v>45.6</v>
      </c>
      <c r="G3816">
        <v>-26.417778637436001</v>
      </c>
      <c r="H3816">
        <v>-3.4380648546891699</v>
      </c>
      <c r="I3816">
        <v>-14.254103488885599</v>
      </c>
      <c r="J3816">
        <v>-1.33357813886593</v>
      </c>
      <c r="K3816">
        <v>45.6000000786443</v>
      </c>
      <c r="L3816">
        <v>45.601924933457298</v>
      </c>
      <c r="M3816">
        <v>0</v>
      </c>
      <c r="O3816">
        <v>5.26315789473683</v>
      </c>
      <c r="P3816">
        <v>0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26.987954625</v>
      </c>
      <c r="F3817">
        <v>42.95</v>
      </c>
      <c r="G3817">
        <v>264.03676681710903</v>
      </c>
      <c r="H3817">
        <v>-7.9087054240841903</v>
      </c>
      <c r="I3817">
        <v>76.127102184873195</v>
      </c>
      <c r="J3817">
        <v>-2.7565756141929798</v>
      </c>
      <c r="K3817">
        <v>42.506798987189903</v>
      </c>
      <c r="L3817">
        <v>34.667529037082303</v>
      </c>
      <c r="M3817">
        <v>50.393828146756299</v>
      </c>
      <c r="N3817">
        <v>0.81391881374677399</v>
      </c>
      <c r="O3817">
        <v>31.711292200232801</v>
      </c>
      <c r="P3817">
        <v>290.45454545454498</v>
      </c>
      <c r="Q3817">
        <v>9.1992796894418E-2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72</v>
      </c>
      <c r="E3818">
        <v>26.98386</v>
      </c>
      <c r="F3818">
        <v>26.93</v>
      </c>
      <c r="G3818">
        <v>27.908868927033801</v>
      </c>
      <c r="H3818">
        <v>-4.0108025408289301</v>
      </c>
      <c r="I3818">
        <v>11.0017104646027</v>
      </c>
      <c r="J3818">
        <v>2.9515640317387901</v>
      </c>
      <c r="K3818">
        <v>24.145150757925599</v>
      </c>
      <c r="L3818">
        <v>22.6317099148058</v>
      </c>
      <c r="M3818">
        <v>81.005925359844696</v>
      </c>
      <c r="N3818">
        <v>1.24848374531793</v>
      </c>
      <c r="O3818">
        <v>6.5725956182695899</v>
      </c>
      <c r="P3818">
        <v>68.417761100687898</v>
      </c>
      <c r="Q3818">
        <v>8.0361718538144E-2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720</v>
      </c>
      <c r="E3819">
        <v>26.973934176</v>
      </c>
      <c r="F3819">
        <v>138.84</v>
      </c>
      <c r="G3819">
        <v>17.100931306744201</v>
      </c>
      <c r="H3819">
        <v>6.3325917585687499</v>
      </c>
      <c r="I3819">
        <v>8.6240273191504997</v>
      </c>
      <c r="J3819">
        <v>5.9430568012630101</v>
      </c>
      <c r="K3819">
        <v>128.51986350939001</v>
      </c>
      <c r="L3819">
        <v>116.583867796229</v>
      </c>
      <c r="M3819">
        <v>49.068310851650402</v>
      </c>
      <c r="N3819">
        <v>1.4712178131154701</v>
      </c>
      <c r="O3819">
        <v>0.66263324690289904</v>
      </c>
      <c r="P3819">
        <v>62.007001166861102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D3820" t="s">
        <v>720</v>
      </c>
      <c r="E3820">
        <v>26.947385721</v>
      </c>
      <c r="F3820">
        <v>41.98</v>
      </c>
      <c r="G3820">
        <v>12.1803923157153</v>
      </c>
      <c r="H3820">
        <v>11.5660346260432</v>
      </c>
      <c r="I3820">
        <v>-1.08521280280933</v>
      </c>
      <c r="J3820">
        <v>2.0570852517974401</v>
      </c>
      <c r="K3820">
        <v>37.935673111172697</v>
      </c>
      <c r="L3820">
        <v>35.507993515810703</v>
      </c>
      <c r="N3820">
        <v>0.39651827897741698</v>
      </c>
      <c r="O3820">
        <v>5.8122915674130704</v>
      </c>
      <c r="P3820">
        <v>40.209077853111097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279</v>
      </c>
      <c r="E3821">
        <v>26.921687525999999</v>
      </c>
      <c r="F3821">
        <v>9.18</v>
      </c>
      <c r="G3821">
        <v>17.244193193549801</v>
      </c>
      <c r="H3821">
        <v>-5.3347982582718902</v>
      </c>
      <c r="I3821">
        <v>-28.056920390294</v>
      </c>
      <c r="J3821">
        <v>2.1108663055785102</v>
      </c>
      <c r="K3821">
        <v>9.4259203170099592</v>
      </c>
      <c r="L3821">
        <v>9.4653772847930409</v>
      </c>
      <c r="M3821">
        <v>42.8828210700498</v>
      </c>
      <c r="N3821">
        <v>0.67625707631721699</v>
      </c>
      <c r="O3821">
        <v>49.7821350762527</v>
      </c>
      <c r="P3821">
        <v>47.351524879614701</v>
      </c>
      <c r="Q3821">
        <v>2.4318530364245999E-2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531</v>
      </c>
      <c r="E3822">
        <v>26.914114999999999</v>
      </c>
      <c r="F3822">
        <v>48.19</v>
      </c>
      <c r="G3822">
        <v>-7.7231973566478498</v>
      </c>
      <c r="H3822">
        <v>-18.073101351039501</v>
      </c>
      <c r="I3822">
        <v>-23.586182510522399</v>
      </c>
      <c r="J3822">
        <v>-11.630797697830401</v>
      </c>
      <c r="K3822">
        <v>53.581312936068798</v>
      </c>
      <c r="L3822">
        <v>54.332425584309</v>
      </c>
      <c r="M3822">
        <v>40.906939434698501</v>
      </c>
      <c r="N3822">
        <v>3.4051089580461098</v>
      </c>
      <c r="O3822">
        <v>80.493878398007894</v>
      </c>
      <c r="P3822">
        <v>25.006485084306</v>
      </c>
      <c r="Q3822">
        <v>2.4950978102803001E-2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531</v>
      </c>
      <c r="E3823">
        <v>26.846316000000002</v>
      </c>
      <c r="F3823">
        <v>0.81</v>
      </c>
      <c r="G3823">
        <v>-73.476602166847698</v>
      </c>
      <c r="H3823">
        <v>-11.4840418661834</v>
      </c>
      <c r="I3823">
        <v>-82.489397606532606</v>
      </c>
      <c r="J3823">
        <v>-3.77260252910982</v>
      </c>
      <c r="K3823">
        <v>0.81684487383831095</v>
      </c>
      <c r="L3823">
        <v>1.1710551367336799</v>
      </c>
      <c r="M3823">
        <v>52.245673042985104</v>
      </c>
      <c r="N3823">
        <v>0.87248135961642903</v>
      </c>
      <c r="O3823">
        <v>265.43209876543199</v>
      </c>
      <c r="P3823">
        <v>24.615384615384599</v>
      </c>
      <c r="Q3823">
        <v>5.2587541181959997E-2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3012</v>
      </c>
      <c r="E3824">
        <v>26.816297250000002</v>
      </c>
      <c r="F3824">
        <v>21.25</v>
      </c>
      <c r="G3824">
        <v>-7.2902618589125199</v>
      </c>
      <c r="H3824">
        <v>-9.3888478524520504</v>
      </c>
      <c r="I3824">
        <v>-44.990739733996399</v>
      </c>
      <c r="J3824">
        <v>-3.3382401435279299</v>
      </c>
      <c r="K3824">
        <v>21.9674999871689</v>
      </c>
      <c r="L3824">
        <v>22.456035302523599</v>
      </c>
      <c r="M3824">
        <v>46.181515349517497</v>
      </c>
      <c r="N3824">
        <v>1.77332903471714</v>
      </c>
      <c r="O3824">
        <v>81.176470588235205</v>
      </c>
      <c r="P3824">
        <v>35.264162953532697</v>
      </c>
      <c r="Q3824">
        <v>9.6612750629242003E-2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21</v>
      </c>
      <c r="E3825">
        <v>26.740046795000001</v>
      </c>
      <c r="F3825">
        <v>367.65</v>
      </c>
      <c r="G3825">
        <v>8.6483492097351693</v>
      </c>
      <c r="H3825">
        <v>3.0254760416279201</v>
      </c>
      <c r="I3825">
        <v>2.2752150531112001</v>
      </c>
      <c r="J3825">
        <v>-4.5862663109089397</v>
      </c>
      <c r="K3825">
        <v>351.71492744831301</v>
      </c>
      <c r="L3825">
        <v>320.50080046407697</v>
      </c>
      <c r="M3825">
        <v>74.284915173060398</v>
      </c>
      <c r="N3825">
        <v>1.188844373315</v>
      </c>
      <c r="O3825">
        <v>8.5271317829457498</v>
      </c>
      <c r="P3825">
        <v>75.0297548202808</v>
      </c>
      <c r="Q3825">
        <v>2.0518194718030999E-2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26.715</v>
      </c>
      <c r="F3826">
        <v>65</v>
      </c>
      <c r="G3826">
        <v>-18.9797621085104</v>
      </c>
      <c r="H3826">
        <v>9.8837940093383594</v>
      </c>
      <c r="I3826">
        <v>-14.9719895435671</v>
      </c>
      <c r="J3826">
        <v>-1.1662268533037801</v>
      </c>
      <c r="K3826">
        <v>61.638960967024403</v>
      </c>
      <c r="L3826">
        <v>61.218949129233103</v>
      </c>
      <c r="M3826">
        <v>56.457942606039403</v>
      </c>
      <c r="N3826">
        <v>1.12187893321321</v>
      </c>
      <c r="O3826">
        <v>12.1538461538461</v>
      </c>
      <c r="P3826">
        <v>33.607399794450103</v>
      </c>
      <c r="Q3826">
        <v>3.2920546399618E-2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E3827">
        <v>26.69030364</v>
      </c>
      <c r="F3827">
        <v>50.05</v>
      </c>
      <c r="G3827">
        <v>-77.180198706299706</v>
      </c>
      <c r="H3827">
        <v>15.445545596617199</v>
      </c>
      <c r="I3827">
        <v>-26.447085945025901</v>
      </c>
      <c r="J3827">
        <v>9.8886440833562794</v>
      </c>
      <c r="K3827">
        <v>46.251676694212598</v>
      </c>
      <c r="M3827">
        <v>58.804140298020997</v>
      </c>
      <c r="N3827">
        <v>2.6105263157894698</v>
      </c>
      <c r="O3827">
        <v>113.786213786213</v>
      </c>
      <c r="P3827">
        <v>56.406249999999901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26.669419919999999</v>
      </c>
      <c r="F3828">
        <v>2.4700000000000002</v>
      </c>
      <c r="G3828">
        <v>-9.3561672630284196</v>
      </c>
      <c r="H3828">
        <v>3.5794790049599499</v>
      </c>
      <c r="I3828">
        <v>-3.9862463460284698</v>
      </c>
      <c r="J3828">
        <v>1.6200083590243499</v>
      </c>
      <c r="K3828">
        <v>2.41603159552443</v>
      </c>
      <c r="L3828">
        <v>2.3943268688644399</v>
      </c>
      <c r="M3828">
        <v>62.519612470603697</v>
      </c>
      <c r="N3828">
        <v>0.96045429188737297</v>
      </c>
      <c r="O3828">
        <v>25.101214574898702</v>
      </c>
      <c r="P3828">
        <v>26.020408163265301</v>
      </c>
      <c r="Q3828">
        <v>1.2835351205152E-2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26.644307999999999</v>
      </c>
      <c r="F3829">
        <v>42.65</v>
      </c>
      <c r="G3829">
        <v>98.0559055730902</v>
      </c>
      <c r="H3829">
        <v>33.585821523619401</v>
      </c>
      <c r="I3829">
        <v>63.602443633716497</v>
      </c>
      <c r="J3829">
        <v>-2.3825291878169699</v>
      </c>
      <c r="K3829">
        <v>33.560464971888202</v>
      </c>
      <c r="L3829">
        <v>26.953384851891101</v>
      </c>
      <c r="M3829">
        <v>82.075627224902803</v>
      </c>
      <c r="N3829">
        <v>1.6845395830716099</v>
      </c>
      <c r="O3829">
        <v>5.5099648300117297</v>
      </c>
      <c r="P3829">
        <v>165.73208722741401</v>
      </c>
      <c r="Q3829">
        <v>6.1026181396532E-2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26.5608</v>
      </c>
      <c r="F3830">
        <v>85.68</v>
      </c>
      <c r="G3830">
        <v>254.382221362564</v>
      </c>
      <c r="H3830">
        <v>-6.9971922944136198</v>
      </c>
      <c r="I3830">
        <v>158.26498048057999</v>
      </c>
      <c r="J3830">
        <v>2.6525570431098</v>
      </c>
      <c r="K3830">
        <v>85.125174971009997</v>
      </c>
      <c r="L3830">
        <v>59.838037200795597</v>
      </c>
      <c r="M3830">
        <v>51.897455260399099</v>
      </c>
      <c r="N3830">
        <v>0.53388574914197895</v>
      </c>
      <c r="O3830">
        <v>18.662464985994301</v>
      </c>
      <c r="P3830">
        <v>280.8</v>
      </c>
      <c r="Q3830">
        <v>0.124999281793093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231</v>
      </c>
      <c r="E3831">
        <v>26.463999999999999</v>
      </c>
      <c r="F3831">
        <v>66.16</v>
      </c>
      <c r="G3831">
        <v>109.86793564827801</v>
      </c>
      <c r="H3831">
        <v>-5.03106813440181</v>
      </c>
      <c r="I3831">
        <v>93.274127376860903</v>
      </c>
      <c r="J3831">
        <v>6.8195286239215704</v>
      </c>
      <c r="K3831">
        <v>61.118435355218502</v>
      </c>
      <c r="L3831">
        <v>49.230185754454702</v>
      </c>
      <c r="M3831">
        <v>74.392666822245303</v>
      </c>
      <c r="N3831">
        <v>0.33949335753775001</v>
      </c>
      <c r="O3831">
        <v>30.139056831922598</v>
      </c>
      <c r="P3831">
        <v>148.72180451127801</v>
      </c>
      <c r="Q3831">
        <v>2.4967040663631999E-2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21</v>
      </c>
      <c r="E3832">
        <v>26.461146599999999</v>
      </c>
      <c r="F3832">
        <v>8.82</v>
      </c>
      <c r="G3832">
        <v>223.58222136256401</v>
      </c>
      <c r="H3832">
        <v>-0.108558540108247</v>
      </c>
      <c r="I3832">
        <v>65.379297733110306</v>
      </c>
      <c r="J3832">
        <v>-8.9311140731575094</v>
      </c>
      <c r="K3832">
        <v>7.8767493817255101</v>
      </c>
      <c r="L3832">
        <v>5.6012571210242497</v>
      </c>
      <c r="M3832">
        <v>27.283642663952499</v>
      </c>
      <c r="N3832">
        <v>0.16007330273016401</v>
      </c>
      <c r="O3832">
        <v>31.859410430838999</v>
      </c>
      <c r="P3832">
        <v>281.81818181818102</v>
      </c>
      <c r="Q3832">
        <v>0.15736327086073101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286</v>
      </c>
      <c r="E3833">
        <v>26.407920000000001</v>
      </c>
      <c r="F3833">
        <v>30.8</v>
      </c>
      <c r="G3833">
        <v>-68.577403050581495</v>
      </c>
      <c r="H3833">
        <v>-9.2484624082060005</v>
      </c>
      <c r="I3833">
        <v>-35.279744514526598</v>
      </c>
      <c r="J3833">
        <v>1.1622621273570199</v>
      </c>
      <c r="K3833">
        <v>31.325903817280999</v>
      </c>
      <c r="M3833">
        <v>47.060065138403701</v>
      </c>
      <c r="N3833">
        <v>0.59841954022988497</v>
      </c>
      <c r="O3833">
        <v>90.097402597402507</v>
      </c>
      <c r="P3833">
        <v>25.714285714285701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95</v>
      </c>
      <c r="E3834">
        <v>26.379314571999998</v>
      </c>
      <c r="F3834">
        <v>17.54</v>
      </c>
      <c r="G3834">
        <v>21.2253190056616</v>
      </c>
      <c r="H3834">
        <v>-6.3907110942434802</v>
      </c>
      <c r="I3834">
        <v>-30.129403249077399</v>
      </c>
      <c r="J3834">
        <v>4.3703053562797001</v>
      </c>
      <c r="K3834">
        <v>17.269081251152201</v>
      </c>
      <c r="L3834">
        <v>16.704761590294002</v>
      </c>
      <c r="M3834">
        <v>54.257023476308802</v>
      </c>
      <c r="N3834">
        <v>1.78271241991825</v>
      </c>
      <c r="O3834">
        <v>43.956670467502803</v>
      </c>
      <c r="P3834">
        <v>59.454545454545404</v>
      </c>
      <c r="Q3834">
        <v>1.8915330342377999E-2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E3835">
        <v>26.3523</v>
      </c>
      <c r="F3835">
        <v>67.569999999999993</v>
      </c>
      <c r="G3835">
        <v>5.40040318074578</v>
      </c>
      <c r="H3835">
        <v>-1.85459328177408</v>
      </c>
      <c r="I3835">
        <v>-28.450928885711001</v>
      </c>
      <c r="J3835">
        <v>-8.6150647183566509</v>
      </c>
      <c r="K3835">
        <v>68.338413204856707</v>
      </c>
      <c r="L3835">
        <v>63.461178462359797</v>
      </c>
      <c r="M3835">
        <v>45.866317395295198</v>
      </c>
      <c r="N3835">
        <v>2.1468277849925501</v>
      </c>
      <c r="O3835">
        <v>36.155098416457001</v>
      </c>
      <c r="P3835">
        <v>53.568181818181699</v>
      </c>
      <c r="Q3835">
        <v>6.4859771064868996E-2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420</v>
      </c>
      <c r="E3836">
        <v>26.3485896</v>
      </c>
      <c r="F3836">
        <v>43.08</v>
      </c>
      <c r="G3836">
        <v>20.112833607461901</v>
      </c>
      <c r="H3836">
        <v>23.0484216317973</v>
      </c>
      <c r="I3836">
        <v>-1.8030463236546099</v>
      </c>
      <c r="J3836">
        <v>9.50852712429195</v>
      </c>
      <c r="K3836">
        <v>37.7058979631352</v>
      </c>
      <c r="L3836">
        <v>35.6205390595239</v>
      </c>
      <c r="M3836">
        <v>62.179135383140597</v>
      </c>
      <c r="N3836">
        <v>0.60520713934828796</v>
      </c>
      <c r="O3836">
        <v>19.3129062209842</v>
      </c>
      <c r="P3836">
        <v>70.613861386138595</v>
      </c>
      <c r="Q3836">
        <v>3.49409963503E-4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26.319178579999999</v>
      </c>
      <c r="F3837">
        <v>25.45</v>
      </c>
      <c r="G3837">
        <v>1.5300387233266399</v>
      </c>
      <c r="H3837">
        <v>11.283231000479899</v>
      </c>
      <c r="I3837">
        <v>5.4542690416882103</v>
      </c>
      <c r="J3837">
        <v>0.39857226248597499</v>
      </c>
      <c r="K3837">
        <v>22.3247421914024</v>
      </c>
      <c r="L3837">
        <v>21.933838822988101</v>
      </c>
      <c r="M3837">
        <v>68.876434859521595</v>
      </c>
      <c r="N3837">
        <v>1.5860839482564399</v>
      </c>
      <c r="O3837">
        <v>13.9489194499017</v>
      </c>
      <c r="P3837">
        <v>39.4520547945205</v>
      </c>
      <c r="Q3837">
        <v>5.8667831810972002E-2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26.3004</v>
      </c>
      <c r="F3838">
        <v>21.21</v>
      </c>
      <c r="G3838">
        <v>24.7582726811669</v>
      </c>
      <c r="H3838">
        <v>1.4653526787432001</v>
      </c>
      <c r="I3838">
        <v>-31.207901452863599</v>
      </c>
      <c r="J3838">
        <v>-3.7298915029212298</v>
      </c>
      <c r="K3838">
        <v>21.4267292899818</v>
      </c>
      <c r="L3838">
        <v>21.320803214330201</v>
      </c>
      <c r="M3838">
        <v>44.294725609229303</v>
      </c>
      <c r="N3838">
        <v>0.77218666577089401</v>
      </c>
      <c r="O3838">
        <v>52.098066949551999</v>
      </c>
      <c r="P3838">
        <v>75.144508670520196</v>
      </c>
      <c r="Q3838">
        <v>6.9274532758768007E-2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E3839">
        <v>26.2591</v>
      </c>
      <c r="F3839">
        <v>22.54</v>
      </c>
      <c r="G3839">
        <v>166.44830396581801</v>
      </c>
      <c r="H3839">
        <v>49.487105213337998</v>
      </c>
      <c r="I3839">
        <v>26.2695872841817</v>
      </c>
      <c r="J3839">
        <v>-9.6159118801960002</v>
      </c>
      <c r="K3839">
        <v>20.0019851312993</v>
      </c>
      <c r="L3839">
        <v>16.328524095310801</v>
      </c>
      <c r="M3839">
        <v>43.1830850253493</v>
      </c>
      <c r="N3839">
        <v>1.1692706306096901</v>
      </c>
      <c r="O3839">
        <v>26.841171251109099</v>
      </c>
      <c r="P3839">
        <v>188.97435897435801</v>
      </c>
      <c r="Q3839">
        <v>0.126205868779213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133</v>
      </c>
      <c r="E3840">
        <v>26.258580972000001</v>
      </c>
      <c r="F3840">
        <v>19.079999999999998</v>
      </c>
      <c r="G3840">
        <v>-2.76256152790913</v>
      </c>
      <c r="H3840">
        <v>-7.17732710835263</v>
      </c>
      <c r="I3840">
        <v>-41.734149098919801</v>
      </c>
      <c r="J3840">
        <v>-5.8926963753388701</v>
      </c>
      <c r="K3840">
        <v>20.203596734648901</v>
      </c>
      <c r="L3840">
        <v>21.053971258876</v>
      </c>
      <c r="M3840">
        <v>38.147222658634703</v>
      </c>
      <c r="N3840">
        <v>0.51163029253150005</v>
      </c>
      <c r="O3840">
        <v>95.859538784067098</v>
      </c>
      <c r="P3840">
        <v>36.285714285714199</v>
      </c>
      <c r="Q3840">
        <v>0.11149067774803301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E3841">
        <v>26.210506599999999</v>
      </c>
      <c r="F3841">
        <v>2</v>
      </c>
      <c r="G3841">
        <v>-23.8536760733334</v>
      </c>
      <c r="H3841">
        <v>10.933192630340701</v>
      </c>
      <c r="I3841">
        <v>2.0249662785562399</v>
      </c>
      <c r="J3841">
        <v>-9.0630467378997395</v>
      </c>
      <c r="K3841">
        <v>1.71348466590506</v>
      </c>
      <c r="L3841">
        <v>1.9305932920654201</v>
      </c>
      <c r="M3841">
        <v>62.135906636498703</v>
      </c>
      <c r="N3841">
        <v>3.07096674249944</v>
      </c>
      <c r="O3841">
        <v>45.5</v>
      </c>
      <c r="P3841">
        <v>66.6666666666666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21</v>
      </c>
      <c r="E3842">
        <v>26.199794669999999</v>
      </c>
      <c r="F3842">
        <v>16.95</v>
      </c>
      <c r="G3842">
        <v>-9.52122691329809</v>
      </c>
      <c r="H3842">
        <v>-3.6740530552791402</v>
      </c>
      <c r="I3842">
        <v>-23.125071230821099</v>
      </c>
      <c r="J3842">
        <v>-1.0370182337650899</v>
      </c>
      <c r="K3842">
        <v>16.856337767620499</v>
      </c>
      <c r="L3842">
        <v>16.6800112385007</v>
      </c>
      <c r="M3842">
        <v>50.260671096932803</v>
      </c>
      <c r="N3842">
        <v>0.91799737807775295</v>
      </c>
      <c r="O3842">
        <v>37.1681415929203</v>
      </c>
      <c r="P3842">
        <v>41.249999999999901</v>
      </c>
      <c r="Q3842">
        <v>1.0090531262924E-2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E3843">
        <v>26.1066416</v>
      </c>
      <c r="F3843">
        <v>86.86</v>
      </c>
      <c r="G3843">
        <v>299.784380341955</v>
      </c>
      <c r="H3843">
        <v>25.450188114262001</v>
      </c>
      <c r="I3843">
        <v>18.925902644202299</v>
      </c>
      <c r="J3843">
        <v>-2.5291468566458999</v>
      </c>
      <c r="K3843">
        <v>79.292518836439001</v>
      </c>
      <c r="L3843">
        <v>66.031683533999498</v>
      </c>
      <c r="M3843">
        <v>40.1088728781775</v>
      </c>
      <c r="N3843">
        <v>2.6976580327474999</v>
      </c>
      <c r="O3843">
        <v>37.531660142758398</v>
      </c>
      <c r="P3843">
        <v>347.50128799587799</v>
      </c>
      <c r="Q3843">
        <v>0.12078953247914501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531</v>
      </c>
      <c r="E3844">
        <v>26.076000000000001</v>
      </c>
      <c r="F3844">
        <v>84.8</v>
      </c>
      <c r="G3844">
        <v>6.0822213625639696</v>
      </c>
      <c r="H3844">
        <v>43.864002719692998</v>
      </c>
      <c r="I3844">
        <v>-6.1597758916899599</v>
      </c>
      <c r="J3844">
        <v>-1.7427155408434201</v>
      </c>
      <c r="K3844">
        <v>70.542131738925903</v>
      </c>
      <c r="L3844">
        <v>65.958876663865993</v>
      </c>
      <c r="M3844">
        <v>63.359259826353401</v>
      </c>
      <c r="N3844">
        <v>3.7591859786816499</v>
      </c>
      <c r="O3844">
        <v>11.438679245283</v>
      </c>
      <c r="P3844">
        <v>64.341085271317795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E3845">
        <v>26.02</v>
      </c>
      <c r="F3845">
        <v>130.1</v>
      </c>
      <c r="G3845">
        <v>-55.615057549000603</v>
      </c>
      <c r="H3845">
        <v>10.4080889914646</v>
      </c>
      <c r="I3845">
        <v>-43.4513824004502</v>
      </c>
      <c r="J3845">
        <v>11.643521097775199</v>
      </c>
      <c r="K3845">
        <v>136.77866631089699</v>
      </c>
      <c r="M3845">
        <v>42.3311548233576</v>
      </c>
      <c r="N3845">
        <v>0.38749999999999901</v>
      </c>
      <c r="O3845">
        <v>47.425057647963101</v>
      </c>
      <c r="P3845">
        <v>9.5117845117845103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25.99435068</v>
      </c>
      <c r="F3846">
        <v>43.7</v>
      </c>
      <c r="G3846">
        <v>179.17662695696899</v>
      </c>
      <c r="H3846">
        <v>3.9382189921828901</v>
      </c>
      <c r="I3846">
        <v>43.109958448456801</v>
      </c>
      <c r="J3846">
        <v>5.8925290872412903</v>
      </c>
      <c r="K3846">
        <v>47.208288851205403</v>
      </c>
      <c r="L3846">
        <v>43.745093309114303</v>
      </c>
      <c r="M3846">
        <v>43.584160796234798</v>
      </c>
      <c r="N3846">
        <v>1.23533457399465</v>
      </c>
      <c r="O3846">
        <v>104.324942791762</v>
      </c>
      <c r="P3846">
        <v>239.28571428571399</v>
      </c>
      <c r="Q3846">
        <v>0.136902056987907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628</v>
      </c>
      <c r="E3847">
        <v>25.977509999999999</v>
      </c>
      <c r="F3847">
        <v>9.75</v>
      </c>
      <c r="G3847">
        <v>-37.2137530198696</v>
      </c>
      <c r="H3847">
        <v>-4.7419765898947999</v>
      </c>
      <c r="I3847">
        <v>-22.1861148203303</v>
      </c>
      <c r="J3847">
        <v>5.0448002395124396</v>
      </c>
      <c r="K3847">
        <v>9.8128372421621499</v>
      </c>
      <c r="L3847">
        <v>9.4029236704510506</v>
      </c>
      <c r="M3847">
        <v>52.4891387162181</v>
      </c>
      <c r="N3847">
        <v>1.5826950847824399</v>
      </c>
      <c r="O3847">
        <v>43.589743589743499</v>
      </c>
      <c r="P3847">
        <v>39.285714285714199</v>
      </c>
      <c r="Q3847">
        <v>2.7120858215430001E-2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57</v>
      </c>
      <c r="E3848">
        <v>25.929389744999899</v>
      </c>
      <c r="F3848">
        <v>39.83</v>
      </c>
      <c r="G3848">
        <v>-8.6802220763500397</v>
      </c>
      <c r="H3848">
        <v>-9.9546525324142898</v>
      </c>
      <c r="I3848">
        <v>-38.989553224335303</v>
      </c>
      <c r="J3848">
        <v>-2.7085781388659198</v>
      </c>
      <c r="K3848">
        <v>41.365228393570803</v>
      </c>
      <c r="L3848">
        <v>43.270678675122603</v>
      </c>
      <c r="M3848">
        <v>49.874326997409099</v>
      </c>
      <c r="N3848">
        <v>1.0838866284446</v>
      </c>
      <c r="O3848">
        <v>75.746924428822496</v>
      </c>
      <c r="P3848">
        <v>27.252396166134101</v>
      </c>
      <c r="Q3848">
        <v>-1.0729925190132E-2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420</v>
      </c>
      <c r="E3849">
        <v>25.886760899999999</v>
      </c>
      <c r="F3849">
        <v>43.89</v>
      </c>
      <c r="G3849">
        <v>-3.6485478682052501</v>
      </c>
      <c r="H3849">
        <v>5.48462209081144</v>
      </c>
      <c r="I3849">
        <v>18.786211758158899</v>
      </c>
      <c r="J3849">
        <v>4.7651872932328301</v>
      </c>
      <c r="K3849">
        <v>41.440561541653999</v>
      </c>
      <c r="L3849">
        <v>37.903697719571397</v>
      </c>
      <c r="M3849">
        <v>61.462736881111802</v>
      </c>
      <c r="N3849">
        <v>1.6188184908529699</v>
      </c>
      <c r="O3849">
        <v>9.3415356573251298</v>
      </c>
      <c r="P3849">
        <v>52.131715771230503</v>
      </c>
      <c r="Q3849">
        <v>5.5282746575117003E-2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72</v>
      </c>
      <c r="E3850">
        <v>25.877800199999999</v>
      </c>
      <c r="F3850">
        <v>51.76</v>
      </c>
      <c r="G3850">
        <v>90.969873609518999</v>
      </c>
      <c r="H3850">
        <v>-3.02255238931521</v>
      </c>
      <c r="I3850">
        <v>13.485284467679</v>
      </c>
      <c r="J3850">
        <v>-5.3797116234565898</v>
      </c>
      <c r="K3850">
        <v>50.486256932716799</v>
      </c>
      <c r="L3850">
        <v>43.647966281435401</v>
      </c>
      <c r="M3850">
        <v>43.960460660600397</v>
      </c>
      <c r="N3850">
        <v>0.53488886796006696</v>
      </c>
      <c r="O3850">
        <v>31.375579598145201</v>
      </c>
      <c r="P3850">
        <v>125.04347826086899</v>
      </c>
      <c r="Q3850">
        <v>7.4059056839300003E-2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21</v>
      </c>
      <c r="E3851">
        <v>25.854870600000002</v>
      </c>
      <c r="F3851">
        <v>2.34</v>
      </c>
      <c r="G3851">
        <v>80.661867380263004</v>
      </c>
      <c r="H3851">
        <v>-4.7256185027578503</v>
      </c>
      <c r="I3851">
        <v>40.712783928332897</v>
      </c>
      <c r="J3851">
        <v>-3.04297984826764</v>
      </c>
      <c r="K3851">
        <v>2.4524607041170601</v>
      </c>
      <c r="L3851">
        <v>2.05807282202582</v>
      </c>
      <c r="M3851">
        <v>45.962939126984502</v>
      </c>
      <c r="N3851">
        <v>0.55228546280894297</v>
      </c>
      <c r="O3851">
        <v>56.837606837606799</v>
      </c>
      <c r="P3851">
        <v>127.184466019417</v>
      </c>
      <c r="Q3851">
        <v>6.0281306457304999E-2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E3852">
        <v>25.8358086</v>
      </c>
      <c r="F3852">
        <v>23.94</v>
      </c>
      <c r="G3852">
        <v>43.249124268304598</v>
      </c>
      <c r="H3852">
        <v>-9.3889057343787101</v>
      </c>
      <c r="I3852">
        <v>-9.7126187727283995</v>
      </c>
      <c r="J3852">
        <v>-21.880026226297598</v>
      </c>
      <c r="K3852">
        <v>22.746255812360801</v>
      </c>
      <c r="L3852">
        <v>21.730236044135999</v>
      </c>
      <c r="M3852">
        <v>56.561374044913997</v>
      </c>
      <c r="N3852">
        <v>2.9605201112364901</v>
      </c>
      <c r="O3852">
        <v>29.406850459482001</v>
      </c>
      <c r="P3852">
        <v>71</v>
      </c>
      <c r="Q3852">
        <v>-5.1332428142529998E-3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1149</v>
      </c>
      <c r="E3853">
        <v>25.818132288000001</v>
      </c>
      <c r="F3853">
        <v>70.72</v>
      </c>
      <c r="G3853">
        <v>20.7316179501628</v>
      </c>
      <c r="H3853">
        <v>-16.7244197553938</v>
      </c>
      <c r="I3853">
        <v>-31.608316413976102</v>
      </c>
      <c r="J3853">
        <v>-3.1042602869065599</v>
      </c>
      <c r="K3853">
        <v>70.775564680516197</v>
      </c>
      <c r="L3853">
        <v>73.719931306770604</v>
      </c>
      <c r="M3853">
        <v>59.717915751639403</v>
      </c>
      <c r="N3853">
        <v>0.85206742019515203</v>
      </c>
      <c r="O3853">
        <v>68.099547511312196</v>
      </c>
      <c r="P3853">
        <v>63.325635103926103</v>
      </c>
      <c r="Q3853">
        <v>0.112691084694404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E3854">
        <v>25.755749999999999</v>
      </c>
      <c r="F3854">
        <v>572.35</v>
      </c>
      <c r="G3854">
        <v>62.7888329328119</v>
      </c>
      <c r="H3854">
        <v>23.398500242263701</v>
      </c>
      <c r="I3854">
        <v>17.578212530923199</v>
      </c>
      <c r="J3854">
        <v>20.1071178085136</v>
      </c>
      <c r="K3854">
        <v>501.83119805805302</v>
      </c>
      <c r="L3854">
        <v>453.68041481057099</v>
      </c>
      <c r="M3854">
        <v>85.356434591626495</v>
      </c>
      <c r="N3854">
        <v>1.6173913043478201</v>
      </c>
      <c r="O3854">
        <v>1.36280248099938</v>
      </c>
      <c r="P3854">
        <v>119.291187739463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25.716000000000001</v>
      </c>
      <c r="F3855">
        <v>42.86</v>
      </c>
      <c r="G3855">
        <v>-21.727988700943499</v>
      </c>
      <c r="H3855">
        <v>1.5019831069414999</v>
      </c>
      <c r="I3855">
        <v>-24.943830515349401</v>
      </c>
      <c r="J3855">
        <v>-0.71274576360726105</v>
      </c>
      <c r="K3855">
        <v>43.114610641321804</v>
      </c>
      <c r="L3855">
        <v>44.221949938869201</v>
      </c>
      <c r="M3855">
        <v>49.513640126892199</v>
      </c>
      <c r="N3855">
        <v>0.74971362708559697</v>
      </c>
      <c r="O3855">
        <v>50.233317778814701</v>
      </c>
      <c r="P3855">
        <v>27.3321449792038</v>
      </c>
      <c r="Q3855">
        <v>5.2309589720032003E-2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E3856">
        <v>25.714170447999901</v>
      </c>
      <c r="F3856">
        <v>37.43</v>
      </c>
      <c r="G3856">
        <v>-47.2008474205048</v>
      </c>
      <c r="H3856">
        <v>-20.920126172366899</v>
      </c>
      <c r="I3856">
        <v>-35.037172271954397</v>
      </c>
      <c r="J3856">
        <v>-1.4651570862343399</v>
      </c>
      <c r="M3856">
        <v>33.893481089910701</v>
      </c>
      <c r="O3856">
        <v>61.074004808976703</v>
      </c>
      <c r="P3856">
        <v>1.57394843962008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628</v>
      </c>
      <c r="E3857">
        <v>25.656019199999999</v>
      </c>
      <c r="F3857">
        <v>33.49</v>
      </c>
      <c r="G3857">
        <v>28.199026533385702</v>
      </c>
      <c r="H3857">
        <v>-1.76861577288617</v>
      </c>
      <c r="I3857">
        <v>-23.862740465943599</v>
      </c>
      <c r="J3857">
        <v>-3.8623873578159902</v>
      </c>
      <c r="K3857">
        <v>29.360426097846901</v>
      </c>
      <c r="L3857">
        <v>28.595386812357798</v>
      </c>
      <c r="M3857">
        <v>79.165344881076905</v>
      </c>
      <c r="N3857">
        <v>1.90688334427664</v>
      </c>
      <c r="O3857">
        <v>36.906539265452302</v>
      </c>
      <c r="P3857">
        <v>59.476190476190403</v>
      </c>
      <c r="Q3857">
        <v>3.4366368736047002E-2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420</v>
      </c>
      <c r="E3858">
        <v>25.538298300000001</v>
      </c>
      <c r="F3858">
        <v>35.43</v>
      </c>
      <c r="G3858">
        <v>30.909041966471602</v>
      </c>
      <c r="H3858">
        <v>-1.7968965653985001</v>
      </c>
      <c r="I3858">
        <v>-27.797295289764001</v>
      </c>
      <c r="J3858">
        <v>3.9993708377843999</v>
      </c>
      <c r="K3858">
        <v>35.125046545563798</v>
      </c>
      <c r="L3858">
        <v>34.457243817605502</v>
      </c>
      <c r="M3858">
        <v>56.6260738160138</v>
      </c>
      <c r="N3858">
        <v>0.95721104202082297</v>
      </c>
      <c r="O3858">
        <v>35.421958791984103</v>
      </c>
      <c r="P3858">
        <v>68.633983817229804</v>
      </c>
      <c r="Q3858">
        <v>5.2593418257162003E-2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E3859">
        <v>25.519200000000001</v>
      </c>
      <c r="F3859">
        <v>45.57</v>
      </c>
      <c r="G3859">
        <v>76.657087672724401</v>
      </c>
      <c r="H3859">
        <v>30.2649542457421</v>
      </c>
      <c r="I3859">
        <v>80.323180883445701</v>
      </c>
      <c r="J3859">
        <v>20.132976577059001</v>
      </c>
      <c r="K3859">
        <v>33.514508855237302</v>
      </c>
      <c r="L3859">
        <v>28.568260629417601</v>
      </c>
      <c r="M3859">
        <v>91.5600977483886</v>
      </c>
      <c r="N3859">
        <v>0.34875768442622901</v>
      </c>
      <c r="O3859">
        <v>0</v>
      </c>
      <c r="P3859">
        <v>125.370919881305</v>
      </c>
      <c r="Q3859">
        <v>0.12958064981293901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905</v>
      </c>
      <c r="E3860">
        <v>25.473115008000001</v>
      </c>
      <c r="F3860">
        <v>2.97</v>
      </c>
      <c r="G3860">
        <v>-101.872324091981</v>
      </c>
      <c r="H3860">
        <v>-18.232585402634299</v>
      </c>
      <c r="I3860">
        <v>-81.069745946986103</v>
      </c>
      <c r="J3860">
        <v>-1.33357813886593</v>
      </c>
      <c r="K3860">
        <v>4.7368013163004496</v>
      </c>
      <c r="L3860">
        <v>8.6767815280563099</v>
      </c>
      <c r="M3860">
        <v>4.57858775633213</v>
      </c>
      <c r="N3860">
        <v>1.1055256055784599</v>
      </c>
      <c r="O3860">
        <v>381.48148148148101</v>
      </c>
      <c r="P3860">
        <v>0.67796610169492599</v>
      </c>
      <c r="Q3860">
        <v>-0.174253929626493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628</v>
      </c>
      <c r="E3861">
        <v>25.473044999999999</v>
      </c>
      <c r="F3861">
        <v>1.95</v>
      </c>
      <c r="G3861">
        <v>-4.5427786374360304</v>
      </c>
      <c r="H3861">
        <v>-9.8420057413886806</v>
      </c>
      <c r="I3861">
        <v>-7.6967264397052899</v>
      </c>
      <c r="J3861">
        <v>-2.88798228394365</v>
      </c>
      <c r="K3861">
        <v>1.8850346737264401</v>
      </c>
      <c r="L3861">
        <v>1.84725143016621</v>
      </c>
      <c r="M3861">
        <v>55.701920299406098</v>
      </c>
      <c r="N3861">
        <v>1.13617857796111</v>
      </c>
      <c r="O3861">
        <v>38.461538461538403</v>
      </c>
      <c r="P3861">
        <v>45.522388059701399</v>
      </c>
      <c r="Q3861">
        <v>1.4000476048335E-2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E3862">
        <v>25.431000000000001</v>
      </c>
      <c r="F3862">
        <v>648.75</v>
      </c>
      <c r="G3862">
        <v>12.2040162343588</v>
      </c>
      <c r="H3862">
        <v>-9.0616059171493895</v>
      </c>
      <c r="I3862">
        <v>3.70044196565983</v>
      </c>
      <c r="J3862">
        <v>8.9399981897562597</v>
      </c>
      <c r="K3862">
        <v>636.44592736970503</v>
      </c>
      <c r="L3862">
        <v>592.72427369452703</v>
      </c>
      <c r="M3862">
        <v>53.9428778190576</v>
      </c>
      <c r="N3862">
        <v>0.74692429022081996</v>
      </c>
      <c r="O3862">
        <v>46.751445086705097</v>
      </c>
      <c r="P3862">
        <v>62.187499999999901</v>
      </c>
      <c r="Q3862">
        <v>-1.9670964628704001E-2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E3863">
        <v>25.3726652</v>
      </c>
      <c r="F3863">
        <v>41.57</v>
      </c>
      <c r="G3863">
        <v>216.00396765580899</v>
      </c>
      <c r="H3863">
        <v>35.722058054153401</v>
      </c>
      <c r="I3863">
        <v>253.62200270580399</v>
      </c>
      <c r="J3863">
        <v>6.8405195256775801</v>
      </c>
      <c r="K3863">
        <v>27.871528476450798</v>
      </c>
      <c r="L3863">
        <v>17.3845995549155</v>
      </c>
      <c r="M3863">
        <v>98.628938960089002</v>
      </c>
      <c r="N3863">
        <v>0.54376434704140897</v>
      </c>
      <c r="O3863">
        <v>0</v>
      </c>
      <c r="P3863">
        <v>385.630841121495</v>
      </c>
      <c r="Q3863">
        <v>0.12821440604572101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E3864">
        <v>25.35</v>
      </c>
      <c r="F3864">
        <v>50.7</v>
      </c>
      <c r="G3864">
        <v>68.957943905916594</v>
      </c>
      <c r="H3864">
        <v>-1.6488004411702799</v>
      </c>
      <c r="I3864">
        <v>-11.058499987969601</v>
      </c>
      <c r="J3864">
        <v>-0.14780738787778699</v>
      </c>
      <c r="K3864">
        <v>51.036839645534599</v>
      </c>
      <c r="L3864">
        <v>46.164897427947501</v>
      </c>
      <c r="M3864">
        <v>48.607162623915201</v>
      </c>
      <c r="N3864">
        <v>0.46090910271337099</v>
      </c>
      <c r="O3864">
        <v>25.049309664694199</v>
      </c>
      <c r="P3864">
        <v>110.199004975124</v>
      </c>
      <c r="Q3864">
        <v>8.1109938409975005E-2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D3865" t="s">
        <v>124</v>
      </c>
      <c r="E3865">
        <v>25.34</v>
      </c>
      <c r="F3865">
        <v>7.24</v>
      </c>
      <c r="G3865">
        <v>-17.872051501004201</v>
      </c>
      <c r="H3865">
        <v>-1.66210857053617</v>
      </c>
      <c r="I3865">
        <v>-45.498168066283498</v>
      </c>
      <c r="J3865">
        <v>2.2825553799101401</v>
      </c>
      <c r="K3865">
        <v>7.5970987937828403</v>
      </c>
      <c r="L3865">
        <v>8.5435680348353404</v>
      </c>
      <c r="M3865">
        <v>45.919089534374102</v>
      </c>
      <c r="N3865">
        <v>0.83518159315398599</v>
      </c>
      <c r="O3865">
        <v>71.823204419889393</v>
      </c>
      <c r="P3865">
        <v>11.3846153846153</v>
      </c>
      <c r="Q3865">
        <v>1.0803998191313001E-2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D3866" t="s">
        <v>411</v>
      </c>
      <c r="E3866">
        <v>25.316199999999998</v>
      </c>
      <c r="F3866">
        <v>21.4</v>
      </c>
      <c r="G3866">
        <v>201.80308025826901</v>
      </c>
      <c r="H3866">
        <v>42.737775030943403</v>
      </c>
      <c r="I3866">
        <v>16.953744457159701</v>
      </c>
      <c r="J3866">
        <v>-11.2851413268888</v>
      </c>
      <c r="K3866">
        <v>16.725744638563299</v>
      </c>
      <c r="L3866">
        <v>13.607113639579</v>
      </c>
      <c r="M3866">
        <v>60.467781121063801</v>
      </c>
      <c r="N3866">
        <v>2.4514961890166198</v>
      </c>
      <c r="O3866">
        <v>16.822429906541998</v>
      </c>
      <c r="P3866">
        <v>259.06040268456297</v>
      </c>
      <c r="Q3866">
        <v>0.15707012147685201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D3867" t="s">
        <v>420</v>
      </c>
      <c r="E3867">
        <v>25.278340334999999</v>
      </c>
      <c r="F3867">
        <v>22.85</v>
      </c>
      <c r="G3867">
        <v>398.869577684403</v>
      </c>
      <c r="H3867">
        <v>-20.346461801254002</v>
      </c>
      <c r="I3867">
        <v>130.91757033085599</v>
      </c>
      <c r="J3867">
        <v>20.083042050760302</v>
      </c>
      <c r="K3867">
        <v>23.214597665476798</v>
      </c>
      <c r="L3867">
        <v>17.515749580750398</v>
      </c>
      <c r="M3867">
        <v>57.142161882750102</v>
      </c>
      <c r="N3867">
        <v>0.82713569454264901</v>
      </c>
      <c r="O3867">
        <v>31.0722100656455</v>
      </c>
      <c r="P3867">
        <v>427.71362586604999</v>
      </c>
      <c r="Q3867">
        <v>0.142244146294808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D3868" t="s">
        <v>420</v>
      </c>
      <c r="E3868">
        <v>25.269573000000001</v>
      </c>
      <c r="F3868">
        <v>49.93</v>
      </c>
      <c r="G3868">
        <v>159.22295362801</v>
      </c>
      <c r="H3868">
        <v>-10.9909349453236</v>
      </c>
      <c r="I3868">
        <v>-26.811021177151801</v>
      </c>
      <c r="J3868">
        <v>-1.3948151260061601</v>
      </c>
      <c r="K3868">
        <v>51.224234645078297</v>
      </c>
      <c r="L3868">
        <v>50.963391250198796</v>
      </c>
      <c r="M3868">
        <v>54.006311846536804</v>
      </c>
      <c r="N3868">
        <v>0.44417523368244899</v>
      </c>
      <c r="O3868">
        <v>119.64750650911201</v>
      </c>
      <c r="P3868">
        <v>185.64073226544599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E3869">
        <v>25.26510845</v>
      </c>
      <c r="F3869">
        <v>32.299999999999997</v>
      </c>
      <c r="G3869">
        <v>41.026493005902402</v>
      </c>
      <c r="H3869">
        <v>50.561935145310798</v>
      </c>
      <c r="I3869">
        <v>68.748729372304098</v>
      </c>
      <c r="J3869">
        <v>-3.1192924245802098</v>
      </c>
      <c r="K3869">
        <v>23.881485482757</v>
      </c>
      <c r="L3869">
        <v>20.414257189986799</v>
      </c>
      <c r="M3869">
        <v>71.824140164282497</v>
      </c>
      <c r="N3869">
        <v>2.4369450759975</v>
      </c>
      <c r="O3869">
        <v>2.1981424148606901</v>
      </c>
      <c r="P3869">
        <v>115.333333333333</v>
      </c>
      <c r="Q3869">
        <v>-5.5774171125920003E-3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E3870">
        <v>25.226975400000001</v>
      </c>
      <c r="F3870">
        <v>62</v>
      </c>
      <c r="G3870">
        <v>-27.217778637435998</v>
      </c>
      <c r="H3870">
        <v>-7.2697703392872199</v>
      </c>
      <c r="I3870">
        <v>-26.930159826913702</v>
      </c>
      <c r="J3870">
        <v>-8.5799549504601291</v>
      </c>
      <c r="K3870">
        <v>67.757314290796899</v>
      </c>
      <c r="L3870">
        <v>71.812273690201195</v>
      </c>
      <c r="M3870">
        <v>37.115503486885999</v>
      </c>
      <c r="N3870">
        <v>1.2663829787234</v>
      </c>
      <c r="O3870">
        <v>91.145161290322505</v>
      </c>
      <c r="P3870">
        <v>5.0847457627118704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D3871" t="s">
        <v>628</v>
      </c>
      <c r="E3871">
        <v>25.153199999999998</v>
      </c>
      <c r="F3871">
        <v>46.58</v>
      </c>
      <c r="G3871">
        <v>-23.728184281175</v>
      </c>
      <c r="H3871">
        <v>7.1029562273530003</v>
      </c>
      <c r="I3871">
        <v>48.6699958465463</v>
      </c>
      <c r="J3871">
        <v>13.1927376506077</v>
      </c>
      <c r="K3871">
        <v>39.698724166385901</v>
      </c>
      <c r="L3871">
        <v>38.474840155338001</v>
      </c>
      <c r="M3871">
        <v>88.454426096919093</v>
      </c>
      <c r="N3871">
        <v>1.37526065188708</v>
      </c>
      <c r="O3871">
        <v>2.9411764705882399</v>
      </c>
      <c r="P3871">
        <v>91.1366434140336</v>
      </c>
      <c r="Q3871">
        <v>-8.3465471843799995E-4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E3872">
        <v>25.036047245999999</v>
      </c>
      <c r="F3872">
        <v>12.18</v>
      </c>
      <c r="G3872">
        <v>47.831148401190497</v>
      </c>
      <c r="H3872">
        <v>-10.7122455101648</v>
      </c>
      <c r="I3872">
        <v>29.8879083454339</v>
      </c>
      <c r="J3872">
        <v>-8.31032232491245</v>
      </c>
      <c r="K3872">
        <v>11.0235117781721</v>
      </c>
      <c r="L3872">
        <v>9.0648334417497196</v>
      </c>
      <c r="M3872">
        <v>55.126192828877997</v>
      </c>
      <c r="N3872">
        <v>0.89929410379358699</v>
      </c>
      <c r="O3872">
        <v>16.5024630541871</v>
      </c>
      <c r="P3872">
        <v>105.743243243243</v>
      </c>
      <c r="Q3872">
        <v>0.109751705165244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E3873">
        <v>25.035789000000001</v>
      </c>
      <c r="F3873">
        <v>26.7</v>
      </c>
      <c r="G3873">
        <v>-21.299668401215499</v>
      </c>
      <c r="H3873">
        <v>-7.0481731579382698</v>
      </c>
      <c r="I3873">
        <v>-11.561795796577901</v>
      </c>
      <c r="J3873">
        <v>-1.33357813886593</v>
      </c>
      <c r="K3873">
        <v>26.369687971265201</v>
      </c>
      <c r="L3873">
        <v>26.0876903032404</v>
      </c>
      <c r="M3873">
        <v>51.607257851214698</v>
      </c>
      <c r="N3873">
        <v>0.80687830687830597</v>
      </c>
      <c r="O3873">
        <v>13.483146067415699</v>
      </c>
      <c r="P3873">
        <v>23.3256351039261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Row],[Ticker]],[1]!Table1[[Symbol]:[Industry]],2,FALSE),"-")</f>
        <v>-</v>
      </c>
      <c r="D3874" t="s">
        <v>628</v>
      </c>
      <c r="E3874">
        <v>25.034021599999999</v>
      </c>
      <c r="F3874">
        <v>49.49</v>
      </c>
      <c r="G3874">
        <v>203.51555469589701</v>
      </c>
      <c r="H3874">
        <v>1.8810840814810299</v>
      </c>
      <c r="I3874">
        <v>85.463410635408096</v>
      </c>
      <c r="J3874">
        <v>-2.1351813452787498</v>
      </c>
      <c r="K3874">
        <v>43.649153389875899</v>
      </c>
      <c r="L3874">
        <v>32.391855866834497</v>
      </c>
      <c r="M3874">
        <v>55.103754514595003</v>
      </c>
      <c r="N3874">
        <v>0.27598658922012398</v>
      </c>
      <c r="O3874">
        <v>6.89028086482117</v>
      </c>
      <c r="P3874">
        <v>309.008264462809</v>
      </c>
      <c r="Q3874">
        <v>0.113499105284725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Row],[Ticker]],[1]!Table1[[Symbol]:[Industry]],2,FALSE),"-")</f>
        <v>-</v>
      </c>
      <c r="E3875">
        <v>25.001919999999998</v>
      </c>
      <c r="F3875">
        <v>158</v>
      </c>
      <c r="G3875">
        <v>-56.844903252143197</v>
      </c>
      <c r="H3875">
        <v>-14.9226586922241</v>
      </c>
      <c r="I3875">
        <v>-17.912640074251399</v>
      </c>
      <c r="J3875">
        <v>3.8594977599356701</v>
      </c>
      <c r="K3875">
        <v>162.364236227937</v>
      </c>
      <c r="L3875">
        <v>179.999872089218</v>
      </c>
      <c r="M3875">
        <v>57.295724329945003</v>
      </c>
      <c r="N3875">
        <v>0.94177215189873398</v>
      </c>
      <c r="O3875">
        <v>43.734177215189803</v>
      </c>
      <c r="P3875">
        <v>7.22768917543263</v>
      </c>
      <c r="Q3875">
        <v>7.3384218430606996E-2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Row],[Ticker]],[1]!Table1[[Symbol]:[Industry]],2,FALSE),"-")</f>
        <v>-</v>
      </c>
      <c r="D3876" t="s">
        <v>57</v>
      </c>
      <c r="E3876">
        <v>24.974784</v>
      </c>
      <c r="F3876">
        <v>58.2</v>
      </c>
      <c r="G3876">
        <v>-53.485447810368299</v>
      </c>
      <c r="H3876">
        <v>-12.500564854689101</v>
      </c>
      <c r="I3876">
        <v>-36.4466168578695</v>
      </c>
      <c r="J3876">
        <v>-4.6558372750785502</v>
      </c>
      <c r="K3876">
        <v>66.2088630492064</v>
      </c>
      <c r="M3876">
        <v>23.8423094781506</v>
      </c>
      <c r="N3876">
        <v>0.74782608695652097</v>
      </c>
      <c r="O3876">
        <v>44.329896907216401</v>
      </c>
      <c r="P3876">
        <v>1.39372822299652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Row],[Ticker]],[1]!Table1[[Symbol]:[Industry]],2,FALSE),"-")</f>
        <v>-</v>
      </c>
      <c r="D3877" t="s">
        <v>720</v>
      </c>
      <c r="E3877">
        <v>24.859794348000001</v>
      </c>
      <c r="F3877">
        <v>781.84</v>
      </c>
      <c r="G3877">
        <v>38.062382931125398</v>
      </c>
      <c r="H3877">
        <v>-0.93014928740685798</v>
      </c>
      <c r="I3877">
        <v>20.951513361665999</v>
      </c>
      <c r="J3877">
        <v>2.2677551944673899</v>
      </c>
      <c r="K3877">
        <v>744.36777442878304</v>
      </c>
      <c r="L3877">
        <v>641.38556960624999</v>
      </c>
      <c r="M3877">
        <v>42.579740679890797</v>
      </c>
      <c r="N3877">
        <v>1.19468583435412</v>
      </c>
      <c r="O3877">
        <v>0.78788498925610395</v>
      </c>
      <c r="P3877">
        <v>75.438124088410106</v>
      </c>
      <c r="Q3877">
        <v>-2.2826330923839998E-3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Row],[Ticker]],[1]!Table1[[Symbol]:[Industry]],2,FALSE),"-")</f>
        <v>-</v>
      </c>
      <c r="D3878" t="s">
        <v>46</v>
      </c>
      <c r="E3878">
        <v>24.819839999999999</v>
      </c>
      <c r="F3878">
        <v>27.9</v>
      </c>
      <c r="G3878">
        <v>101.709776554714</v>
      </c>
      <c r="H3878">
        <v>0.47254967045047402</v>
      </c>
      <c r="I3878">
        <v>140.77331881458699</v>
      </c>
      <c r="J3878">
        <v>-1.33357813886593</v>
      </c>
      <c r="K3878">
        <v>25.404291526845299</v>
      </c>
      <c r="L3878">
        <v>18.558624871456502</v>
      </c>
      <c r="M3878">
        <v>61.754134718066702</v>
      </c>
      <c r="N3878">
        <v>0.115942028985507</v>
      </c>
      <c r="O3878">
        <v>1.57706093189964</v>
      </c>
      <c r="P3878">
        <v>243.17343173431701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Row],[Ticker]],[1]!Table1[[Symbol]:[Industry]],2,FALSE),"-")</f>
        <v>-</v>
      </c>
      <c r="E3879">
        <v>24.819391255999999</v>
      </c>
      <c r="F3879">
        <v>16.760000000000002</v>
      </c>
      <c r="G3879">
        <v>-27.713420569120299</v>
      </c>
      <c r="H3879">
        <v>-1.34225647145563</v>
      </c>
      <c r="I3879">
        <v>-16.6988066320753</v>
      </c>
      <c r="J3879">
        <v>-0.14663451868789501</v>
      </c>
      <c r="K3879">
        <v>16.583877780012699</v>
      </c>
      <c r="L3879">
        <v>16.958422330190501</v>
      </c>
      <c r="M3879">
        <v>49.995233162986302</v>
      </c>
      <c r="N3879">
        <v>1.56512217446822</v>
      </c>
      <c r="O3879">
        <v>29.415274463007101</v>
      </c>
      <c r="P3879">
        <v>28.923076923076898</v>
      </c>
      <c r="Q3879">
        <v>-5.7026240014635E-2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Row],[Ticker]],[1]!Table1[[Symbol]:[Industry]],2,FALSE),"-")</f>
        <v>-</v>
      </c>
      <c r="D3880" t="s">
        <v>124</v>
      </c>
      <c r="E3880">
        <v>24.798958800000001</v>
      </c>
      <c r="F3880">
        <v>70.84</v>
      </c>
      <c r="G3880">
        <v>101.363571844879</v>
      </c>
      <c r="H3880">
        <v>25.152411335787001</v>
      </c>
      <c r="I3880">
        <v>41.096773704096798</v>
      </c>
      <c r="J3880">
        <v>-0.179847242851532</v>
      </c>
      <c r="K3880">
        <v>59.538187263866398</v>
      </c>
      <c r="L3880">
        <v>46.041589157158</v>
      </c>
      <c r="M3880">
        <v>56.966838861438298</v>
      </c>
      <c r="N3880">
        <v>0.40739372263349599</v>
      </c>
      <c r="O3880">
        <v>30.350084697910699</v>
      </c>
      <c r="P3880">
        <v>172.461538461538</v>
      </c>
      <c r="Q3880">
        <v>8.9683793380812005E-2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Row],[Ticker]],[1]!Table1[[Symbol]:[Industry]],2,FALSE),"-")</f>
        <v>-</v>
      </c>
      <c r="D3881" t="s">
        <v>72</v>
      </c>
      <c r="E3881">
        <v>24.78</v>
      </c>
      <c r="F3881">
        <v>24.78</v>
      </c>
      <c r="G3881">
        <v>-33.608789873390997</v>
      </c>
      <c r="H3881">
        <v>-22.310529619213</v>
      </c>
      <c r="I3881">
        <v>-12.6967264397052</v>
      </c>
      <c r="J3881">
        <v>-6.9335781388659203</v>
      </c>
      <c r="K3881">
        <v>26.577253517134601</v>
      </c>
      <c r="L3881">
        <v>26.0623178003631</v>
      </c>
      <c r="M3881">
        <v>53.138199926040301</v>
      </c>
      <c r="N3881">
        <v>1.30954929270905</v>
      </c>
      <c r="O3881">
        <v>84.786117836965204</v>
      </c>
      <c r="P3881">
        <v>18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Row],[Ticker]],[1]!Table1[[Symbol]:[Industry]],2,FALSE),"-")</f>
        <v>-</v>
      </c>
      <c r="D3882" t="s">
        <v>72</v>
      </c>
      <c r="E3882">
        <v>24.748779200000001</v>
      </c>
      <c r="F3882">
        <v>12.08</v>
      </c>
      <c r="G3882">
        <v>-68.256969778504796</v>
      </c>
      <c r="H3882">
        <v>-10.1047315213558</v>
      </c>
      <c r="I3882">
        <v>-30.131540814790899</v>
      </c>
      <c r="J3882">
        <v>-7.05010123988394</v>
      </c>
      <c r="K3882">
        <v>12.71750359728</v>
      </c>
      <c r="L3882">
        <v>15.808512953266201</v>
      </c>
      <c r="M3882">
        <v>34.226308745178599</v>
      </c>
      <c r="N3882">
        <v>1.22338464377026</v>
      </c>
      <c r="O3882">
        <v>80.049668874172099</v>
      </c>
      <c r="P3882">
        <v>12.686567164179101</v>
      </c>
      <c r="Q3882">
        <v>6.0244339157524002E-2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Row],[Ticker]],[1]!Table1[[Symbol]:[Industry]],2,FALSE),"-")</f>
        <v>-</v>
      </c>
      <c r="D3883" t="s">
        <v>46</v>
      </c>
      <c r="E3883">
        <v>24.713100000000001</v>
      </c>
      <c r="F3883">
        <v>33.9</v>
      </c>
      <c r="G3883">
        <v>-76.856375128664098</v>
      </c>
      <c r="H3883">
        <v>-3.4380648546891699</v>
      </c>
      <c r="I3883">
        <v>-43.333601396835398</v>
      </c>
      <c r="J3883">
        <v>-1.33357813886593</v>
      </c>
      <c r="K3883">
        <v>36.178861863276403</v>
      </c>
      <c r="M3883">
        <v>35.217842746663401</v>
      </c>
      <c r="N3883">
        <v>0.54350445890576005</v>
      </c>
      <c r="O3883">
        <v>120.94395280235899</v>
      </c>
      <c r="P3883">
        <v>7.6190476190476097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Row],[Ticker]],[1]!Table1[[Symbol]:[Industry]],2,FALSE),"-")</f>
        <v>-</v>
      </c>
      <c r="D3884" t="s">
        <v>628</v>
      </c>
      <c r="E3884">
        <v>24.695215999999999</v>
      </c>
      <c r="F3884">
        <v>48.46</v>
      </c>
      <c r="G3884">
        <v>115.882221362564</v>
      </c>
      <c r="H3884">
        <v>30.8468418722751</v>
      </c>
      <c r="I3884">
        <v>104.52693488583201</v>
      </c>
      <c r="J3884">
        <v>6.8650098820860102</v>
      </c>
      <c r="K3884">
        <v>35.224969417300699</v>
      </c>
      <c r="L3884">
        <v>24.483542251762898</v>
      </c>
      <c r="M3884">
        <v>95.034985050098399</v>
      </c>
      <c r="N3884">
        <v>1.40194081004023</v>
      </c>
      <c r="O3884">
        <v>0</v>
      </c>
      <c r="P3884">
        <v>230.55934515688901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Row],[Ticker]],[1]!Table1[[Symbol]:[Industry]],2,FALSE),"-")</f>
        <v>-</v>
      </c>
      <c r="E3885">
        <v>24.668388</v>
      </c>
      <c r="F3885">
        <v>44.28</v>
      </c>
      <c r="G3885">
        <v>-56.332308551965902</v>
      </c>
      <c r="H3885">
        <v>50.223137331103104</v>
      </c>
      <c r="I3885">
        <v>-25.2490783632574</v>
      </c>
      <c r="J3885">
        <v>31.894469871241402</v>
      </c>
      <c r="K3885">
        <v>31.512066858349399</v>
      </c>
      <c r="L3885">
        <v>39.253182260031402</v>
      </c>
      <c r="M3885">
        <v>92.381851726348501</v>
      </c>
      <c r="N3885">
        <v>1.7029542097488899</v>
      </c>
      <c r="O3885">
        <v>124.54832881662099</v>
      </c>
      <c r="P3885">
        <v>91.1091929218817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Row],[Ticker]],[1]!Table1[[Symbol]:[Industry]],2,FALSE),"-")</f>
        <v>-</v>
      </c>
      <c r="D3886" t="s">
        <v>531</v>
      </c>
      <c r="E3886">
        <v>24.6628404</v>
      </c>
      <c r="F3886">
        <v>14.68</v>
      </c>
      <c r="G3886">
        <v>13.258719935351699</v>
      </c>
      <c r="H3886">
        <v>-3.4380648546891699</v>
      </c>
      <c r="I3886">
        <v>-9.4718051305701199</v>
      </c>
      <c r="J3886">
        <v>-1.33357813886593</v>
      </c>
      <c r="K3886">
        <v>15.390147861621699</v>
      </c>
      <c r="L3886">
        <v>14.1889045236868</v>
      </c>
      <c r="M3886">
        <v>0.183775173146074</v>
      </c>
      <c r="N3886">
        <v>6.5647619047618999</v>
      </c>
      <c r="O3886">
        <v>10.490463215258799</v>
      </c>
      <c r="P3886">
        <v>46.946946946946902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Row],[Ticker]],[1]!Table1[[Symbol]:[Industry]],2,FALSE),"-")</f>
        <v>-</v>
      </c>
      <c r="D3887" t="s">
        <v>720</v>
      </c>
      <c r="E3887">
        <v>24.652576575000001</v>
      </c>
      <c r="F3887">
        <v>14.01</v>
      </c>
      <c r="G3887">
        <v>18.1642647062172</v>
      </c>
      <c r="H3887">
        <v>5.1355906402445601</v>
      </c>
      <c r="I3887">
        <v>9.0733612998467805</v>
      </c>
      <c r="J3887">
        <v>4.4371128254468903</v>
      </c>
      <c r="K3887">
        <v>12.9525915064074</v>
      </c>
      <c r="L3887">
        <v>11.7329574299405</v>
      </c>
      <c r="M3887">
        <v>43.246163025678499</v>
      </c>
      <c r="N3887">
        <v>0.58832453010553798</v>
      </c>
      <c r="O3887">
        <v>3.2833690221270402</v>
      </c>
      <c r="P3887">
        <v>69.407496977025403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Row],[Ticker]],[1]!Table1[[Symbol]:[Industry]],2,FALSE),"-")</f>
        <v>-</v>
      </c>
      <c r="D3888" t="s">
        <v>136</v>
      </c>
      <c r="E3888">
        <v>24.591433500000001</v>
      </c>
      <c r="F3888">
        <v>19.02</v>
      </c>
      <c r="G3888">
        <v>5.2085189404186396</v>
      </c>
      <c r="H3888">
        <v>-2.5376411258756102</v>
      </c>
      <c r="I3888">
        <v>-27.4047884203924</v>
      </c>
      <c r="J3888">
        <v>-5.2185428210051796</v>
      </c>
      <c r="K3888">
        <v>19.390716831242099</v>
      </c>
      <c r="L3888">
        <v>18.838243737105199</v>
      </c>
      <c r="M3888">
        <v>42.242448325305602</v>
      </c>
      <c r="N3888">
        <v>1.28405738076798</v>
      </c>
      <c r="O3888">
        <v>65.352260778128198</v>
      </c>
      <c r="P3888">
        <v>46.3076923076922</v>
      </c>
      <c r="Q3888">
        <v>2.9360447213336999E-2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Row],[Ticker]],[1]!Table1[[Symbol]:[Industry]],2,FALSE),"-")</f>
        <v>-</v>
      </c>
      <c r="E3889">
        <v>24.564</v>
      </c>
      <c r="F3889">
        <v>53.4</v>
      </c>
      <c r="G3889">
        <v>-35.755639418420699</v>
      </c>
      <c r="H3889">
        <v>-12.389556770008401</v>
      </c>
      <c r="I3889">
        <v>-25.313397293016099</v>
      </c>
      <c r="J3889">
        <v>-4.30035731811624</v>
      </c>
      <c r="K3889">
        <v>55.357556053686501</v>
      </c>
      <c r="L3889">
        <v>56.480235011715202</v>
      </c>
      <c r="M3889">
        <v>41.615596310351698</v>
      </c>
      <c r="N3889">
        <v>0.55969698724537797</v>
      </c>
      <c r="O3889">
        <v>37.172284644194697</v>
      </c>
      <c r="P3889">
        <v>20.8691715708465</v>
      </c>
      <c r="Q3889">
        <v>-1.2596799771858E-2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Row],[Ticker]],[1]!Table1[[Symbol]:[Industry]],2,FALSE),"-")</f>
        <v>-</v>
      </c>
      <c r="D3890" t="s">
        <v>46</v>
      </c>
      <c r="E3890">
        <v>24.492220135</v>
      </c>
      <c r="F3890">
        <v>1.45</v>
      </c>
      <c r="G3890">
        <v>-44.496874682633702</v>
      </c>
      <c r="H3890">
        <v>2.4878610712367299</v>
      </c>
      <c r="I3890">
        <v>-62.282777324011001</v>
      </c>
      <c r="J3890">
        <v>-2.0280225833103702</v>
      </c>
      <c r="K3890">
        <v>1.5284021722549099</v>
      </c>
      <c r="L3890">
        <v>1.88912384145997</v>
      </c>
      <c r="M3890">
        <v>57.731247478829403</v>
      </c>
      <c r="N3890">
        <v>0.67471107929802998</v>
      </c>
      <c r="O3890">
        <v>148.27586206896501</v>
      </c>
      <c r="P3890">
        <v>12.403100775193799</v>
      </c>
      <c r="Q3890">
        <v>2.7059035828806002E-2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Row],[Ticker]],[1]!Table1[[Symbol]:[Industry]],2,FALSE),"-")</f>
        <v>-</v>
      </c>
      <c r="D3891" t="s">
        <v>298</v>
      </c>
      <c r="E3891">
        <v>24.470663800000001</v>
      </c>
      <c r="F3891">
        <v>22.22</v>
      </c>
      <c r="G3891">
        <v>89.730081284742894</v>
      </c>
      <c r="H3891">
        <v>3.4770896328046899</v>
      </c>
      <c r="I3891">
        <v>15.007094882260301</v>
      </c>
      <c r="J3891">
        <v>-0.12652150005441101</v>
      </c>
      <c r="K3891">
        <v>22.370523557168902</v>
      </c>
      <c r="L3891">
        <v>20.3842213150179</v>
      </c>
      <c r="M3891">
        <v>58.665954599620498</v>
      </c>
      <c r="N3891">
        <v>0.768079850351987</v>
      </c>
      <c r="O3891">
        <v>45.949594959495897</v>
      </c>
      <c r="P3891">
        <v>136.38297872340399</v>
      </c>
      <c r="Q3891">
        <v>3.1379773070628003E-2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Row],[Ticker]],[1]!Table1[[Symbol]:[Industry]],2,FALSE),"-")</f>
        <v>-</v>
      </c>
      <c r="D3892" t="s">
        <v>1506</v>
      </c>
      <c r="E3892">
        <v>24.434625175000001</v>
      </c>
      <c r="F3892">
        <v>9.25</v>
      </c>
      <c r="G3892">
        <v>149.70162434763799</v>
      </c>
      <c r="H3892">
        <v>74.105121325733094</v>
      </c>
      <c r="I3892">
        <v>37.3852407734094</v>
      </c>
      <c r="J3892">
        <v>-11.177632719762601</v>
      </c>
      <c r="K3892">
        <v>7.1636917351024598</v>
      </c>
      <c r="L3892">
        <v>5.8999297002203299</v>
      </c>
      <c r="M3892">
        <v>57.445116962867701</v>
      </c>
      <c r="N3892">
        <v>0.70526664718728904</v>
      </c>
      <c r="O3892">
        <v>10.9189189189189</v>
      </c>
      <c r="Q3892">
        <v>7.6058334654056994E-2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Row],[Ticker]],[1]!Table1[[Symbol]:[Industry]],2,FALSE),"-")</f>
        <v>-</v>
      </c>
      <c r="D3893" t="s">
        <v>165</v>
      </c>
      <c r="E3893">
        <v>24.433513782999999</v>
      </c>
      <c r="F3893">
        <v>12.53</v>
      </c>
      <c r="G3893">
        <v>124.182221362563</v>
      </c>
      <c r="H3893">
        <v>-7.0534494700737902</v>
      </c>
      <c r="I3893">
        <v>68.665604540311406</v>
      </c>
      <c r="J3893">
        <v>7.6229436002644899</v>
      </c>
      <c r="K3893">
        <v>12.1302664451994</v>
      </c>
      <c r="L3893">
        <v>9.2258417211550992</v>
      </c>
      <c r="M3893">
        <v>62.261210984010198</v>
      </c>
      <c r="N3893">
        <v>0.53674902240955602</v>
      </c>
      <c r="O3893">
        <v>18.754988028730999</v>
      </c>
      <c r="P3893">
        <v>188.04597701149399</v>
      </c>
      <c r="Q3893">
        <v>6.8322633360892004E-2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Row],[Ticker]],[1]!Table1[[Symbol]:[Industry]],2,FALSE),"-")</f>
        <v>-</v>
      </c>
      <c r="D3894" t="s">
        <v>133</v>
      </c>
      <c r="E3894">
        <v>24.423317879999999</v>
      </c>
      <c r="F3894">
        <v>16.399999999999999</v>
      </c>
      <c r="G3894">
        <v>-5.5931859894901201</v>
      </c>
      <c r="H3894">
        <v>-1.87035303188851</v>
      </c>
      <c r="I3894">
        <v>-12.2495918825592</v>
      </c>
      <c r="J3894">
        <v>1.0670674632677399</v>
      </c>
      <c r="K3894">
        <v>20.078539679257499</v>
      </c>
      <c r="L3894">
        <v>20.567302919445201</v>
      </c>
      <c r="M3894">
        <v>33.686981725690302</v>
      </c>
      <c r="N3894">
        <v>1</v>
      </c>
      <c r="Q3894">
        <v>-3.2586267451102997E-2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Row],[Ticker]],[1]!Table1[[Symbol]:[Industry]],2,FALSE),"-")</f>
        <v>-</v>
      </c>
      <c r="D3895" t="s">
        <v>1506</v>
      </c>
      <c r="E3895">
        <v>24.340854197999999</v>
      </c>
      <c r="F3895">
        <v>3.37</v>
      </c>
      <c r="G3895">
        <v>-43.2079020942261</v>
      </c>
      <c r="H3895">
        <v>-5.1822509012008</v>
      </c>
      <c r="I3895">
        <v>-32.058981537666099</v>
      </c>
      <c r="J3895">
        <v>3.9623720168972998</v>
      </c>
      <c r="K3895">
        <v>3.2881232155940099</v>
      </c>
      <c r="L3895">
        <v>3.7128446499344201</v>
      </c>
      <c r="M3895">
        <v>63.736281494337</v>
      </c>
      <c r="N3895">
        <v>1.0967576683659199</v>
      </c>
      <c r="O3895">
        <v>75.074183976261097</v>
      </c>
      <c r="P3895">
        <v>20.357142857142801</v>
      </c>
      <c r="Q3895">
        <v>-8.6159429481368996E-2</v>
      </c>
    </row>
    <row r="3896" spans="1:17" hidden="1" x14ac:dyDescent="0.3">
      <c r="A3896" t="s">
        <v>7955</v>
      </c>
      <c r="B3896" t="s">
        <v>7956</v>
      </c>
      <c r="C3896" t="str">
        <f>IFERROR(VLOOKUP(Table1[[#This Row],[Ticker]],[1]!Table1[[Symbol]:[Industry]],2,FALSE),"-")</f>
        <v>-</v>
      </c>
      <c r="D3896" t="s">
        <v>771</v>
      </c>
      <c r="E3896">
        <v>24.31</v>
      </c>
      <c r="F3896">
        <v>22.1</v>
      </c>
      <c r="G3896">
        <v>-34.792571340586903</v>
      </c>
      <c r="H3896">
        <v>-3.4380648546891699</v>
      </c>
      <c r="I3896">
        <v>12.0316107968286</v>
      </c>
      <c r="J3896">
        <v>-1.33357813886593</v>
      </c>
      <c r="K3896">
        <v>21.4125022808084</v>
      </c>
      <c r="L3896">
        <v>21.204064272892701</v>
      </c>
      <c r="M3896">
        <v>99.991342128637498</v>
      </c>
      <c r="N3896">
        <v>0</v>
      </c>
      <c r="O3896">
        <v>22.171945701357402</v>
      </c>
      <c r="P3896">
        <v>35.582822085889497</v>
      </c>
    </row>
    <row r="3897" spans="1:17" hidden="1" x14ac:dyDescent="0.3">
      <c r="A3897" t="s">
        <v>7957</v>
      </c>
      <c r="B3897" t="s">
        <v>7958</v>
      </c>
      <c r="C3897" t="str">
        <f>IFERROR(VLOOKUP(Table1[[#This Row],[Ticker]],[1]!Table1[[Symbol]:[Industry]],2,FALSE),"-")</f>
        <v>-</v>
      </c>
      <c r="E3897">
        <v>24.289801199999999</v>
      </c>
      <c r="F3897">
        <v>93.87</v>
      </c>
      <c r="G3897">
        <v>-60.544094426909702</v>
      </c>
      <c r="H3897">
        <v>-5.0975937626121004</v>
      </c>
      <c r="I3897">
        <v>-48.380419278359298</v>
      </c>
      <c r="J3897">
        <v>-0.92911814761102396</v>
      </c>
      <c r="K3897">
        <v>97.691615686274403</v>
      </c>
      <c r="M3897">
        <v>58.005062242553002</v>
      </c>
      <c r="O3897">
        <v>67.039522744220704</v>
      </c>
      <c r="P3897">
        <v>20.966494845360799</v>
      </c>
    </row>
    <row r="3898" spans="1:17" hidden="1" x14ac:dyDescent="0.3">
      <c r="A3898" t="s">
        <v>7959</v>
      </c>
      <c r="B3898" t="s">
        <v>7960</v>
      </c>
      <c r="C3898" t="str">
        <f>IFERROR(VLOOKUP(Table1[[#This Row],[Ticker]],[1]!Table1[[Symbol]:[Industry]],2,FALSE),"-")</f>
        <v>-</v>
      </c>
      <c r="D3898" t="s">
        <v>51</v>
      </c>
      <c r="E3898">
        <v>24.173173800000001</v>
      </c>
      <c r="F3898">
        <v>44.97</v>
      </c>
      <c r="G3898">
        <v>128.65879538411801</v>
      </c>
      <c r="H3898">
        <v>59.768831697034898</v>
      </c>
      <c r="I3898">
        <v>35.645896511114302</v>
      </c>
      <c r="J3898">
        <v>20.025396220108401</v>
      </c>
      <c r="K3898">
        <v>32.363139304714501</v>
      </c>
      <c r="L3898">
        <v>27.584676140120301</v>
      </c>
      <c r="M3898">
        <v>72.654806043665204</v>
      </c>
      <c r="N3898">
        <v>2.0310344827586202</v>
      </c>
      <c r="O3898">
        <v>5.2479430731598704</v>
      </c>
      <c r="P3898">
        <v>287.67241379310298</v>
      </c>
    </row>
    <row r="3899" spans="1:17" hidden="1" x14ac:dyDescent="0.3">
      <c r="A3899" t="s">
        <v>7961</v>
      </c>
      <c r="B3899" t="s">
        <v>7962</v>
      </c>
      <c r="C3899" t="str">
        <f>IFERROR(VLOOKUP(Table1[[#This Row],[Ticker]],[1]!Table1[[Symbol]:[Industry]],2,FALSE),"-")</f>
        <v>-</v>
      </c>
      <c r="D3899" t="s">
        <v>420</v>
      </c>
      <c r="E3899">
        <v>24.121519030000002</v>
      </c>
      <c r="F3899">
        <v>34.369999999999997</v>
      </c>
      <c r="G3899">
        <v>40.184257232656002</v>
      </c>
      <c r="H3899">
        <v>-1.6662277393643401</v>
      </c>
      <c r="I3899">
        <v>-18.702254726027601</v>
      </c>
      <c r="J3899">
        <v>14.601266053768599</v>
      </c>
      <c r="K3899">
        <v>28.880948805131599</v>
      </c>
      <c r="L3899">
        <v>26.055408329202301</v>
      </c>
      <c r="M3899">
        <v>83.501696014694204</v>
      </c>
      <c r="N3899">
        <v>0.83230948032541896</v>
      </c>
      <c r="O3899">
        <v>21.7340704102415</v>
      </c>
      <c r="P3899">
        <v>117.53164556962</v>
      </c>
      <c r="Q3899">
        <v>0.121248513023599</v>
      </c>
    </row>
    <row r="3900" spans="1:17" hidden="1" x14ac:dyDescent="0.3">
      <c r="A3900" t="s">
        <v>7963</v>
      </c>
      <c r="B3900" t="s">
        <v>7964</v>
      </c>
      <c r="C3900" t="str">
        <f>IFERROR(VLOOKUP(Table1[[#This Row],[Ticker]],[1]!Table1[[Symbol]:[Industry]],2,FALSE),"-")</f>
        <v>-</v>
      </c>
      <c r="E3900">
        <v>24.08</v>
      </c>
      <c r="F3900">
        <v>40</v>
      </c>
      <c r="G3900">
        <v>-37.843819381457202</v>
      </c>
      <c r="H3900">
        <v>-14.233519400143701</v>
      </c>
      <c r="I3900">
        <v>-25.680144232906802</v>
      </c>
      <c r="J3900">
        <v>1.9558955453445901</v>
      </c>
      <c r="M3900">
        <v>52.609795636432501</v>
      </c>
      <c r="O3900">
        <v>30.65</v>
      </c>
      <c r="P3900">
        <v>14.6131805157593</v>
      </c>
    </row>
    <row r="3901" spans="1:17" hidden="1" x14ac:dyDescent="0.3">
      <c r="A3901" t="s">
        <v>7965</v>
      </c>
      <c r="B3901" t="s">
        <v>7966</v>
      </c>
      <c r="C3901" t="str">
        <f>IFERROR(VLOOKUP(Table1[[#This Row],[Ticker]],[1]!Table1[[Symbol]:[Industry]],2,FALSE),"-")</f>
        <v>-</v>
      </c>
      <c r="E3901">
        <v>24.076799999999999</v>
      </c>
      <c r="F3901">
        <v>27.36</v>
      </c>
      <c r="G3901">
        <v>240.338253534145</v>
      </c>
      <c r="H3901">
        <v>107.821777664995</v>
      </c>
      <c r="I3901">
        <v>202.779500219109</v>
      </c>
      <c r="J3901">
        <v>6.8083001360232203</v>
      </c>
      <c r="K3901">
        <v>15.663342522048</v>
      </c>
      <c r="L3901">
        <v>8.3302055733992493</v>
      </c>
      <c r="M3901">
        <v>100</v>
      </c>
      <c r="N3901">
        <v>2.0322808941953201</v>
      </c>
      <c r="O3901">
        <v>0</v>
      </c>
      <c r="P3901">
        <v>266.75603217158101</v>
      </c>
      <c r="Q3901">
        <v>0.172359399640578</v>
      </c>
    </row>
    <row r="3902" spans="1:17" hidden="1" x14ac:dyDescent="0.3">
      <c r="A3902" t="s">
        <v>7967</v>
      </c>
      <c r="B3902" t="s">
        <v>7968</v>
      </c>
      <c r="C3902" t="str">
        <f>IFERROR(VLOOKUP(Table1[[#This Row],[Ticker]],[1]!Table1[[Symbol]:[Industry]],2,FALSE),"-")</f>
        <v>-</v>
      </c>
      <c r="E3902">
        <v>23.928899999999999</v>
      </c>
      <c r="F3902">
        <v>9.61</v>
      </c>
      <c r="G3902">
        <v>-57.725855835434601</v>
      </c>
      <c r="H3902">
        <v>-23.858232921915999</v>
      </c>
      <c r="I3902">
        <v>-41.506185245130801</v>
      </c>
      <c r="J3902">
        <v>0.38500403084405799</v>
      </c>
      <c r="K3902">
        <v>10.153302540372801</v>
      </c>
      <c r="L3902">
        <v>11.548219568793799</v>
      </c>
      <c r="M3902">
        <v>44.219404331553299</v>
      </c>
      <c r="N3902">
        <v>0.54705882352941104</v>
      </c>
      <c r="O3902">
        <v>102.289281997918</v>
      </c>
      <c r="P3902">
        <v>13.058823529411701</v>
      </c>
      <c r="Q3902">
        <v>-4.7121658924622001E-2</v>
      </c>
    </row>
    <row r="3903" spans="1:17" hidden="1" x14ac:dyDescent="0.3">
      <c r="A3903" t="s">
        <v>7969</v>
      </c>
      <c r="B3903" t="s">
        <v>7970</v>
      </c>
      <c r="C3903" t="str">
        <f>IFERROR(VLOOKUP(Table1[[#This Row],[Ticker]],[1]!Table1[[Symbol]:[Industry]],2,FALSE),"-")</f>
        <v>-</v>
      </c>
      <c r="D3903" t="s">
        <v>136</v>
      </c>
      <c r="E3903">
        <v>23.836787999999999</v>
      </c>
      <c r="F3903">
        <v>91.8</v>
      </c>
      <c r="G3903">
        <v>-55.089107308764603</v>
      </c>
      <c r="H3903">
        <v>-8.4070089540680506</v>
      </c>
      <c r="I3903">
        <v>-45.950532060314103</v>
      </c>
      <c r="J3903">
        <v>-1.33357813886593</v>
      </c>
      <c r="K3903">
        <v>101.566228343193</v>
      </c>
      <c r="L3903">
        <v>116.25362649911099</v>
      </c>
      <c r="M3903">
        <v>2.8531620086240999</v>
      </c>
      <c r="N3903">
        <v>0</v>
      </c>
      <c r="O3903">
        <v>46.405228758169898</v>
      </c>
      <c r="P3903">
        <v>0</v>
      </c>
    </row>
    <row r="3904" spans="1:17" hidden="1" x14ac:dyDescent="0.3">
      <c r="A3904" t="s">
        <v>7971</v>
      </c>
      <c r="B3904" t="s">
        <v>7972</v>
      </c>
      <c r="C3904" t="str">
        <f>IFERROR(VLOOKUP(Table1[[#This Row],[Ticker]],[1]!Table1[[Symbol]:[Industry]],2,FALSE),"-")</f>
        <v>-</v>
      </c>
      <c r="D3904" t="s">
        <v>628</v>
      </c>
      <c r="E3904">
        <v>23.831035224000001</v>
      </c>
      <c r="F3904">
        <v>27.48</v>
      </c>
      <c r="G3904">
        <v>5.0654749510807298</v>
      </c>
      <c r="H3904">
        <v>-0.43731466714229</v>
      </c>
      <c r="I3904">
        <v>-34.137485413083802</v>
      </c>
      <c r="J3904">
        <v>-3.15696033407507</v>
      </c>
      <c r="K3904">
        <v>29.4932464808874</v>
      </c>
      <c r="L3904">
        <v>29.456068653264001</v>
      </c>
      <c r="M3904">
        <v>43.842116898465598</v>
      </c>
      <c r="N3904">
        <v>0.69899093005859603</v>
      </c>
      <c r="O3904">
        <v>51.2008733624454</v>
      </c>
      <c r="P3904">
        <v>91.498257839721205</v>
      </c>
      <c r="Q3904">
        <v>8.6176039739569998E-2</v>
      </c>
    </row>
    <row r="3905" spans="1:17" hidden="1" x14ac:dyDescent="0.3">
      <c r="A3905" t="s">
        <v>7973</v>
      </c>
      <c r="B3905" t="s">
        <v>7974</v>
      </c>
      <c r="C3905" t="str">
        <f>IFERROR(VLOOKUP(Table1[[#This Row],[Ticker]],[1]!Table1[[Symbol]:[Industry]],2,FALSE),"-")</f>
        <v>-</v>
      </c>
      <c r="D3905" t="s">
        <v>51</v>
      </c>
      <c r="E3905">
        <v>23.821325000000002</v>
      </c>
      <c r="F3905">
        <v>2.06</v>
      </c>
      <c r="G3905">
        <v>10.0060624221666</v>
      </c>
      <c r="H3905">
        <v>1.0619351453108099</v>
      </c>
      <c r="I3905">
        <v>-37.9578071925893</v>
      </c>
      <c r="J3905">
        <v>2.64652136362163</v>
      </c>
      <c r="K3905">
        <v>2.05901957949657</v>
      </c>
      <c r="L3905">
        <v>2.10593495342866</v>
      </c>
      <c r="M3905">
        <v>55.771327177228599</v>
      </c>
      <c r="N3905">
        <v>1.18336130194193</v>
      </c>
      <c r="O3905">
        <v>55.339805825242699</v>
      </c>
      <c r="P3905">
        <v>42.068965517241303</v>
      </c>
      <c r="Q3905">
        <v>3.4953021227946003E-2</v>
      </c>
    </row>
    <row r="3906" spans="1:17" hidden="1" x14ac:dyDescent="0.3">
      <c r="A3906" t="s">
        <v>7975</v>
      </c>
      <c r="B3906" t="s">
        <v>7976</v>
      </c>
      <c r="C3906" t="str">
        <f>IFERROR(VLOOKUP(Table1[[#This Row],[Ticker]],[1]!Table1[[Symbol]:[Industry]],2,FALSE),"-")</f>
        <v>-</v>
      </c>
      <c r="D3906" t="s">
        <v>265</v>
      </c>
      <c r="E3906">
        <v>23.812924800000001</v>
      </c>
      <c r="F3906">
        <v>32.700000000000003</v>
      </c>
      <c r="G3906">
        <v>22.2185849989276</v>
      </c>
      <c r="H3906">
        <v>-8.86820518415837</v>
      </c>
      <c r="I3906">
        <v>-12.226022365640601</v>
      </c>
      <c r="J3906">
        <v>-4.4585781388659296</v>
      </c>
      <c r="K3906">
        <v>32.331452903994702</v>
      </c>
      <c r="L3906">
        <v>29.372511745799699</v>
      </c>
      <c r="M3906">
        <v>53.975215806425602</v>
      </c>
      <c r="N3906">
        <v>1.21824228261402</v>
      </c>
      <c r="O3906">
        <v>18.348623853210999</v>
      </c>
      <c r="P3906">
        <v>68.730650154798695</v>
      </c>
      <c r="Q3906">
        <v>6.7484963279326002E-2</v>
      </c>
    </row>
    <row r="3907" spans="1:17" hidden="1" x14ac:dyDescent="0.3">
      <c r="A3907" t="s">
        <v>7977</v>
      </c>
      <c r="B3907" t="s">
        <v>7978</v>
      </c>
      <c r="C3907" t="str">
        <f>IFERROR(VLOOKUP(Table1[[#This Row],[Ticker]],[1]!Table1[[Symbol]:[Industry]],2,FALSE),"-")</f>
        <v>-</v>
      </c>
      <c r="D3907" t="s">
        <v>420</v>
      </c>
      <c r="E3907">
        <v>23.802510000000002</v>
      </c>
      <c r="F3907">
        <v>47.51</v>
      </c>
      <c r="G3907">
        <v>235.70112380158801</v>
      </c>
      <c r="H3907">
        <v>-3.4380648546891699</v>
      </c>
      <c r="I3907">
        <v>-14.254103488885599</v>
      </c>
      <c r="J3907">
        <v>-1.33357813886593</v>
      </c>
      <c r="K3907">
        <v>47.478016240808799</v>
      </c>
      <c r="L3907">
        <v>43.574880798299397</v>
      </c>
      <c r="M3907">
        <v>100</v>
      </c>
      <c r="O3907">
        <v>0</v>
      </c>
      <c r="P3907">
        <v>262.118902439024</v>
      </c>
    </row>
    <row r="3908" spans="1:17" hidden="1" x14ac:dyDescent="0.3">
      <c r="A3908" t="s">
        <v>7979</v>
      </c>
      <c r="B3908" t="s">
        <v>7980</v>
      </c>
      <c r="C3908" t="str">
        <f>IFERROR(VLOOKUP(Table1[[#This Row],[Ticker]],[1]!Table1[[Symbol]:[Industry]],2,FALSE),"-")</f>
        <v>-</v>
      </c>
      <c r="D3908" t="s">
        <v>57</v>
      </c>
      <c r="E3908">
        <v>23.715</v>
      </c>
      <c r="F3908">
        <v>17</v>
      </c>
      <c r="G3908">
        <v>-56.6025835655674</v>
      </c>
      <c r="H3908">
        <v>-16.258577675202002</v>
      </c>
      <c r="I3908">
        <v>-47.3249696306179</v>
      </c>
      <c r="J3908">
        <v>-1.33357813886593</v>
      </c>
      <c r="K3908">
        <v>19.4959025739395</v>
      </c>
      <c r="L3908">
        <v>21.795259614721999</v>
      </c>
      <c r="M3908">
        <v>16.0036341308546</v>
      </c>
      <c r="N3908">
        <v>0.94879518072289104</v>
      </c>
      <c r="O3908">
        <v>79.117647058823493</v>
      </c>
      <c r="P3908">
        <v>7.9365079365079296</v>
      </c>
    </row>
    <row r="3909" spans="1:17" hidden="1" x14ac:dyDescent="0.3">
      <c r="A3909" t="s">
        <v>7981</v>
      </c>
      <c r="B3909" t="s">
        <v>7982</v>
      </c>
      <c r="C3909" t="str">
        <f>IFERROR(VLOOKUP(Table1[[#This Row],[Ticker]],[1]!Table1[[Symbol]:[Industry]],2,FALSE),"-")</f>
        <v>-</v>
      </c>
      <c r="D3909" t="s">
        <v>398</v>
      </c>
      <c r="E3909">
        <v>23.636333519999901</v>
      </c>
      <c r="F3909">
        <v>15.3</v>
      </c>
      <c r="G3909">
        <v>42.084424005735698</v>
      </c>
      <c r="H3909">
        <v>5.7754182913782399</v>
      </c>
      <c r="I3909">
        <v>9.8334877519902903</v>
      </c>
      <c r="J3909">
        <v>15.9632842907398</v>
      </c>
      <c r="K3909">
        <v>13.494331032385</v>
      </c>
      <c r="L3909">
        <v>12.5316642476417</v>
      </c>
      <c r="M3909">
        <v>82.794753700124502</v>
      </c>
      <c r="N3909">
        <v>2.3848637717286598</v>
      </c>
      <c r="O3909">
        <v>9.5424836601307295</v>
      </c>
      <c r="P3909">
        <v>85.230024213074998</v>
      </c>
      <c r="Q3909">
        <v>3.7665284815952001E-2</v>
      </c>
    </row>
    <row r="3910" spans="1:17" hidden="1" x14ac:dyDescent="0.3">
      <c r="A3910" t="s">
        <v>7983</v>
      </c>
      <c r="B3910" t="s">
        <v>7984</v>
      </c>
      <c r="C3910" t="str">
        <f>IFERROR(VLOOKUP(Table1[[#This Row],[Ticker]],[1]!Table1[[Symbol]:[Industry]],2,FALSE),"-")</f>
        <v>-</v>
      </c>
      <c r="D3910" t="s">
        <v>51</v>
      </c>
      <c r="E3910">
        <v>23.416499999999999</v>
      </c>
      <c r="F3910">
        <v>2.33</v>
      </c>
      <c r="G3910">
        <v>-77.468198805503206</v>
      </c>
      <c r="H3910">
        <v>-5.1117050220531901</v>
      </c>
      <c r="I3910">
        <v>-14.254103488885599</v>
      </c>
      <c r="J3910">
        <v>0.84033490461233995</v>
      </c>
      <c r="K3910">
        <v>2.3348329730541399</v>
      </c>
      <c r="L3910">
        <v>2.8619840122979801</v>
      </c>
      <c r="M3910">
        <v>44.053818092323198</v>
      </c>
      <c r="N3910">
        <v>0.59022391561696497</v>
      </c>
      <c r="O3910">
        <v>104.29184549356199</v>
      </c>
      <c r="P3910">
        <v>22.6315789473684</v>
      </c>
      <c r="Q3910">
        <v>4.8489004184868997E-2</v>
      </c>
    </row>
    <row r="3911" spans="1:17" hidden="1" x14ac:dyDescent="0.3">
      <c r="A3911" t="s">
        <v>7985</v>
      </c>
      <c r="B3911" t="s">
        <v>7986</v>
      </c>
      <c r="C3911" t="str">
        <f>IFERROR(VLOOKUP(Table1[[#This Row],[Ticker]],[1]!Table1[[Symbol]:[Industry]],2,FALSE),"-")</f>
        <v>-</v>
      </c>
      <c r="D3911" t="s">
        <v>720</v>
      </c>
      <c r="E3911">
        <v>23.31605892</v>
      </c>
      <c r="F3911">
        <v>80.989999999999995</v>
      </c>
      <c r="G3911">
        <v>-14.8613048082349</v>
      </c>
      <c r="H3911">
        <v>-9.2482500398743692</v>
      </c>
      <c r="I3911">
        <v>0.60903649125902704</v>
      </c>
      <c r="J3911">
        <v>-7.7933482538084604</v>
      </c>
      <c r="K3911">
        <v>85.670389947748205</v>
      </c>
      <c r="L3911">
        <v>78.542213303081994</v>
      </c>
      <c r="M3911">
        <v>58.062255720738897</v>
      </c>
      <c r="N3911">
        <v>1.5979399780399</v>
      </c>
      <c r="O3911">
        <v>14.8907272502778</v>
      </c>
      <c r="P3911">
        <v>22.600666061156499</v>
      </c>
    </row>
    <row r="3912" spans="1:17" hidden="1" x14ac:dyDescent="0.3">
      <c r="A3912" t="s">
        <v>7987</v>
      </c>
      <c r="B3912" t="s">
        <v>7988</v>
      </c>
      <c r="C3912" t="str">
        <f>IFERROR(VLOOKUP(Table1[[#This Row],[Ticker]],[1]!Table1[[Symbol]:[Industry]],2,FALSE),"-")</f>
        <v>-</v>
      </c>
      <c r="D3912" t="s">
        <v>531</v>
      </c>
      <c r="E3912">
        <v>23.29984</v>
      </c>
      <c r="F3912">
        <v>17.440000000000001</v>
      </c>
      <c r="G3912">
        <v>17.714452767522602</v>
      </c>
      <c r="H3912">
        <v>-10.549175965800201</v>
      </c>
      <c r="I3912">
        <v>-11.058837216696199</v>
      </c>
      <c r="J3912">
        <v>-2.9806369623953501</v>
      </c>
      <c r="K3912">
        <v>17.338252021284699</v>
      </c>
      <c r="L3912">
        <v>17.474453311429901</v>
      </c>
      <c r="M3912">
        <v>67.925295262988797</v>
      </c>
      <c r="N3912">
        <v>0.661790209419442</v>
      </c>
      <c r="O3912">
        <v>90.653669724770594</v>
      </c>
      <c r="P3912">
        <v>60</v>
      </c>
      <c r="Q3912">
        <v>2.6113632224125001E-2</v>
      </c>
    </row>
    <row r="3913" spans="1:17" hidden="1" x14ac:dyDescent="0.3">
      <c r="A3913" t="s">
        <v>7989</v>
      </c>
      <c r="B3913" t="s">
        <v>7990</v>
      </c>
      <c r="C3913" t="str">
        <f>IFERROR(VLOOKUP(Table1[[#This Row],[Ticker]],[1]!Table1[[Symbol]:[Industry]],2,FALSE),"-")</f>
        <v>-</v>
      </c>
      <c r="D3913" t="s">
        <v>628</v>
      </c>
      <c r="E3913">
        <v>23.213999999999999</v>
      </c>
      <c r="F3913">
        <v>38.69</v>
      </c>
      <c r="G3913">
        <v>285.17796604341498</v>
      </c>
      <c r="H3913">
        <v>59.674574870160299</v>
      </c>
      <c r="I3913">
        <v>272.64589651111402</v>
      </c>
      <c r="J3913">
        <v>6.8500545956649903</v>
      </c>
      <c r="K3913">
        <v>24.3992006466524</v>
      </c>
      <c r="L3913">
        <v>14.8211145604548</v>
      </c>
      <c r="M3913">
        <v>99.997989162227995</v>
      </c>
      <c r="N3913">
        <v>0.56707187536881798</v>
      </c>
      <c r="O3913">
        <v>0</v>
      </c>
      <c r="P3913">
        <v>329.888888888888</v>
      </c>
    </row>
    <row r="3914" spans="1:17" hidden="1" x14ac:dyDescent="0.3">
      <c r="A3914" t="s">
        <v>7991</v>
      </c>
      <c r="B3914" t="s">
        <v>7992</v>
      </c>
      <c r="C3914" t="str">
        <f>IFERROR(VLOOKUP(Table1[[#This Row],[Ticker]],[1]!Table1[[Symbol]:[Industry]],2,FALSE),"-")</f>
        <v>-</v>
      </c>
      <c r="D3914" t="s">
        <v>531</v>
      </c>
      <c r="E3914">
        <v>23.144022</v>
      </c>
      <c r="F3914">
        <v>74.61</v>
      </c>
      <c r="G3914">
        <v>53.669114917958602</v>
      </c>
      <c r="H3914">
        <v>-18.312494078433399</v>
      </c>
      <c r="I3914">
        <v>17.217262149880899</v>
      </c>
      <c r="J3914">
        <v>-5.2382173141236601</v>
      </c>
      <c r="K3914">
        <v>74.493509942618104</v>
      </c>
      <c r="L3914">
        <v>58.313993902338702</v>
      </c>
      <c r="M3914">
        <v>32.404086706114697</v>
      </c>
      <c r="N3914">
        <v>0.187391110118382</v>
      </c>
      <c r="O3914">
        <v>20.627261761158</v>
      </c>
      <c r="P3914">
        <v>145.67006914718399</v>
      </c>
    </row>
    <row r="3915" spans="1:17" hidden="1" x14ac:dyDescent="0.3">
      <c r="A3915" t="s">
        <v>7993</v>
      </c>
      <c r="B3915" t="s">
        <v>7994</v>
      </c>
      <c r="C3915" t="str">
        <f>IFERROR(VLOOKUP(Table1[[#This Row],[Ticker]],[1]!Table1[[Symbol]:[Industry]],2,FALSE),"-")</f>
        <v>-</v>
      </c>
      <c r="E3915">
        <v>23.136491700000001</v>
      </c>
      <c r="F3915">
        <v>24.99</v>
      </c>
      <c r="G3915">
        <v>25.036766817109399</v>
      </c>
      <c r="H3915">
        <v>-1.97362970824565</v>
      </c>
      <c r="I3915">
        <v>23.204642385701799</v>
      </c>
      <c r="J3915">
        <v>-0.79460633123741198</v>
      </c>
      <c r="K3915">
        <v>22.8290811665278</v>
      </c>
      <c r="L3915">
        <v>20.238050693326599</v>
      </c>
      <c r="M3915">
        <v>60.709747151321601</v>
      </c>
      <c r="N3915">
        <v>0.41824893803519603</v>
      </c>
      <c r="O3915">
        <v>20.7683073229291</v>
      </c>
      <c r="P3915">
        <v>78.499999999999901</v>
      </c>
      <c r="Q3915">
        <v>0.131672005563683</v>
      </c>
    </row>
    <row r="3916" spans="1:17" hidden="1" x14ac:dyDescent="0.3">
      <c r="A3916" t="s">
        <v>7995</v>
      </c>
      <c r="B3916" t="s">
        <v>7996</v>
      </c>
      <c r="C3916" t="str">
        <f>IFERROR(VLOOKUP(Table1[[#This Row],[Ticker]],[1]!Table1[[Symbol]:[Industry]],2,FALSE),"-")</f>
        <v>-</v>
      </c>
      <c r="E3916">
        <v>23.091247410000001</v>
      </c>
      <c r="F3916">
        <v>2.6</v>
      </c>
      <c r="K3916">
        <v>2.9214051989229399</v>
      </c>
      <c r="L3916">
        <v>4.2861502767889696</v>
      </c>
      <c r="M3916">
        <v>64.437260219561196</v>
      </c>
      <c r="N3916">
        <v>1</v>
      </c>
      <c r="Q3916">
        <v>-8.2544193203107005E-2</v>
      </c>
    </row>
    <row r="3917" spans="1:17" hidden="1" x14ac:dyDescent="0.3">
      <c r="A3917" t="s">
        <v>7997</v>
      </c>
      <c r="B3917" t="s">
        <v>7998</v>
      </c>
      <c r="C3917" t="str">
        <f>IFERROR(VLOOKUP(Table1[[#This Row],[Ticker]],[1]!Table1[[Symbol]:[Industry]],2,FALSE),"-")</f>
        <v>-</v>
      </c>
      <c r="D3917" t="s">
        <v>51</v>
      </c>
      <c r="E3917">
        <v>23.003050000000002</v>
      </c>
      <c r="F3917">
        <v>938.9</v>
      </c>
      <c r="G3917">
        <v>-5.48005724888705</v>
      </c>
      <c r="H3917">
        <v>-3.4380648546891699</v>
      </c>
      <c r="I3917">
        <v>-14.254103488885599</v>
      </c>
      <c r="J3917">
        <v>-1.33357813886593</v>
      </c>
      <c r="K3917">
        <v>938.87531690906803</v>
      </c>
      <c r="L3917">
        <v>900.52219320518498</v>
      </c>
      <c r="M3917">
        <v>100</v>
      </c>
      <c r="O3917">
        <v>0</v>
      </c>
      <c r="P3917">
        <v>20.937721388548901</v>
      </c>
    </row>
    <row r="3918" spans="1:17" hidden="1" x14ac:dyDescent="0.3">
      <c r="A3918" t="s">
        <v>7999</v>
      </c>
      <c r="B3918" t="s">
        <v>8000</v>
      </c>
      <c r="C3918" t="str">
        <f>IFERROR(VLOOKUP(Table1[[#This Row],[Ticker]],[1]!Table1[[Symbol]:[Industry]],2,FALSE),"-")</f>
        <v>-</v>
      </c>
      <c r="D3918" t="s">
        <v>628</v>
      </c>
      <c r="E3918">
        <v>22.98433464</v>
      </c>
      <c r="F3918">
        <v>3.09</v>
      </c>
      <c r="G3918">
        <v>12.7714105517531</v>
      </c>
      <c r="H3918">
        <v>-0.50646876348395697</v>
      </c>
      <c r="I3918">
        <v>-35.225970496558197</v>
      </c>
      <c r="J3918">
        <v>2.2729792381832499</v>
      </c>
      <c r="K3918">
        <v>3.11427026635045</v>
      </c>
      <c r="L3918">
        <v>3.1197146549524399</v>
      </c>
      <c r="M3918">
        <v>52.529558893953102</v>
      </c>
      <c r="N3918">
        <v>1.5160152960865301</v>
      </c>
      <c r="O3918">
        <v>46.601941747572802</v>
      </c>
      <c r="P3918">
        <v>46.445497630331701</v>
      </c>
      <c r="Q3918">
        <v>2.7708403556692001E-2</v>
      </c>
    </row>
    <row r="3919" spans="1:17" hidden="1" x14ac:dyDescent="0.3">
      <c r="A3919" t="s">
        <v>8001</v>
      </c>
      <c r="B3919" t="s">
        <v>8002</v>
      </c>
      <c r="C3919" t="str">
        <f>IFERROR(VLOOKUP(Table1[[#This Row],[Ticker]],[1]!Table1[[Symbol]:[Industry]],2,FALSE),"-")</f>
        <v>-</v>
      </c>
      <c r="D3919" t="s">
        <v>279</v>
      </c>
      <c r="E3919">
        <v>22.938668604</v>
      </c>
      <c r="F3919">
        <v>26.82</v>
      </c>
      <c r="G3919">
        <v>-55.62595902548</v>
      </c>
      <c r="H3919">
        <v>-3.0262340796985399</v>
      </c>
      <c r="I3919">
        <v>-28.8400907500321</v>
      </c>
      <c r="J3919">
        <v>-1.2215960559991801</v>
      </c>
      <c r="K3919">
        <v>27.222090924700801</v>
      </c>
      <c r="L3919">
        <v>30.321994989677599</v>
      </c>
      <c r="M3919">
        <v>37.812639602490002</v>
      </c>
      <c r="N3919">
        <v>1.2825481107300201</v>
      </c>
      <c r="O3919">
        <v>50.559284116331099</v>
      </c>
      <c r="P3919">
        <v>15.703192407247601</v>
      </c>
      <c r="Q3919">
        <v>-1.2350839805149999E-2</v>
      </c>
    </row>
    <row r="3920" spans="1:17" hidden="1" x14ac:dyDescent="0.3">
      <c r="A3920" t="s">
        <v>8003</v>
      </c>
      <c r="B3920" t="s">
        <v>8004</v>
      </c>
      <c r="C3920" t="str">
        <f>IFERROR(VLOOKUP(Table1[[#This Row],[Ticker]],[1]!Table1[[Symbol]:[Industry]],2,FALSE),"-")</f>
        <v>-</v>
      </c>
      <c r="D3920" t="s">
        <v>286</v>
      </c>
      <c r="E3920">
        <v>22.922512480000002</v>
      </c>
      <c r="F3920">
        <v>11.2</v>
      </c>
      <c r="G3920">
        <v>32.222447991459099</v>
      </c>
      <c r="H3920">
        <v>4.3619351453108104</v>
      </c>
      <c r="I3920">
        <v>-3.3630143799747301</v>
      </c>
      <c r="J3920">
        <v>-3.33357813886593</v>
      </c>
      <c r="K3920">
        <v>10.885866489028301</v>
      </c>
      <c r="L3920">
        <v>10.1594385703022</v>
      </c>
      <c r="M3920">
        <v>48.844467813027798</v>
      </c>
      <c r="N3920">
        <v>0.28713170007962502</v>
      </c>
      <c r="O3920">
        <v>37.410714285714299</v>
      </c>
      <c r="P3920">
        <v>60.688665710186498</v>
      </c>
    </row>
    <row r="3921" spans="1:17" hidden="1" x14ac:dyDescent="0.3">
      <c r="A3921" t="s">
        <v>8005</v>
      </c>
      <c r="B3921" t="s">
        <v>8006</v>
      </c>
      <c r="C3921" t="str">
        <f>IFERROR(VLOOKUP(Table1[[#This Row],[Ticker]],[1]!Table1[[Symbol]:[Industry]],2,FALSE),"-")</f>
        <v>-</v>
      </c>
      <c r="D3921" t="s">
        <v>6663</v>
      </c>
      <c r="E3921">
        <v>22.80555</v>
      </c>
      <c r="F3921">
        <v>93.85</v>
      </c>
      <c r="G3921">
        <v>-25.503800142812299</v>
      </c>
      <c r="H3921">
        <v>30.4905065738822</v>
      </c>
      <c r="I3921">
        <v>-1.8588939080472999</v>
      </c>
      <c r="J3921">
        <v>14.7205804684841</v>
      </c>
      <c r="K3921">
        <v>74.064770560914397</v>
      </c>
      <c r="L3921">
        <v>81.793984077622</v>
      </c>
      <c r="M3921">
        <v>93.491456606904805</v>
      </c>
      <c r="N3921">
        <v>1.89247787610619</v>
      </c>
      <c r="O3921">
        <v>22.535961640916302</v>
      </c>
      <c r="P3921">
        <v>87.699999999999903</v>
      </c>
      <c r="Q3921">
        <v>3.5063072915857002E-2</v>
      </c>
    </row>
    <row r="3922" spans="1:17" hidden="1" x14ac:dyDescent="0.3">
      <c r="A3922" t="s">
        <v>8007</v>
      </c>
      <c r="B3922" t="s">
        <v>8008</v>
      </c>
      <c r="C3922" t="str">
        <f>IFERROR(VLOOKUP(Table1[[#This Row],[Ticker]],[1]!Table1[[Symbol]:[Industry]],2,FALSE),"-")</f>
        <v>-</v>
      </c>
      <c r="D3922" t="s">
        <v>72</v>
      </c>
      <c r="E3922">
        <v>22.727742800000001</v>
      </c>
      <c r="F3922">
        <v>24.46</v>
      </c>
      <c r="G3922">
        <v>-39.060635780293097</v>
      </c>
      <c r="H3922">
        <v>-11.4557924936899</v>
      </c>
      <c r="I3922">
        <v>-23.5607404929642</v>
      </c>
      <c r="J3922">
        <v>-2.2880249935297101</v>
      </c>
      <c r="K3922">
        <v>24.428769279377001</v>
      </c>
      <c r="L3922">
        <v>27.276977189990902</v>
      </c>
      <c r="M3922">
        <v>58.729354697379101</v>
      </c>
      <c r="N3922">
        <v>0.90137236287438605</v>
      </c>
      <c r="O3922">
        <v>24.693376941945999</v>
      </c>
      <c r="P3922">
        <v>10.9800362976406</v>
      </c>
      <c r="Q3922">
        <v>-7.6115350583222996E-2</v>
      </c>
    </row>
    <row r="3923" spans="1:17" hidden="1" x14ac:dyDescent="0.3">
      <c r="A3923" t="s">
        <v>8009</v>
      </c>
      <c r="B3923" t="s">
        <v>8010</v>
      </c>
      <c r="C3923" t="str">
        <f>IFERROR(VLOOKUP(Table1[[#This Row],[Ticker]],[1]!Table1[[Symbol]:[Industry]],2,FALSE),"-")</f>
        <v>-</v>
      </c>
      <c r="E3923">
        <v>22.7156208</v>
      </c>
      <c r="F3923">
        <v>65.14</v>
      </c>
      <c r="G3923">
        <v>315.80896949562498</v>
      </c>
      <c r="H3923">
        <v>7.3286018119774701</v>
      </c>
      <c r="I3923">
        <v>103.60542828368899</v>
      </c>
      <c r="J3923">
        <v>-8.4345006996710907</v>
      </c>
      <c r="K3923">
        <v>65.986255146153198</v>
      </c>
      <c r="L3923">
        <v>48.3823750936713</v>
      </c>
      <c r="M3923">
        <v>30.740525833132299</v>
      </c>
      <c r="N3923">
        <v>0.67890770496773301</v>
      </c>
      <c r="O3923">
        <v>35.001535155050597</v>
      </c>
      <c r="P3923">
        <v>342.22674813306099</v>
      </c>
    </row>
    <row r="3924" spans="1:17" hidden="1" x14ac:dyDescent="0.3">
      <c r="A3924" t="s">
        <v>8011</v>
      </c>
      <c r="B3924" t="s">
        <v>8012</v>
      </c>
      <c r="C3924" t="str">
        <f>IFERROR(VLOOKUP(Table1[[#This Row],[Ticker]],[1]!Table1[[Symbol]:[Industry]],2,FALSE),"-")</f>
        <v>-</v>
      </c>
      <c r="E3924">
        <v>22.707999999999998</v>
      </c>
      <c r="F3924">
        <v>70</v>
      </c>
      <c r="G3924">
        <v>-38.917778637436001</v>
      </c>
      <c r="H3924">
        <v>3.4321641529444</v>
      </c>
      <c r="I3924">
        <v>-15.6625541931109</v>
      </c>
      <c r="J3924">
        <v>6.3421640546427502</v>
      </c>
      <c r="K3924">
        <v>67.1996507179704</v>
      </c>
      <c r="L3924">
        <v>68.797637585866994</v>
      </c>
      <c r="M3924">
        <v>63.326318866382799</v>
      </c>
      <c r="N3924">
        <v>0.46421052631578902</v>
      </c>
      <c r="O3924">
        <v>25.714285714285701</v>
      </c>
      <c r="P3924">
        <v>25</v>
      </c>
    </row>
    <row r="3925" spans="1:17" hidden="1" x14ac:dyDescent="0.3">
      <c r="A3925" t="s">
        <v>8013</v>
      </c>
      <c r="B3925" t="s">
        <v>8014</v>
      </c>
      <c r="C3925" t="str">
        <f>IFERROR(VLOOKUP(Table1[[#This Row],[Ticker]],[1]!Table1[[Symbol]:[Industry]],2,FALSE),"-")</f>
        <v>-</v>
      </c>
      <c r="D3925" t="s">
        <v>386</v>
      </c>
      <c r="E3925">
        <v>22.696415999999999</v>
      </c>
      <c r="F3925">
        <v>43.38</v>
      </c>
      <c r="G3925">
        <v>6.9054383580116099</v>
      </c>
      <c r="H3925">
        <v>-5.2903802489319798</v>
      </c>
      <c r="I3925">
        <v>-13.3469157708116</v>
      </c>
      <c r="J3925">
        <v>0.53703760548324597</v>
      </c>
      <c r="K3925">
        <v>39.007257568124999</v>
      </c>
      <c r="L3925">
        <v>38.557337775697903</v>
      </c>
      <c r="M3925">
        <v>68.481202792429897</v>
      </c>
      <c r="N3925">
        <v>1.4961459672236499</v>
      </c>
      <c r="O3925">
        <v>10.650069156293201</v>
      </c>
      <c r="P3925">
        <v>39.935483870967701</v>
      </c>
      <c r="Q3925">
        <v>-4.9202918921309E-2</v>
      </c>
    </row>
    <row r="3926" spans="1:17" hidden="1" x14ac:dyDescent="0.3">
      <c r="A3926" t="s">
        <v>8015</v>
      </c>
      <c r="B3926" t="s">
        <v>8016</v>
      </c>
      <c r="C3926" t="str">
        <f>IFERROR(VLOOKUP(Table1[[#This Row],[Ticker]],[1]!Table1[[Symbol]:[Industry]],2,FALSE),"-")</f>
        <v>-</v>
      </c>
      <c r="D3926" t="s">
        <v>531</v>
      </c>
      <c r="E3926">
        <v>22.684749</v>
      </c>
      <c r="F3926">
        <v>1.07</v>
      </c>
      <c r="G3926">
        <v>-17.3268695465269</v>
      </c>
      <c r="H3926">
        <v>-4.3639907806150999</v>
      </c>
      <c r="I3926">
        <v>-49.796272163584398</v>
      </c>
      <c r="J3926">
        <v>-0.390181912450837</v>
      </c>
      <c r="K3926">
        <v>1.0894430554330701</v>
      </c>
      <c r="L3926">
        <v>1.2358405980090399</v>
      </c>
      <c r="M3926">
        <v>54.571728821447998</v>
      </c>
      <c r="N3926">
        <v>1.28400942992726</v>
      </c>
      <c r="O3926">
        <v>138.317757009345</v>
      </c>
      <c r="P3926">
        <v>25.8823529411764</v>
      </c>
      <c r="Q3926">
        <v>2.6458888036713001E-2</v>
      </c>
    </row>
    <row r="3927" spans="1:17" hidden="1" x14ac:dyDescent="0.3">
      <c r="A3927" t="s">
        <v>8017</v>
      </c>
      <c r="B3927" t="s">
        <v>8018</v>
      </c>
      <c r="C3927" t="str">
        <f>IFERROR(VLOOKUP(Table1[[#This Row],[Ticker]],[1]!Table1[[Symbol]:[Industry]],2,FALSE),"-")</f>
        <v>-</v>
      </c>
      <c r="D3927" t="s">
        <v>95</v>
      </c>
      <c r="E3927">
        <v>22.613259419999999</v>
      </c>
      <c r="F3927">
        <v>4.5199999999999996</v>
      </c>
      <c r="G3927">
        <v>33.012826344770303</v>
      </c>
      <c r="H3927">
        <v>1.7506143905938301</v>
      </c>
      <c r="I3927">
        <v>7.57878060814941</v>
      </c>
      <c r="J3927">
        <v>1.19515749331798</v>
      </c>
      <c r="K3927">
        <v>4.3031280716296596</v>
      </c>
      <c r="L3927">
        <v>4.0310087259060303</v>
      </c>
      <c r="M3927">
        <v>59.825398201632403</v>
      </c>
      <c r="N3927">
        <v>0.66496476817716299</v>
      </c>
      <c r="O3927">
        <v>43.362831858407098</v>
      </c>
      <c r="P3927">
        <v>76.562499999999901</v>
      </c>
      <c r="Q3927">
        <v>-2.6802984634724001E-2</v>
      </c>
    </row>
    <row r="3928" spans="1:17" hidden="1" x14ac:dyDescent="0.3">
      <c r="A3928" t="s">
        <v>8019</v>
      </c>
      <c r="B3928" t="s">
        <v>8020</v>
      </c>
      <c r="C3928" t="str">
        <f>IFERROR(VLOOKUP(Table1[[#This Row],[Ticker]],[1]!Table1[[Symbol]:[Industry]],2,FALSE),"-")</f>
        <v>-</v>
      </c>
      <c r="D3928" t="s">
        <v>628</v>
      </c>
      <c r="E3928">
        <v>22.6005</v>
      </c>
      <c r="F3928">
        <v>23.79</v>
      </c>
      <c r="G3928">
        <v>13.1130131514202</v>
      </c>
      <c r="H3928">
        <v>5.7050658298488699</v>
      </c>
      <c r="I3928">
        <v>-11.356179613453101</v>
      </c>
      <c r="J3928">
        <v>4.4668858982570301</v>
      </c>
      <c r="K3928">
        <v>22.1670887717612</v>
      </c>
      <c r="L3928">
        <v>21.520629781666798</v>
      </c>
      <c r="M3928">
        <v>71.464452741112794</v>
      </c>
      <c r="N3928">
        <v>0.76944225992571702</v>
      </c>
      <c r="O3928">
        <v>39.722572509457699</v>
      </c>
      <c r="P3928">
        <v>46.761258482418199</v>
      </c>
      <c r="Q3928">
        <v>5.9182339117763001E-2</v>
      </c>
    </row>
    <row r="3929" spans="1:17" hidden="1" x14ac:dyDescent="0.3">
      <c r="A3929" t="s">
        <v>8021</v>
      </c>
      <c r="B3929" t="s">
        <v>8022</v>
      </c>
      <c r="C3929" t="str">
        <f>IFERROR(VLOOKUP(Table1[[#This Row],[Ticker]],[1]!Table1[[Symbol]:[Industry]],2,FALSE),"-")</f>
        <v>-</v>
      </c>
      <c r="E3929">
        <v>22.569266043999999</v>
      </c>
      <c r="F3929">
        <v>43.16</v>
      </c>
      <c r="G3929">
        <v>-36.501111970769301</v>
      </c>
      <c r="H3929">
        <v>-10.058575456160399</v>
      </c>
      <c r="I3929">
        <v>-22.326520954274301</v>
      </c>
      <c r="J3929">
        <v>-1.33357813886593</v>
      </c>
      <c r="K3929">
        <v>46.779993471436597</v>
      </c>
      <c r="L3929">
        <v>47.3982345961332</v>
      </c>
      <c r="M3929">
        <v>6.2140394972507202</v>
      </c>
      <c r="N3929">
        <v>1.15554444951225</v>
      </c>
      <c r="O3929">
        <v>31.371640407784898</v>
      </c>
      <c r="P3929">
        <v>1.8404907975460001</v>
      </c>
    </row>
    <row r="3930" spans="1:17" hidden="1" x14ac:dyDescent="0.3">
      <c r="A3930" t="s">
        <v>8023</v>
      </c>
      <c r="B3930" t="s">
        <v>8024</v>
      </c>
      <c r="C3930" t="str">
        <f>IFERROR(VLOOKUP(Table1[[#This Row],[Ticker]],[1]!Table1[[Symbol]:[Industry]],2,FALSE),"-")</f>
        <v>-</v>
      </c>
      <c r="E3930">
        <v>22.552395400000002</v>
      </c>
      <c r="F3930">
        <v>45.14</v>
      </c>
      <c r="G3930">
        <v>49.566626820653603</v>
      </c>
      <c r="H3930">
        <v>13.723060465003901</v>
      </c>
      <c r="I3930">
        <v>27.6955820457055</v>
      </c>
      <c r="J3930">
        <v>0.57965879105620099</v>
      </c>
      <c r="K3930">
        <v>42.200528343479697</v>
      </c>
      <c r="L3930">
        <v>35.347537411451398</v>
      </c>
      <c r="M3930">
        <v>51.962019557865801</v>
      </c>
      <c r="N3930">
        <v>1.2642551508395901</v>
      </c>
      <c r="O3930">
        <v>19.627824545857301</v>
      </c>
      <c r="P3930">
        <v>113.93364928909899</v>
      </c>
      <c r="Q3930">
        <v>1.2774405052053E-2</v>
      </c>
    </row>
    <row r="3931" spans="1:17" hidden="1" x14ac:dyDescent="0.3">
      <c r="A3931" t="s">
        <v>8025</v>
      </c>
      <c r="B3931" t="s">
        <v>8026</v>
      </c>
      <c r="C3931" t="str">
        <f>IFERROR(VLOOKUP(Table1[[#This Row],[Ticker]],[1]!Table1[[Symbol]:[Industry]],2,FALSE),"-")</f>
        <v>-</v>
      </c>
      <c r="D3931" t="s">
        <v>681</v>
      </c>
      <c r="E3931">
        <v>22.527999999999999</v>
      </c>
      <c r="F3931">
        <v>20.48</v>
      </c>
      <c r="G3931">
        <v>18.112920021703001</v>
      </c>
      <c r="H3931">
        <v>-3.84832126494558</v>
      </c>
      <c r="I3931">
        <v>-9.5506270062680194</v>
      </c>
      <c r="J3931">
        <v>-7.7432166930827897</v>
      </c>
      <c r="K3931">
        <v>19.9423485181531</v>
      </c>
      <c r="L3931">
        <v>18.659414004945901</v>
      </c>
      <c r="M3931">
        <v>52.186404155628502</v>
      </c>
      <c r="N3931">
        <v>0.69247781232625605</v>
      </c>
      <c r="O3931">
        <v>12.255859375</v>
      </c>
      <c r="P3931">
        <v>57.175748273215603</v>
      </c>
      <c r="Q3931">
        <v>3.8462786063573999E-2</v>
      </c>
    </row>
    <row r="3932" spans="1:17" hidden="1" x14ac:dyDescent="0.3">
      <c r="A3932" t="s">
        <v>8027</v>
      </c>
      <c r="B3932" t="s">
        <v>8028</v>
      </c>
      <c r="C3932" t="str">
        <f>IFERROR(VLOOKUP(Table1[[#This Row],[Ticker]],[1]!Table1[[Symbol]:[Industry]],2,FALSE),"-")</f>
        <v>-</v>
      </c>
      <c r="D3932" t="s">
        <v>720</v>
      </c>
      <c r="E3932">
        <v>22.46870916</v>
      </c>
      <c r="F3932">
        <v>119.79</v>
      </c>
      <c r="G3932">
        <v>13.8351191497083</v>
      </c>
      <c r="H3932">
        <v>1.10064510428786</v>
      </c>
      <c r="I3932">
        <v>8.4815522488193107</v>
      </c>
      <c r="J3932">
        <v>2.2378504325626301</v>
      </c>
      <c r="K3932">
        <v>113.332444537402</v>
      </c>
      <c r="L3932">
        <v>102.338874646421</v>
      </c>
      <c r="M3932">
        <v>31.967359018905899</v>
      </c>
      <c r="N3932">
        <v>1.40508501251702</v>
      </c>
      <c r="O3932">
        <v>4.0988396360296999</v>
      </c>
      <c r="P3932">
        <v>45.164808531265102</v>
      </c>
    </row>
    <row r="3933" spans="1:17" hidden="1" x14ac:dyDescent="0.3">
      <c r="A3933" t="s">
        <v>8029</v>
      </c>
      <c r="B3933" t="s">
        <v>8030</v>
      </c>
      <c r="C3933" t="str">
        <f>IFERROR(VLOOKUP(Table1[[#This Row],[Ticker]],[1]!Table1[[Symbol]:[Industry]],2,FALSE),"-")</f>
        <v>-</v>
      </c>
      <c r="E3933">
        <v>22.454924800000001</v>
      </c>
      <c r="F3933">
        <v>24.64</v>
      </c>
      <c r="G3933">
        <v>-2.5364312266768398</v>
      </c>
      <c r="H3933">
        <v>-10.442597199147301</v>
      </c>
      <c r="I3933">
        <v>-3.0125685001722902</v>
      </c>
      <c r="J3933">
        <v>-4.0490953802452303</v>
      </c>
      <c r="K3933">
        <v>23.6666962101149</v>
      </c>
      <c r="L3933">
        <v>21.5253056606035</v>
      </c>
      <c r="M3933">
        <v>64.855864813487301</v>
      </c>
      <c r="N3933">
        <v>1.0090215447648401</v>
      </c>
      <c r="O3933">
        <v>29.8295454545454</v>
      </c>
      <c r="P3933">
        <v>85.263157894736807</v>
      </c>
      <c r="Q3933">
        <v>0.102734929465866</v>
      </c>
    </row>
    <row r="3934" spans="1:17" hidden="1" x14ac:dyDescent="0.3">
      <c r="A3934" t="s">
        <v>8031</v>
      </c>
      <c r="B3934" t="s">
        <v>8032</v>
      </c>
      <c r="C3934" t="str">
        <f>IFERROR(VLOOKUP(Table1[[#This Row],[Ticker]],[1]!Table1[[Symbol]:[Industry]],2,FALSE),"-")</f>
        <v>-</v>
      </c>
      <c r="E3934">
        <v>22.445070000000001</v>
      </c>
      <c r="F3934">
        <v>150</v>
      </c>
      <c r="G3934">
        <v>-41.190505910163203</v>
      </c>
      <c r="H3934">
        <v>-0.19303174210639401</v>
      </c>
      <c r="I3934">
        <v>-19.914480847376101</v>
      </c>
      <c r="J3934">
        <v>-1.46170113694408</v>
      </c>
      <c r="K3934">
        <v>154.44265782364201</v>
      </c>
      <c r="L3934">
        <v>153.05673885370899</v>
      </c>
      <c r="M3934">
        <v>30.714663645988399</v>
      </c>
      <c r="N3934">
        <v>0.50278443719129995</v>
      </c>
      <c r="O3934">
        <v>20.633333333333301</v>
      </c>
      <c r="P3934">
        <v>15.030674846625701</v>
      </c>
      <c r="Q3934">
        <v>8.5805999159928995E-2</v>
      </c>
    </row>
    <row r="3935" spans="1:17" hidden="1" x14ac:dyDescent="0.3">
      <c r="A3935" t="s">
        <v>8033</v>
      </c>
      <c r="B3935" t="s">
        <v>8034</v>
      </c>
      <c r="C3935" t="str">
        <f>IFERROR(VLOOKUP(Table1[[#This Row],[Ticker]],[1]!Table1[[Symbol]:[Industry]],2,FALSE),"-")</f>
        <v>-</v>
      </c>
      <c r="D3935" t="s">
        <v>57</v>
      </c>
      <c r="E3935">
        <v>22.379405200000001</v>
      </c>
      <c r="F3935">
        <v>74.84</v>
      </c>
      <c r="G3935">
        <v>-25.2826435023008</v>
      </c>
      <c r="H3935">
        <v>8.8147811608889999</v>
      </c>
      <c r="I3935">
        <v>-7.4161306123688302</v>
      </c>
      <c r="J3935">
        <v>9.1159428633448307</v>
      </c>
      <c r="K3935">
        <v>69.015956568469505</v>
      </c>
      <c r="L3935">
        <v>68.775902017976904</v>
      </c>
      <c r="M3935">
        <v>58.464272759365201</v>
      </c>
      <c r="N3935">
        <v>4.4624626559662497</v>
      </c>
      <c r="O3935">
        <v>31.440406199893101</v>
      </c>
      <c r="P3935">
        <v>33.642857142857103</v>
      </c>
      <c r="Q3935">
        <v>5.3379586136834002E-2</v>
      </c>
    </row>
    <row r="3936" spans="1:17" hidden="1" x14ac:dyDescent="0.3">
      <c r="A3936" t="s">
        <v>8035</v>
      </c>
      <c r="B3936" t="s">
        <v>8036</v>
      </c>
      <c r="C3936" t="str">
        <f>IFERROR(VLOOKUP(Table1[[#This Row],[Ticker]],[1]!Table1[[Symbol]:[Industry]],2,FALSE),"-")</f>
        <v>-</v>
      </c>
      <c r="D3936" t="s">
        <v>628</v>
      </c>
      <c r="E3936">
        <v>22.364907599999999</v>
      </c>
      <c r="F3936">
        <v>45.22</v>
      </c>
      <c r="G3936">
        <v>567.14050357115298</v>
      </c>
      <c r="H3936">
        <v>41.463895929624499</v>
      </c>
      <c r="I3936">
        <v>306.39705930181202</v>
      </c>
      <c r="J3936">
        <v>6.54963353996619</v>
      </c>
      <c r="K3936">
        <v>31.894508273550901</v>
      </c>
      <c r="L3936">
        <v>18.574493946540102</v>
      </c>
      <c r="M3936">
        <v>97.980676697541398</v>
      </c>
      <c r="N3936">
        <v>0.55969252865789298</v>
      </c>
      <c r="O3936">
        <v>0</v>
      </c>
      <c r="P3936">
        <v>660</v>
      </c>
      <c r="Q3936">
        <v>0.18408232511311001</v>
      </c>
    </row>
    <row r="3937" spans="1:17" hidden="1" x14ac:dyDescent="0.3">
      <c r="A3937" t="s">
        <v>8037</v>
      </c>
      <c r="B3937" t="s">
        <v>8038</v>
      </c>
      <c r="C3937" t="str">
        <f>IFERROR(VLOOKUP(Table1[[#This Row],[Ticker]],[1]!Table1[[Symbol]:[Industry]],2,FALSE),"-")</f>
        <v>-</v>
      </c>
      <c r="E3937">
        <v>22.355</v>
      </c>
      <c r="F3937">
        <v>13.15</v>
      </c>
      <c r="G3937">
        <v>-34.13707688305</v>
      </c>
      <c r="H3937">
        <v>-9.34974576637007</v>
      </c>
      <c r="I3937">
        <v>-19.581677282982</v>
      </c>
      <c r="J3937">
        <v>2.2742649983889698</v>
      </c>
      <c r="K3937">
        <v>13.786591488087</v>
      </c>
      <c r="L3937">
        <v>13.7499979002187</v>
      </c>
      <c r="M3937">
        <v>37.401053895107601</v>
      </c>
      <c r="N3937">
        <v>0.20753944104573399</v>
      </c>
      <c r="O3937">
        <v>36.882129277566499</v>
      </c>
      <c r="P3937">
        <v>21.421975992613099</v>
      </c>
      <c r="Q3937">
        <v>2.3449740305807001E-2</v>
      </c>
    </row>
    <row r="3938" spans="1:17" hidden="1" x14ac:dyDescent="0.3">
      <c r="A3938" t="s">
        <v>8039</v>
      </c>
      <c r="B3938" t="s">
        <v>8040</v>
      </c>
      <c r="C3938" t="str">
        <f>IFERROR(VLOOKUP(Table1[[#This Row],[Ticker]],[1]!Table1[[Symbol]:[Industry]],2,FALSE),"-")</f>
        <v>-</v>
      </c>
      <c r="D3938" t="s">
        <v>46</v>
      </c>
      <c r="E3938">
        <v>22.3375308</v>
      </c>
      <c r="F3938">
        <v>13.26</v>
      </c>
      <c r="G3938">
        <v>262.43852634790102</v>
      </c>
      <c r="H3938">
        <v>4.6251105401570403</v>
      </c>
      <c r="I3938">
        <v>189.17839079029</v>
      </c>
      <c r="J3938">
        <v>9.1167192273192796</v>
      </c>
      <c r="K3938">
        <v>10.5002476673766</v>
      </c>
      <c r="L3938">
        <v>6.8633640719395403</v>
      </c>
      <c r="M3938">
        <v>71.038230872469896</v>
      </c>
      <c r="N3938">
        <v>1.28695444781823</v>
      </c>
      <c r="O3938">
        <v>6.1085972850678703</v>
      </c>
      <c r="P3938">
        <v>314.375</v>
      </c>
      <c r="Q3938">
        <v>8.8079945434774001E-2</v>
      </c>
    </row>
    <row r="3939" spans="1:17" hidden="1" x14ac:dyDescent="0.3">
      <c r="A3939" t="s">
        <v>8041</v>
      </c>
      <c r="B3939" t="s">
        <v>8042</v>
      </c>
      <c r="C3939" t="str">
        <f>IFERROR(VLOOKUP(Table1[[#This Row],[Ticker]],[1]!Table1[[Symbol]:[Industry]],2,FALSE),"-")</f>
        <v>-</v>
      </c>
      <c r="D3939" t="s">
        <v>200</v>
      </c>
      <c r="E3939">
        <v>22.308885</v>
      </c>
      <c r="F3939">
        <v>13.5</v>
      </c>
      <c r="G3939">
        <v>30.558965548610502</v>
      </c>
      <c r="H3939">
        <v>0.317803689911763</v>
      </c>
      <c r="I3939">
        <v>25.497449306145398</v>
      </c>
      <c r="J3939">
        <v>6.8230287126838203</v>
      </c>
      <c r="K3939">
        <v>12.8105343570065</v>
      </c>
      <c r="L3939">
        <v>11.0024469874839</v>
      </c>
      <c r="M3939">
        <v>46.260088799062899</v>
      </c>
      <c r="N3939">
        <v>0.56160531340062603</v>
      </c>
      <c r="O3939">
        <v>33.3333333333333</v>
      </c>
      <c r="P3939">
        <v>86.2068965517241</v>
      </c>
      <c r="Q3939">
        <v>3.8326332928410999E-2</v>
      </c>
    </row>
    <row r="3940" spans="1:17" hidden="1" x14ac:dyDescent="0.3">
      <c r="A3940" t="s">
        <v>8043</v>
      </c>
      <c r="B3940" t="s">
        <v>8044</v>
      </c>
      <c r="C3940" t="str">
        <f>IFERROR(VLOOKUP(Table1[[#This Row],[Ticker]],[1]!Table1[[Symbol]:[Industry]],2,FALSE),"-")</f>
        <v>-</v>
      </c>
      <c r="D3940" t="s">
        <v>5250</v>
      </c>
      <c r="E3940">
        <v>22.307737199999998</v>
      </c>
      <c r="F3940">
        <v>42.44</v>
      </c>
      <c r="G3940">
        <v>6.2072213625639696</v>
      </c>
      <c r="H3940">
        <v>11.0063795897552</v>
      </c>
      <c r="I3940">
        <v>0.75944664661573302</v>
      </c>
      <c r="J3940">
        <v>10.0177732124854</v>
      </c>
      <c r="K3940">
        <v>37.4516576448381</v>
      </c>
      <c r="L3940">
        <v>34.953731565101698</v>
      </c>
      <c r="M3940">
        <v>72.883634827022405</v>
      </c>
      <c r="N3940">
        <v>0.67826581918224005</v>
      </c>
      <c r="O3940">
        <v>9.0009425070687996</v>
      </c>
      <c r="P3940">
        <v>60.030165912518797</v>
      </c>
      <c r="Q3940">
        <v>3.7866600805576002E-2</v>
      </c>
    </row>
    <row r="3941" spans="1:17" hidden="1" x14ac:dyDescent="0.3">
      <c r="A3941" t="s">
        <v>8045</v>
      </c>
      <c r="B3941" t="s">
        <v>8046</v>
      </c>
      <c r="C3941" t="str">
        <f>IFERROR(VLOOKUP(Table1[[#This Row],[Ticker]],[1]!Table1[[Symbol]:[Industry]],2,FALSE),"-")</f>
        <v>-</v>
      </c>
      <c r="D3941" t="s">
        <v>446</v>
      </c>
      <c r="E3941">
        <v>22.279567319999899</v>
      </c>
      <c r="F3941">
        <v>21.39</v>
      </c>
      <c r="G3941">
        <v>6.5219354707056798</v>
      </c>
      <c r="H3941">
        <v>9.0619351453108195</v>
      </c>
      <c r="I3941">
        <v>-12.9756943979765</v>
      </c>
      <c r="J3941">
        <v>11.166421861133999</v>
      </c>
      <c r="K3941">
        <v>21.450337917701098</v>
      </c>
      <c r="L3941">
        <v>21.7531803223305</v>
      </c>
      <c r="M3941">
        <v>56.3713740082611</v>
      </c>
      <c r="N3941">
        <v>1.1421052631578901</v>
      </c>
      <c r="O3941">
        <v>30.341280972417</v>
      </c>
      <c r="P3941">
        <v>36.677316293929699</v>
      </c>
      <c r="Q3941">
        <v>0.12651358980317501</v>
      </c>
    </row>
    <row r="3942" spans="1:17" hidden="1" x14ac:dyDescent="0.3">
      <c r="A3942" t="s">
        <v>8047</v>
      </c>
      <c r="B3942" t="s">
        <v>8048</v>
      </c>
      <c r="C3942" t="str">
        <f>IFERROR(VLOOKUP(Table1[[#This Row],[Ticker]],[1]!Table1[[Symbol]:[Industry]],2,FALSE),"-")</f>
        <v>-</v>
      </c>
      <c r="D3942" t="s">
        <v>681</v>
      </c>
      <c r="E3942">
        <v>22.27563</v>
      </c>
      <c r="F3942">
        <v>72.3</v>
      </c>
      <c r="G3942">
        <v>-23.132064351721699</v>
      </c>
      <c r="H3942">
        <v>1.75617346918684</v>
      </c>
      <c r="I3942">
        <v>-15.752741091065401</v>
      </c>
      <c r="J3942">
        <v>3.4490305567862301</v>
      </c>
      <c r="K3942">
        <v>68.012717013126604</v>
      </c>
      <c r="L3942">
        <v>67.947806070199704</v>
      </c>
      <c r="M3942">
        <v>72.603553805328602</v>
      </c>
      <c r="N3942">
        <v>3.8749999999999898</v>
      </c>
      <c r="O3942">
        <v>6.5006915629322197</v>
      </c>
      <c r="P3942">
        <v>13.750786658275601</v>
      </c>
    </row>
    <row r="3943" spans="1:17" hidden="1" x14ac:dyDescent="0.3">
      <c r="A3943" t="s">
        <v>8049</v>
      </c>
      <c r="B3943" t="s">
        <v>8050</v>
      </c>
      <c r="C3943" t="str">
        <f>IFERROR(VLOOKUP(Table1[[#This Row],[Ticker]],[1]!Table1[[Symbol]:[Industry]],2,FALSE),"-")</f>
        <v>-</v>
      </c>
      <c r="D3943" t="s">
        <v>420</v>
      </c>
      <c r="E3943">
        <v>22.2301</v>
      </c>
      <c r="F3943">
        <v>22.01</v>
      </c>
      <c r="G3943">
        <v>49.662221362563898</v>
      </c>
      <c r="H3943">
        <v>-21.125660566787101</v>
      </c>
      <c r="I3943">
        <v>23.2224736504023</v>
      </c>
      <c r="J3943">
        <v>-6.2008347760340801</v>
      </c>
      <c r="K3943">
        <v>21.520907133755301</v>
      </c>
      <c r="L3943">
        <v>18.1687203034531</v>
      </c>
      <c r="M3943">
        <v>49.4429298546629</v>
      </c>
      <c r="N3943">
        <v>0.346600646285672</v>
      </c>
      <c r="O3943">
        <v>26.215356656065399</v>
      </c>
      <c r="P3943">
        <v>77.5</v>
      </c>
      <c r="Q3943">
        <v>7.5987402168625998E-2</v>
      </c>
    </row>
    <row r="3944" spans="1:17" hidden="1" x14ac:dyDescent="0.3">
      <c r="A3944" t="s">
        <v>8051</v>
      </c>
      <c r="B3944" t="s">
        <v>8052</v>
      </c>
      <c r="C3944" t="str">
        <f>IFERROR(VLOOKUP(Table1[[#This Row],[Ticker]],[1]!Table1[[Symbol]:[Industry]],2,FALSE),"-")</f>
        <v>-</v>
      </c>
      <c r="E3944">
        <v>22.196999999999999</v>
      </c>
      <c r="F3944">
        <v>73.989999999999995</v>
      </c>
      <c r="G3944">
        <v>16.973694230781</v>
      </c>
      <c r="H3944">
        <v>-10.1651023708599</v>
      </c>
      <c r="I3944">
        <v>24.3039489455713</v>
      </c>
      <c r="J3944">
        <v>-1.1946892499770501</v>
      </c>
      <c r="K3944">
        <v>77.192800969556103</v>
      </c>
      <c r="L3944">
        <v>66.603067126337606</v>
      </c>
      <c r="M3944">
        <v>46.396329861403501</v>
      </c>
      <c r="N3944">
        <v>1.8386507084780901</v>
      </c>
      <c r="O3944">
        <v>33.7207730774429</v>
      </c>
      <c r="P3944">
        <v>105.527777777777</v>
      </c>
      <c r="Q3944">
        <v>3.3240014241128997E-2</v>
      </c>
    </row>
    <row r="3945" spans="1:17" hidden="1" x14ac:dyDescent="0.3">
      <c r="A3945" t="s">
        <v>8053</v>
      </c>
      <c r="B3945" t="s">
        <v>8054</v>
      </c>
      <c r="C3945" t="str">
        <f>IFERROR(VLOOKUP(Table1[[#This Row],[Ticker]],[1]!Table1[[Symbol]:[Industry]],2,FALSE),"-")</f>
        <v>-</v>
      </c>
      <c r="D3945" t="s">
        <v>531</v>
      </c>
      <c r="E3945">
        <v>22.093811800000001</v>
      </c>
      <c r="F3945">
        <v>0.76</v>
      </c>
      <c r="G3945">
        <v>135.65118687980501</v>
      </c>
      <c r="H3945">
        <v>-24.0902387677326</v>
      </c>
      <c r="I3945">
        <v>-31.645407836711701</v>
      </c>
      <c r="J3945">
        <v>5.5310750022957697E-2</v>
      </c>
      <c r="K3945">
        <v>0.78558851127831197</v>
      </c>
      <c r="L3945">
        <v>0.75555823764445296</v>
      </c>
      <c r="M3945">
        <v>51.752997864037901</v>
      </c>
      <c r="N3945">
        <v>1.5211868373411099</v>
      </c>
      <c r="O3945">
        <v>49.999999999999901</v>
      </c>
      <c r="P3945">
        <v>171.42857142857099</v>
      </c>
    </row>
    <row r="3946" spans="1:17" hidden="1" x14ac:dyDescent="0.3">
      <c r="A3946" t="s">
        <v>8055</v>
      </c>
      <c r="B3946" t="s">
        <v>8056</v>
      </c>
      <c r="C3946" t="str">
        <f>IFERROR(VLOOKUP(Table1[[#This Row],[Ticker]],[1]!Table1[[Symbol]:[Industry]],2,FALSE),"-")</f>
        <v>-</v>
      </c>
      <c r="D3946" t="s">
        <v>1331</v>
      </c>
      <c r="E3946">
        <v>21.997200029999998</v>
      </c>
      <c r="F3946">
        <v>57.25</v>
      </c>
      <c r="G3946">
        <v>-18.7037617042281</v>
      </c>
      <c r="H3946">
        <v>-2.2624200047155001</v>
      </c>
      <c r="I3946">
        <v>-10.1442653364942</v>
      </c>
      <c r="J3946">
        <v>0.18050636817631999</v>
      </c>
      <c r="K3946">
        <v>56.539568239738998</v>
      </c>
      <c r="L3946">
        <v>55.284336419009698</v>
      </c>
      <c r="M3946">
        <v>48.752273491280398</v>
      </c>
      <c r="N3946">
        <v>2.0208581115864499</v>
      </c>
      <c r="O3946">
        <v>2.3580786026200902</v>
      </c>
      <c r="P3946">
        <v>9.0268520281851092</v>
      </c>
    </row>
    <row r="3947" spans="1:17" hidden="1" x14ac:dyDescent="0.3">
      <c r="A3947" t="s">
        <v>8057</v>
      </c>
      <c r="B3947" t="s">
        <v>8058</v>
      </c>
      <c r="C3947" t="str">
        <f>IFERROR(VLOOKUP(Table1[[#This Row],[Ticker]],[1]!Table1[[Symbol]:[Industry]],2,FALSE),"-")</f>
        <v>-</v>
      </c>
      <c r="E3947">
        <v>21.944218800000002</v>
      </c>
      <c r="F3947">
        <v>4.3499999999999996</v>
      </c>
      <c r="G3947">
        <v>-60.408673933338903</v>
      </c>
      <c r="H3947">
        <v>-12.9430153497386</v>
      </c>
      <c r="I3947">
        <v>-33.097387070975103</v>
      </c>
      <c r="J3947">
        <v>-7.6860371552593598</v>
      </c>
      <c r="K3947">
        <v>4.5595444521351602</v>
      </c>
      <c r="L3947">
        <v>4.49676750109679</v>
      </c>
      <c r="M3947">
        <v>25.329660270131299</v>
      </c>
      <c r="N3947">
        <v>0.74530718201433099</v>
      </c>
      <c r="O3947">
        <v>71.724137931034406</v>
      </c>
      <c r="P3947">
        <v>39.871382636655902</v>
      </c>
      <c r="Q3947">
        <v>5.5745545228120003E-2</v>
      </c>
    </row>
    <row r="3948" spans="1:17" hidden="1" x14ac:dyDescent="0.3">
      <c r="A3948" t="s">
        <v>8059</v>
      </c>
      <c r="B3948" t="s">
        <v>8060</v>
      </c>
      <c r="C3948" t="str">
        <f>IFERROR(VLOOKUP(Table1[[#This Row],[Ticker]],[1]!Table1[[Symbol]:[Industry]],2,FALSE),"-")</f>
        <v>-</v>
      </c>
      <c r="D3948" t="s">
        <v>420</v>
      </c>
      <c r="E3948">
        <v>21.937536000000001</v>
      </c>
      <c r="F3948">
        <v>13.9</v>
      </c>
      <c r="G3948">
        <v>13.986261766604301</v>
      </c>
      <c r="H3948">
        <v>-10.9544047239702</v>
      </c>
      <c r="I3948">
        <v>-4.7190365070101201</v>
      </c>
      <c r="J3948">
        <v>-1.33357813886593</v>
      </c>
      <c r="K3948">
        <v>14.0977588807809</v>
      </c>
      <c r="L3948">
        <v>12.968431258494499</v>
      </c>
      <c r="M3948">
        <v>12.344957684928101</v>
      </c>
      <c r="N3948">
        <v>1.40350877192982</v>
      </c>
      <c r="O3948">
        <v>23.381294964028701</v>
      </c>
      <c r="P3948">
        <v>91.460055096418699</v>
      </c>
    </row>
    <row r="3949" spans="1:17" hidden="1" x14ac:dyDescent="0.3">
      <c r="A3949" t="s">
        <v>8061</v>
      </c>
      <c r="B3949" t="s">
        <v>8062</v>
      </c>
      <c r="C3949" t="str">
        <f>IFERROR(VLOOKUP(Table1[[#This Row],[Ticker]],[1]!Table1[[Symbol]:[Industry]],2,FALSE),"-")</f>
        <v>-</v>
      </c>
      <c r="D3949" t="s">
        <v>265</v>
      </c>
      <c r="E3949">
        <v>21.9318989</v>
      </c>
      <c r="F3949">
        <v>76.33</v>
      </c>
      <c r="G3949">
        <v>938.15683782002498</v>
      </c>
      <c r="H3949">
        <v>1.99039053992296</v>
      </c>
      <c r="I3949">
        <v>72.280598368396795</v>
      </c>
      <c r="J3949">
        <v>-9.0696283698812099</v>
      </c>
      <c r="K3949">
        <v>70.377019907927405</v>
      </c>
      <c r="L3949">
        <v>45.533899539868202</v>
      </c>
      <c r="M3949">
        <v>26.367643618384399</v>
      </c>
      <c r="N3949">
        <v>0.39389925187032399</v>
      </c>
      <c r="O3949">
        <v>22.245512904493602</v>
      </c>
      <c r="P3949">
        <v>964.57461645746105</v>
      </c>
    </row>
    <row r="3950" spans="1:17" hidden="1" x14ac:dyDescent="0.3">
      <c r="A3950" t="s">
        <v>8063</v>
      </c>
      <c r="B3950" t="s">
        <v>8064</v>
      </c>
      <c r="C3950" t="str">
        <f>IFERROR(VLOOKUP(Table1[[#This Row],[Ticker]],[1]!Table1[[Symbol]:[Industry]],2,FALSE),"-")</f>
        <v>-</v>
      </c>
      <c r="E3950">
        <v>21.896394000000001</v>
      </c>
      <c r="F3950">
        <v>52.05</v>
      </c>
      <c r="G3950">
        <v>107.514805632226</v>
      </c>
      <c r="H3950">
        <v>22.842611819125398</v>
      </c>
      <c r="I3950">
        <v>34.502684164729601</v>
      </c>
      <c r="J3950">
        <v>0.12124575087372599</v>
      </c>
      <c r="K3950">
        <v>43.632824084125403</v>
      </c>
      <c r="L3950">
        <v>34.7452979630608</v>
      </c>
      <c r="M3950">
        <v>57.5193823352772</v>
      </c>
      <c r="N3950">
        <v>0.72325922801096798</v>
      </c>
      <c r="O3950">
        <v>7.9538904899135501</v>
      </c>
      <c r="P3950">
        <v>143.45182413470499</v>
      </c>
      <c r="Q3950">
        <v>9.9741237102038999E-2</v>
      </c>
    </row>
    <row r="3951" spans="1:17" hidden="1" x14ac:dyDescent="0.3">
      <c r="A3951" t="s">
        <v>8065</v>
      </c>
      <c r="B3951" t="s">
        <v>8066</v>
      </c>
      <c r="C3951" t="str">
        <f>IFERROR(VLOOKUP(Table1[[#This Row],[Ticker]],[1]!Table1[[Symbol]:[Industry]],2,FALSE),"-")</f>
        <v>-</v>
      </c>
      <c r="D3951" t="s">
        <v>177</v>
      </c>
      <c r="E3951">
        <v>21.821443380000002</v>
      </c>
      <c r="F3951">
        <v>45.14</v>
      </c>
      <c r="G3951">
        <v>50.6018292057012</v>
      </c>
      <c r="H3951">
        <v>-0.26092199754632001</v>
      </c>
      <c r="I3951">
        <v>-13.066029066110399</v>
      </c>
      <c r="J3951">
        <v>-6.3019991914975098</v>
      </c>
      <c r="K3951">
        <v>46.008783573014902</v>
      </c>
      <c r="L3951">
        <v>40.234797270583798</v>
      </c>
      <c r="M3951">
        <v>21.594024097862299</v>
      </c>
      <c r="N3951">
        <v>0.277611940298507</v>
      </c>
      <c r="O3951">
        <v>12.760301284891399</v>
      </c>
      <c r="P3951">
        <v>93.733905579399107</v>
      </c>
    </row>
    <row r="3952" spans="1:17" hidden="1" x14ac:dyDescent="0.3">
      <c r="A3952" t="s">
        <v>8067</v>
      </c>
      <c r="B3952" t="s">
        <v>8068</v>
      </c>
      <c r="C3952" t="str">
        <f>IFERROR(VLOOKUP(Table1[[#This Row],[Ticker]],[1]!Table1[[Symbol]:[Industry]],2,FALSE),"-")</f>
        <v>-</v>
      </c>
      <c r="D3952" t="s">
        <v>136</v>
      </c>
      <c r="E3952">
        <v>21.77012238</v>
      </c>
      <c r="F3952">
        <v>18.14</v>
      </c>
      <c r="G3952">
        <v>-22.104955175676299</v>
      </c>
      <c r="H3952">
        <v>-1.69551285918607</v>
      </c>
      <c r="I3952">
        <v>-19.4787638859598</v>
      </c>
      <c r="J3952">
        <v>0.351815119561037</v>
      </c>
      <c r="K3952">
        <v>18.0951458691362</v>
      </c>
      <c r="L3952">
        <v>18.431979438351998</v>
      </c>
      <c r="M3952">
        <v>54.2071585773379</v>
      </c>
      <c r="N3952">
        <v>1.25215876180648</v>
      </c>
      <c r="O3952">
        <v>62.624035281146597</v>
      </c>
      <c r="P3952">
        <v>17.0322580645161</v>
      </c>
      <c r="Q3952">
        <v>7.0067082630692001E-2</v>
      </c>
    </row>
    <row r="3953" spans="1:17" hidden="1" x14ac:dyDescent="0.3">
      <c r="A3953" t="s">
        <v>8069</v>
      </c>
      <c r="B3953" t="s">
        <v>8070</v>
      </c>
      <c r="C3953" t="str">
        <f>IFERROR(VLOOKUP(Table1[[#This Row],[Ticker]],[1]!Table1[[Symbol]:[Industry]],2,FALSE),"-")</f>
        <v>-</v>
      </c>
      <c r="D3953" t="s">
        <v>531</v>
      </c>
      <c r="E3953">
        <v>21.75</v>
      </c>
      <c r="F3953">
        <v>43.5</v>
      </c>
      <c r="G3953">
        <v>81.120389301495194</v>
      </c>
      <c r="H3953">
        <v>-4.8991038157281297</v>
      </c>
      <c r="I3953">
        <v>57.005739030799397</v>
      </c>
      <c r="J3953">
        <v>-0.166911472199261</v>
      </c>
      <c r="K3953">
        <v>42.822334337558999</v>
      </c>
      <c r="L3953">
        <v>35.496676144972398</v>
      </c>
      <c r="M3953">
        <v>54.247921531823202</v>
      </c>
      <c r="N3953">
        <v>0.30752802352051001</v>
      </c>
      <c r="O3953">
        <v>51.7701149425287</v>
      </c>
      <c r="P3953">
        <v>133.870967741935</v>
      </c>
      <c r="Q3953">
        <v>0.105074267930494</v>
      </c>
    </row>
    <row r="3954" spans="1:17" hidden="1" x14ac:dyDescent="0.3">
      <c r="A3954" t="s">
        <v>8071</v>
      </c>
      <c r="B3954" t="s">
        <v>8072</v>
      </c>
      <c r="C3954" t="str">
        <f>IFERROR(VLOOKUP(Table1[[#This Row],[Ticker]],[1]!Table1[[Symbol]:[Industry]],2,FALSE),"-")</f>
        <v>-</v>
      </c>
      <c r="E3954">
        <v>21.707999999999998</v>
      </c>
      <c r="F3954">
        <v>60.3</v>
      </c>
      <c r="G3954">
        <v>9.0878393400920601</v>
      </c>
      <c r="H3954">
        <v>14.8364449492323</v>
      </c>
      <c r="I3954">
        <v>-15.320551397007</v>
      </c>
      <c r="J3954">
        <v>-9.3823586266708006</v>
      </c>
      <c r="K3954">
        <v>54.664768996853297</v>
      </c>
      <c r="L3954">
        <v>55.204009548020402</v>
      </c>
      <c r="M3954">
        <v>58.590371730371999</v>
      </c>
      <c r="N3954">
        <v>4.5835041791515501</v>
      </c>
      <c r="O3954">
        <v>37.479270315091199</v>
      </c>
      <c r="P3954">
        <v>55.612903225806399</v>
      </c>
      <c r="Q3954">
        <v>0.141270231895162</v>
      </c>
    </row>
    <row r="3955" spans="1:17" hidden="1" x14ac:dyDescent="0.3">
      <c r="A3955" t="s">
        <v>8073</v>
      </c>
      <c r="B3955" t="s">
        <v>8074</v>
      </c>
      <c r="C3955" t="str">
        <f>IFERROR(VLOOKUP(Table1[[#This Row],[Ticker]],[1]!Table1[[Symbol]:[Industry]],2,FALSE),"-")</f>
        <v>-</v>
      </c>
      <c r="E3955">
        <v>21.654800000000002</v>
      </c>
      <c r="F3955">
        <v>50.36</v>
      </c>
      <c r="G3955">
        <v>139.75558288476199</v>
      </c>
      <c r="H3955">
        <v>20.875476567512099</v>
      </c>
      <c r="I3955">
        <v>31.085001850219701</v>
      </c>
      <c r="J3955">
        <v>18.5351704467869</v>
      </c>
      <c r="K3955">
        <v>43.1283712696805</v>
      </c>
      <c r="L3955">
        <v>33.106975492930303</v>
      </c>
      <c r="M3955">
        <v>63.669303730830201</v>
      </c>
      <c r="N3955">
        <v>1.85213076836987</v>
      </c>
      <c r="O3955">
        <v>9.2136616362192107</v>
      </c>
      <c r="P3955">
        <v>224.48453608247399</v>
      </c>
      <c r="Q3955">
        <v>0.15031391845924999</v>
      </c>
    </row>
    <row r="3956" spans="1:17" hidden="1" x14ac:dyDescent="0.3">
      <c r="A3956" t="s">
        <v>8075</v>
      </c>
      <c r="B3956" t="s">
        <v>8076</v>
      </c>
      <c r="C3956" t="str">
        <f>IFERROR(VLOOKUP(Table1[[#This Row],[Ticker]],[1]!Table1[[Symbol]:[Industry]],2,FALSE),"-")</f>
        <v>-</v>
      </c>
      <c r="D3956" t="s">
        <v>531</v>
      </c>
      <c r="E3956">
        <v>21.636203987999998</v>
      </c>
      <c r="F3956">
        <v>15.33</v>
      </c>
      <c r="G3956">
        <v>92.582221362563899</v>
      </c>
      <c r="H3956">
        <v>32.580034692822103</v>
      </c>
      <c r="I3956">
        <v>124.530943240086</v>
      </c>
      <c r="J3956">
        <v>11.082278256047999</v>
      </c>
      <c r="K3956">
        <v>10.7696035209919</v>
      </c>
      <c r="L3956">
        <v>9.1660425624811293</v>
      </c>
      <c r="M3956">
        <v>93.847481474075906</v>
      </c>
      <c r="N3956">
        <v>1.06580144738522</v>
      </c>
      <c r="O3956">
        <v>0</v>
      </c>
      <c r="P3956">
        <v>256.511627906976</v>
      </c>
      <c r="Q3956">
        <v>6.5478636615379998E-3</v>
      </c>
    </row>
    <row r="3957" spans="1:17" hidden="1" x14ac:dyDescent="0.3">
      <c r="A3957" t="s">
        <v>8077</v>
      </c>
      <c r="B3957" t="s">
        <v>8078</v>
      </c>
      <c r="C3957" t="str">
        <f>IFERROR(VLOOKUP(Table1[[#This Row],[Ticker]],[1]!Table1[[Symbol]:[Industry]],2,FALSE),"-")</f>
        <v>-</v>
      </c>
      <c r="E3957">
        <v>21.614345759999999</v>
      </c>
      <c r="F3957">
        <v>9.3000000000000007</v>
      </c>
      <c r="G3957">
        <v>-83.421939525092</v>
      </c>
      <c r="H3957">
        <v>-12.7628236971329</v>
      </c>
      <c r="I3957">
        <v>-84.283107678379594</v>
      </c>
      <c r="J3957">
        <v>2.47010284272916</v>
      </c>
      <c r="K3957">
        <v>9.4236457192114607</v>
      </c>
      <c r="L3957">
        <v>16.820549960019299</v>
      </c>
      <c r="M3957">
        <v>68.450903103165402</v>
      </c>
      <c r="N3957">
        <v>0.49764267990074401</v>
      </c>
      <c r="O3957">
        <v>388.17204301075202</v>
      </c>
      <c r="P3957">
        <v>24.497991967871499</v>
      </c>
      <c r="Q3957">
        <v>-6.8033223005185994E-2</v>
      </c>
    </row>
    <row r="3958" spans="1:17" hidden="1" x14ac:dyDescent="0.3">
      <c r="A3958" t="s">
        <v>8079</v>
      </c>
      <c r="B3958" t="s">
        <v>8080</v>
      </c>
      <c r="C3958" t="str">
        <f>IFERROR(VLOOKUP(Table1[[#This Row],[Ticker]],[1]!Table1[[Symbol]:[Industry]],2,FALSE),"-")</f>
        <v>-</v>
      </c>
      <c r="D3958" t="s">
        <v>356</v>
      </c>
      <c r="E3958">
        <v>21.61173312</v>
      </c>
      <c r="F3958">
        <v>35.43</v>
      </c>
      <c r="G3958">
        <v>-44.194524982295597</v>
      </c>
      <c r="H3958">
        <v>-7.05857225426635</v>
      </c>
      <c r="I3958">
        <v>-20.894419694419199</v>
      </c>
      <c r="J3958">
        <v>6.72568112039332</v>
      </c>
      <c r="K3958">
        <v>37.651657552898598</v>
      </c>
      <c r="L3958">
        <v>38.222863660629699</v>
      </c>
      <c r="M3958">
        <v>37.615009032042401</v>
      </c>
      <c r="N3958">
        <v>1.1998831635073599</v>
      </c>
      <c r="O3958">
        <v>62.461191081004799</v>
      </c>
      <c r="P3958">
        <v>9.2843923504009709</v>
      </c>
      <c r="Q3958">
        <v>8.5580648360353007E-2</v>
      </c>
    </row>
    <row r="3959" spans="1:17" hidden="1" x14ac:dyDescent="0.3">
      <c r="A3959" t="s">
        <v>8081</v>
      </c>
      <c r="B3959" t="s">
        <v>8082</v>
      </c>
      <c r="C3959" t="str">
        <f>IFERROR(VLOOKUP(Table1[[#This Row],[Ticker]],[1]!Table1[[Symbol]:[Industry]],2,FALSE),"-")</f>
        <v>-</v>
      </c>
      <c r="D3959" t="s">
        <v>136</v>
      </c>
      <c r="E3959">
        <v>21.6006152</v>
      </c>
      <c r="F3959">
        <v>43.28</v>
      </c>
      <c r="G3959">
        <v>140.57790304054001</v>
      </c>
      <c r="H3959">
        <v>-15.0400378334582</v>
      </c>
      <c r="I3959">
        <v>133.06018222540001</v>
      </c>
      <c r="J3959">
        <v>-9.0775351666188406</v>
      </c>
      <c r="K3959">
        <v>46.149983193853402</v>
      </c>
      <c r="L3959">
        <v>36.833641804223703</v>
      </c>
      <c r="M3959">
        <v>39.011539561149803</v>
      </c>
      <c r="N3959">
        <v>0.23055330297548399</v>
      </c>
      <c r="O3959">
        <v>55.314232902033197</v>
      </c>
      <c r="P3959">
        <v>196.235455167693</v>
      </c>
      <c r="Q3959">
        <v>6.5466565240422006E-2</v>
      </c>
    </row>
    <row r="3960" spans="1:17" hidden="1" x14ac:dyDescent="0.3">
      <c r="A3960" t="s">
        <v>8083</v>
      </c>
      <c r="B3960" t="s">
        <v>8084</v>
      </c>
      <c r="C3960" t="str">
        <f>IFERROR(VLOOKUP(Table1[[#This Row],[Ticker]],[1]!Table1[[Symbol]:[Industry]],2,FALSE),"-")</f>
        <v>-</v>
      </c>
      <c r="D3960" t="s">
        <v>411</v>
      </c>
      <c r="E3960">
        <v>21.593260000000001</v>
      </c>
      <c r="F3960">
        <v>31.34</v>
      </c>
      <c r="G3960">
        <v>12.2547877342453</v>
      </c>
      <c r="H3960">
        <v>0.68379894459398205</v>
      </c>
      <c r="I3960">
        <v>-28.649077539691401</v>
      </c>
      <c r="J3960">
        <v>-8.6109480718375107</v>
      </c>
      <c r="K3960">
        <v>28.9704669921285</v>
      </c>
      <c r="L3960">
        <v>28.399414707389401</v>
      </c>
      <c r="M3960">
        <v>60.923864797365901</v>
      </c>
      <c r="N3960">
        <v>0.73495945855390998</v>
      </c>
      <c r="O3960">
        <v>32.259093809827696</v>
      </c>
      <c r="P3960">
        <v>49.238095238095198</v>
      </c>
      <c r="Q3960">
        <v>1.3578403889184999E-2</v>
      </c>
    </row>
    <row r="3961" spans="1:17" hidden="1" x14ac:dyDescent="0.3">
      <c r="A3961" t="s">
        <v>8085</v>
      </c>
      <c r="B3961" t="s">
        <v>8086</v>
      </c>
      <c r="C3961" t="str">
        <f>IFERROR(VLOOKUP(Table1[[#This Row],[Ticker]],[1]!Table1[[Symbol]:[Industry]],2,FALSE),"-")</f>
        <v>-</v>
      </c>
      <c r="E3961">
        <v>21.558209999999999</v>
      </c>
      <c r="F3961">
        <v>51</v>
      </c>
      <c r="G3961">
        <v>-43.490949369143301</v>
      </c>
      <c r="H3961">
        <v>-1.4380648546891699</v>
      </c>
      <c r="I3961">
        <v>-20.847510082292199</v>
      </c>
      <c r="J3961">
        <v>0.46282904676280701</v>
      </c>
      <c r="K3961">
        <v>51.802339057770403</v>
      </c>
      <c r="L3961">
        <v>53.3058316326956</v>
      </c>
      <c r="M3961">
        <v>47.023102267094302</v>
      </c>
      <c r="N3961">
        <v>0.879432624113475</v>
      </c>
      <c r="O3961">
        <v>30.8823529411764</v>
      </c>
      <c r="P3961">
        <v>38.211382113821102</v>
      </c>
    </row>
    <row r="3962" spans="1:17" hidden="1" x14ac:dyDescent="0.3">
      <c r="A3962" t="s">
        <v>8087</v>
      </c>
      <c r="B3962" t="s">
        <v>8088</v>
      </c>
      <c r="C3962" t="str">
        <f>IFERROR(VLOOKUP(Table1[[#This Row],[Ticker]],[1]!Table1[[Symbol]:[Industry]],2,FALSE),"-")</f>
        <v>-</v>
      </c>
      <c r="D3962" t="s">
        <v>771</v>
      </c>
      <c r="E3962">
        <v>21.5560543</v>
      </c>
      <c r="F3962">
        <v>21.11</v>
      </c>
      <c r="G3962">
        <v>-11.0625873806054</v>
      </c>
      <c r="H3962">
        <v>11.620884770176801</v>
      </c>
      <c r="I3962">
        <v>-4.87586514691671</v>
      </c>
      <c r="J3962">
        <v>17.944199638911801</v>
      </c>
      <c r="K3962">
        <v>18.626794767479701</v>
      </c>
      <c r="L3962">
        <v>18.077254640416701</v>
      </c>
      <c r="M3962">
        <v>68.133794537975504</v>
      </c>
      <c r="N3962">
        <v>2.7108160167912598</v>
      </c>
      <c r="O3962">
        <v>9.4741828517290294</v>
      </c>
      <c r="P3962">
        <v>59.320754716981099</v>
      </c>
      <c r="Q3962">
        <v>1.742994782026E-2</v>
      </c>
    </row>
    <row r="3963" spans="1:17" hidden="1" x14ac:dyDescent="0.3">
      <c r="A3963" t="s">
        <v>8089</v>
      </c>
      <c r="B3963" t="s">
        <v>8090</v>
      </c>
      <c r="C3963" t="str">
        <f>IFERROR(VLOOKUP(Table1[[#This Row],[Ticker]],[1]!Table1[[Symbol]:[Industry]],2,FALSE),"-")</f>
        <v>-</v>
      </c>
      <c r="D3963" t="s">
        <v>551</v>
      </c>
      <c r="E3963">
        <v>21.538692000000001</v>
      </c>
      <c r="F3963">
        <v>71.12</v>
      </c>
      <c r="G3963">
        <v>-13.0068393932963</v>
      </c>
      <c r="H3963">
        <v>-2.35473152135584</v>
      </c>
      <c r="I3963">
        <v>-20.291889193734299</v>
      </c>
      <c r="J3963">
        <v>-1.34731628971083</v>
      </c>
      <c r="K3963">
        <v>71.440954094721803</v>
      </c>
      <c r="L3963">
        <v>69.978068999198896</v>
      </c>
      <c r="M3963">
        <v>45.0769894909592</v>
      </c>
      <c r="N3963">
        <v>1.2750483613221499</v>
      </c>
      <c r="O3963">
        <v>18.110236220472402</v>
      </c>
      <c r="P3963">
        <v>23.2582322357019</v>
      </c>
      <c r="Q3963">
        <v>-8.2124605427793998E-2</v>
      </c>
    </row>
    <row r="3964" spans="1:17" hidden="1" x14ac:dyDescent="0.3">
      <c r="A3964" t="s">
        <v>8091</v>
      </c>
      <c r="B3964" t="s">
        <v>8092</v>
      </c>
      <c r="C3964" t="str">
        <f>IFERROR(VLOOKUP(Table1[[#This Row],[Ticker]],[1]!Table1[[Symbol]:[Industry]],2,FALSE),"-")</f>
        <v>-</v>
      </c>
      <c r="D3964" t="s">
        <v>1591</v>
      </c>
      <c r="E3964">
        <v>21.530178599999999</v>
      </c>
      <c r="F3964">
        <v>48.93</v>
      </c>
      <c r="G3964">
        <v>74.279514225566402</v>
      </c>
      <c r="H3964">
        <v>1.4513156762842501</v>
      </c>
      <c r="I3964">
        <v>-3.0495580343401598</v>
      </c>
      <c r="J3964">
        <v>1.75404960629604</v>
      </c>
      <c r="K3964">
        <v>46.232785490981001</v>
      </c>
      <c r="L3964">
        <v>46.083451541954403</v>
      </c>
      <c r="M3964">
        <v>77.015384316830705</v>
      </c>
      <c r="N3964">
        <v>1.65372078231833</v>
      </c>
      <c r="O3964">
        <v>29.450235029634101</v>
      </c>
      <c r="P3964">
        <v>110.723514211886</v>
      </c>
    </row>
    <row r="3965" spans="1:17" hidden="1" x14ac:dyDescent="0.3">
      <c r="A3965" t="s">
        <v>8093</v>
      </c>
      <c r="B3965" t="s">
        <v>8094</v>
      </c>
      <c r="C3965" t="str">
        <f>IFERROR(VLOOKUP(Table1[[#This Row],[Ticker]],[1]!Table1[[Symbol]:[Industry]],2,FALSE),"-")</f>
        <v>-</v>
      </c>
      <c r="D3965" t="s">
        <v>46</v>
      </c>
      <c r="E3965">
        <v>21.475999999999999</v>
      </c>
      <c r="F3965">
        <v>66.08</v>
      </c>
      <c r="G3965">
        <v>332.47111025145199</v>
      </c>
      <c r="H3965">
        <v>-6.4612524097229302</v>
      </c>
      <c r="I3965">
        <v>98.153482496328095</v>
      </c>
      <c r="J3965">
        <v>-1.42429480049278</v>
      </c>
      <c r="K3965">
        <v>54.208638559601098</v>
      </c>
      <c r="L3965">
        <v>34.462721121872399</v>
      </c>
      <c r="M3965">
        <v>63.448633654488802</v>
      </c>
      <c r="N3965">
        <v>0.250946676970633</v>
      </c>
      <c r="O3965">
        <v>5.1755447941888599</v>
      </c>
      <c r="P3965">
        <v>363.71929824561403</v>
      </c>
    </row>
    <row r="3966" spans="1:17" hidden="1" x14ac:dyDescent="0.3">
      <c r="A3966" t="s">
        <v>8095</v>
      </c>
      <c r="B3966" t="s">
        <v>8096</v>
      </c>
      <c r="C3966" t="str">
        <f>IFERROR(VLOOKUP(Table1[[#This Row],[Ticker]],[1]!Table1[[Symbol]:[Industry]],2,FALSE),"-")</f>
        <v>-</v>
      </c>
      <c r="D3966" t="s">
        <v>286</v>
      </c>
      <c r="E3966">
        <v>21.453655749999999</v>
      </c>
      <c r="F3966">
        <v>59.75</v>
      </c>
      <c r="G3966">
        <v>44.296507076849601</v>
      </c>
      <c r="H3966">
        <v>7.5182954052922399</v>
      </c>
      <c r="I3966">
        <v>15.6372008589404</v>
      </c>
      <c r="J3966">
        <v>-6.3264227882537503</v>
      </c>
      <c r="K3966">
        <v>54.654155931791202</v>
      </c>
      <c r="L3966">
        <v>48.198139251904202</v>
      </c>
      <c r="M3966">
        <v>50.705816369674899</v>
      </c>
      <c r="N3966">
        <v>0.84722222222222199</v>
      </c>
      <c r="O3966">
        <v>10.510460251046</v>
      </c>
      <c r="P3966">
        <v>140.442655935613</v>
      </c>
    </row>
    <row r="3967" spans="1:17" hidden="1" x14ac:dyDescent="0.3">
      <c r="A3967" t="s">
        <v>8097</v>
      </c>
      <c r="B3967" t="s">
        <v>8098</v>
      </c>
      <c r="C3967" t="str">
        <f>IFERROR(VLOOKUP(Table1[[#This Row],[Ticker]],[1]!Table1[[Symbol]:[Industry]],2,FALSE),"-")</f>
        <v>-</v>
      </c>
      <c r="D3967" t="s">
        <v>720</v>
      </c>
      <c r="E3967">
        <v>21.450464595</v>
      </c>
      <c r="F3967">
        <v>43.71</v>
      </c>
      <c r="G3967">
        <v>12.4764063006002</v>
      </c>
      <c r="H3967">
        <v>10.851354232447701</v>
      </c>
      <c r="I3967">
        <v>-1.2791745666834899</v>
      </c>
      <c r="J3967">
        <v>3.2712165442577201</v>
      </c>
      <c r="K3967">
        <v>39.486834104272198</v>
      </c>
      <c r="L3967">
        <v>36.965659521959203</v>
      </c>
      <c r="M3967">
        <v>53.954400247966703</v>
      </c>
      <c r="N3967">
        <v>1.01303018876659</v>
      </c>
      <c r="O3967">
        <v>1.1667810569663699</v>
      </c>
      <c r="P3967">
        <v>40.7729468599033</v>
      </c>
      <c r="Q3967">
        <v>5.7901449305412002E-2</v>
      </c>
    </row>
    <row r="3968" spans="1:17" hidden="1" x14ac:dyDescent="0.3">
      <c r="A3968" t="s">
        <v>8099</v>
      </c>
      <c r="B3968" t="s">
        <v>8100</v>
      </c>
      <c r="C3968" t="str">
        <f>IFERROR(VLOOKUP(Table1[[#This Row],[Ticker]],[1]!Table1[[Symbol]:[Industry]],2,FALSE),"-")</f>
        <v>-</v>
      </c>
      <c r="D3968" t="s">
        <v>136</v>
      </c>
      <c r="E3968">
        <v>21.406105895</v>
      </c>
      <c r="F3968">
        <v>68.349999999999994</v>
      </c>
      <c r="G3968">
        <v>21.174534038011998</v>
      </c>
      <c r="H3968">
        <v>2.9344841649186399</v>
      </c>
      <c r="I3968">
        <v>-4.1896912505603403</v>
      </c>
      <c r="J3968">
        <v>4.0232757209819301</v>
      </c>
      <c r="K3968">
        <v>58.5479609474136</v>
      </c>
      <c r="L3968">
        <v>52.499135228597403</v>
      </c>
      <c r="M3968">
        <v>81.289224568769001</v>
      </c>
      <c r="N3968">
        <v>1.46762764848905</v>
      </c>
      <c r="O3968">
        <v>24.3599122165325</v>
      </c>
      <c r="P3968">
        <v>124.835526315789</v>
      </c>
    </row>
    <row r="3969" spans="1:17" hidden="1" x14ac:dyDescent="0.3">
      <c r="A3969" t="s">
        <v>8101</v>
      </c>
      <c r="B3969" t="s">
        <v>6010</v>
      </c>
      <c r="C3969" t="str">
        <f>IFERROR(VLOOKUP(Table1[[#This Row],[Ticker]],[1]!Table1[[Symbol]:[Industry]],2,FALSE),"-")</f>
        <v>-</v>
      </c>
      <c r="D3969" t="s">
        <v>136</v>
      </c>
      <c r="E3969">
        <v>21.397950000000002</v>
      </c>
      <c r="F3969">
        <v>67.930000000000007</v>
      </c>
      <c r="G3969">
        <v>182.35494863529101</v>
      </c>
      <c r="H3969">
        <v>-16.1678558393278</v>
      </c>
      <c r="I3969">
        <v>107.957214797015</v>
      </c>
      <c r="J3969">
        <v>-9.0801507463462894</v>
      </c>
      <c r="K3969">
        <v>69.359759194713902</v>
      </c>
      <c r="L3969">
        <v>44.832616649850998</v>
      </c>
      <c r="M3969">
        <v>20.8320159892105</v>
      </c>
      <c r="N3969">
        <v>0.44394869406933901</v>
      </c>
      <c r="O3969">
        <v>28.882673340203102</v>
      </c>
      <c r="P3969">
        <v>324.5625</v>
      </c>
      <c r="Q3969">
        <v>8.7564843098725004E-2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1839</v>
      </c>
      <c r="E3970">
        <v>21.330980799999999</v>
      </c>
      <c r="F3970">
        <v>21.64</v>
      </c>
      <c r="G3970">
        <v>129.07218594343701</v>
      </c>
      <c r="H3970">
        <v>10.966080223031</v>
      </c>
      <c r="I3970">
        <v>90.282758514895093</v>
      </c>
      <c r="J3970">
        <v>2.6212241210210698</v>
      </c>
      <c r="K3970">
        <v>18.878304343709299</v>
      </c>
      <c r="L3970">
        <v>14.435460565173001</v>
      </c>
      <c r="M3970">
        <v>52.372365299420103</v>
      </c>
      <c r="N3970">
        <v>0.77342406439463296</v>
      </c>
      <c r="O3970">
        <v>8.5027726432532305</v>
      </c>
      <c r="P3970">
        <v>203.506311360448</v>
      </c>
      <c r="Q3970">
        <v>5.0947555983570002E-2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E3971">
        <v>21.29665</v>
      </c>
      <c r="F3971">
        <v>32.64</v>
      </c>
      <c r="G3971">
        <v>24.344346073880299</v>
      </c>
      <c r="H3971">
        <v>-3.4380648546891699</v>
      </c>
      <c r="I3971">
        <v>-9.2685775963156498</v>
      </c>
      <c r="J3971">
        <v>-1.33357813886593</v>
      </c>
      <c r="K3971">
        <v>32.485969210816698</v>
      </c>
      <c r="L3971">
        <v>29.931861677670099</v>
      </c>
      <c r="M3971">
        <v>1.5738798927461899</v>
      </c>
      <c r="N3971">
        <v>0</v>
      </c>
      <c r="O3971">
        <v>0.24509803921568499</v>
      </c>
      <c r="P3971">
        <v>94.285714285714207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72</v>
      </c>
      <c r="E3972">
        <v>21.29409854</v>
      </c>
      <c r="F3972">
        <v>6.38</v>
      </c>
      <c r="G3972">
        <v>-79.136979525338305</v>
      </c>
      <c r="H3972">
        <v>-3.4380648546891699</v>
      </c>
      <c r="I3972">
        <v>-47.166826937886597</v>
      </c>
      <c r="J3972">
        <v>-1.33357813886593</v>
      </c>
      <c r="K3972">
        <v>6.6600074233532398</v>
      </c>
      <c r="L3972">
        <v>8.5990820509657802</v>
      </c>
      <c r="M3972">
        <v>54.392023437952503</v>
      </c>
      <c r="N3972">
        <v>0.77164606920582701</v>
      </c>
      <c r="O3972">
        <v>191.37931034482699</v>
      </c>
      <c r="P3972">
        <v>328.47548690396201</v>
      </c>
      <c r="Q3972">
        <v>4.9862315852689999E-2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1447</v>
      </c>
      <c r="E3973">
        <v>21.228872880000001</v>
      </c>
      <c r="F3973">
        <v>9.65</v>
      </c>
      <c r="G3973">
        <v>-44.707363734811103</v>
      </c>
      <c r="H3973">
        <v>-4.8724910841973799</v>
      </c>
      <c r="I3973">
        <v>-36.868377747105299</v>
      </c>
      <c r="J3973">
        <v>-1.7476568138141799</v>
      </c>
      <c r="K3973">
        <v>9.8824261664282407</v>
      </c>
      <c r="L3973">
        <v>11.981994338835101</v>
      </c>
      <c r="M3973">
        <v>48.283877008821399</v>
      </c>
      <c r="N3973">
        <v>0.88019068170029702</v>
      </c>
      <c r="O3973">
        <v>72.020725388600994</v>
      </c>
      <c r="P3973">
        <v>7.2222222222222099</v>
      </c>
      <c r="Q3973">
        <v>-3.7776862083561999E-2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21.21654848</v>
      </c>
      <c r="F3974">
        <v>21.13</v>
      </c>
      <c r="G3974">
        <v>43.301096864572003</v>
      </c>
      <c r="H3974">
        <v>-2.5069661582273501</v>
      </c>
      <c r="I3974">
        <v>-0.46842766766860799</v>
      </c>
      <c r="J3974">
        <v>1.9045170992292999</v>
      </c>
      <c r="K3974">
        <v>20.702060320336098</v>
      </c>
      <c r="L3974">
        <v>18.632019815177902</v>
      </c>
      <c r="M3974">
        <v>51.408297703057599</v>
      </c>
      <c r="N3974">
        <v>0.73238079065767603</v>
      </c>
      <c r="O3974">
        <v>16.895409370563101</v>
      </c>
      <c r="P3974">
        <v>77.563025210084007</v>
      </c>
      <c r="Q3974">
        <v>-6.1596449082349999E-3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E3975">
        <v>21.160246778000001</v>
      </c>
      <c r="F3975">
        <v>6.62</v>
      </c>
      <c r="G3975">
        <v>-6.0541422737996502</v>
      </c>
      <c r="H3975">
        <v>-10.3498295605715</v>
      </c>
      <c r="I3975">
        <v>-19.952109186891299</v>
      </c>
      <c r="J3975">
        <v>-6.8559661985674198</v>
      </c>
      <c r="K3975">
        <v>6.5516076217221402</v>
      </c>
      <c r="L3975">
        <v>6.4548910435178097</v>
      </c>
      <c r="M3975">
        <v>56.590971981081303</v>
      </c>
      <c r="N3975">
        <v>0.93218439130062902</v>
      </c>
      <c r="O3975">
        <v>28.247734138972799</v>
      </c>
      <c r="P3975">
        <v>37.629937629937601</v>
      </c>
      <c r="Q3975">
        <v>3.7772715244735001E-2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21.13974</v>
      </c>
      <c r="F3976">
        <v>15</v>
      </c>
      <c r="G3976">
        <v>45.403527204488299</v>
      </c>
      <c r="H3976">
        <v>-13.922913339537599</v>
      </c>
      <c r="I3976">
        <v>-28.881308952744401</v>
      </c>
      <c r="J3976">
        <v>-7.5558003610881501</v>
      </c>
      <c r="K3976">
        <v>16.051103107056001</v>
      </c>
      <c r="L3976">
        <v>15.479084678721501</v>
      </c>
      <c r="M3976">
        <v>38.899975291036</v>
      </c>
      <c r="N3976">
        <v>1.71551546495888</v>
      </c>
      <c r="O3976">
        <v>57.6</v>
      </c>
      <c r="P3976">
        <v>84.501845018450098</v>
      </c>
      <c r="Q3976">
        <v>4.6061863137706001E-2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480</v>
      </c>
      <c r="E3977">
        <v>21.061113599999999</v>
      </c>
      <c r="F3977">
        <v>7.52</v>
      </c>
      <c r="G3977">
        <v>-12.478384698041999</v>
      </c>
      <c r="H3977">
        <v>40.249309894809798</v>
      </c>
      <c r="I3977">
        <v>-8.9319746373450002</v>
      </c>
      <c r="J3977">
        <v>2.5794653393949298</v>
      </c>
      <c r="K3977">
        <v>5.91637835933264</v>
      </c>
      <c r="L3977">
        <v>6.0597548737436897</v>
      </c>
      <c r="M3977">
        <v>93.799096731578899</v>
      </c>
      <c r="N3977">
        <v>2.4482281564596802</v>
      </c>
      <c r="O3977">
        <v>42.287234042553102</v>
      </c>
      <c r="P3977">
        <v>70.909090909090807</v>
      </c>
      <c r="Q3977">
        <v>4.1936336153441001E-2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E3978">
        <v>21.048562499999999</v>
      </c>
      <c r="F3978">
        <v>21.75</v>
      </c>
      <c r="G3978">
        <v>-37.642268433354303</v>
      </c>
      <c r="H3978">
        <v>-20.295863019826701</v>
      </c>
      <c r="I3978">
        <v>-40.7743737591558</v>
      </c>
      <c r="J3978">
        <v>-6.7683607475615801</v>
      </c>
      <c r="K3978">
        <v>24.688929266593401</v>
      </c>
      <c r="L3978">
        <v>24.7266868106557</v>
      </c>
      <c r="M3978">
        <v>37.744674795695197</v>
      </c>
      <c r="N3978">
        <v>1.9229946524064101</v>
      </c>
      <c r="O3978">
        <v>49.425287356321803</v>
      </c>
      <c r="P3978">
        <v>25.5049047893825</v>
      </c>
      <c r="Q3978">
        <v>9.3673273910806001E-2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21.021249999999998</v>
      </c>
      <c r="F3979">
        <v>12.55</v>
      </c>
      <c r="G3979">
        <v>-10.2140749337323</v>
      </c>
      <c r="H3979">
        <v>-12.073768773411899</v>
      </c>
      <c r="I3979">
        <v>0.88351119001346601</v>
      </c>
      <c r="J3979">
        <v>-3.3569244423678701</v>
      </c>
      <c r="K3979">
        <v>12.4164524481447</v>
      </c>
      <c r="L3979">
        <v>11.444545856859801</v>
      </c>
      <c r="M3979">
        <v>36.963960802456299</v>
      </c>
      <c r="N3979">
        <v>3.5683453237410001</v>
      </c>
      <c r="O3979">
        <v>25.896414342629399</v>
      </c>
      <c r="P3979">
        <v>47.647058823529399</v>
      </c>
      <c r="Q3979">
        <v>7.8561968259196993E-2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961</v>
      </c>
      <c r="E3980">
        <v>20.997499999999999</v>
      </c>
      <c r="F3980">
        <v>11.35</v>
      </c>
      <c r="G3980">
        <v>92.272009416513797</v>
      </c>
      <c r="H3980">
        <v>-34.917354795517497</v>
      </c>
      <c r="I3980">
        <v>54.896418120652299</v>
      </c>
      <c r="J3980">
        <v>-8.9890805312104192</v>
      </c>
      <c r="K3980">
        <v>11.4360792019847</v>
      </c>
      <c r="L3980">
        <v>8.3846267376313595</v>
      </c>
      <c r="M3980">
        <v>14.012657823878101</v>
      </c>
      <c r="N3980">
        <v>5.3264355528405603E-2</v>
      </c>
      <c r="O3980">
        <v>48.898678414096899</v>
      </c>
      <c r="P3980">
        <v>125.64612326043699</v>
      </c>
      <c r="Q3980">
        <v>0.13098770292356501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720</v>
      </c>
      <c r="E3981">
        <v>20.996392725</v>
      </c>
      <c r="F3981">
        <v>129.57</v>
      </c>
      <c r="G3981">
        <v>13.9614196290861</v>
      </c>
      <c r="H3981">
        <v>3.2422630141632802</v>
      </c>
      <c r="I3981">
        <v>8.5727047393824591</v>
      </c>
      <c r="J3981">
        <v>2.41293441593678</v>
      </c>
      <c r="K3981">
        <v>122.45423454162</v>
      </c>
      <c r="L3981">
        <v>110.612110796556</v>
      </c>
      <c r="M3981">
        <v>31.0272649847048</v>
      </c>
      <c r="N3981">
        <v>1.11028862864387</v>
      </c>
      <c r="O3981">
        <v>0.52481284247898297</v>
      </c>
      <c r="P3981">
        <v>44.884267024488402</v>
      </c>
      <c r="Q3981">
        <v>7.1200898966220002E-3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51</v>
      </c>
      <c r="E3982">
        <v>20.968217890999998</v>
      </c>
      <c r="F3982">
        <v>7.73</v>
      </c>
      <c r="G3982">
        <v>135.61611966764801</v>
      </c>
      <c r="H3982">
        <v>2.0189610661839401</v>
      </c>
      <c r="I3982">
        <v>-21.121573368403599</v>
      </c>
      <c r="J3982">
        <v>-11.2403380456258</v>
      </c>
      <c r="K3982">
        <v>8.3999851307527393</v>
      </c>
      <c r="L3982">
        <v>7.38919547110181</v>
      </c>
      <c r="M3982">
        <v>21.822000227013099</v>
      </c>
      <c r="N3982">
        <v>0.383586527630776</v>
      </c>
      <c r="O3982">
        <v>51.358344113842101</v>
      </c>
      <c r="Q3982">
        <v>0.106759077389865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20.9375088</v>
      </c>
      <c r="F3983">
        <v>63.76</v>
      </c>
      <c r="G3983">
        <v>143.522949559007</v>
      </c>
      <c r="H3983">
        <v>166.47304625642099</v>
      </c>
      <c r="I3983">
        <v>155.686624707558</v>
      </c>
      <c r="J3983">
        <v>32.021713912078198</v>
      </c>
      <c r="M3983">
        <v>100</v>
      </c>
      <c r="O3983">
        <v>0</v>
      </c>
      <c r="P3983">
        <v>183.377777777777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628</v>
      </c>
      <c r="E3984">
        <v>20.866476599999999</v>
      </c>
      <c r="F3984">
        <v>3.4</v>
      </c>
      <c r="G3984">
        <v>-68.098739186321097</v>
      </c>
      <c r="H3984">
        <v>-6.8471557637800897</v>
      </c>
      <c r="I3984">
        <v>-35.184336047025099</v>
      </c>
      <c r="J3984">
        <v>-1.33357813886593</v>
      </c>
      <c r="K3984">
        <v>3.4678765602478201</v>
      </c>
      <c r="L3984">
        <v>4.1842197404900796</v>
      </c>
      <c r="M3984">
        <v>6.8476147238816498</v>
      </c>
      <c r="N3984">
        <v>9.1591591591591595E-2</v>
      </c>
      <c r="O3984">
        <v>116.17647058823501</v>
      </c>
      <c r="P3984">
        <v>4.2944785276073496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305</v>
      </c>
      <c r="E3985">
        <v>20.833080576</v>
      </c>
      <c r="F3985">
        <v>14.96</v>
      </c>
      <c r="G3985">
        <v>-6.8335273805868901</v>
      </c>
      <c r="H3985">
        <v>-4.8574196933988603</v>
      </c>
      <c r="I3985">
        <v>-51.449737409960299</v>
      </c>
      <c r="J3985">
        <v>-3.51027468175965</v>
      </c>
      <c r="K3985">
        <v>15.9725348497863</v>
      </c>
      <c r="L3985">
        <v>16.3214633713736</v>
      </c>
      <c r="M3985">
        <v>39.582797646886497</v>
      </c>
      <c r="N3985">
        <v>0.63609365398027296</v>
      </c>
      <c r="O3985">
        <v>66.237821405025201</v>
      </c>
      <c r="P3985">
        <v>18.703057575461099</v>
      </c>
      <c r="Q3985">
        <v>4.8590350754835997E-2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628</v>
      </c>
      <c r="E3986">
        <v>20.83146795</v>
      </c>
      <c r="F3986">
        <v>30.57</v>
      </c>
      <c r="G3986">
        <v>-4.1377786374360204</v>
      </c>
      <c r="H3986">
        <v>13.190287635732201</v>
      </c>
      <c r="I3986">
        <v>-5.1145104863865098</v>
      </c>
      <c r="J3986">
        <v>6.9938239963653803</v>
      </c>
      <c r="K3986">
        <v>28.325337460185001</v>
      </c>
      <c r="L3986">
        <v>27.996442946036499</v>
      </c>
      <c r="M3986">
        <v>61.866097047855</v>
      </c>
      <c r="N3986">
        <v>0.69862664214360803</v>
      </c>
      <c r="O3986">
        <v>16.257769054628699</v>
      </c>
      <c r="P3986">
        <v>31.710469625161501</v>
      </c>
      <c r="Q3986">
        <v>5.717088224927E-2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720</v>
      </c>
      <c r="E3987">
        <v>20.802747875000001</v>
      </c>
      <c r="F3987">
        <v>80.989999999999995</v>
      </c>
      <c r="G3987">
        <v>-15.213604533358</v>
      </c>
      <c r="H3987">
        <v>-9.9852019281420308</v>
      </c>
      <c r="I3987">
        <v>0.13855187834601701</v>
      </c>
      <c r="J3987">
        <v>-9.2232144403138694</v>
      </c>
      <c r="K3987">
        <v>85.8000265460484</v>
      </c>
      <c r="L3987">
        <v>78.751185832181093</v>
      </c>
      <c r="M3987">
        <v>59.256974662123497</v>
      </c>
      <c r="N3987">
        <v>1.85695271762339</v>
      </c>
      <c r="O3987">
        <v>16.557599703667101</v>
      </c>
      <c r="P3987">
        <v>22.341389728096601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1472</v>
      </c>
      <c r="E3988">
        <v>20.7</v>
      </c>
      <c r="F3988">
        <v>2.0699999999999998</v>
      </c>
      <c r="G3988">
        <v>20.390732000861799</v>
      </c>
      <c r="H3988">
        <v>21.995461156871499</v>
      </c>
      <c r="I3988">
        <v>-17.071004897336302</v>
      </c>
      <c r="J3988">
        <v>8.8187061250934509</v>
      </c>
      <c r="K3988">
        <v>1.88752441600161</v>
      </c>
      <c r="L3988">
        <v>1.79329507275046</v>
      </c>
      <c r="M3988">
        <v>57.907500218282799</v>
      </c>
      <c r="N3988">
        <v>1.5199958949367001</v>
      </c>
      <c r="O3988">
        <v>26.570048309178699</v>
      </c>
      <c r="P3988">
        <v>53.3333333333333</v>
      </c>
      <c r="Q3988">
        <v>0.16080719978073199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531</v>
      </c>
      <c r="E3989">
        <v>20.68264692</v>
      </c>
      <c r="F3989">
        <v>2.48</v>
      </c>
      <c r="G3989">
        <v>-89.286178952644804</v>
      </c>
      <c r="H3989">
        <v>19.7383099854456</v>
      </c>
      <c r="I3989">
        <v>-59.758806109767598</v>
      </c>
      <c r="J3989">
        <v>1.59529215402109</v>
      </c>
      <c r="K3989">
        <v>2.1899326545598901</v>
      </c>
      <c r="L3989">
        <v>3.7323576862569898</v>
      </c>
      <c r="M3989">
        <v>64.754587480939804</v>
      </c>
      <c r="N3989">
        <v>0.58119770991767605</v>
      </c>
      <c r="O3989">
        <v>227.39938080495301</v>
      </c>
      <c r="P3989">
        <v>31.965964036540001</v>
      </c>
      <c r="Q3989">
        <v>0.20595045173530299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133</v>
      </c>
      <c r="E3990">
        <v>20.672755200000001</v>
      </c>
      <c r="F3990">
        <v>37.68</v>
      </c>
      <c r="G3990">
        <v>97.601246332837405</v>
      </c>
      <c r="H3990">
        <v>2.12075867472258</v>
      </c>
      <c r="I3990">
        <v>10.0613039673994</v>
      </c>
      <c r="J3990">
        <v>3.3935884791673199</v>
      </c>
      <c r="K3990">
        <v>32.837986008300398</v>
      </c>
      <c r="L3990">
        <v>29.581532175868201</v>
      </c>
      <c r="M3990">
        <v>82.140486210958599</v>
      </c>
      <c r="N3990">
        <v>0.78679015004666497</v>
      </c>
      <c r="O3990">
        <v>41.560509554140097</v>
      </c>
      <c r="P3990">
        <v>146.92005242463901</v>
      </c>
      <c r="Q3990">
        <v>2.0925679322741999E-2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531</v>
      </c>
      <c r="E3991">
        <v>20.58</v>
      </c>
      <c r="F3991">
        <v>51.45</v>
      </c>
      <c r="G3991">
        <v>42.160203013940098</v>
      </c>
      <c r="H3991">
        <v>-24.085838134041399</v>
      </c>
      <c r="I3991">
        <v>-13.113942293682101</v>
      </c>
      <c r="J3991">
        <v>-1.53724412664597</v>
      </c>
      <c r="K3991">
        <v>58.319006798343899</v>
      </c>
      <c r="L3991">
        <v>54.463628219737103</v>
      </c>
      <c r="M3991">
        <v>43.066933121294198</v>
      </c>
      <c r="N3991">
        <v>2.73324783584482</v>
      </c>
      <c r="O3991">
        <v>36.326530612244802</v>
      </c>
      <c r="P3991">
        <v>91.3350687988099</v>
      </c>
      <c r="Q3991">
        <v>0.148693125092556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20.5653094</v>
      </c>
      <c r="F3992">
        <v>33.64</v>
      </c>
      <c r="G3992">
        <v>-30.467978295165601</v>
      </c>
      <c r="H3992">
        <v>-4.5066812776363099</v>
      </c>
      <c r="I3992">
        <v>-19.839284516109799</v>
      </c>
      <c r="J3992">
        <v>0.63743635388768904</v>
      </c>
      <c r="K3992">
        <v>36.039864935637802</v>
      </c>
      <c r="L3992">
        <v>35.659442127498998</v>
      </c>
      <c r="M3992">
        <v>39.893237432987497</v>
      </c>
      <c r="N3992">
        <v>1.0118012422360201</v>
      </c>
      <c r="O3992">
        <v>78.894173602853698</v>
      </c>
      <c r="P3992">
        <v>15.403087478559099</v>
      </c>
      <c r="Q3992">
        <v>0.196895305343364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681</v>
      </c>
      <c r="E3993">
        <v>20.472635</v>
      </c>
      <c r="F3993">
        <v>23.62</v>
      </c>
      <c r="G3993">
        <v>-69.405951459062805</v>
      </c>
      <c r="H3993">
        <v>52.385505097068197</v>
      </c>
      <c r="I3993">
        <v>8.7026898479181298</v>
      </c>
      <c r="J3993">
        <v>-16.7786043168764</v>
      </c>
      <c r="K3993">
        <v>18.291848941098799</v>
      </c>
      <c r="L3993">
        <v>17.943476717024598</v>
      </c>
      <c r="M3993">
        <v>63.249053093310003</v>
      </c>
      <c r="N3993">
        <v>4.1652012104948701</v>
      </c>
      <c r="O3993">
        <v>93.861134631667994</v>
      </c>
      <c r="P3993">
        <v>96.8333333333333</v>
      </c>
      <c r="Q3993">
        <v>8.0146609117268994E-2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531</v>
      </c>
      <c r="E3994">
        <v>20.385000000000002</v>
      </c>
      <c r="F3994">
        <v>27.18</v>
      </c>
      <c r="G3994">
        <v>-38.937894504832201</v>
      </c>
      <c r="H3994">
        <v>-6.1880648546891699</v>
      </c>
      <c r="I3994">
        <v>-43.417512402099</v>
      </c>
      <c r="J3994">
        <v>5.4507355866242602</v>
      </c>
      <c r="K3994">
        <v>29.117982302315799</v>
      </c>
      <c r="L3994">
        <v>34.311826795484301</v>
      </c>
      <c r="M3994">
        <v>49.135848972961199</v>
      </c>
      <c r="N3994">
        <v>0.56475574762921199</v>
      </c>
      <c r="O3994">
        <v>117.071376011773</v>
      </c>
      <c r="P3994">
        <v>13.771452490581799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420</v>
      </c>
      <c r="E3995">
        <v>20.232108</v>
      </c>
      <c r="F3995">
        <v>35.36</v>
      </c>
      <c r="G3995">
        <v>85.065474951080702</v>
      </c>
      <c r="H3995">
        <v>-7.0008829634488796</v>
      </c>
      <c r="I3995">
        <v>5.2861263961718503</v>
      </c>
      <c r="J3995">
        <v>-1.0550266068325</v>
      </c>
      <c r="K3995">
        <v>35.410271718145999</v>
      </c>
      <c r="L3995">
        <v>31.7802359037046</v>
      </c>
      <c r="M3995">
        <v>46.538722268943197</v>
      </c>
      <c r="N3995">
        <v>0.894471372611086</v>
      </c>
      <c r="O3995">
        <v>22.2285067873303</v>
      </c>
      <c r="P3995">
        <v>128.129032258064</v>
      </c>
      <c r="Q3995">
        <v>6.9159271706994999E-2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20.228988194999999</v>
      </c>
      <c r="F3996">
        <v>157.94999999999999</v>
      </c>
      <c r="G3996">
        <v>5.0428955198673302</v>
      </c>
      <c r="H3996">
        <v>2.0527837310013299</v>
      </c>
      <c r="I3996">
        <v>5.0885485700490198</v>
      </c>
      <c r="J3996">
        <v>4.3330885278007303</v>
      </c>
      <c r="K3996">
        <v>141.819112716018</v>
      </c>
      <c r="L3996">
        <v>126.904148942931</v>
      </c>
      <c r="M3996">
        <v>71.085588473528006</v>
      </c>
      <c r="N3996">
        <v>0.72996261682242902</v>
      </c>
      <c r="O3996">
        <v>6.2994618550174097</v>
      </c>
      <c r="P3996">
        <v>82.601156069364094</v>
      </c>
      <c r="Q3996">
        <v>0.22477035420417199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720</v>
      </c>
      <c r="E3997">
        <v>20.204048429</v>
      </c>
      <c r="F3997">
        <v>202.26</v>
      </c>
      <c r="G3997">
        <v>-23.176494374253899</v>
      </c>
      <c r="K3997">
        <v>199.64482088527899</v>
      </c>
      <c r="L3997">
        <v>192.56798235863999</v>
      </c>
      <c r="M3997">
        <v>61.144137814655998</v>
      </c>
      <c r="N3997">
        <v>1</v>
      </c>
      <c r="O3997">
        <v>3.8267576386828899</v>
      </c>
      <c r="P3997">
        <v>6.6434672571970799</v>
      </c>
      <c r="Q3997">
        <v>-1.293132028575E-3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E3998">
        <v>20.180160000000001</v>
      </c>
      <c r="F3998">
        <v>10.56</v>
      </c>
      <c r="G3998">
        <v>28.194227219079298</v>
      </c>
      <c r="H3998">
        <v>-6.3461323969030596</v>
      </c>
      <c r="I3998">
        <v>-39.572349599210902</v>
      </c>
      <c r="J3998">
        <v>1.2432305826404999</v>
      </c>
      <c r="K3998">
        <v>10.709592439295401</v>
      </c>
      <c r="L3998">
        <v>10.5490832550016</v>
      </c>
      <c r="M3998">
        <v>54.204963610596103</v>
      </c>
      <c r="N3998">
        <v>0.69899983190452097</v>
      </c>
      <c r="O3998">
        <v>51.3257575757575</v>
      </c>
      <c r="P3998">
        <v>66.037735849056602</v>
      </c>
      <c r="Q3998">
        <v>3.9811639449087999E-2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925</v>
      </c>
      <c r="E3999">
        <v>20.16441</v>
      </c>
      <c r="F3999">
        <v>9.8699999999999992</v>
      </c>
      <c r="G3999">
        <v>-47.331240175897499</v>
      </c>
      <c r="H3999">
        <v>-5.9189808852235197</v>
      </c>
      <c r="I3999">
        <v>-50.038098283940897</v>
      </c>
      <c r="J3999">
        <v>-1.43132984952086</v>
      </c>
      <c r="K3999">
        <v>10.6001787144657</v>
      </c>
      <c r="L3999">
        <v>12.2083170057017</v>
      </c>
      <c r="M3999">
        <v>29.683930162703099</v>
      </c>
      <c r="N3999">
        <v>1.3046389261521201</v>
      </c>
      <c r="O3999">
        <v>78.318135764944302</v>
      </c>
      <c r="P3999">
        <v>20.219244823385999</v>
      </c>
      <c r="Q3999">
        <v>-9.4007745125034001E-2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136</v>
      </c>
      <c r="E4000">
        <v>20.16</v>
      </c>
      <c r="F4000">
        <v>6.72</v>
      </c>
      <c r="G4000">
        <v>44.065681922360397</v>
      </c>
      <c r="H4000">
        <v>-5.9491431412475198</v>
      </c>
      <c r="I4000">
        <v>-52.146894616427197</v>
      </c>
      <c r="J4000">
        <v>2.6034297351498101</v>
      </c>
      <c r="K4000">
        <v>6.5687990573026704</v>
      </c>
      <c r="L4000">
        <v>6.38374594693268</v>
      </c>
      <c r="M4000">
        <v>61.216112245778298</v>
      </c>
      <c r="N4000">
        <v>0.99969151768221998</v>
      </c>
      <c r="O4000">
        <v>69.047619047618994</v>
      </c>
      <c r="P4000">
        <v>96.491228070175396</v>
      </c>
      <c r="Q4000">
        <v>2.1947965072316999E-2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20.128</v>
      </c>
      <c r="F4001">
        <v>74</v>
      </c>
      <c r="G4001">
        <v>-80.051863850468607</v>
      </c>
      <c r="H4001">
        <v>10.4080889914646</v>
      </c>
      <c r="I4001">
        <v>-38.3566675914497</v>
      </c>
      <c r="J4001">
        <v>2.8917739738101198</v>
      </c>
      <c r="K4001">
        <v>70.956409136324794</v>
      </c>
      <c r="L4001">
        <v>87.345942809234998</v>
      </c>
      <c r="M4001">
        <v>60.9991797207337</v>
      </c>
      <c r="N4001">
        <v>1.48141592920353</v>
      </c>
      <c r="O4001">
        <v>137.77027027027</v>
      </c>
      <c r="P4001">
        <v>16.078431372549002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420</v>
      </c>
      <c r="E4002">
        <v>20.12171</v>
      </c>
      <c r="F4002">
        <v>44.03</v>
      </c>
      <c r="G4002">
        <v>17.471110251452799</v>
      </c>
      <c r="H4002">
        <v>-17.777687496198599</v>
      </c>
      <c r="I4002">
        <v>-13.035712684287899</v>
      </c>
      <c r="J4002">
        <v>-1.57528325861983</v>
      </c>
      <c r="K4002">
        <v>46.9332143047803</v>
      </c>
      <c r="L4002">
        <v>42.953066878884798</v>
      </c>
      <c r="M4002">
        <v>40.729523753496203</v>
      </c>
      <c r="N4002">
        <v>7.93960058451047E-2</v>
      </c>
      <c r="O4002">
        <v>41.539859186918001</v>
      </c>
      <c r="P4002">
        <v>71.723868954758203</v>
      </c>
      <c r="Q4002">
        <v>3.3773684765740997E-2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E4003">
        <v>20.025735860000001</v>
      </c>
      <c r="F4003">
        <v>69.010000000000005</v>
      </c>
      <c r="G4003">
        <v>-88.397834832686897</v>
      </c>
      <c r="H4003">
        <v>4.2376773388195002</v>
      </c>
      <c r="I4003">
        <v>-76.2341596841365</v>
      </c>
      <c r="J4003">
        <v>7.8707900358610603</v>
      </c>
      <c r="K4003">
        <v>69.514977248607593</v>
      </c>
      <c r="M4003">
        <v>48.922676098849699</v>
      </c>
      <c r="N4003">
        <v>0.46655518394648798</v>
      </c>
      <c r="O4003">
        <v>189.088537893058</v>
      </c>
      <c r="P4003">
        <v>25.472727272727202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720</v>
      </c>
      <c r="E4004">
        <v>20.010432867999999</v>
      </c>
      <c r="F4004">
        <v>88.85</v>
      </c>
      <c r="G4004">
        <v>29.4594143450201</v>
      </c>
      <c r="H4004">
        <v>7.9582204134344303E-2</v>
      </c>
      <c r="I4004">
        <v>14.7009037680084</v>
      </c>
      <c r="J4004">
        <v>0.98037534950615401</v>
      </c>
      <c r="K4004">
        <v>84.024400838830005</v>
      </c>
      <c r="L4004">
        <v>73.9332293759349</v>
      </c>
      <c r="M4004">
        <v>57.664030131014698</v>
      </c>
      <c r="N4004">
        <v>1.2175462000178801</v>
      </c>
      <c r="O4004">
        <v>1.2943162633652201</v>
      </c>
      <c r="P4004">
        <v>69.885277246653899</v>
      </c>
      <c r="Q4004">
        <v>6.2739406014718002E-2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E4005">
        <v>19.97392125</v>
      </c>
      <c r="F4005">
        <v>54.93</v>
      </c>
      <c r="G4005">
        <v>-85.225427681305504</v>
      </c>
      <c r="H4005">
        <v>-8.1034828693324492</v>
      </c>
      <c r="I4005">
        <v>-73.061752532755094</v>
      </c>
      <c r="J4005">
        <v>-1.3871304416149499</v>
      </c>
      <c r="K4005">
        <v>75.352488332541796</v>
      </c>
      <c r="M4005">
        <v>34.781489861193997</v>
      </c>
      <c r="O4005">
        <v>195.011833242308</v>
      </c>
      <c r="P4005">
        <v>4.68839336763864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E4006">
        <v>19.959992337999999</v>
      </c>
      <c r="F4006">
        <v>13.97</v>
      </c>
      <c r="G4006">
        <v>78.721722096778393</v>
      </c>
      <c r="H4006">
        <v>21.737373741801999</v>
      </c>
      <c r="I4006">
        <v>14.501656879777901</v>
      </c>
      <c r="J4006">
        <v>6.8544430893372503</v>
      </c>
      <c r="K4006">
        <v>12.7447866395965</v>
      </c>
      <c r="L4006">
        <v>11.4846718453893</v>
      </c>
      <c r="M4006">
        <v>61.0969998879035</v>
      </c>
      <c r="N4006">
        <v>1.01118677669059</v>
      </c>
      <c r="O4006">
        <v>23.908375089477399</v>
      </c>
      <c r="P4006">
        <v>132.445923460898</v>
      </c>
      <c r="Q4006">
        <v>8.8625564723784994E-2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420</v>
      </c>
      <c r="E4007">
        <v>19.895</v>
      </c>
      <c r="F4007">
        <v>20</v>
      </c>
      <c r="G4007">
        <v>40.248888029230599</v>
      </c>
      <c r="H4007">
        <v>-3.4380648546891699</v>
      </c>
      <c r="I4007">
        <v>-13.2440024787846</v>
      </c>
      <c r="J4007">
        <v>-2.0779950123150499</v>
      </c>
      <c r="K4007">
        <v>19.328792283423201</v>
      </c>
      <c r="L4007">
        <v>18.032899136636001</v>
      </c>
      <c r="M4007">
        <v>62.482034629296102</v>
      </c>
      <c r="N4007">
        <v>0.55967096006061201</v>
      </c>
      <c r="O4007">
        <v>12.9</v>
      </c>
      <c r="P4007">
        <v>69.491525423728802</v>
      </c>
      <c r="Q4007">
        <v>4.3674211235596998E-2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628</v>
      </c>
      <c r="E4008">
        <v>19.883500000000002</v>
      </c>
      <c r="F4008">
        <v>30.59</v>
      </c>
      <c r="G4008">
        <v>-19.309935500181101</v>
      </c>
      <c r="H4008">
        <v>-5.1301122320157404</v>
      </c>
      <c r="I4008">
        <v>5.51880175778627</v>
      </c>
      <c r="J4008">
        <v>-3.6865193153365099</v>
      </c>
      <c r="K4008">
        <v>29.355214259813302</v>
      </c>
      <c r="L4008">
        <v>27.846800657433899</v>
      </c>
      <c r="M4008">
        <v>61.378665673584003</v>
      </c>
      <c r="N4008">
        <v>0.29903067439027697</v>
      </c>
      <c r="O4008">
        <v>17.685518143184002</v>
      </c>
      <c r="P4008">
        <v>37.113402061855602</v>
      </c>
      <c r="Q4008">
        <v>0.16492528626757499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E4009">
        <v>19.869160000000001</v>
      </c>
      <c r="F4009">
        <v>50.2</v>
      </c>
      <c r="G4009">
        <v>-23.885098898873899</v>
      </c>
      <c r="H4009">
        <v>18.574513761662999</v>
      </c>
      <c r="I4009">
        <v>-20.387237370710501</v>
      </c>
      <c r="J4009">
        <v>-11.5852435718785</v>
      </c>
      <c r="K4009">
        <v>46.3288048995731</v>
      </c>
      <c r="L4009">
        <v>39.581379448172797</v>
      </c>
      <c r="M4009">
        <v>40.481961207067599</v>
      </c>
      <c r="N4009">
        <v>0.735593220338983</v>
      </c>
      <c r="O4009">
        <v>37.151394422310702</v>
      </c>
      <c r="P4009">
        <v>89.433962264150907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604</v>
      </c>
      <c r="E4010">
        <v>19.766940099999999</v>
      </c>
      <c r="F4010">
        <v>29.95</v>
      </c>
      <c r="G4010">
        <v>-29.804875411629499</v>
      </c>
      <c r="H4010">
        <v>-26.267232594962302</v>
      </c>
      <c r="I4010">
        <v>-57.851090306211397</v>
      </c>
      <c r="J4010">
        <v>3.7172812087313898</v>
      </c>
      <c r="K4010">
        <v>39.712756918233403</v>
      </c>
      <c r="L4010">
        <v>42.999877689689399</v>
      </c>
      <c r="M4010">
        <v>40.275107746394703</v>
      </c>
      <c r="N4010">
        <v>2.3558620689655099</v>
      </c>
      <c r="O4010">
        <v>148.24707846410601</v>
      </c>
      <c r="P4010">
        <v>35.5203619909502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19.702999999999999</v>
      </c>
      <c r="F4011">
        <v>8.5</v>
      </c>
      <c r="G4011">
        <v>-42.591348657159898</v>
      </c>
      <c r="H4011">
        <v>-2.8428267594510901</v>
      </c>
      <c r="I4011">
        <v>-30.427673508609399</v>
      </c>
      <c r="J4011">
        <v>-2.5031687821408002</v>
      </c>
      <c r="K4011">
        <v>8.6570838633400893</v>
      </c>
      <c r="L4011">
        <v>9.1833274811967396</v>
      </c>
      <c r="M4011">
        <v>45.865638226578497</v>
      </c>
      <c r="N4011">
        <v>0.65531914893617005</v>
      </c>
      <c r="O4011">
        <v>64.117647058823493</v>
      </c>
      <c r="P4011">
        <v>14.247311827956899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720</v>
      </c>
      <c r="E4012">
        <v>19.692535094</v>
      </c>
      <c r="F4012">
        <v>65.400000000000006</v>
      </c>
      <c r="G4012">
        <v>-6.1994002988025301</v>
      </c>
      <c r="H4012">
        <v>7.03094687060395</v>
      </c>
      <c r="I4012">
        <v>0.40227799779041001</v>
      </c>
      <c r="J4012">
        <v>1.74550907588868</v>
      </c>
      <c r="K4012">
        <v>60.946662360659097</v>
      </c>
      <c r="L4012">
        <v>57.189307448834199</v>
      </c>
      <c r="M4012">
        <v>43.249617568739502</v>
      </c>
      <c r="N4012">
        <v>1.01741246766088</v>
      </c>
      <c r="O4012">
        <v>3.8990825688073301</v>
      </c>
      <c r="P4012">
        <v>25.8563620968362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E4013">
        <v>19.688046</v>
      </c>
      <c r="F4013">
        <v>17.8</v>
      </c>
      <c r="G4013">
        <v>87.2676955522398</v>
      </c>
      <c r="H4013">
        <v>-4.8849207255850997</v>
      </c>
      <c r="I4013">
        <v>8.9292875145745896</v>
      </c>
      <c r="J4013">
        <v>-10.5130653183531</v>
      </c>
      <c r="K4013">
        <v>19.1620611102487</v>
      </c>
      <c r="L4013">
        <v>16.997941081564399</v>
      </c>
      <c r="M4013">
        <v>38.901348519245701</v>
      </c>
      <c r="N4013">
        <v>0.16900034336577699</v>
      </c>
      <c r="O4013">
        <v>74.157303370786494</v>
      </c>
      <c r="P4013">
        <v>122.5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136</v>
      </c>
      <c r="E4014">
        <v>19.655158889999999</v>
      </c>
      <c r="F4014">
        <v>19.829999999999998</v>
      </c>
      <c r="G4014">
        <v>-38.829439414821103</v>
      </c>
      <c r="H4014">
        <v>-15.938064854689101</v>
      </c>
      <c r="I4014">
        <v>-17.333282374516099</v>
      </c>
      <c r="J4014">
        <v>-2.62006997459082</v>
      </c>
      <c r="K4014">
        <v>23.007733648541599</v>
      </c>
      <c r="L4014">
        <v>23.383516526614201</v>
      </c>
      <c r="M4014">
        <v>16.256535707288801</v>
      </c>
      <c r="N4014">
        <v>0.153527252125084</v>
      </c>
      <c r="O4014">
        <v>95.763993948562799</v>
      </c>
      <c r="P4014">
        <v>16.647058823529299</v>
      </c>
      <c r="Q4014">
        <v>-1.3906002792683E-2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925</v>
      </c>
      <c r="E4015">
        <v>19.637633600000001</v>
      </c>
      <c r="F4015">
        <v>20.96</v>
      </c>
      <c r="G4015">
        <v>164.69333247367501</v>
      </c>
      <c r="H4015">
        <v>0.62655213332539805</v>
      </c>
      <c r="I4015">
        <v>23.188519461934</v>
      </c>
      <c r="J4015">
        <v>9.7342750313231505</v>
      </c>
      <c r="K4015">
        <v>17.635076464092801</v>
      </c>
      <c r="L4015">
        <v>13.675612613803301</v>
      </c>
      <c r="M4015">
        <v>85.021026547913706</v>
      </c>
      <c r="N4015">
        <v>1.2518179175951101</v>
      </c>
      <c r="O4015">
        <v>1.1450381679389099</v>
      </c>
      <c r="P4015">
        <v>276.301615798922</v>
      </c>
      <c r="Q4015">
        <v>0.17378648319232901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420</v>
      </c>
      <c r="E4016">
        <v>19.6128</v>
      </c>
      <c r="F4016">
        <v>30</v>
      </c>
      <c r="G4016">
        <v>12.7933582535152</v>
      </c>
      <c r="H4016">
        <v>-7.2842187008430201</v>
      </c>
      <c r="I4016">
        <v>31.235712224014399</v>
      </c>
      <c r="J4016">
        <v>-1.66580405248719</v>
      </c>
      <c r="K4016">
        <v>26.5779454395357</v>
      </c>
      <c r="L4016">
        <v>18.4312460142384</v>
      </c>
      <c r="M4016">
        <v>50.384548505116399</v>
      </c>
      <c r="N4016">
        <v>0.73158214502698204</v>
      </c>
      <c r="O4016">
        <v>10</v>
      </c>
      <c r="P4016">
        <v>137.341772151898</v>
      </c>
      <c r="Q4016">
        <v>0.17339432583118899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136</v>
      </c>
      <c r="E4017">
        <v>19.498999999999999</v>
      </c>
      <c r="F4017">
        <v>157.25</v>
      </c>
      <c r="G4017">
        <v>315.91696116565799</v>
      </c>
      <c r="H4017">
        <v>22.9619351453108</v>
      </c>
      <c r="I4017">
        <v>15.7690484873009</v>
      </c>
      <c r="J4017">
        <v>19.568556375834</v>
      </c>
      <c r="K4017">
        <v>126.43956043347301</v>
      </c>
      <c r="L4017">
        <v>103.284587265659</v>
      </c>
      <c r="M4017">
        <v>92.430640625537293</v>
      </c>
      <c r="N4017">
        <v>3.40139870223503</v>
      </c>
      <c r="O4017">
        <v>0.15898251192367699</v>
      </c>
      <c r="P4017">
        <v>342.33473980309401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604</v>
      </c>
      <c r="E4018">
        <v>19.487945630999999</v>
      </c>
      <c r="F4018">
        <v>3.57</v>
      </c>
      <c r="G4018">
        <v>-71.219001879026195</v>
      </c>
      <c r="H4018">
        <v>-3.1587352457506301</v>
      </c>
      <c r="I4018">
        <v>-19.054103488885598</v>
      </c>
      <c r="J4018">
        <v>5.8306009656116702</v>
      </c>
      <c r="K4018">
        <v>3.61843011666745</v>
      </c>
      <c r="L4018">
        <v>4.9155455140093602</v>
      </c>
      <c r="M4018">
        <v>57.832350129661599</v>
      </c>
      <c r="N4018">
        <v>0.87632307915568697</v>
      </c>
      <c r="O4018">
        <v>92.156862745097996</v>
      </c>
      <c r="P4018">
        <v>27.5</v>
      </c>
      <c r="Q4018">
        <v>-0.14563530124479901</v>
      </c>
    </row>
    <row r="4019" spans="1:17" hidden="1" x14ac:dyDescent="0.3">
      <c r="A4019" t="s">
        <v>8200</v>
      </c>
      <c r="B4019" t="s">
        <v>5923</v>
      </c>
      <c r="C4019" t="str">
        <f>IFERROR(VLOOKUP(Table1[[#This Row],[Ticker]],[1]!Table1[[Symbol]:[Industry]],2,FALSE),"-")</f>
        <v>-</v>
      </c>
      <c r="D4019" t="s">
        <v>480</v>
      </c>
      <c r="E4019">
        <v>19.480467600000001</v>
      </c>
      <c r="F4019">
        <v>2.42</v>
      </c>
      <c r="G4019">
        <v>1.6245494048920199</v>
      </c>
      <c r="H4019">
        <v>21.304203186547898</v>
      </c>
      <c r="I4019">
        <v>13.1143175637459</v>
      </c>
      <c r="J4019">
        <v>8.6664218611340509</v>
      </c>
      <c r="K4019">
        <v>2.0878558330647001</v>
      </c>
      <c r="L4019">
        <v>1.8473972675546699</v>
      </c>
      <c r="M4019">
        <v>73.391698523413098</v>
      </c>
      <c r="N4019">
        <v>1.11789686552072</v>
      </c>
      <c r="O4019">
        <v>9.9173553719008307</v>
      </c>
      <c r="P4019">
        <v>71.631205673758799</v>
      </c>
      <c r="Q4019">
        <v>7.8185284234584998E-2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1152</v>
      </c>
      <c r="E4020">
        <v>19.424843750000001</v>
      </c>
      <c r="F4020">
        <v>85.15</v>
      </c>
      <c r="G4020">
        <v>-5.5931859894901201</v>
      </c>
      <c r="H4020">
        <v>-1.87035303188851</v>
      </c>
      <c r="I4020">
        <v>-12.2495918825592</v>
      </c>
      <c r="J4020">
        <v>1.0670674632677399</v>
      </c>
      <c r="K4020">
        <v>87.130260937810405</v>
      </c>
      <c r="M4020">
        <v>46.234414810174101</v>
      </c>
      <c r="N4020">
        <v>1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D4021" t="s">
        <v>51</v>
      </c>
      <c r="E4021">
        <v>19.414275400000001</v>
      </c>
      <c r="F4021">
        <v>16.55</v>
      </c>
      <c r="G4021">
        <v>-61.895361483439899</v>
      </c>
      <c r="H4021">
        <v>-14.4954991005292</v>
      </c>
      <c r="I4021">
        <v>-65.304088700361504</v>
      </c>
      <c r="J4021">
        <v>1.2670410561805101</v>
      </c>
      <c r="K4021">
        <v>17.786926078850399</v>
      </c>
      <c r="L4021">
        <v>23.2060341801939</v>
      </c>
      <c r="M4021">
        <v>48.026009034588803</v>
      </c>
      <c r="N4021">
        <v>0.53028200332976005</v>
      </c>
      <c r="O4021">
        <v>123.504531722054</v>
      </c>
      <c r="P4021">
        <v>10.5544422177688</v>
      </c>
      <c r="Q4021">
        <v>-4.9845801497808997E-2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E4022">
        <v>19.387519888</v>
      </c>
      <c r="F4022">
        <v>43.66</v>
      </c>
      <c r="G4022">
        <v>-33.226743418652603</v>
      </c>
      <c r="H4022">
        <v>-7.7050232791968396</v>
      </c>
      <c r="I4022">
        <v>-23.295770155552201</v>
      </c>
      <c r="J4022">
        <v>-3.23940773527849</v>
      </c>
      <c r="K4022">
        <v>44.268646101319</v>
      </c>
      <c r="L4022">
        <v>44.642310897408898</v>
      </c>
      <c r="M4022">
        <v>42.439781418867597</v>
      </c>
      <c r="N4022">
        <v>0.74743007339218304</v>
      </c>
      <c r="O4022">
        <v>27.599633531836901</v>
      </c>
      <c r="P4022">
        <v>11.662404092071499</v>
      </c>
      <c r="Q4022">
        <v>2.2880638540831999E-2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E4023">
        <v>19.358405999999999</v>
      </c>
      <c r="F4023">
        <v>18.989999999999998</v>
      </c>
      <c r="G4023">
        <v>-83.239061038527396</v>
      </c>
      <c r="H4023">
        <v>-7.3074115883575104</v>
      </c>
      <c r="I4023">
        <v>-66.251070121848201</v>
      </c>
      <c r="J4023">
        <v>-3.18067921634155</v>
      </c>
      <c r="K4023">
        <v>21.739801475671101</v>
      </c>
      <c r="L4023">
        <v>32.421952766114998</v>
      </c>
      <c r="M4023">
        <v>36.5055860111733</v>
      </c>
      <c r="N4023">
        <v>1.1594796874375199</v>
      </c>
      <c r="O4023">
        <v>280.88467614533897</v>
      </c>
      <c r="P4023">
        <v>3.2065217391304301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551</v>
      </c>
      <c r="E4024">
        <v>19.322742000000002</v>
      </c>
      <c r="F4024">
        <v>9.39</v>
      </c>
      <c r="G4024">
        <v>-39.473334192991501</v>
      </c>
      <c r="H4024">
        <v>24.969395690504498</v>
      </c>
      <c r="I4024">
        <v>-6.3230690061269801</v>
      </c>
      <c r="J4024">
        <v>-1.33357813886593</v>
      </c>
      <c r="K4024">
        <v>7.2534899537393898</v>
      </c>
      <c r="L4024">
        <v>8.2225329579032795</v>
      </c>
      <c r="M4024">
        <v>92.602799670941707</v>
      </c>
      <c r="N4024">
        <v>1.67997669166979</v>
      </c>
      <c r="O4024">
        <v>26.7305644302449</v>
      </c>
      <c r="P4024">
        <v>66.194690265486699</v>
      </c>
      <c r="Q4024">
        <v>-2.0307924465818999E-2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E4025">
        <v>19.316102741999899</v>
      </c>
      <c r="F4025">
        <v>42.09</v>
      </c>
      <c r="G4025">
        <v>80.922122840396497</v>
      </c>
      <c r="H4025">
        <v>6.7740325530091798</v>
      </c>
      <c r="I4025">
        <v>48.381136078347701</v>
      </c>
      <c r="J4025">
        <v>-1.33357813886593</v>
      </c>
      <c r="K4025">
        <v>36.156858340837999</v>
      </c>
      <c r="L4025">
        <v>27.4181735972799</v>
      </c>
      <c r="M4025">
        <v>100</v>
      </c>
      <c r="N4025">
        <v>1.09073615964887E-4</v>
      </c>
      <c r="O4025">
        <v>0</v>
      </c>
      <c r="P4025">
        <v>107.339901477832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E4026">
        <v>19.312000000000001</v>
      </c>
      <c r="F4026">
        <v>0.85</v>
      </c>
      <c r="G4026">
        <v>64.693332473675099</v>
      </c>
      <c r="H4026">
        <v>30.408088991464599</v>
      </c>
      <c r="I4026">
        <v>16.515127280345101</v>
      </c>
      <c r="J4026">
        <v>6.0738292685414601</v>
      </c>
      <c r="K4026">
        <v>0.72766431174095703</v>
      </c>
      <c r="L4026">
        <v>0.63785976924160204</v>
      </c>
      <c r="M4026">
        <v>61.555075120269201</v>
      </c>
      <c r="N4026">
        <v>1.2488445874841301</v>
      </c>
      <c r="O4026">
        <v>11.764705882352899</v>
      </c>
      <c r="P4026">
        <v>112.5</v>
      </c>
      <c r="Q4026">
        <v>4.433033915199E-2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720</v>
      </c>
      <c r="E4027">
        <v>19.229981756999901</v>
      </c>
      <c r="F4027">
        <v>28.54</v>
      </c>
      <c r="G4027">
        <v>5.8649560091456499</v>
      </c>
      <c r="H4027">
        <v>0.242916740402843</v>
      </c>
      <c r="I4027">
        <v>3.7090278659957399</v>
      </c>
      <c r="J4027">
        <v>1.0906642853764901</v>
      </c>
      <c r="K4027">
        <v>27.315037774567902</v>
      </c>
      <c r="L4027">
        <v>25.014259892564201</v>
      </c>
      <c r="M4027">
        <v>53.416699079583402</v>
      </c>
      <c r="N4027">
        <v>0.77601435838002997</v>
      </c>
      <c r="O4027">
        <v>6.7624386825507896</v>
      </c>
      <c r="P4027">
        <v>40.799210656142002</v>
      </c>
      <c r="Q4027">
        <v>2.8878510423630001E-3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E4028">
        <v>19.160393445</v>
      </c>
      <c r="F4028">
        <v>24.23</v>
      </c>
      <c r="G4028">
        <v>-29.845439059915002</v>
      </c>
      <c r="H4028">
        <v>-1.40244144501996</v>
      </c>
      <c r="I4028">
        <v>-36.394206316649097</v>
      </c>
      <c r="J4028">
        <v>1.83966371362119</v>
      </c>
      <c r="K4028">
        <v>24.689056403656799</v>
      </c>
      <c r="L4028">
        <v>24.753458158000502</v>
      </c>
      <c r="M4028">
        <v>39.749067988132303</v>
      </c>
      <c r="N4028">
        <v>1.0437783209904701</v>
      </c>
      <c r="O4028">
        <v>46.388774246801397</v>
      </c>
      <c r="P4028">
        <v>20.547263681592</v>
      </c>
      <c r="Q4028">
        <v>-4.5913994360804997E-2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480</v>
      </c>
      <c r="E4029">
        <v>19.1465</v>
      </c>
      <c r="F4029">
        <v>2.57</v>
      </c>
      <c r="G4029">
        <v>3.3802011605437698</v>
      </c>
      <c r="H4029">
        <v>-6.4683678849922099</v>
      </c>
      <c r="I4029">
        <v>-19.0689183037004</v>
      </c>
      <c r="J4029">
        <v>-4.7298045539602596</v>
      </c>
      <c r="K4029">
        <v>2.5501263318574798</v>
      </c>
      <c r="L4029">
        <v>2.4352981434565502</v>
      </c>
      <c r="M4029">
        <v>43.115662540228101</v>
      </c>
      <c r="N4029">
        <v>0.48771643562565298</v>
      </c>
      <c r="O4029">
        <v>22.957198443579699</v>
      </c>
      <c r="P4029">
        <v>39.673913043478201</v>
      </c>
      <c r="Q4029">
        <v>6.2891981992383994E-2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D4030" t="s">
        <v>57</v>
      </c>
      <c r="E4030">
        <v>19.12</v>
      </c>
      <c r="F4030">
        <v>4.78</v>
      </c>
      <c r="G4030">
        <v>-91.3223307666577</v>
      </c>
      <c r="H4030">
        <v>-9.2633075731357906</v>
      </c>
      <c r="I4030">
        <v>-53.824267837811</v>
      </c>
      <c r="J4030">
        <v>-3.1554404870440802</v>
      </c>
      <c r="K4030">
        <v>5.6471285581822901</v>
      </c>
      <c r="L4030">
        <v>7.9184530184358204</v>
      </c>
      <c r="M4030">
        <v>28.4479601078082</v>
      </c>
      <c r="N4030">
        <v>0.79125517834158499</v>
      </c>
      <c r="O4030">
        <v>205.43933054393301</v>
      </c>
      <c r="P4030">
        <v>2.13675213675215</v>
      </c>
      <c r="Q4030">
        <v>-4.6701257921311003E-2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18</v>
      </c>
      <c r="E4031">
        <v>19.066500000000001</v>
      </c>
      <c r="F4031">
        <v>211.85</v>
      </c>
      <c r="G4031">
        <v>-49.9376342331038</v>
      </c>
      <c r="H4031">
        <v>-29.879037076911398</v>
      </c>
      <c r="I4031">
        <v>-1.6876847853787</v>
      </c>
      <c r="J4031">
        <v>-15.564347369635099</v>
      </c>
      <c r="K4031">
        <v>235.33011903321599</v>
      </c>
      <c r="L4031">
        <v>210.83139322443401</v>
      </c>
      <c r="M4031">
        <v>0.99982953713272604</v>
      </c>
      <c r="N4031">
        <v>0.615290210799884</v>
      </c>
      <c r="O4031">
        <v>39.249468963889498</v>
      </c>
      <c r="P4031">
        <v>95.614035087719301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272</v>
      </c>
      <c r="E4032">
        <v>18.913098000000002</v>
      </c>
      <c r="F4032">
        <v>49.9</v>
      </c>
      <c r="G4032">
        <v>-12.412752363732499</v>
      </c>
      <c r="H4032">
        <v>-37.284218700842999</v>
      </c>
      <c r="I4032">
        <v>-33.770232521143598</v>
      </c>
      <c r="J4032">
        <v>-8.7031926513375808</v>
      </c>
      <c r="K4032">
        <v>61.473527125321503</v>
      </c>
      <c r="L4032">
        <v>57.912556252146203</v>
      </c>
      <c r="M4032">
        <v>16.359943157049599</v>
      </c>
      <c r="N4032">
        <v>0.493471600282818</v>
      </c>
      <c r="O4032">
        <v>71.763527054108195</v>
      </c>
      <c r="P4032">
        <v>26.233240576777099</v>
      </c>
      <c r="Q4032">
        <v>2.3846475680794999E-2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279</v>
      </c>
      <c r="E4033">
        <v>18.83118756</v>
      </c>
      <c r="F4033">
        <v>28.95</v>
      </c>
      <c r="G4033">
        <v>8.6102064371908291</v>
      </c>
      <c r="H4033">
        <v>-5.1277200271029599</v>
      </c>
      <c r="I4033">
        <v>-11.6672856292116</v>
      </c>
      <c r="J4033">
        <v>-1.8222343343284</v>
      </c>
      <c r="K4033">
        <v>28.075192891616901</v>
      </c>
      <c r="L4033">
        <v>27.4852641268436</v>
      </c>
      <c r="M4033">
        <v>52.574642468684303</v>
      </c>
      <c r="N4033">
        <v>0.92296113807824998</v>
      </c>
      <c r="O4033">
        <v>38.1692573402417</v>
      </c>
      <c r="P4033">
        <v>43.672456575682297</v>
      </c>
      <c r="Q4033">
        <v>1.2505432174496E-2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E4034">
        <v>18.815625000000001</v>
      </c>
      <c r="F4034">
        <v>37.5</v>
      </c>
      <c r="G4034">
        <v>127.64726201297</v>
      </c>
      <c r="H4034">
        <v>16.051797800641101</v>
      </c>
      <c r="I4034">
        <v>44.981565300923201</v>
      </c>
      <c r="J4034">
        <v>-5.0489931586287797</v>
      </c>
      <c r="K4034">
        <v>33.567365566933802</v>
      </c>
      <c r="L4034">
        <v>26.900388542679799</v>
      </c>
      <c r="M4034">
        <v>51.880724007605103</v>
      </c>
      <c r="N4034">
        <v>0.827978307429312</v>
      </c>
      <c r="O4034">
        <v>23.146666666666601</v>
      </c>
      <c r="P4034">
        <v>173.522975929978</v>
      </c>
      <c r="Q4034">
        <v>9.4585570518414999E-2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365</v>
      </c>
      <c r="E4035">
        <v>18.791688000000001</v>
      </c>
      <c r="F4035">
        <v>39.299999999999997</v>
      </c>
      <c r="G4035">
        <v>-3.1816544605780801</v>
      </c>
      <c r="H4035">
        <v>-7.4235721010659796</v>
      </c>
      <c r="I4035">
        <v>-15.757862887381799</v>
      </c>
      <c r="J4035">
        <v>-4.3823586266708103</v>
      </c>
      <c r="K4035">
        <v>41.4104769891415</v>
      </c>
      <c r="L4035">
        <v>39.537826897585099</v>
      </c>
      <c r="M4035">
        <v>20.759419214134802</v>
      </c>
      <c r="N4035">
        <v>0.79655172413793096</v>
      </c>
      <c r="O4035">
        <v>17.0483460559796</v>
      </c>
      <c r="P4035">
        <v>26.774193548387</v>
      </c>
      <c r="Q4035">
        <v>5.8732083574388999E-2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377</v>
      </c>
      <c r="E4036">
        <v>18.743566271999999</v>
      </c>
      <c r="F4036">
        <v>13.11</v>
      </c>
      <c r="G4036">
        <v>-106.47861513933699</v>
      </c>
      <c r="H4036">
        <v>-16.371818797906801</v>
      </c>
      <c r="I4036">
        <v>-61.8141034888856</v>
      </c>
      <c r="J4036">
        <v>0.36133711537135799</v>
      </c>
      <c r="K4036">
        <v>18.753119039890599</v>
      </c>
      <c r="L4036">
        <v>36.893543486337698</v>
      </c>
      <c r="M4036">
        <v>1.13398655730322</v>
      </c>
      <c r="N4036">
        <v>0.96614737330082501</v>
      </c>
      <c r="O4036">
        <v>401.52555301296701</v>
      </c>
      <c r="P4036">
        <v>0</v>
      </c>
      <c r="Q4036">
        <v>-7.4423137242750001E-2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480</v>
      </c>
      <c r="E4037">
        <v>18.738321840000001</v>
      </c>
      <c r="F4037">
        <v>15.12</v>
      </c>
      <c r="G4037">
        <v>11.036766817109401</v>
      </c>
      <c r="H4037">
        <v>16.848331326695</v>
      </c>
      <c r="I4037">
        <v>-2.2541034888856202</v>
      </c>
      <c r="J4037">
        <v>3.66642186113405</v>
      </c>
      <c r="K4037">
        <v>12.9255376942226</v>
      </c>
      <c r="L4037">
        <v>12.5412047310784</v>
      </c>
      <c r="M4037">
        <v>82.748345669937194</v>
      </c>
      <c r="N4037">
        <v>2.8844444444444401</v>
      </c>
      <c r="O4037">
        <v>0</v>
      </c>
      <c r="P4037">
        <v>71.818181818181799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E4038">
        <v>18.731252999999999</v>
      </c>
      <c r="F4038">
        <v>49.99</v>
      </c>
      <c r="G4038">
        <v>-24.6673206687814</v>
      </c>
      <c r="H4038">
        <v>-5.33806485468918</v>
      </c>
      <c r="I4038">
        <v>-0.61463997445051999</v>
      </c>
      <c r="J4038">
        <v>-7.0429206994195699</v>
      </c>
      <c r="K4038">
        <v>49.341732088541796</v>
      </c>
      <c r="L4038">
        <v>48.655869833392998</v>
      </c>
      <c r="M4038">
        <v>52.208931160543202</v>
      </c>
      <c r="N4038">
        <v>0.23113838724281899</v>
      </c>
      <c r="O4038">
        <v>37.647529505901097</v>
      </c>
      <c r="P4038">
        <v>29.8441558441558</v>
      </c>
      <c r="Q4038">
        <v>-1.3326267889699999E-4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60</v>
      </c>
      <c r="E4039">
        <v>18.676583519999902</v>
      </c>
      <c r="F4039">
        <v>67.83</v>
      </c>
      <c r="G4039">
        <v>160.02647811931999</v>
      </c>
      <c r="H4039">
        <v>1.5619351453108199</v>
      </c>
      <c r="I4039">
        <v>145.630953982378</v>
      </c>
      <c r="J4039">
        <v>3.66642186113407</v>
      </c>
      <c r="K4039">
        <v>62.8716889780315</v>
      </c>
      <c r="L4039">
        <v>45.431145723614797</v>
      </c>
      <c r="M4039">
        <v>100</v>
      </c>
      <c r="N4039">
        <v>6.7777777777777697</v>
      </c>
      <c r="O4039">
        <v>0</v>
      </c>
      <c r="P4039">
        <v>186.444256756756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124</v>
      </c>
      <c r="E4040">
        <v>18.672191999999999</v>
      </c>
      <c r="F4040">
        <v>35.200000000000003</v>
      </c>
      <c r="G4040">
        <v>-39.760959336598901</v>
      </c>
      <c r="H4040">
        <v>3.0028181208173201</v>
      </c>
      <c r="I4040">
        <v>-22.825532060314099</v>
      </c>
      <c r="J4040">
        <v>-0.76214956743735296</v>
      </c>
      <c r="K4040">
        <v>33.866696985539498</v>
      </c>
      <c r="L4040">
        <v>34.638001426674201</v>
      </c>
      <c r="M4040">
        <v>55.923116770192301</v>
      </c>
      <c r="N4040">
        <v>0.49206349206349198</v>
      </c>
      <c r="O4040">
        <v>15.397727272727201</v>
      </c>
      <c r="P4040">
        <v>24.2937853107344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E4041">
        <v>18.646597499999999</v>
      </c>
      <c r="F4041">
        <v>52.75</v>
      </c>
      <c r="G4041">
        <v>-15.365147058488599</v>
      </c>
      <c r="H4041">
        <v>-2.3690658265064801</v>
      </c>
      <c r="I4041">
        <v>14.404433096480201</v>
      </c>
      <c r="J4041">
        <v>1.63671889083703</v>
      </c>
      <c r="K4041">
        <v>51.188127015053603</v>
      </c>
      <c r="L4041">
        <v>49.0185243339686</v>
      </c>
      <c r="M4041">
        <v>61.118268320679398</v>
      </c>
      <c r="N4041">
        <v>1.6145217391304301</v>
      </c>
      <c r="O4041">
        <v>28.909952606634999</v>
      </c>
      <c r="P4041">
        <v>51.580459770114899</v>
      </c>
      <c r="Q4041">
        <v>6.2144622411628998E-2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420</v>
      </c>
      <c r="E4042">
        <v>18.629859799999998</v>
      </c>
      <c r="F4042">
        <v>28.66</v>
      </c>
      <c r="G4042">
        <v>32.363384797466999</v>
      </c>
      <c r="H4042">
        <v>-3.4380648546891699</v>
      </c>
      <c r="I4042">
        <v>-47.680352037085299</v>
      </c>
      <c r="J4042">
        <v>-1.33357813886593</v>
      </c>
      <c r="K4042">
        <v>32.862683458595498</v>
      </c>
      <c r="L4042">
        <v>34.910925149521397</v>
      </c>
      <c r="M4042">
        <v>1.4773565718E-4</v>
      </c>
      <c r="N4042">
        <v>0.188271604938271</v>
      </c>
      <c r="O4042">
        <v>52.930914166085103</v>
      </c>
      <c r="P4042">
        <v>67.113702623906704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57</v>
      </c>
      <c r="E4043">
        <v>18.620887679999999</v>
      </c>
      <c r="F4043">
        <v>22.9</v>
      </c>
      <c r="G4043">
        <v>-11.342401753013901</v>
      </c>
      <c r="H4043">
        <v>5.7711443545200298</v>
      </c>
      <c r="I4043">
        <v>-10.1631943979765</v>
      </c>
      <c r="J4043">
        <v>13.8723352719049</v>
      </c>
      <c r="K4043">
        <v>19.496935160104499</v>
      </c>
      <c r="L4043">
        <v>19.8177894664483</v>
      </c>
      <c r="M4043">
        <v>80.614858095845307</v>
      </c>
      <c r="N4043">
        <v>3.8335848478108399</v>
      </c>
      <c r="O4043">
        <v>15.0655021834061</v>
      </c>
      <c r="P4043">
        <v>41.358024691357997</v>
      </c>
      <c r="Q4043">
        <v>-5.4999104584608001E-2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136</v>
      </c>
      <c r="E4044">
        <v>18.576096</v>
      </c>
      <c r="F4044">
        <v>24</v>
      </c>
      <c r="G4044">
        <v>135.87730332977699</v>
      </c>
      <c r="H4044">
        <v>-3.4380648546891699</v>
      </c>
      <c r="I4044">
        <v>23.281713130025501</v>
      </c>
      <c r="K4044">
        <v>20.290316905765</v>
      </c>
      <c r="L4044">
        <v>15.016789800779801</v>
      </c>
      <c r="M4044">
        <v>2.4811376447672999E-2</v>
      </c>
      <c r="N4044">
        <v>0.8</v>
      </c>
      <c r="O4044">
        <v>20.625</v>
      </c>
      <c r="P4044">
        <v>177.45664739884299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628</v>
      </c>
      <c r="E4045">
        <v>18.571034999999998</v>
      </c>
      <c r="F4045">
        <v>47.95</v>
      </c>
      <c r="G4045">
        <v>225.379726865131</v>
      </c>
      <c r="H4045">
        <v>19.956086607445201</v>
      </c>
      <c r="I4045">
        <v>-7.0793158268382301</v>
      </c>
      <c r="J4045">
        <v>-2.61332219005569</v>
      </c>
      <c r="K4045">
        <v>41.869804445005002</v>
      </c>
      <c r="L4045">
        <v>38.492976943329701</v>
      </c>
      <c r="M4045">
        <v>55.680048330582103</v>
      </c>
      <c r="N4045">
        <v>5.3366768897708798</v>
      </c>
      <c r="O4045">
        <v>18.852971845672499</v>
      </c>
      <c r="P4045">
        <v>251.79750550256699</v>
      </c>
      <c r="Q4045">
        <v>0.153800565751219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D4046" t="s">
        <v>531</v>
      </c>
      <c r="E4046">
        <v>18.543770768999899</v>
      </c>
      <c r="F4046">
        <v>29.67</v>
      </c>
      <c r="G4046">
        <v>76.384682059761502</v>
      </c>
      <c r="H4046">
        <v>-5.0047315213558399</v>
      </c>
      <c r="I4046">
        <v>-14.3551135898957</v>
      </c>
      <c r="J4046">
        <v>-1.0619312797827301</v>
      </c>
      <c r="K4046">
        <v>29.095879427326398</v>
      </c>
      <c r="L4046">
        <v>26.658761716271901</v>
      </c>
      <c r="M4046">
        <v>55.366347210467403</v>
      </c>
      <c r="N4046">
        <v>0.89106182239510001</v>
      </c>
      <c r="O4046">
        <v>24.165824064711799</v>
      </c>
      <c r="P4046">
        <v>116.096139839766</v>
      </c>
      <c r="Q4046">
        <v>9.7068825332929001E-2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265</v>
      </c>
      <c r="E4047">
        <v>18.508127999999999</v>
      </c>
      <c r="F4047">
        <v>55.48</v>
      </c>
      <c r="G4047">
        <v>-8.5507720515001893</v>
      </c>
      <c r="H4047">
        <v>-4.4210137012287998</v>
      </c>
      <c r="I4047">
        <v>-20.363428247727999</v>
      </c>
      <c r="J4047">
        <v>-4.5492644133757301</v>
      </c>
      <c r="K4047">
        <v>50.686621218563097</v>
      </c>
      <c r="L4047">
        <v>50.397518980660301</v>
      </c>
      <c r="M4047">
        <v>66.518510752641504</v>
      </c>
      <c r="N4047">
        <v>2.62563311164973</v>
      </c>
      <c r="O4047">
        <v>21.9358327325162</v>
      </c>
      <c r="P4047">
        <v>29.929742388758701</v>
      </c>
      <c r="Q4047">
        <v>6.4286670003439999E-3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E4048">
        <v>18.472899999999999</v>
      </c>
      <c r="F4048">
        <v>18.29</v>
      </c>
      <c r="G4048">
        <v>-12.7446897623583</v>
      </c>
      <c r="H4048">
        <v>-2.3883410977831101</v>
      </c>
      <c r="I4048">
        <v>-20.1697413489679</v>
      </c>
      <c r="J4048">
        <v>8.4503354265602297</v>
      </c>
      <c r="K4048">
        <v>17.5003134581499</v>
      </c>
      <c r="L4048">
        <v>17.914714171287201</v>
      </c>
      <c r="M4048">
        <v>63.710261693783302</v>
      </c>
      <c r="N4048">
        <v>0.430704891726296</v>
      </c>
      <c r="O4048">
        <v>40.787315472936001</v>
      </c>
      <c r="P4048">
        <v>26.662049861495799</v>
      </c>
      <c r="Q4048">
        <v>-2.6507176779417999E-2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E4049">
        <v>18.432582839999998</v>
      </c>
      <c r="F4049">
        <v>44.1</v>
      </c>
      <c r="G4049">
        <v>-13.7803420620903</v>
      </c>
      <c r="H4049">
        <v>-24.192781835821201</v>
      </c>
      <c r="I4049">
        <v>-23.596611134145501</v>
      </c>
      <c r="J4049">
        <v>3.5615267562389601</v>
      </c>
      <c r="K4049">
        <v>45.151479779349899</v>
      </c>
      <c r="L4049">
        <v>44.220095080295799</v>
      </c>
      <c r="M4049">
        <v>57.892922785584602</v>
      </c>
      <c r="N4049">
        <v>0.27361271305907903</v>
      </c>
      <c r="O4049">
        <v>59.024943310657498</v>
      </c>
      <c r="P4049">
        <v>45.051987767584102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E4050">
        <v>18.398</v>
      </c>
      <c r="F4050">
        <v>25</v>
      </c>
      <c r="G4050">
        <v>5.8573536376962601</v>
      </c>
      <c r="H4050">
        <v>-16.671398188022501</v>
      </c>
      <c r="I4050">
        <v>0.42479559368318498</v>
      </c>
      <c r="J4050">
        <v>-6.4720621038805</v>
      </c>
      <c r="K4050">
        <v>27.862918751819301</v>
      </c>
      <c r="L4050">
        <v>24.47774471348</v>
      </c>
      <c r="M4050">
        <v>13.0468591725796</v>
      </c>
      <c r="N4050">
        <v>0.72601193883391901</v>
      </c>
      <c r="O4050">
        <v>34.599999999999902</v>
      </c>
      <c r="P4050">
        <v>69.491525423728802</v>
      </c>
      <c r="Q4050">
        <v>8.0880778103743001E-2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298</v>
      </c>
      <c r="E4051">
        <v>18.379910089999999</v>
      </c>
      <c r="F4051">
        <v>46.3</v>
      </c>
      <c r="G4051">
        <v>-23.4373515911726</v>
      </c>
      <c r="H4051">
        <v>2.3414737144089401</v>
      </c>
      <c r="I4051">
        <v>-15.1530760916253</v>
      </c>
      <c r="J4051">
        <v>3.20350154791435</v>
      </c>
      <c r="K4051">
        <v>43.031622591142202</v>
      </c>
      <c r="L4051">
        <v>43.582225318420498</v>
      </c>
      <c r="M4051">
        <v>80.401776966905004</v>
      </c>
      <c r="N4051">
        <v>0.38318391741374602</v>
      </c>
      <c r="O4051">
        <v>55.529157667386599</v>
      </c>
      <c r="P4051">
        <v>56.049882035726299</v>
      </c>
      <c r="Q4051">
        <v>4.7714374047554999E-2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231</v>
      </c>
      <c r="E4052">
        <v>18.375</v>
      </c>
      <c r="F4052">
        <v>75</v>
      </c>
      <c r="G4052">
        <v>60.614640315182399</v>
      </c>
      <c r="H4052">
        <v>-14.439300948632299</v>
      </c>
      <c r="I4052">
        <v>-24.6483687218605</v>
      </c>
      <c r="J4052">
        <v>-4.1675862360319096</v>
      </c>
      <c r="K4052">
        <v>78.960477845230699</v>
      </c>
      <c r="L4052">
        <v>72.603280162371902</v>
      </c>
      <c r="M4052">
        <v>46.453723379624797</v>
      </c>
      <c r="N4052">
        <v>0.35841178975256599</v>
      </c>
      <c r="O4052">
        <v>30.6666666666666</v>
      </c>
      <c r="P4052">
        <v>87.0324189526184</v>
      </c>
      <c r="Q4052">
        <v>5.4526732751805002E-2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E4053">
        <v>18.367535052000001</v>
      </c>
      <c r="F4053">
        <v>5.49</v>
      </c>
      <c r="G4053">
        <v>44.610258745741497</v>
      </c>
      <c r="H4053">
        <v>20.382689862291901</v>
      </c>
      <c r="I4053">
        <v>5.8771875395607598</v>
      </c>
      <c r="J4053">
        <v>-4.1113559166437099</v>
      </c>
      <c r="K4053">
        <v>4.6711152375091602</v>
      </c>
      <c r="L4053">
        <v>4.1802033760521704</v>
      </c>
      <c r="M4053">
        <v>67.298765338482198</v>
      </c>
      <c r="N4053">
        <v>2.0733673752932802</v>
      </c>
      <c r="O4053">
        <v>27.686703096539102</v>
      </c>
      <c r="P4053">
        <v>110.34482758620599</v>
      </c>
      <c r="Q4053">
        <v>7.5494970057048E-2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E4054">
        <v>18.346525750000001</v>
      </c>
      <c r="F4054">
        <v>7.63</v>
      </c>
      <c r="G4054">
        <v>-78.551140417131904</v>
      </c>
      <c r="H4054">
        <v>-8.4749198915442108</v>
      </c>
      <c r="I4054">
        <v>-36.545920938768397</v>
      </c>
      <c r="J4054">
        <v>0.91509910981132703</v>
      </c>
      <c r="K4054">
        <v>8.2551211357857106</v>
      </c>
      <c r="L4054">
        <v>10.367056415462001</v>
      </c>
      <c r="M4054">
        <v>35.144063288108903</v>
      </c>
      <c r="N4054">
        <v>0.60623556581986104</v>
      </c>
      <c r="O4054">
        <v>216.06284756726501</v>
      </c>
      <c r="P4054">
        <v>2.2788203753351102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628</v>
      </c>
      <c r="E4055">
        <v>18.335181575</v>
      </c>
      <c r="F4055">
        <v>27.25</v>
      </c>
      <c r="G4055">
        <v>-58.292778637436001</v>
      </c>
      <c r="H4055">
        <v>-24.452557608312301</v>
      </c>
      <c r="I4055">
        <v>-52.322285307067403</v>
      </c>
      <c r="J4055">
        <v>-14.8256416309294</v>
      </c>
      <c r="K4055">
        <v>33.026286534657402</v>
      </c>
      <c r="L4055">
        <v>36.876929933564497</v>
      </c>
      <c r="M4055">
        <v>30.2831283153294</v>
      </c>
      <c r="N4055">
        <v>1.1143790849673201</v>
      </c>
      <c r="O4055">
        <v>90.825688073394502</v>
      </c>
      <c r="P4055">
        <v>7.8780680918448098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E4056">
        <v>18.279764700999898</v>
      </c>
      <c r="F4056">
        <v>8.17</v>
      </c>
      <c r="G4056">
        <v>-44.717778637435998</v>
      </c>
      <c r="H4056">
        <v>-6.1892610269379604</v>
      </c>
      <c r="I4056">
        <v>-40.384302403894601</v>
      </c>
      <c r="J4056">
        <v>0.29142186113407698</v>
      </c>
      <c r="K4056">
        <v>8.5316315807841203</v>
      </c>
      <c r="L4056">
        <v>9.7339973130253394</v>
      </c>
      <c r="M4056">
        <v>54.682559609539702</v>
      </c>
      <c r="N4056">
        <v>0.22564750557367499</v>
      </c>
      <c r="O4056">
        <v>73.8066095471236</v>
      </c>
      <c r="P4056">
        <v>12.2252747252747</v>
      </c>
      <c r="Q4056">
        <v>3.9317249677761998E-2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E4057">
        <v>18.257082</v>
      </c>
      <c r="F4057">
        <v>25.21</v>
      </c>
      <c r="G4057">
        <v>66.319224420667894</v>
      </c>
      <c r="H4057">
        <v>-16.251624176722999</v>
      </c>
      <c r="I4057">
        <v>-28.447432283984298</v>
      </c>
      <c r="J4057">
        <v>-10.770197857175701</v>
      </c>
      <c r="K4057">
        <v>27.578360009831599</v>
      </c>
      <c r="L4057">
        <v>23.106734095475201</v>
      </c>
      <c r="M4057">
        <v>16.076630827361601</v>
      </c>
      <c r="N4057">
        <v>0.55448220318127905</v>
      </c>
      <c r="O4057">
        <v>58.6671955573185</v>
      </c>
      <c r="P4057">
        <v>104.79285134037301</v>
      </c>
      <c r="Q4057">
        <v>0.102365338422393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391</v>
      </c>
      <c r="E4058">
        <v>18.2468565</v>
      </c>
      <c r="F4058">
        <v>36.549999999999997</v>
      </c>
      <c r="G4058">
        <v>15.910881798701</v>
      </c>
      <c r="H4058">
        <v>-4.0156442718590499</v>
      </c>
      <c r="I4058">
        <v>-46.8932483469762</v>
      </c>
      <c r="J4058">
        <v>11.207283673912601</v>
      </c>
      <c r="K4058">
        <v>38.566197661695</v>
      </c>
      <c r="L4058">
        <v>38.912738283373699</v>
      </c>
      <c r="M4058">
        <v>45.145307164333602</v>
      </c>
      <c r="N4058">
        <v>1.58451286920546</v>
      </c>
      <c r="O4058">
        <v>59.7811217510259</v>
      </c>
      <c r="P4058">
        <v>49.061990212071699</v>
      </c>
      <c r="Q4058">
        <v>7.3397065765823E-2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95</v>
      </c>
      <c r="E4059">
        <v>18.221112000000002</v>
      </c>
      <c r="F4059">
        <v>6.18</v>
      </c>
      <c r="G4059">
        <v>12.458625856945901</v>
      </c>
      <c r="H4059">
        <v>6.97860181197749</v>
      </c>
      <c r="I4059">
        <v>-24.0351253866958</v>
      </c>
      <c r="J4059">
        <v>10.835734030446201</v>
      </c>
      <c r="K4059">
        <v>5.9524309270687796</v>
      </c>
      <c r="L4059">
        <v>6.0182783266538697</v>
      </c>
      <c r="M4059">
        <v>57.2099422667863</v>
      </c>
      <c r="N4059">
        <v>1.19170416794503</v>
      </c>
      <c r="O4059">
        <v>42.394822006472502</v>
      </c>
      <c r="P4059">
        <v>40.454545454545404</v>
      </c>
      <c r="Q4059">
        <v>2.8471680807987999E-2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1375</v>
      </c>
      <c r="E4060">
        <v>18.2103389</v>
      </c>
      <c r="F4060">
        <v>13.78</v>
      </c>
      <c r="G4060">
        <v>43.286654860100903</v>
      </c>
      <c r="H4060">
        <v>-10.0143360411298</v>
      </c>
      <c r="I4060">
        <v>21.509443309143901</v>
      </c>
      <c r="J4060">
        <v>-2.19688749138392</v>
      </c>
      <c r="K4060">
        <v>14.118792553806299</v>
      </c>
      <c r="L4060">
        <v>11.8905247241638</v>
      </c>
      <c r="M4060">
        <v>38.025136295245602</v>
      </c>
      <c r="N4060">
        <v>3.6089466089465998</v>
      </c>
      <c r="O4060">
        <v>16.11030478955</v>
      </c>
      <c r="P4060">
        <v>177.822580645161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279</v>
      </c>
      <c r="E4061">
        <v>18.183280499999999</v>
      </c>
      <c r="F4061">
        <v>14.55</v>
      </c>
      <c r="G4061">
        <v>-30.200127675259498</v>
      </c>
      <c r="H4061">
        <v>-11.071652640948701</v>
      </c>
      <c r="I4061">
        <v>-41.685524935269598</v>
      </c>
      <c r="J4061">
        <v>-3.8839137093357299</v>
      </c>
      <c r="K4061">
        <v>15.4317678545292</v>
      </c>
      <c r="L4061">
        <v>16.297901834079699</v>
      </c>
      <c r="M4061">
        <v>47.823346363080503</v>
      </c>
      <c r="N4061">
        <v>1.86535281916298</v>
      </c>
      <c r="O4061">
        <v>67.353951890034296</v>
      </c>
      <c r="P4061">
        <v>18.4853420195439</v>
      </c>
      <c r="Q4061">
        <v>7.8827079168255001E-2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E4062">
        <v>18.114460000000001</v>
      </c>
      <c r="F4062">
        <v>33.67</v>
      </c>
      <c r="G4062">
        <v>-1.6216333446265301</v>
      </c>
      <c r="H4062">
        <v>-1.0641776143331001</v>
      </c>
      <c r="I4062">
        <v>-16.319257648280601</v>
      </c>
      <c r="J4062">
        <v>3.2118764065886101</v>
      </c>
      <c r="K4062">
        <v>34.619991479584797</v>
      </c>
      <c r="L4062">
        <v>33.966608519742401</v>
      </c>
      <c r="M4062">
        <v>44.903725532513299</v>
      </c>
      <c r="N4062">
        <v>0.85213446296802398</v>
      </c>
      <c r="O4062">
        <v>39.2337392337392</v>
      </c>
      <c r="P4062">
        <v>38.388820386354297</v>
      </c>
      <c r="Q4062">
        <v>1.1072160122384E-2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720</v>
      </c>
      <c r="E4063">
        <v>18.095091273000001</v>
      </c>
      <c r="F4063">
        <v>971.95</v>
      </c>
      <c r="G4063">
        <v>27.608178924011099</v>
      </c>
      <c r="H4063">
        <v>-0.43277384939817598</v>
      </c>
      <c r="I4063">
        <v>4.0887675691930401</v>
      </c>
      <c r="J4063">
        <v>2.3133366244839002</v>
      </c>
      <c r="K4063">
        <v>930.16270226424899</v>
      </c>
      <c r="L4063">
        <v>829.10333680014696</v>
      </c>
      <c r="M4063">
        <v>55.6599041266266</v>
      </c>
      <c r="N4063">
        <v>0.77245118486277298</v>
      </c>
      <c r="O4063">
        <v>7.5003858223159501</v>
      </c>
      <c r="P4063">
        <v>59.236868835807201</v>
      </c>
      <c r="Q4063">
        <v>1.8114824755041999E-2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531</v>
      </c>
      <c r="E4064">
        <v>18.086732300000001</v>
      </c>
      <c r="F4064">
        <v>48.23</v>
      </c>
      <c r="G4064">
        <v>353.005680607096</v>
      </c>
      <c r="H4064">
        <v>-31.7687980840183</v>
      </c>
      <c r="I4064">
        <v>177.51843129635299</v>
      </c>
      <c r="J4064">
        <v>-6.5141766940775003</v>
      </c>
      <c r="K4064">
        <v>56.232061679155301</v>
      </c>
      <c r="L4064">
        <v>40.668744103672097</v>
      </c>
      <c r="M4064">
        <v>43.956814921497603</v>
      </c>
      <c r="N4064">
        <v>0.384670033268387</v>
      </c>
      <c r="O4064">
        <v>61.476259589467098</v>
      </c>
      <c r="P4064">
        <v>379.42345924453201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116</v>
      </c>
      <c r="E4065">
        <v>18.05</v>
      </c>
      <c r="F4065">
        <v>1.9</v>
      </c>
      <c r="G4065">
        <v>-12.6453235476156</v>
      </c>
      <c r="H4065">
        <v>-6.9380648546891797</v>
      </c>
      <c r="I4065">
        <v>-37.018331131162</v>
      </c>
      <c r="J4065">
        <v>-2.3592191645069498</v>
      </c>
      <c r="K4065">
        <v>1.98738078685249</v>
      </c>
      <c r="L4065">
        <v>2.1167065203676798</v>
      </c>
      <c r="M4065">
        <v>35.909577911051599</v>
      </c>
      <c r="N4065">
        <v>0.86691961712356402</v>
      </c>
      <c r="O4065">
        <v>57.894736842105203</v>
      </c>
      <c r="P4065">
        <v>20.253164556961998</v>
      </c>
      <c r="Q4065">
        <v>-7.1730726291039998E-3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E4066">
        <v>18.025809599999999</v>
      </c>
      <c r="F4066">
        <v>21.8</v>
      </c>
      <c r="G4066">
        <v>49.957625893308297</v>
      </c>
      <c r="H4066">
        <v>-24.2290253066665</v>
      </c>
      <c r="I4066">
        <v>-4.2641943062418202</v>
      </c>
      <c r="J4066">
        <v>-6.7316888001344797</v>
      </c>
      <c r="K4066">
        <v>23.026851324294601</v>
      </c>
      <c r="L4066">
        <v>21.395414704134701</v>
      </c>
      <c r="M4066">
        <v>45.880586183877199</v>
      </c>
      <c r="N4066">
        <v>1.0131260984182699</v>
      </c>
      <c r="O4066">
        <v>68.807339449541203</v>
      </c>
      <c r="P4066">
        <v>77.959183673469397</v>
      </c>
      <c r="Q4066">
        <v>4.2696610381924002E-2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E4067">
        <v>17.97965744</v>
      </c>
      <c r="F4067">
        <v>9.7100000000000009</v>
      </c>
      <c r="G4067">
        <v>48.222509132348101</v>
      </c>
      <c r="H4067">
        <v>-23.322553303534001</v>
      </c>
      <c r="I4067">
        <v>-3.6618483636008601</v>
      </c>
      <c r="J4067">
        <v>-19.736939483403699</v>
      </c>
      <c r="K4067">
        <v>11.413112616041399</v>
      </c>
      <c r="L4067">
        <v>10.348392025174601</v>
      </c>
      <c r="M4067">
        <v>11.0232089763453</v>
      </c>
      <c r="N4067">
        <v>0.688888888888888</v>
      </c>
      <c r="O4067">
        <v>83.316168898043202</v>
      </c>
      <c r="P4067">
        <v>74.640287769784194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E4068">
        <v>17.958528000000001</v>
      </c>
      <c r="F4068">
        <v>32.64</v>
      </c>
      <c r="G4068">
        <v>119.73606751641</v>
      </c>
      <c r="H4068">
        <v>42.7321479112682</v>
      </c>
      <c r="I4068">
        <v>68.092265226198194</v>
      </c>
      <c r="J4068">
        <v>2.7573309520431599</v>
      </c>
      <c r="K4068">
        <v>27.424701666465602</v>
      </c>
      <c r="L4068">
        <v>21.668718345859599</v>
      </c>
      <c r="M4068">
        <v>52.931095605924298</v>
      </c>
      <c r="N4068">
        <v>2.5442838370565002</v>
      </c>
      <c r="O4068">
        <v>13.9705882352941</v>
      </c>
      <c r="P4068">
        <v>199.72451790633599</v>
      </c>
      <c r="Q4068">
        <v>8.2389547644131006E-2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531</v>
      </c>
      <c r="E4069">
        <v>17.7872734</v>
      </c>
      <c r="F4069">
        <v>18.190000000000001</v>
      </c>
      <c r="G4069">
        <v>12.3312678919308</v>
      </c>
      <c r="H4069">
        <v>-3.4380648546891699</v>
      </c>
      <c r="I4069">
        <v>-9.2916107018111607</v>
      </c>
      <c r="J4069">
        <v>-1.33357813886593</v>
      </c>
      <c r="K4069">
        <v>18.152812012724102</v>
      </c>
      <c r="L4069">
        <v>16.9452175446213</v>
      </c>
      <c r="M4069">
        <v>100</v>
      </c>
      <c r="O4069">
        <v>0</v>
      </c>
      <c r="P4069">
        <v>38.7490465293669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E4070">
        <v>17.7734354</v>
      </c>
      <c r="F4070">
        <v>9.52</v>
      </c>
      <c r="G4070">
        <v>-21.571963659462401</v>
      </c>
      <c r="H4070">
        <v>9.7384057335461005</v>
      </c>
      <c r="I4070">
        <v>9.3822601474780107</v>
      </c>
      <c r="J4070">
        <v>-3.9651570862343601</v>
      </c>
      <c r="K4070">
        <v>8.5400514592044594</v>
      </c>
      <c r="L4070">
        <v>7.7671268347927001</v>
      </c>
      <c r="M4070">
        <v>56.374995723919596</v>
      </c>
      <c r="N4070">
        <v>0.98792110897613605</v>
      </c>
      <c r="O4070">
        <v>12.9201680672268</v>
      </c>
      <c r="P4070">
        <v>74.678899082568705</v>
      </c>
      <c r="Q4070">
        <v>7.1106791408814998E-2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398</v>
      </c>
      <c r="E4071">
        <v>17.71039188</v>
      </c>
      <c r="F4071">
        <v>9.99</v>
      </c>
      <c r="G4071">
        <v>79.987180040249896</v>
      </c>
      <c r="H4071">
        <v>-7.5557119135126998</v>
      </c>
      <c r="I4071">
        <v>-58.319053096948302</v>
      </c>
      <c r="J4071">
        <v>1.39751429810885</v>
      </c>
      <c r="K4071">
        <v>9.9918578822197102</v>
      </c>
      <c r="L4071">
        <v>9.6428633162211597</v>
      </c>
      <c r="M4071">
        <v>48.433048524311801</v>
      </c>
      <c r="N4071">
        <v>0.53074359716007202</v>
      </c>
      <c r="O4071">
        <v>85.885885885885799</v>
      </c>
      <c r="P4071">
        <v>128.60411899313499</v>
      </c>
      <c r="Q4071">
        <v>5.2531826608138002E-2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604</v>
      </c>
      <c r="E4072">
        <v>17.678058839999998</v>
      </c>
      <c r="F4072">
        <v>4.7699999999999996</v>
      </c>
      <c r="G4072">
        <v>3.5549734061607001</v>
      </c>
      <c r="H4072">
        <v>-1.7250027561881001</v>
      </c>
      <c r="I4072">
        <v>-19.234183170160499</v>
      </c>
      <c r="J4072">
        <v>-0.26974835163189298</v>
      </c>
      <c r="K4072">
        <v>4.8157691843200396</v>
      </c>
      <c r="L4072">
        <v>4.7585829411261997</v>
      </c>
      <c r="M4072">
        <v>49.692351576861597</v>
      </c>
      <c r="N4072">
        <v>1.05464886542022</v>
      </c>
      <c r="O4072">
        <v>43.605870020964304</v>
      </c>
      <c r="P4072">
        <v>54.870129870129801</v>
      </c>
      <c r="Q4072">
        <v>-3.838970148174E-2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365</v>
      </c>
      <c r="E4073">
        <v>17.674726395</v>
      </c>
      <c r="F4073">
        <v>31.97</v>
      </c>
      <c r="G4073">
        <v>65.709625208717796</v>
      </c>
      <c r="H4073">
        <v>-8.6668230246238291</v>
      </c>
      <c r="I4073">
        <v>134.53967083018</v>
      </c>
      <c r="J4073">
        <v>-8.3564789022247101</v>
      </c>
      <c r="K4073">
        <v>29.672582862694401</v>
      </c>
      <c r="L4073">
        <v>23.812309170707501</v>
      </c>
      <c r="M4073">
        <v>63.192598063306498</v>
      </c>
      <c r="N4073">
        <v>2.0402011613438402</v>
      </c>
      <c r="O4073">
        <v>2.9402564904597899</v>
      </c>
      <c r="P4073">
        <v>155.76</v>
      </c>
      <c r="Q4073">
        <v>0.109779631889744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531</v>
      </c>
      <c r="E4074">
        <v>17.66628</v>
      </c>
      <c r="F4074">
        <v>0.93</v>
      </c>
      <c r="G4074">
        <v>-74.462471374866197</v>
      </c>
      <c r="H4074">
        <v>-8.4885699051942307</v>
      </c>
      <c r="I4074">
        <v>-22.1748955680935</v>
      </c>
      <c r="J4074">
        <v>-5.4152107919271604</v>
      </c>
      <c r="K4074">
        <v>0.97078721200736195</v>
      </c>
      <c r="L4074">
        <v>1.1328593984976301</v>
      </c>
      <c r="M4074">
        <v>32.005343598264403</v>
      </c>
      <c r="N4074">
        <v>0.74576924166151004</v>
      </c>
      <c r="O4074">
        <v>222.58064516128999</v>
      </c>
      <c r="P4074">
        <v>24</v>
      </c>
      <c r="Q4074">
        <v>-1.4272730574134E-2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365</v>
      </c>
      <c r="E4075">
        <v>17.653668318000001</v>
      </c>
      <c r="F4075">
        <v>33.54</v>
      </c>
      <c r="G4075">
        <v>-14.0559695922099</v>
      </c>
      <c r="H4075">
        <v>-19.629968902665201</v>
      </c>
      <c r="I4075">
        <v>-17.261622285878001</v>
      </c>
      <c r="J4075">
        <v>-5.2579551082156799</v>
      </c>
      <c r="K4075">
        <v>37.120283607579601</v>
      </c>
      <c r="L4075">
        <v>38.043710096860899</v>
      </c>
      <c r="M4075">
        <v>16.595039867990199</v>
      </c>
      <c r="N4075">
        <v>0.18993144815766899</v>
      </c>
      <c r="O4075">
        <v>57.334525939177098</v>
      </c>
      <c r="P4075">
        <v>34.159999999999897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200</v>
      </c>
      <c r="E4076">
        <v>17.63775</v>
      </c>
      <c r="F4076">
        <v>4.05</v>
      </c>
      <c r="G4076">
        <v>13.237393776357001</v>
      </c>
      <c r="I4076">
        <v>-22.208648943431001</v>
      </c>
      <c r="K4076">
        <v>4.4249445457001002</v>
      </c>
      <c r="L4076">
        <v>4.0278917604158799</v>
      </c>
      <c r="M4076">
        <v>29.723467083117001</v>
      </c>
      <c r="N4076">
        <v>2.3652322016577698</v>
      </c>
      <c r="O4076">
        <v>33.3333333333333</v>
      </c>
      <c r="P4076">
        <v>49.999999999999901</v>
      </c>
      <c r="Q4076">
        <v>-2.0192540060606001E-2</v>
      </c>
    </row>
    <row r="4077" spans="1:17" hidden="1" x14ac:dyDescent="0.3">
      <c r="A4077" t="s">
        <v>8315</v>
      </c>
      <c r="B4077" t="s">
        <v>3510</v>
      </c>
      <c r="C4077" t="str">
        <f>IFERROR(VLOOKUP(Table1[[#This Row],[Ticker]],[1]!Table1[[Symbol]:[Industry]],2,FALSE),"-")</f>
        <v>-</v>
      </c>
      <c r="D4077" t="s">
        <v>265</v>
      </c>
      <c r="E4077">
        <v>17.624295</v>
      </c>
      <c r="F4077">
        <v>7.05</v>
      </c>
      <c r="G4077">
        <v>18.943046104832</v>
      </c>
      <c r="H4077">
        <v>-19.291723391274498</v>
      </c>
      <c r="I4077">
        <v>-32.277359302839102</v>
      </c>
      <c r="J4077">
        <v>2.42582035737466</v>
      </c>
      <c r="K4077">
        <v>7.7729975179614996</v>
      </c>
      <c r="L4077">
        <v>7.78741203889017</v>
      </c>
      <c r="M4077">
        <v>50.242383211165297</v>
      </c>
      <c r="N4077">
        <v>0.68450125542113605</v>
      </c>
      <c r="O4077">
        <v>77.304964539007102</v>
      </c>
      <c r="P4077">
        <v>51.612903225806399</v>
      </c>
      <c r="Q4077">
        <v>3.4601141153117E-2</v>
      </c>
    </row>
    <row r="4078" spans="1:17" hidden="1" x14ac:dyDescent="0.3">
      <c r="A4078" t="s">
        <v>8316</v>
      </c>
      <c r="B4078" t="s">
        <v>8317</v>
      </c>
      <c r="C4078" t="str">
        <f>IFERROR(VLOOKUP(Table1[[#This Row],[Ticker]],[1]!Table1[[Symbol]:[Industry]],2,FALSE),"-")</f>
        <v>-</v>
      </c>
      <c r="E4078">
        <v>17.605193</v>
      </c>
      <c r="F4078">
        <v>88.07</v>
      </c>
      <c r="G4078">
        <v>11.3422714173113</v>
      </c>
      <c r="H4078">
        <v>20.902284982251199</v>
      </c>
      <c r="I4078">
        <v>144.77530827582001</v>
      </c>
      <c r="J4078">
        <v>20.196413168001602</v>
      </c>
      <c r="K4078">
        <v>63.5922386692313</v>
      </c>
      <c r="L4078">
        <v>56.762946785421697</v>
      </c>
      <c r="M4078">
        <v>85.405171093816506</v>
      </c>
      <c r="N4078">
        <v>0.68684210526315703</v>
      </c>
      <c r="O4078">
        <v>0</v>
      </c>
      <c r="P4078">
        <v>197.33288318703501</v>
      </c>
    </row>
    <row r="4079" spans="1:17" hidden="1" x14ac:dyDescent="0.3">
      <c r="A4079" t="s">
        <v>8318</v>
      </c>
      <c r="B4079" t="s">
        <v>8319</v>
      </c>
      <c r="C4079" t="str">
        <f>IFERROR(VLOOKUP(Table1[[#This Row],[Ticker]],[1]!Table1[[Symbol]:[Industry]],2,FALSE),"-")</f>
        <v>-</v>
      </c>
      <c r="D4079" t="s">
        <v>57</v>
      </c>
      <c r="E4079">
        <v>17.585837099999999</v>
      </c>
      <c r="F4079">
        <v>69.81</v>
      </c>
      <c r="G4079">
        <v>59.247114979585199</v>
      </c>
      <c r="H4079">
        <v>59.038657677899202</v>
      </c>
      <c r="I4079">
        <v>68.734100967208704</v>
      </c>
      <c r="J4079">
        <v>20.078841412360301</v>
      </c>
      <c r="K4079">
        <v>56.398969926289702</v>
      </c>
      <c r="L4079">
        <v>45.814389423012798</v>
      </c>
      <c r="M4079">
        <v>62.0921269576002</v>
      </c>
      <c r="N4079">
        <v>0.53552396289234205</v>
      </c>
      <c r="O4079">
        <v>20.899584586735401</v>
      </c>
      <c r="P4079">
        <v>98.323863636363598</v>
      </c>
      <c r="Q4079">
        <v>8.8954524536520002E-2</v>
      </c>
    </row>
    <row r="4080" spans="1:17" hidden="1" x14ac:dyDescent="0.3">
      <c r="A4080" t="s">
        <v>8320</v>
      </c>
      <c r="B4080" t="s">
        <v>8321</v>
      </c>
      <c r="C4080" t="str">
        <f>IFERROR(VLOOKUP(Table1[[#This Row],[Ticker]],[1]!Table1[[Symbol]:[Industry]],2,FALSE),"-")</f>
        <v>-</v>
      </c>
      <c r="D4080" t="s">
        <v>51</v>
      </c>
      <c r="E4080">
        <v>17.538011428000001</v>
      </c>
      <c r="F4080">
        <v>12.19</v>
      </c>
      <c r="G4080">
        <v>62.574469424579398</v>
      </c>
      <c r="H4080">
        <v>4.0973961382186301</v>
      </c>
      <c r="I4080">
        <v>-23.689467530490301</v>
      </c>
      <c r="J4080">
        <v>4.1446827306992899</v>
      </c>
      <c r="K4080">
        <v>11.4626553477268</v>
      </c>
      <c r="L4080">
        <v>10.3934772743492</v>
      </c>
      <c r="M4080">
        <v>66.765006338003502</v>
      </c>
      <c r="N4080">
        <v>0.67874800860840101</v>
      </c>
      <c r="O4080">
        <v>41.017227235438902</v>
      </c>
      <c r="P4080">
        <v>120.433996383363</v>
      </c>
      <c r="Q4080">
        <v>8.9773503842803998E-2</v>
      </c>
    </row>
    <row r="4081" spans="1:17" hidden="1" x14ac:dyDescent="0.3">
      <c r="A4081" t="s">
        <v>8322</v>
      </c>
      <c r="B4081" t="s">
        <v>8323</v>
      </c>
      <c r="C4081" t="str">
        <f>IFERROR(VLOOKUP(Table1[[#This Row],[Ticker]],[1]!Table1[[Symbol]:[Industry]],2,FALSE),"-")</f>
        <v>-</v>
      </c>
      <c r="E4081">
        <v>17.489999999999998</v>
      </c>
      <c r="F4081">
        <v>17.489999999999998</v>
      </c>
      <c r="G4081">
        <v>-59.0448972815038</v>
      </c>
      <c r="H4081">
        <v>-4.3591932369574504</v>
      </c>
      <c r="I4081">
        <v>-40.331871874346298</v>
      </c>
      <c r="J4081">
        <v>-5.72246702775481</v>
      </c>
      <c r="K4081">
        <v>18.496750960526299</v>
      </c>
      <c r="L4081">
        <v>20.851945183762201</v>
      </c>
      <c r="M4081">
        <v>47.770040243860798</v>
      </c>
      <c r="N4081">
        <v>2.3252554480712799</v>
      </c>
      <c r="O4081">
        <v>62.378502001143502</v>
      </c>
      <c r="P4081">
        <v>10.977157360406</v>
      </c>
      <c r="Q4081">
        <v>5.9162273675028E-2</v>
      </c>
    </row>
    <row r="4082" spans="1:17" hidden="1" x14ac:dyDescent="0.3">
      <c r="A4082" t="s">
        <v>8324</v>
      </c>
      <c r="B4082" t="s">
        <v>8325</v>
      </c>
      <c r="C4082" t="str">
        <f>IFERROR(VLOOKUP(Table1[[#This Row],[Ticker]],[1]!Table1[[Symbol]:[Industry]],2,FALSE),"-")</f>
        <v>-</v>
      </c>
      <c r="D4082" t="s">
        <v>420</v>
      </c>
      <c r="E4082">
        <v>17.434999999999999</v>
      </c>
      <c r="F4082">
        <v>34.869999999999997</v>
      </c>
      <c r="G4082">
        <v>43.679782338173702</v>
      </c>
      <c r="H4082">
        <v>2.7391956645588</v>
      </c>
      <c r="I4082">
        <v>30.615028210325001</v>
      </c>
      <c r="J4082">
        <v>-1.3897579141468399</v>
      </c>
      <c r="K4082">
        <v>33.494432056304902</v>
      </c>
      <c r="L4082">
        <v>28.811653849816899</v>
      </c>
      <c r="M4082">
        <v>43.544089514291798</v>
      </c>
      <c r="N4082">
        <v>1.27112624340743</v>
      </c>
      <c r="O4082">
        <v>8.7467737310008697</v>
      </c>
      <c r="P4082">
        <v>93.185595567866997</v>
      </c>
      <c r="Q4082">
        <v>0.114419441078106</v>
      </c>
    </row>
    <row r="4083" spans="1:17" hidden="1" x14ac:dyDescent="0.3">
      <c r="A4083" t="s">
        <v>8326</v>
      </c>
      <c r="B4083" t="s">
        <v>8327</v>
      </c>
      <c r="C4083" t="str">
        <f>IFERROR(VLOOKUP(Table1[[#This Row],[Ticker]],[1]!Table1[[Symbol]:[Industry]],2,FALSE),"-")</f>
        <v>-</v>
      </c>
      <c r="E4083">
        <v>17.279076</v>
      </c>
      <c r="F4083">
        <v>39.64</v>
      </c>
      <c r="G4083">
        <v>-1.3310004739775201</v>
      </c>
      <c r="H4083">
        <v>-4.5031822596758699</v>
      </c>
      <c r="I4083">
        <v>-28.117641081236702</v>
      </c>
      <c r="J4083">
        <v>-7.5089684051652998</v>
      </c>
      <c r="K4083">
        <v>40.156245291119397</v>
      </c>
      <c r="L4083">
        <v>38.114813312974</v>
      </c>
      <c r="M4083">
        <v>34.481271223611202</v>
      </c>
      <c r="N4083">
        <v>1.2460128596757301</v>
      </c>
      <c r="O4083">
        <v>44.172552976791103</v>
      </c>
      <c r="P4083">
        <v>40.368271954674199</v>
      </c>
      <c r="Q4083">
        <v>0.188850142508594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Row],[Ticker]],[1]!Table1[[Symbol]:[Industry]],2,FALSE),"-")</f>
        <v>-</v>
      </c>
      <c r="D4084" t="s">
        <v>398</v>
      </c>
      <c r="E4084">
        <v>17.269829999999999</v>
      </c>
      <c r="F4084">
        <v>15.55</v>
      </c>
      <c r="G4084">
        <v>-29.533043434943799</v>
      </c>
      <c r="H4084">
        <v>-7.5121389287632496</v>
      </c>
      <c r="I4084">
        <v>-51.298637901840998</v>
      </c>
      <c r="J4084">
        <v>-2.9168586961806802</v>
      </c>
      <c r="K4084">
        <v>15.7771642499031</v>
      </c>
      <c r="L4084">
        <v>17.280898793714901</v>
      </c>
      <c r="M4084">
        <v>47.080427016439998</v>
      </c>
      <c r="N4084">
        <v>0.505722335263734</v>
      </c>
      <c r="O4084">
        <v>121.221864951768</v>
      </c>
      <c r="P4084">
        <v>15.1851851851851</v>
      </c>
      <c r="Q4084">
        <v>-1.389263544536E-3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Row],[Ticker]],[1]!Table1[[Symbol]:[Industry]],2,FALSE),"-")</f>
        <v>-</v>
      </c>
      <c r="D4085" t="s">
        <v>720</v>
      </c>
      <c r="E4085">
        <v>17.228399594999999</v>
      </c>
      <c r="F4085">
        <v>83.76</v>
      </c>
      <c r="G4085">
        <v>-15.0792168934509</v>
      </c>
      <c r="H4085">
        <v>-10.134694068172299</v>
      </c>
      <c r="I4085">
        <v>0.580006738698706</v>
      </c>
      <c r="J4085">
        <v>-9.1795441803707494</v>
      </c>
      <c r="K4085">
        <v>88.744817068501703</v>
      </c>
      <c r="L4085">
        <v>81.542711436758793</v>
      </c>
      <c r="M4085">
        <v>59.689646094536798</v>
      </c>
      <c r="N4085">
        <v>1.3921406438816</v>
      </c>
      <c r="O4085">
        <v>15.6638013371537</v>
      </c>
      <c r="P4085">
        <v>21.921397379912602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Row],[Ticker]],[1]!Table1[[Symbol]:[Industry]],2,FALSE),"-")</f>
        <v>-</v>
      </c>
      <c r="D4086" t="s">
        <v>57</v>
      </c>
      <c r="E4086">
        <v>17.207680079999999</v>
      </c>
      <c r="F4086">
        <v>42.8</v>
      </c>
      <c r="G4086">
        <v>-63.7071559268133</v>
      </c>
      <c r="H4086">
        <v>-3.9031811337589501</v>
      </c>
      <c r="I4086">
        <v>-28.482560402713201</v>
      </c>
      <c r="J4086">
        <v>-1.09938610139521</v>
      </c>
      <c r="K4086">
        <v>43.314525572483902</v>
      </c>
      <c r="M4086">
        <v>49.3708705493544</v>
      </c>
      <c r="N4086">
        <v>0.90038314176245204</v>
      </c>
      <c r="O4086">
        <v>93.691588785046704</v>
      </c>
      <c r="P4086">
        <v>29.305135951661601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Row],[Ticker]],[1]!Table1[[Symbol]:[Industry]],2,FALSE),"-")</f>
        <v>-</v>
      </c>
      <c r="D4087" t="s">
        <v>177</v>
      </c>
      <c r="E4087">
        <v>17.206250000000001</v>
      </c>
      <c r="F4087">
        <v>275.3</v>
      </c>
      <c r="G4087">
        <v>24.019379832509301</v>
      </c>
      <c r="H4087">
        <v>-10.9807269707301</v>
      </c>
      <c r="I4087">
        <v>29.131313177780999</v>
      </c>
      <c r="J4087">
        <v>3.64607696673374</v>
      </c>
      <c r="K4087">
        <v>272.735604606778</v>
      </c>
      <c r="L4087">
        <v>234.25747730111499</v>
      </c>
      <c r="M4087">
        <v>54.572781435285499</v>
      </c>
      <c r="N4087">
        <v>0.30602506426735199</v>
      </c>
      <c r="O4087">
        <v>24.228114783872101</v>
      </c>
      <c r="P4087">
        <v>65.593984962405997</v>
      </c>
      <c r="Q4087">
        <v>6.2603655869999997E-2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Row],[Ticker]],[1]!Table1[[Symbol]:[Industry]],2,FALSE),"-")</f>
        <v>-</v>
      </c>
      <c r="E4088">
        <v>17.19995162</v>
      </c>
      <c r="F4088">
        <v>41.48</v>
      </c>
      <c r="G4088">
        <v>-24.8506875502665</v>
      </c>
      <c r="H4088">
        <v>58.783288293531299</v>
      </c>
      <c r="I4088">
        <v>-2.2972883741757602</v>
      </c>
      <c r="J4088">
        <v>14.403029003991101</v>
      </c>
      <c r="K4088">
        <v>32.6081931009671</v>
      </c>
      <c r="L4088">
        <v>34.012270851215497</v>
      </c>
      <c r="M4088">
        <v>93.175034079914994</v>
      </c>
      <c r="N4088">
        <v>4.0950617283950601</v>
      </c>
      <c r="O4088">
        <v>33.6306653809064</v>
      </c>
      <c r="P4088">
        <v>97.523809523809504</v>
      </c>
      <c r="Q4088">
        <v>9.3244005867585994E-2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Row],[Ticker]],[1]!Table1[[Symbol]:[Industry]],2,FALSE),"-")</f>
        <v>-</v>
      </c>
      <c r="D4089" t="s">
        <v>1556</v>
      </c>
      <c r="E4089">
        <v>17.198519999999998</v>
      </c>
      <c r="F4089">
        <v>37.65</v>
      </c>
      <c r="G4089">
        <v>-34.588510344753097</v>
      </c>
      <c r="H4089">
        <v>3.9799094677074001</v>
      </c>
      <c r="I4089">
        <v>-19.893201233246501</v>
      </c>
      <c r="J4089">
        <v>-1.33357813886593</v>
      </c>
      <c r="K4089">
        <v>36.682786787024803</v>
      </c>
      <c r="L4089">
        <v>37.216881490431597</v>
      </c>
      <c r="M4089">
        <v>50.073921262058803</v>
      </c>
      <c r="N4089">
        <v>0.82197802197802095</v>
      </c>
      <c r="O4089">
        <v>34.130146082337298</v>
      </c>
      <c r="P4089">
        <v>25.2911813643926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Row],[Ticker]],[1]!Table1[[Symbol]:[Industry]],2,FALSE),"-")</f>
        <v>-</v>
      </c>
      <c r="D4090" t="s">
        <v>720</v>
      </c>
      <c r="E4090">
        <v>17.1837348</v>
      </c>
      <c r="F4090">
        <v>139.43</v>
      </c>
      <c r="G4090">
        <v>18.039328697831198</v>
      </c>
      <c r="H4090">
        <v>5.4376285588587496</v>
      </c>
      <c r="I4090">
        <v>9.1025274940392702</v>
      </c>
      <c r="J4090">
        <v>5.0810839458992501</v>
      </c>
      <c r="K4090">
        <v>129.07721633863201</v>
      </c>
      <c r="L4090">
        <v>117.01224452008501</v>
      </c>
      <c r="M4090">
        <v>42.376869448986099</v>
      </c>
      <c r="N4090">
        <v>0.91548010483471298</v>
      </c>
      <c r="O4090">
        <v>1.4272394750053501</v>
      </c>
      <c r="P4090">
        <v>51.324072064249997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Row],[Ticker]],[1]!Table1[[Symbol]:[Industry]],2,FALSE),"-")</f>
        <v>-</v>
      </c>
      <c r="D4091" t="s">
        <v>420</v>
      </c>
      <c r="E4091">
        <v>17.110499999999998</v>
      </c>
      <c r="F4091">
        <v>31.11</v>
      </c>
      <c r="G4091">
        <v>73.775271555614097</v>
      </c>
      <c r="H4091">
        <v>-16.159015303834298</v>
      </c>
      <c r="I4091">
        <v>25.754897411204301</v>
      </c>
      <c r="J4091">
        <v>11.814430876911601</v>
      </c>
      <c r="K4091">
        <v>27.492655457670299</v>
      </c>
      <c r="L4091">
        <v>22.464840213131101</v>
      </c>
      <c r="M4091">
        <v>60.3126237926679</v>
      </c>
      <c r="N4091">
        <v>0.76031456609422399</v>
      </c>
      <c r="O4091">
        <v>26.036644165862999</v>
      </c>
      <c r="P4091">
        <v>159.03413821815101</v>
      </c>
      <c r="Q4091">
        <v>8.2934254313851999E-2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Row],[Ticker]],[1]!Table1[[Symbol]:[Industry]],2,FALSE),"-")</f>
        <v>-</v>
      </c>
      <c r="E4092">
        <v>17.096984007</v>
      </c>
      <c r="F4092">
        <v>32.090000000000003</v>
      </c>
      <c r="G4092">
        <v>105.11180289214499</v>
      </c>
      <c r="H4092">
        <v>-0.203995050014182</v>
      </c>
      <c r="I4092">
        <v>23.8862322838221</v>
      </c>
      <c r="J4092">
        <v>-3.6366084418962199</v>
      </c>
      <c r="K4092">
        <v>29.271458078168099</v>
      </c>
      <c r="L4092">
        <v>23.549880568256398</v>
      </c>
      <c r="M4092">
        <v>52.506875738043703</v>
      </c>
      <c r="N4092">
        <v>0.32410181350420397</v>
      </c>
      <c r="O4092">
        <v>22.156435026488001</v>
      </c>
      <c r="P4092">
        <v>170.80168776371301</v>
      </c>
      <c r="Q4092">
        <v>6.5708041346671006E-2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Row],[Ticker]],[1]!Table1[[Symbol]:[Industry]],2,FALSE),"-")</f>
        <v>-</v>
      </c>
      <c r="D4093" t="s">
        <v>420</v>
      </c>
      <c r="E4093">
        <v>17.095680000000002</v>
      </c>
      <c r="F4093">
        <v>12.72</v>
      </c>
      <c r="G4093">
        <v>-21.467283587931</v>
      </c>
      <c r="H4093">
        <v>-3.4380648546891699</v>
      </c>
      <c r="I4093">
        <v>-14.254103488885599</v>
      </c>
      <c r="J4093">
        <v>-1.33357813886593</v>
      </c>
      <c r="K4093">
        <v>12.717182198613999</v>
      </c>
      <c r="L4093">
        <v>12.598364184142801</v>
      </c>
      <c r="M4093">
        <v>100</v>
      </c>
      <c r="O4093">
        <v>0</v>
      </c>
      <c r="P4093">
        <v>4.9504950495049496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Row],[Ticker]],[1]!Table1[[Symbol]:[Industry]],2,FALSE),"-")</f>
        <v>-</v>
      </c>
      <c r="D4094" t="s">
        <v>637</v>
      </c>
      <c r="E4094">
        <v>17.040240000000001</v>
      </c>
      <c r="F4094">
        <v>15.12</v>
      </c>
      <c r="G4094">
        <v>95.935162539034494</v>
      </c>
      <c r="H4094">
        <v>-9.4004757425699292</v>
      </c>
      <c r="I4094">
        <v>38.473169238387001</v>
      </c>
      <c r="J4094">
        <v>-3.9510278032954602</v>
      </c>
      <c r="K4094">
        <v>14.8952226250985</v>
      </c>
      <c r="L4094">
        <v>12.4809205758504</v>
      </c>
      <c r="M4094">
        <v>62.356884940284601</v>
      </c>
      <c r="N4094">
        <v>1.0290222708768</v>
      </c>
      <c r="O4094">
        <v>31.2830687830687</v>
      </c>
      <c r="Q4094">
        <v>4.0844925223486997E-2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Row],[Ticker]],[1]!Table1[[Symbol]:[Industry]],2,FALSE),"-")</f>
        <v>-</v>
      </c>
      <c r="D4095" t="s">
        <v>720</v>
      </c>
      <c r="E4095">
        <v>17.035611191999902</v>
      </c>
      <c r="F4095">
        <v>26.85</v>
      </c>
      <c r="G4095">
        <v>42.556418971122802</v>
      </c>
      <c r="H4095">
        <v>0.53544507908565298</v>
      </c>
      <c r="I4095">
        <v>25.7062801641585</v>
      </c>
      <c r="J4095">
        <v>4.0771643571846203</v>
      </c>
      <c r="K4095">
        <v>25.153286436374401</v>
      </c>
      <c r="L4095">
        <v>21.5770533174815</v>
      </c>
      <c r="M4095">
        <v>32.576819102165203</v>
      </c>
      <c r="N4095">
        <v>1.21101781036333</v>
      </c>
      <c r="O4095">
        <v>0.48417132216014203</v>
      </c>
      <c r="P4095">
        <v>75.021185059643997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Row],[Ticker]],[1]!Table1[[Symbol]:[Industry]],2,FALSE),"-")</f>
        <v>-</v>
      </c>
      <c r="D4096" t="s">
        <v>628</v>
      </c>
      <c r="E4096">
        <v>16.98678</v>
      </c>
      <c r="F4096">
        <v>45.48</v>
      </c>
      <c r="G4096">
        <v>-27.073086632193501</v>
      </c>
      <c r="H4096">
        <v>-19.278756871268701</v>
      </c>
      <c r="I4096">
        <v>-10.8904671252492</v>
      </c>
      <c r="J4096">
        <v>0.21023573371506499</v>
      </c>
      <c r="K4096">
        <v>49.405861532152898</v>
      </c>
      <c r="L4096">
        <v>48.882347962307797</v>
      </c>
      <c r="M4096">
        <v>31.627999223677701</v>
      </c>
      <c r="N4096">
        <v>2.3553072625698301</v>
      </c>
      <c r="O4096">
        <v>33.509234828495998</v>
      </c>
      <c r="P4096">
        <v>24.262295081967199</v>
      </c>
      <c r="Q4096">
        <v>0.15080305819312401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Row],[Ticker]],[1]!Table1[[Symbol]:[Industry]],2,FALSE),"-")</f>
        <v>-</v>
      </c>
      <c r="D4097" t="s">
        <v>925</v>
      </c>
      <c r="E4097">
        <v>16.971534972000001</v>
      </c>
      <c r="F4097">
        <v>27.99</v>
      </c>
      <c r="G4097">
        <v>-15.3904085462023</v>
      </c>
      <c r="H4097">
        <v>-0.94215650771700499</v>
      </c>
      <c r="I4097">
        <v>-26.648469686068701</v>
      </c>
      <c r="J4097">
        <v>-6.9832956529902201</v>
      </c>
      <c r="K4097">
        <v>24.7418478932697</v>
      </c>
      <c r="L4097">
        <v>25.771561203085898</v>
      </c>
      <c r="M4097">
        <v>63.716225112293401</v>
      </c>
      <c r="N4097">
        <v>2.24405131764739</v>
      </c>
      <c r="O4097">
        <v>40.050017863522697</v>
      </c>
      <c r="P4097">
        <v>46.852046169989499</v>
      </c>
      <c r="Q4097">
        <v>0.105124879369751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Row],[Ticker]],[1]!Table1[[Symbol]:[Industry]],2,FALSE),"-")</f>
        <v>-</v>
      </c>
      <c r="D4098" t="s">
        <v>46</v>
      </c>
      <c r="E4098">
        <v>16.94223135</v>
      </c>
      <c r="F4098">
        <v>40.049999999999997</v>
      </c>
      <c r="G4098">
        <v>-65.458874527846902</v>
      </c>
      <c r="H4098">
        <v>-16.1831628939048</v>
      </c>
      <c r="I4098">
        <v>-51.578047150857401</v>
      </c>
      <c r="J4098">
        <v>1.3587295534417501</v>
      </c>
      <c r="K4098">
        <v>43.647454860051198</v>
      </c>
      <c r="L4098">
        <v>55.067740230869397</v>
      </c>
      <c r="M4098">
        <v>46.202078739388298</v>
      </c>
      <c r="N4098">
        <v>0.41431261770244798</v>
      </c>
      <c r="O4098">
        <v>92.009987515605502</v>
      </c>
      <c r="P4098">
        <v>5.1181102362204598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Row],[Ticker]],[1]!Table1[[Symbol]:[Industry]],2,FALSE),"-")</f>
        <v>-</v>
      </c>
      <c r="D4099" t="s">
        <v>72</v>
      </c>
      <c r="E4099">
        <v>16.934340950999999</v>
      </c>
      <c r="F4099">
        <v>52.47</v>
      </c>
      <c r="G4099">
        <v>335.87297026124202</v>
      </c>
      <c r="H4099">
        <v>-13.6428798025871</v>
      </c>
      <c r="I4099">
        <v>52.317325082542901</v>
      </c>
      <c r="J4099">
        <v>-2.2259041352966298</v>
      </c>
      <c r="K4099">
        <v>51.4870271895849</v>
      </c>
      <c r="L4099">
        <v>40.890469533710899</v>
      </c>
      <c r="M4099">
        <v>55.520382200488697</v>
      </c>
      <c r="N4099">
        <v>0.39650035065348999</v>
      </c>
      <c r="O4099">
        <v>26.338860301124399</v>
      </c>
      <c r="P4099">
        <v>386.28359592215003</v>
      </c>
      <c r="Q4099">
        <v>0.128501109292638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Row],[Ticker]],[1]!Table1[[Symbol]:[Industry]],2,FALSE),"-")</f>
        <v>-</v>
      </c>
      <c r="D4100" t="s">
        <v>136</v>
      </c>
      <c r="E4100">
        <v>16.9105436</v>
      </c>
      <c r="F4100">
        <v>8.6199999999999992</v>
      </c>
      <c r="G4100">
        <v>-39.522617347113403</v>
      </c>
      <c r="H4100">
        <v>9.1094636624210992</v>
      </c>
      <c r="I4100">
        <v>-44.513003165260997</v>
      </c>
      <c r="J4100">
        <v>-1.5582972399895201</v>
      </c>
      <c r="K4100">
        <v>8.2759590654312092</v>
      </c>
      <c r="L4100">
        <v>8.2899989533521108</v>
      </c>
      <c r="M4100">
        <v>50.772189891209202</v>
      </c>
      <c r="N4100">
        <v>1.44233620646704</v>
      </c>
      <c r="O4100">
        <v>84.454756380510403</v>
      </c>
      <c r="P4100">
        <v>37.92</v>
      </c>
      <c r="Q4100">
        <v>8.3278493009196999E-2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Row],[Ticker]],[1]!Table1[[Symbol]:[Industry]],2,FALSE),"-")</f>
        <v>-</v>
      </c>
      <c r="D4101" t="s">
        <v>925</v>
      </c>
      <c r="E4101">
        <v>16.885584000000001</v>
      </c>
      <c r="F4101">
        <v>5.16</v>
      </c>
      <c r="G4101">
        <v>-63.027115246772603</v>
      </c>
      <c r="H4101">
        <v>-14.710792127416401</v>
      </c>
      <c r="I4101">
        <v>-45.5457146739721</v>
      </c>
      <c r="J4101">
        <v>-8.0257387507206204</v>
      </c>
      <c r="K4101">
        <v>5.5895323715544496</v>
      </c>
      <c r="L4101">
        <v>11.1074101859521</v>
      </c>
      <c r="M4101">
        <v>55.898953112782102</v>
      </c>
      <c r="N4101">
        <v>1.40485964297884</v>
      </c>
      <c r="O4101">
        <v>76.162790697674396</v>
      </c>
      <c r="P4101">
        <v>16.2162162162162</v>
      </c>
      <c r="Q4101">
        <v>-0.124770735395001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Row],[Ticker]],[1]!Table1[[Symbol]:[Industry]],2,FALSE),"-")</f>
        <v>-</v>
      </c>
      <c r="D4102" t="s">
        <v>628</v>
      </c>
      <c r="E4102">
        <v>16.837900000000001</v>
      </c>
      <c r="F4102">
        <v>10.33</v>
      </c>
      <c r="G4102">
        <v>-5.5990651871436299</v>
      </c>
      <c r="H4102">
        <v>13.417138765220299</v>
      </c>
      <c r="I4102">
        <v>10.3538579103906</v>
      </c>
      <c r="J4102">
        <v>-3.3259880060385898</v>
      </c>
      <c r="K4102">
        <v>10.618916455296301</v>
      </c>
      <c r="L4102">
        <v>9.7163629926919199</v>
      </c>
      <c r="M4102">
        <v>32.823694175809301</v>
      </c>
      <c r="N4102">
        <v>0.232381562210665</v>
      </c>
      <c r="O4102">
        <v>39.109390125847</v>
      </c>
      <c r="P4102">
        <v>67.152103559870497</v>
      </c>
      <c r="Q4102">
        <v>7.5913116916609E-2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Row],[Ticker]],[1]!Table1[[Symbol]:[Industry]],2,FALSE),"-")</f>
        <v>-</v>
      </c>
      <c r="D4103" t="s">
        <v>255</v>
      </c>
      <c r="E4103">
        <v>16.837257279999999</v>
      </c>
      <c r="F4103">
        <v>29.2</v>
      </c>
      <c r="G4103">
        <v>274.68112246146501</v>
      </c>
      <c r="H4103">
        <v>140.84521159582201</v>
      </c>
      <c r="I4103">
        <v>189.91256317778101</v>
      </c>
      <c r="J4103">
        <v>16.679612298067202</v>
      </c>
      <c r="K4103">
        <v>17.015012427313199</v>
      </c>
      <c r="L4103">
        <v>12.640949733877299</v>
      </c>
      <c r="M4103">
        <v>99.154636567301196</v>
      </c>
      <c r="N4103">
        <v>3.2400442498356798</v>
      </c>
      <c r="O4103">
        <v>0</v>
      </c>
      <c r="P4103">
        <v>329.41176470588198</v>
      </c>
      <c r="Q4103">
        <v>8.6345064741326E-2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Row],[Ticker]],[1]!Table1[[Symbol]:[Industry]],2,FALSE),"-")</f>
        <v>-</v>
      </c>
      <c r="D4104" t="s">
        <v>177</v>
      </c>
      <c r="E4104">
        <v>16.8250788</v>
      </c>
      <c r="F4104">
        <v>36</v>
      </c>
      <c r="G4104">
        <v>-19.465906979682</v>
      </c>
      <c r="H4104">
        <v>7.3962688788042099</v>
      </c>
      <c r="I4104">
        <v>-23.9606497642806</v>
      </c>
      <c r="J4104">
        <v>20.146685019028801</v>
      </c>
      <c r="K4104">
        <v>34.772910649781402</v>
      </c>
      <c r="L4104">
        <v>37.595059506705198</v>
      </c>
      <c r="M4104">
        <v>56.099583830955901</v>
      </c>
      <c r="N4104">
        <v>1.39401346281174</v>
      </c>
      <c r="O4104">
        <v>23.749999999999901</v>
      </c>
      <c r="P4104">
        <v>23.796423658872001</v>
      </c>
      <c r="Q4104">
        <v>-9.0492627790789995E-2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Row],[Ticker]],[1]!Table1[[Symbol]:[Industry]],2,FALSE),"-")</f>
        <v>-</v>
      </c>
      <c r="D4105" t="s">
        <v>95</v>
      </c>
      <c r="E4105">
        <v>16.822870112</v>
      </c>
      <c r="F4105">
        <v>16.760000000000002</v>
      </c>
      <c r="G4105">
        <v>-10.8315717408842</v>
      </c>
      <c r="H4105">
        <v>-7.9964694130937399</v>
      </c>
      <c r="I4105">
        <v>-31.406846939206901</v>
      </c>
      <c r="J4105">
        <v>2.3815921397718398</v>
      </c>
      <c r="K4105">
        <v>17.541375415905801</v>
      </c>
      <c r="L4105">
        <v>18.9100645941263</v>
      </c>
      <c r="M4105">
        <v>36.209905637480098</v>
      </c>
      <c r="N4105">
        <v>1.4280889132611001</v>
      </c>
      <c r="O4105">
        <v>42.482100238663399</v>
      </c>
      <c r="P4105">
        <v>24.517087667161899</v>
      </c>
      <c r="Q4105">
        <v>-0.107361854454564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Row],[Ticker]],[1]!Table1[[Symbol]:[Industry]],2,FALSE),"-")</f>
        <v>-</v>
      </c>
      <c r="D4106" t="s">
        <v>116</v>
      </c>
      <c r="E4106">
        <v>16.816304385999999</v>
      </c>
      <c r="F4106">
        <v>11.74</v>
      </c>
      <c r="G4106">
        <v>-47.784155060744702</v>
      </c>
      <c r="H4106">
        <v>-1.78732636641811</v>
      </c>
      <c r="I4106">
        <v>-64.822524541517197</v>
      </c>
      <c r="J4106">
        <v>-4.6393632628328696</v>
      </c>
      <c r="K4106">
        <v>12.1787566605595</v>
      </c>
      <c r="L4106">
        <v>14.496228217646699</v>
      </c>
      <c r="M4106">
        <v>45.631403118892798</v>
      </c>
      <c r="N4106">
        <v>0.84586520473652205</v>
      </c>
      <c r="O4106">
        <v>157.240204429301</v>
      </c>
      <c r="P4106">
        <v>18.585858585858499</v>
      </c>
      <c r="Q4106">
        <v>1.9050313868514999E-2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Row],[Ticker]],[1]!Table1[[Symbol]:[Industry]],2,FALSE),"-")</f>
        <v>-</v>
      </c>
      <c r="D4107" t="s">
        <v>628</v>
      </c>
      <c r="E4107">
        <v>16.721452019999901</v>
      </c>
      <c r="F4107">
        <v>0.91</v>
      </c>
      <c r="G4107">
        <v>-86.8525612461316</v>
      </c>
      <c r="H4107">
        <v>-14.549175965800201</v>
      </c>
      <c r="I4107">
        <v>-51.495482799230402</v>
      </c>
      <c r="J4107">
        <v>-1.33357813886593</v>
      </c>
      <c r="K4107">
        <v>1.0418213358670501</v>
      </c>
      <c r="L4107">
        <v>1.6258942633729501</v>
      </c>
      <c r="M4107">
        <v>10.9119964137941</v>
      </c>
      <c r="N4107">
        <v>0.141090766803807</v>
      </c>
      <c r="O4107">
        <v>163.736263736263</v>
      </c>
      <c r="P4107">
        <v>39.999999999999901</v>
      </c>
      <c r="Q4107">
        <v>-6.4028960353873995E-2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Row],[Ticker]],[1]!Table1[[Symbol]:[Industry]],2,FALSE),"-")</f>
        <v>-</v>
      </c>
      <c r="E4108">
        <v>16.707852719999899</v>
      </c>
      <c r="F4108">
        <v>37.54</v>
      </c>
      <c r="G4108">
        <v>1104.4018934937101</v>
      </c>
      <c r="H4108">
        <v>-8.1094821151800804</v>
      </c>
      <c r="I4108">
        <v>5.2239359764230899</v>
      </c>
      <c r="J4108">
        <v>1.04737424208643</v>
      </c>
      <c r="K4108">
        <v>36.676934186207397</v>
      </c>
      <c r="L4108">
        <v>30.043771193462199</v>
      </c>
      <c r="M4108">
        <v>67.385669669760802</v>
      </c>
      <c r="N4108">
        <v>0.85619300169774104</v>
      </c>
      <c r="O4108">
        <v>84.043686734150199</v>
      </c>
      <c r="P4108">
        <v>1130.8196721311399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Row],[Ticker]],[1]!Table1[[Symbol]:[Industry]],2,FALSE),"-")</f>
        <v>-</v>
      </c>
      <c r="D4109" t="s">
        <v>121</v>
      </c>
      <c r="E4109">
        <v>16.6936</v>
      </c>
      <c r="F4109">
        <v>18.97</v>
      </c>
      <c r="G4109">
        <v>-11.448081667739</v>
      </c>
      <c r="H4109">
        <v>-18.3091514108586</v>
      </c>
      <c r="I4109">
        <v>-52.036983121551998</v>
      </c>
      <c r="J4109">
        <v>-7.6658983009733204</v>
      </c>
      <c r="K4109">
        <v>20.635241221715798</v>
      </c>
      <c r="L4109">
        <v>22.139966968446199</v>
      </c>
      <c r="M4109">
        <v>47.173970333221099</v>
      </c>
      <c r="N4109">
        <v>0.106798920279395</v>
      </c>
      <c r="O4109">
        <v>94.412229836584103</v>
      </c>
      <c r="P4109">
        <v>19.308176100628899</v>
      </c>
      <c r="Q4109">
        <v>1.7797932926714999E-2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Row],[Ticker]],[1]!Table1[[Symbol]:[Industry]],2,FALSE),"-")</f>
        <v>-</v>
      </c>
      <c r="E4110">
        <v>16.673194069999902</v>
      </c>
      <c r="F4110">
        <v>12.35</v>
      </c>
      <c r="G4110">
        <v>23.097959861353299</v>
      </c>
      <c r="H4110">
        <v>11.400644822730101</v>
      </c>
      <c r="I4110">
        <v>-7.5125304551777496</v>
      </c>
      <c r="J4110">
        <v>-4.6694974561661597</v>
      </c>
      <c r="K4110">
        <v>11.7998664223347</v>
      </c>
      <c r="L4110">
        <v>11.5726778283908</v>
      </c>
      <c r="M4110">
        <v>54.549273682754503</v>
      </c>
      <c r="N4110">
        <v>2.0450086848460001</v>
      </c>
      <c r="O4110">
        <v>29.554655870445298</v>
      </c>
      <c r="P4110">
        <v>64.6666666666666</v>
      </c>
      <c r="Q4110">
        <v>8.9178129675279993E-3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Row],[Ticker]],[1]!Table1[[Symbol]:[Industry]],2,FALSE),"-")</f>
        <v>-</v>
      </c>
      <c r="D4111" t="s">
        <v>136</v>
      </c>
      <c r="E4111">
        <v>16.656038931999898</v>
      </c>
      <c r="F4111">
        <v>41.99</v>
      </c>
      <c r="G4111">
        <v>368.74731570218597</v>
      </c>
      <c r="H4111">
        <v>176.43956940771699</v>
      </c>
      <c r="I4111">
        <v>380.91099085073699</v>
      </c>
      <c r="J4111">
        <v>13.3141522983382</v>
      </c>
      <c r="M4111">
        <v>100</v>
      </c>
      <c r="O4111">
        <v>0</v>
      </c>
      <c r="P4111">
        <v>395.16509433962199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Row],[Ticker]],[1]!Table1[[Symbol]:[Industry]],2,FALSE),"-")</f>
        <v>-</v>
      </c>
      <c r="E4112">
        <v>16.630640400000001</v>
      </c>
      <c r="F4112">
        <v>54.16</v>
      </c>
      <c r="G4112">
        <v>-59.685398154439397</v>
      </c>
      <c r="H4112">
        <v>-1.4380648546891699</v>
      </c>
      <c r="I4112">
        <v>-49.9004913215852</v>
      </c>
      <c r="J4112">
        <v>-5.1071630445263096</v>
      </c>
      <c r="K4112">
        <v>52.083324434051399</v>
      </c>
      <c r="M4112">
        <v>57.4008751033602</v>
      </c>
      <c r="N4112">
        <v>1.86666666666666</v>
      </c>
      <c r="O4112">
        <v>66.174298375184605</v>
      </c>
      <c r="P4112">
        <v>15.234042553191401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Row],[Ticker]],[1]!Table1[[Symbol]:[Industry]],2,FALSE),"-")</f>
        <v>-</v>
      </c>
      <c r="D4113" t="s">
        <v>1149</v>
      </c>
      <c r="E4113">
        <v>16.575464100000001</v>
      </c>
      <c r="F4113">
        <v>6.63</v>
      </c>
      <c r="G4113">
        <v>-87.348833440028798</v>
      </c>
      <c r="H4113">
        <v>2.2529920558799201</v>
      </c>
      <c r="I4113">
        <v>-60.307805685793603</v>
      </c>
      <c r="J4113">
        <v>-3.1462669606181999</v>
      </c>
      <c r="K4113">
        <v>6.7776335921063602</v>
      </c>
      <c r="L4113">
        <v>11.225471127275</v>
      </c>
      <c r="M4113">
        <v>55.418857116531598</v>
      </c>
      <c r="N4113">
        <v>0.30090094907898601</v>
      </c>
      <c r="O4113">
        <v>205.42986425339299</v>
      </c>
      <c r="P4113">
        <v>41.063829787233999</v>
      </c>
      <c r="Q4113">
        <v>-1.7611860851559E-2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Row],[Ticker]],[1]!Table1[[Symbol]:[Industry]],2,FALSE),"-")</f>
        <v>-</v>
      </c>
      <c r="D4114" t="s">
        <v>420</v>
      </c>
      <c r="E4114">
        <v>16.545000000000002</v>
      </c>
      <c r="F4114">
        <v>55.15</v>
      </c>
      <c r="G4114">
        <v>28.1939398935423</v>
      </c>
      <c r="H4114">
        <v>-0.37804131604656899</v>
      </c>
      <c r="I4114">
        <v>23.5864363761481</v>
      </c>
      <c r="J4114">
        <v>2.1935154571931701</v>
      </c>
      <c r="K4114">
        <v>48.9887883757496</v>
      </c>
      <c r="L4114">
        <v>39.834172122528102</v>
      </c>
      <c r="M4114">
        <v>59.462547860410297</v>
      </c>
      <c r="N4114">
        <v>0.37239831455843098</v>
      </c>
      <c r="O4114">
        <v>13.780598368087</v>
      </c>
      <c r="P4114">
        <v>147.97661870503501</v>
      </c>
      <c r="Q4114">
        <v>0.140743815900433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Row],[Ticker]],[1]!Table1[[Symbol]:[Industry]],2,FALSE),"-")</f>
        <v>-</v>
      </c>
      <c r="D4115" t="s">
        <v>21</v>
      </c>
      <c r="E4115">
        <v>16.478999999999999</v>
      </c>
      <c r="F4115">
        <v>90</v>
      </c>
      <c r="G4115">
        <v>63.415589850224798</v>
      </c>
      <c r="H4115">
        <v>-4.6195900963647896</v>
      </c>
      <c r="I4115">
        <v>24.5277006745685</v>
      </c>
      <c r="J4115">
        <v>8.0469949202233497</v>
      </c>
      <c r="K4115">
        <v>89.044374298776404</v>
      </c>
      <c r="L4115">
        <v>72.431537508055499</v>
      </c>
      <c r="M4115">
        <v>60.176921047261601</v>
      </c>
      <c r="N4115">
        <v>0.62538618536897705</v>
      </c>
      <c r="O4115">
        <v>38.322222222222202</v>
      </c>
      <c r="P4115">
        <v>98.6316486426837</v>
      </c>
      <c r="Q4115">
        <v>6.9088314916406005E-2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Row],[Ticker]],[1]!Table1[[Symbol]:[Industry]],2,FALSE),"-")</f>
        <v>-</v>
      </c>
      <c r="E4116">
        <v>16.475000000000001</v>
      </c>
      <c r="F4116">
        <v>32.950000000000003</v>
      </c>
      <c r="G4116">
        <v>-6.7736246795565602</v>
      </c>
      <c r="H4116">
        <v>-12.039044713154</v>
      </c>
      <c r="I4116">
        <v>-27.4064492980579</v>
      </c>
      <c r="J4116">
        <v>-6.9812319742129496</v>
      </c>
      <c r="K4116">
        <v>36.833720032382402</v>
      </c>
      <c r="L4116">
        <v>35.3258027482076</v>
      </c>
      <c r="M4116">
        <v>20.408623606427</v>
      </c>
      <c r="N4116">
        <v>4.6243696111924502</v>
      </c>
      <c r="O4116">
        <v>31.866464339908902</v>
      </c>
      <c r="P4116">
        <v>85.633802816901394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231</v>
      </c>
      <c r="E4117">
        <v>16.471066</v>
      </c>
      <c r="F4117">
        <v>22.84</v>
      </c>
      <c r="G4117">
        <v>225.508261424197</v>
      </c>
      <c r="H4117">
        <v>41.545753915537297</v>
      </c>
      <c r="I4117">
        <v>59.9640505919687</v>
      </c>
      <c r="J4117">
        <v>6.8267308905884203</v>
      </c>
      <c r="K4117">
        <v>15.806030160234799</v>
      </c>
      <c r="L4117">
        <v>11.008978338541899</v>
      </c>
      <c r="M4117">
        <v>99.988110106839201</v>
      </c>
      <c r="N4117">
        <v>3.5403253086956199</v>
      </c>
      <c r="O4117">
        <v>0</v>
      </c>
      <c r="P4117">
        <v>297.21739130434702</v>
      </c>
      <c r="Q4117">
        <v>0.121808124928127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E4118">
        <v>16.444454400000001</v>
      </c>
      <c r="F4118">
        <v>36.479999999999997</v>
      </c>
      <c r="G4118">
        <v>18.0574688873164</v>
      </c>
      <c r="H4118">
        <v>26.907021416878699</v>
      </c>
      <c r="I4118">
        <v>-11.464585314752</v>
      </c>
      <c r="J4118">
        <v>9.1944116830170106</v>
      </c>
      <c r="K4118">
        <v>30.966855584117202</v>
      </c>
      <c r="L4118">
        <v>31.650422533842701</v>
      </c>
      <c r="M4118">
        <v>80.255818962936104</v>
      </c>
      <c r="N4118">
        <v>1.4785072914861901</v>
      </c>
      <c r="O4118">
        <v>40.268640350877199</v>
      </c>
      <c r="P4118">
        <v>73.301662707838403</v>
      </c>
      <c r="Q4118">
        <v>8.7289743191776001E-2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D4119" t="s">
        <v>95</v>
      </c>
      <c r="E4119">
        <v>16.391621663999999</v>
      </c>
      <c r="F4119">
        <v>28.32</v>
      </c>
      <c r="G4119">
        <v>-5.1329820635602204</v>
      </c>
      <c r="H4119">
        <v>-0.30623674106936999</v>
      </c>
      <c r="I4119">
        <v>-15.163830570761</v>
      </c>
      <c r="J4119">
        <v>1.53601866462116</v>
      </c>
      <c r="K4119">
        <v>28.4258201898251</v>
      </c>
      <c r="L4119">
        <v>27.295660253816099</v>
      </c>
      <c r="M4119">
        <v>48.457238314675699</v>
      </c>
      <c r="N4119">
        <v>2.1003447222145</v>
      </c>
      <c r="O4119">
        <v>33.439265536723099</v>
      </c>
      <c r="P4119">
        <v>28.727272727272702</v>
      </c>
      <c r="Q4119">
        <v>9.0950670244575996E-2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D4120" t="s">
        <v>720</v>
      </c>
      <c r="E4120">
        <v>16.390346701999999</v>
      </c>
      <c r="F4120">
        <v>119.76</v>
      </c>
      <c r="G4120">
        <v>14.642292033942001</v>
      </c>
      <c r="H4120">
        <v>2.8856976959537501</v>
      </c>
      <c r="I4120">
        <v>8.70277536121705</v>
      </c>
      <c r="J4120">
        <v>1.55570848859507</v>
      </c>
      <c r="K4120">
        <v>113.30939058553</v>
      </c>
      <c r="L4120">
        <v>102.34330646372599</v>
      </c>
      <c r="M4120">
        <v>36.790095614213499</v>
      </c>
      <c r="N4120">
        <v>0.96675170486135997</v>
      </c>
      <c r="O4120">
        <v>11.055444221776799</v>
      </c>
      <c r="P4120">
        <v>46.4954128440367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1773</v>
      </c>
      <c r="E4121">
        <v>16.3215</v>
      </c>
      <c r="F4121">
        <v>20.149999999999999</v>
      </c>
      <c r="G4121">
        <v>-3.7762692034737602</v>
      </c>
      <c r="H4121">
        <v>-1.45434155865662</v>
      </c>
      <c r="I4121">
        <v>-17.657746825414801</v>
      </c>
      <c r="J4121">
        <v>-2.0761523962916599</v>
      </c>
      <c r="K4121">
        <v>19.841985619007701</v>
      </c>
      <c r="L4121">
        <v>19.2915507827135</v>
      </c>
      <c r="M4121">
        <v>48.854121891832399</v>
      </c>
      <c r="N4121">
        <v>1.0889786482119801</v>
      </c>
      <c r="O4121">
        <v>14.5409429280397</v>
      </c>
      <c r="P4121">
        <v>31.099544567338899</v>
      </c>
      <c r="Q4121">
        <v>-3.7942869520250001E-3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27</v>
      </c>
      <c r="E4122">
        <v>16.3215</v>
      </c>
      <c r="F4122">
        <v>81</v>
      </c>
      <c r="G4122">
        <v>-54.7046312270774</v>
      </c>
      <c r="H4122">
        <v>8.67266178890943</v>
      </c>
      <c r="I4122">
        <v>-25.243114477896601</v>
      </c>
      <c r="J4122">
        <v>-1.33357813886593</v>
      </c>
      <c r="K4122">
        <v>82.560459045205107</v>
      </c>
      <c r="L4122">
        <v>104.771526443269</v>
      </c>
      <c r="M4122">
        <v>67.434125705679605</v>
      </c>
      <c r="N4122">
        <v>1.6201550387596899</v>
      </c>
      <c r="O4122">
        <v>47.160493827160501</v>
      </c>
      <c r="P4122">
        <v>16.379310344827601</v>
      </c>
      <c r="Q4122">
        <v>-0.126293579949639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72</v>
      </c>
      <c r="E4123">
        <v>16.313500000000001</v>
      </c>
      <c r="F4123">
        <v>11.06</v>
      </c>
      <c r="G4123">
        <v>66.938864719207302</v>
      </c>
      <c r="H4123">
        <v>-6.4010278176521398</v>
      </c>
      <c r="I4123">
        <v>-28.782696997386299</v>
      </c>
      <c r="J4123">
        <v>4.9544543154951297</v>
      </c>
      <c r="K4123">
        <v>10.730295787203399</v>
      </c>
      <c r="L4123">
        <v>10.345775220579201</v>
      </c>
      <c r="M4123">
        <v>70.040784494484598</v>
      </c>
      <c r="N4123">
        <v>1.0986275497499001</v>
      </c>
      <c r="O4123">
        <v>89.421338155515301</v>
      </c>
      <c r="P4123">
        <v>120.318725099601</v>
      </c>
      <c r="Q4123">
        <v>7.4342355576499999E-3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E4124">
        <v>16.303314794999999</v>
      </c>
      <c r="F4124">
        <v>29.85</v>
      </c>
      <c r="G4124">
        <v>141.05533964213299</v>
      </c>
      <c r="H4124">
        <v>3.2987772505739801</v>
      </c>
      <c r="I4124">
        <v>82.515837183494099</v>
      </c>
      <c r="J4124">
        <v>-9.0118785941011392</v>
      </c>
      <c r="K4124">
        <v>28.758182916129201</v>
      </c>
      <c r="L4124">
        <v>20.6013112325133</v>
      </c>
      <c r="M4124">
        <v>19.537499021600901</v>
      </c>
      <c r="N4124">
        <v>0.815674599183279</v>
      </c>
      <c r="O4124">
        <v>21.708542713567802</v>
      </c>
      <c r="P4124">
        <v>239.20454545454501</v>
      </c>
      <c r="Q4124">
        <v>7.8243053752823005E-2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E4125">
        <v>16.265183</v>
      </c>
      <c r="F4125">
        <v>24.2</v>
      </c>
      <c r="G4125">
        <v>-45.858524309872699</v>
      </c>
      <c r="H4125">
        <v>3.9758804233337601</v>
      </c>
      <c r="I4125">
        <v>-33.614316751131497</v>
      </c>
      <c r="J4125">
        <v>8.0105368656264204</v>
      </c>
      <c r="K4125">
        <v>24.3616474350675</v>
      </c>
      <c r="L4125">
        <v>28.800262425987501</v>
      </c>
      <c r="M4125">
        <v>59.964782536562502</v>
      </c>
      <c r="N4125">
        <v>0.47721364376883202</v>
      </c>
      <c r="O4125">
        <v>123.099173553719</v>
      </c>
      <c r="P4125">
        <v>23.469387755102002</v>
      </c>
      <c r="Q4125">
        <v>0.112645942991503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720</v>
      </c>
      <c r="E4126">
        <v>16.197496464</v>
      </c>
      <c r="F4126">
        <v>258</v>
      </c>
      <c r="G4126">
        <v>14.805057861551299</v>
      </c>
      <c r="H4126">
        <v>-0.954064854689187</v>
      </c>
      <c r="I4126">
        <v>8.0787556860788108</v>
      </c>
      <c r="J4126">
        <v>1.9769057321018</v>
      </c>
      <c r="K4126">
        <v>244.44309809147799</v>
      </c>
      <c r="L4126">
        <v>218.80914384188401</v>
      </c>
      <c r="M4126">
        <v>41.917729329093497</v>
      </c>
      <c r="N4126">
        <v>0.90158916721760995</v>
      </c>
      <c r="O4126">
        <v>2.28682170542635</v>
      </c>
      <c r="P4126">
        <v>44.029475799698503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531</v>
      </c>
      <c r="E4127">
        <v>16.162344000000001</v>
      </c>
      <c r="F4127">
        <v>15.84</v>
      </c>
      <c r="G4127">
        <v>0.50529828564089296</v>
      </c>
      <c r="H4127">
        <v>-1.98512739417118</v>
      </c>
      <c r="I4127">
        <v>-23.5324540043495</v>
      </c>
      <c r="J4127">
        <v>0.37636486303400102</v>
      </c>
      <c r="K4127">
        <v>16.735180975384299</v>
      </c>
      <c r="L4127">
        <v>17.982596529931399</v>
      </c>
      <c r="M4127">
        <v>40.738304944528501</v>
      </c>
      <c r="N4127">
        <v>0.35483978815165101</v>
      </c>
      <c r="O4127">
        <v>67.297979797979806</v>
      </c>
      <c r="P4127">
        <v>32</v>
      </c>
      <c r="Q4127">
        <v>-7.1580171616012003E-2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420</v>
      </c>
      <c r="E4128">
        <v>16.116361235999999</v>
      </c>
      <c r="F4128">
        <v>12.52</v>
      </c>
      <c r="G4128">
        <v>290.91555469589701</v>
      </c>
      <c r="H4128">
        <v>-22.3802542765834</v>
      </c>
      <c r="I4128">
        <v>141.256100592747</v>
      </c>
      <c r="J4128">
        <v>-9.2301539599700604</v>
      </c>
      <c r="K4128">
        <v>12.2721272939414</v>
      </c>
      <c r="L4128">
        <v>7.7352405261219204</v>
      </c>
      <c r="M4128">
        <v>12.1686933679579</v>
      </c>
      <c r="N4128">
        <v>0.61444543415170405</v>
      </c>
      <c r="O4128">
        <v>40.4153354632587</v>
      </c>
      <c r="P4128">
        <v>339.29824561403501</v>
      </c>
      <c r="Q4128">
        <v>7.6531768516993004E-2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57</v>
      </c>
      <c r="E4129">
        <v>16.077289</v>
      </c>
      <c r="F4129">
        <v>31.7</v>
      </c>
      <c r="G4129">
        <v>78.098350394822006</v>
      </c>
      <c r="H4129">
        <v>-9.4230272607042096</v>
      </c>
      <c r="I4129">
        <v>-5.3193955851055499</v>
      </c>
      <c r="J4129">
        <v>-5.9996348634770804</v>
      </c>
      <c r="K4129">
        <v>32.768374922313299</v>
      </c>
      <c r="L4129">
        <v>29.7621566143062</v>
      </c>
      <c r="M4129">
        <v>54.215130594024501</v>
      </c>
      <c r="N4129">
        <v>0.360274069615098</v>
      </c>
      <c r="O4129">
        <v>41.8927444794952</v>
      </c>
      <c r="P4129">
        <v>114.915254237288</v>
      </c>
      <c r="Q4129">
        <v>9.5197066709489006E-2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531</v>
      </c>
      <c r="E4130">
        <v>16.031630700000001</v>
      </c>
      <c r="F4130">
        <v>52.53</v>
      </c>
      <c r="G4130">
        <v>232.88454694395901</v>
      </c>
      <c r="H4130">
        <v>22.620260639196001</v>
      </c>
      <c r="I4130">
        <v>286.73826292332802</v>
      </c>
      <c r="J4130">
        <v>-3.3803617645969202</v>
      </c>
      <c r="K4130">
        <v>46.798970081297298</v>
      </c>
      <c r="L4130">
        <v>30.516548200140299</v>
      </c>
      <c r="M4130">
        <v>46.090712119901497</v>
      </c>
      <c r="N4130">
        <v>0.15072072319453</v>
      </c>
      <c r="O4130">
        <v>15.191319246145</v>
      </c>
      <c r="P4130">
        <v>560.75471698113199</v>
      </c>
      <c r="Q4130">
        <v>0.13462513074230401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95</v>
      </c>
      <c r="E4131">
        <v>16.030608000000001</v>
      </c>
      <c r="F4131">
        <v>3.88</v>
      </c>
      <c r="G4131">
        <v>-52.653520082302897</v>
      </c>
      <c r="H4131">
        <v>-6.5308483598438203</v>
      </c>
      <c r="I4131">
        <v>-38.620575223778403</v>
      </c>
      <c r="J4131">
        <v>-2.3862097178132999</v>
      </c>
      <c r="K4131">
        <v>3.8944589489587602</v>
      </c>
      <c r="L4131">
        <v>4.1735240646713301</v>
      </c>
      <c r="M4131">
        <v>51.070349630138701</v>
      </c>
      <c r="N4131">
        <v>2.2313136865248802</v>
      </c>
      <c r="O4131">
        <v>59.536082474226802</v>
      </c>
      <c r="P4131">
        <v>21.249999999999901</v>
      </c>
      <c r="Q4131">
        <v>1.6398847006399001E-2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420</v>
      </c>
      <c r="E4132">
        <v>16.027884499999999</v>
      </c>
      <c r="F4132">
        <v>32.049999999999997</v>
      </c>
      <c r="G4132">
        <v>49.681122461465002</v>
      </c>
      <c r="H4132">
        <v>17.8746764580521</v>
      </c>
      <c r="I4132">
        <v>57.687956596951203</v>
      </c>
      <c r="J4132">
        <v>-4.38819091270115</v>
      </c>
      <c r="K4132">
        <v>24.658846652144501</v>
      </c>
      <c r="L4132">
        <v>20.9303788462102</v>
      </c>
      <c r="M4132">
        <v>70.234993336319604</v>
      </c>
      <c r="N4132">
        <v>2.5136995312885402</v>
      </c>
      <c r="O4132">
        <v>7.7379095163806699</v>
      </c>
      <c r="P4132">
        <v>113.098404255319</v>
      </c>
      <c r="Q4132">
        <v>0.14526422751582499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628</v>
      </c>
      <c r="E4133">
        <v>15.966749999999999</v>
      </c>
      <c r="F4133">
        <v>10.47</v>
      </c>
      <c r="G4133">
        <v>74.928375208717796</v>
      </c>
      <c r="H4133">
        <v>-26.133649672659701</v>
      </c>
      <c r="I4133">
        <v>15.8080083123566</v>
      </c>
      <c r="J4133">
        <v>20.077614075245901</v>
      </c>
      <c r="K4133">
        <v>10.9876275235997</v>
      </c>
      <c r="L4133">
        <v>8.9738105584078696</v>
      </c>
      <c r="M4133">
        <v>57.9520327901919</v>
      </c>
      <c r="N4133">
        <v>0.98705489779712896</v>
      </c>
      <c r="O4133">
        <v>62.846227316141302</v>
      </c>
      <c r="P4133">
        <v>131.12582781456899</v>
      </c>
      <c r="Q4133">
        <v>9.7507622742581998E-2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720</v>
      </c>
      <c r="E4134">
        <v>15.966448</v>
      </c>
      <c r="F4134">
        <v>144.87</v>
      </c>
      <c r="G4134">
        <v>13.4991616754865</v>
      </c>
      <c r="H4134">
        <v>4.4179089587314397</v>
      </c>
      <c r="I4134">
        <v>5.70118342011496</v>
      </c>
      <c r="J4134">
        <v>0.76501341042983495</v>
      </c>
      <c r="K4134">
        <v>135.52157885809299</v>
      </c>
      <c r="L4134">
        <v>123.465026181932</v>
      </c>
      <c r="M4134">
        <v>48.680230268627398</v>
      </c>
      <c r="N4134">
        <v>0.95326220862111</v>
      </c>
      <c r="O4134">
        <v>1.47028370262993</v>
      </c>
      <c r="P4134">
        <v>45.131236225205299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133</v>
      </c>
      <c r="E4135">
        <v>15.955920000000001</v>
      </c>
      <c r="F4135">
        <v>24.03</v>
      </c>
      <c r="G4135">
        <v>-30.220821071383099</v>
      </c>
      <c r="H4135">
        <v>-6.93484942060556</v>
      </c>
      <c r="I4135">
        <v>-49.709381490497201</v>
      </c>
      <c r="J4135">
        <v>-5.2935781388659198</v>
      </c>
      <c r="K4135">
        <v>25.1550802499927</v>
      </c>
      <c r="L4135">
        <v>26.432082876742601</v>
      </c>
      <c r="M4135">
        <v>42.067099062857402</v>
      </c>
      <c r="N4135">
        <v>2.42624266840452</v>
      </c>
      <c r="O4135">
        <v>70.620058260507705</v>
      </c>
      <c r="P4135">
        <v>17.678746327130199</v>
      </c>
      <c r="Q4135">
        <v>7.1368065232413E-2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72</v>
      </c>
      <c r="E4136">
        <v>15.932</v>
      </c>
      <c r="F4136">
        <v>11.38</v>
      </c>
      <c r="G4136">
        <v>36.619470646231598</v>
      </c>
      <c r="H4136">
        <v>-9.3596661891345505</v>
      </c>
      <c r="I4136">
        <v>22.360542369457701</v>
      </c>
      <c r="J4136">
        <v>-0.258309321661638</v>
      </c>
      <c r="K4136">
        <v>11.509195851582801</v>
      </c>
      <c r="L4136">
        <v>9.9187020527931704</v>
      </c>
      <c r="M4136">
        <v>50.983884055223001</v>
      </c>
      <c r="N4136">
        <v>0.310591292149757</v>
      </c>
      <c r="O4136">
        <v>61.599297012302202</v>
      </c>
      <c r="P4136">
        <v>81.789137380191704</v>
      </c>
      <c r="Q4136">
        <v>3.450396350063E-3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628</v>
      </c>
      <c r="E4137">
        <v>15.900892947999999</v>
      </c>
      <c r="F4137">
        <v>13.66</v>
      </c>
      <c r="G4137">
        <v>-9.2651199753433993</v>
      </c>
      <c r="H4137">
        <v>1.17731976069543</v>
      </c>
      <c r="I4137">
        <v>-20.176968502659701</v>
      </c>
      <c r="J4137">
        <v>5.5006716647475704</v>
      </c>
      <c r="K4137">
        <v>13.0254158311526</v>
      </c>
      <c r="L4137">
        <v>12.513198268059099</v>
      </c>
      <c r="M4137">
        <v>62.141598238138101</v>
      </c>
      <c r="N4137">
        <v>0.60999750278724296</v>
      </c>
      <c r="O4137">
        <v>15.5929721815519</v>
      </c>
      <c r="P4137">
        <v>36.4635364635364</v>
      </c>
      <c r="Q4137">
        <v>3.4401440013599002E-2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496</v>
      </c>
      <c r="E4138">
        <v>15.8834</v>
      </c>
      <c r="F4138">
        <v>52</v>
      </c>
      <c r="G4138">
        <v>112.88272757517301</v>
      </c>
      <c r="H4138">
        <v>-16.771398188022498</v>
      </c>
      <c r="I4138">
        <v>26.248463384932201</v>
      </c>
      <c r="J4138">
        <v>-2.6912125074729598</v>
      </c>
      <c r="K4138">
        <v>46.591198240008602</v>
      </c>
      <c r="L4138">
        <v>36.925577541589497</v>
      </c>
      <c r="M4138">
        <v>53.565133759482201</v>
      </c>
      <c r="N4138">
        <v>0.59449384648217896</v>
      </c>
      <c r="O4138">
        <v>23.4615384615384</v>
      </c>
      <c r="P4138">
        <v>151.81598062953901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531</v>
      </c>
      <c r="E4139">
        <v>15.858605000000001</v>
      </c>
      <c r="F4139">
        <v>92.47</v>
      </c>
      <c r="G4139">
        <v>-22.237967911883899</v>
      </c>
      <c r="H4139">
        <v>-8.3801091118019393</v>
      </c>
      <c r="I4139">
        <v>-15.8817630633537</v>
      </c>
      <c r="J4139">
        <v>-9.9354018470726295</v>
      </c>
      <c r="K4139">
        <v>93.971600853342693</v>
      </c>
      <c r="L4139">
        <v>93.414434903803595</v>
      </c>
      <c r="M4139">
        <v>44.971390849395497</v>
      </c>
      <c r="N4139">
        <v>1.42663316582914</v>
      </c>
      <c r="O4139">
        <v>21.650264950794799</v>
      </c>
      <c r="P4139">
        <v>14.4997523526498</v>
      </c>
      <c r="Q4139">
        <v>9.8479965840368999E-2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531</v>
      </c>
      <c r="E4140">
        <v>15.798109999999999</v>
      </c>
      <c r="F4140">
        <v>4.7</v>
      </c>
      <c r="G4140">
        <v>574.02931525227996</v>
      </c>
      <c r="H4140">
        <v>63.868955753064903</v>
      </c>
      <c r="I4140">
        <v>127.639874895056</v>
      </c>
      <c r="J4140">
        <v>-8.6836748506647599</v>
      </c>
      <c r="K4140">
        <v>3.57248828703518</v>
      </c>
      <c r="L4140">
        <v>2.3907465224431199</v>
      </c>
      <c r="M4140">
        <v>53.205264219516202</v>
      </c>
      <c r="N4140">
        <v>1.1288474910476001</v>
      </c>
      <c r="O4140">
        <v>14.255319148936101</v>
      </c>
      <c r="P4140">
        <v>778.50467289719597</v>
      </c>
      <c r="Q4140">
        <v>5.3246811496144998E-2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136</v>
      </c>
      <c r="E4141">
        <v>15.778722999999999</v>
      </c>
      <c r="F4141">
        <v>26.83</v>
      </c>
      <c r="G4141">
        <v>-33.676679432458499</v>
      </c>
      <c r="H4141">
        <v>14.1766140443933</v>
      </c>
      <c r="I4141">
        <v>59.627944469636702</v>
      </c>
      <c r="J4141">
        <v>-2.1075719469154599</v>
      </c>
      <c r="K4141">
        <v>23.930114518206999</v>
      </c>
      <c r="L4141">
        <v>20.983297628198699</v>
      </c>
      <c r="M4141">
        <v>64.279917376764004</v>
      </c>
      <c r="N4141">
        <v>0.234095255304091</v>
      </c>
      <c r="O4141">
        <v>9.0942974282519593</v>
      </c>
      <c r="P4141">
        <v>106.067588325652</v>
      </c>
      <c r="Q4141">
        <v>6.5581219545144995E-2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420</v>
      </c>
      <c r="E4142">
        <v>15.714399999999999</v>
      </c>
      <c r="F4142">
        <v>15.11</v>
      </c>
      <c r="G4142">
        <v>99.104609422265398</v>
      </c>
      <c r="H4142">
        <v>2.13336371673938</v>
      </c>
      <c r="I4142">
        <v>37.1487021223368</v>
      </c>
      <c r="J4142">
        <v>-7.1334506691399904</v>
      </c>
      <c r="K4142">
        <v>14.279829829743599</v>
      </c>
      <c r="L4142">
        <v>12.076179216263601</v>
      </c>
      <c r="M4142">
        <v>55.8223672241988</v>
      </c>
      <c r="N4142">
        <v>1.38987121979453</v>
      </c>
      <c r="O4142">
        <v>17.4718729318332</v>
      </c>
      <c r="P4142">
        <v>145.69105691056899</v>
      </c>
      <c r="Q4142">
        <v>9.2576392123085993E-2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15.666525</v>
      </c>
      <c r="F4143">
        <v>43.5</v>
      </c>
      <c r="G4143">
        <v>-71.095382605387101</v>
      </c>
      <c r="H4143">
        <v>-6.0790675404546199</v>
      </c>
      <c r="I4143">
        <v>-58.931707456836698</v>
      </c>
      <c r="J4143">
        <v>-2.46994177522956</v>
      </c>
      <c r="K4143">
        <v>47.316701698674699</v>
      </c>
      <c r="M4143">
        <v>40.796202557951297</v>
      </c>
      <c r="N4143">
        <v>0.231775700934579</v>
      </c>
      <c r="O4143">
        <v>81.034482758620598</v>
      </c>
      <c r="P4143">
        <v>5.5825242718446404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531</v>
      </c>
      <c r="E4144">
        <v>15.652207499999999</v>
      </c>
      <c r="F4144">
        <v>53.4</v>
      </c>
      <c r="G4144">
        <v>170.24888802922999</v>
      </c>
      <c r="H4144">
        <v>5.4029607863364602</v>
      </c>
      <c r="I4144">
        <v>87.942034337695205</v>
      </c>
      <c r="J4144">
        <v>5.31968819279236</v>
      </c>
      <c r="K4144">
        <v>49.950861340502101</v>
      </c>
      <c r="L4144">
        <v>38.696214776688898</v>
      </c>
      <c r="M4144">
        <v>51.924263237754197</v>
      </c>
      <c r="N4144">
        <v>0.15289753386211699</v>
      </c>
      <c r="O4144">
        <v>29.8689138576778</v>
      </c>
      <c r="P4144">
        <v>205.317324185248</v>
      </c>
      <c r="Q4144">
        <v>0.120782734189195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108</v>
      </c>
      <c r="E4145">
        <v>15.634748999999999</v>
      </c>
      <c r="F4145">
        <v>50.3</v>
      </c>
      <c r="G4145">
        <v>23.7314750939072</v>
      </c>
      <c r="H4145">
        <v>1.5980548563531201</v>
      </c>
      <c r="I4145">
        <v>-12.535195501019</v>
      </c>
      <c r="J4145">
        <v>5.5781865670164104</v>
      </c>
      <c r="K4145">
        <v>45.754894223827698</v>
      </c>
      <c r="L4145">
        <v>43.200869832264502</v>
      </c>
      <c r="M4145">
        <v>72.564868257238203</v>
      </c>
      <c r="N4145">
        <v>0.80913222154466102</v>
      </c>
      <c r="O4145">
        <v>28.031809145129198</v>
      </c>
      <c r="P4145">
        <v>65.733113673805505</v>
      </c>
      <c r="Q4145">
        <v>8.8681404155516994E-2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57</v>
      </c>
      <c r="E4146">
        <v>15.62</v>
      </c>
      <c r="F4146">
        <v>35.5</v>
      </c>
      <c r="G4146">
        <v>9.0784045686708499</v>
      </c>
      <c r="H4146">
        <v>41.672345239948001</v>
      </c>
      <c r="I4146">
        <v>-28.650052367593101</v>
      </c>
      <c r="J4146">
        <v>0.88864408335628098</v>
      </c>
      <c r="K4146">
        <v>32.292644793475098</v>
      </c>
      <c r="L4146">
        <v>30.271752554763601</v>
      </c>
      <c r="M4146">
        <v>56.122868991046097</v>
      </c>
      <c r="N4146">
        <v>1.0627045650301401</v>
      </c>
      <c r="O4146">
        <v>16.816901408450601</v>
      </c>
      <c r="P4146">
        <v>76.616915422885498</v>
      </c>
      <c r="Q4146">
        <v>0.12749806570682801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628</v>
      </c>
      <c r="E4147">
        <v>15.5875</v>
      </c>
      <c r="F4147">
        <v>36.25</v>
      </c>
      <c r="G4147">
        <v>-24.649109350518501</v>
      </c>
      <c r="H4147">
        <v>-1.51122877538172</v>
      </c>
      <c r="I4147">
        <v>-7.94911815164222</v>
      </c>
      <c r="J4147">
        <v>1.1945117487745101</v>
      </c>
      <c r="K4147">
        <v>36.712159266944496</v>
      </c>
      <c r="L4147">
        <v>36.053420152810197</v>
      </c>
      <c r="M4147">
        <v>52.970721790519001</v>
      </c>
      <c r="N4147">
        <v>0.192476049845134</v>
      </c>
      <c r="O4147">
        <v>51.724137931034399</v>
      </c>
      <c r="P4147">
        <v>29.603146228101501</v>
      </c>
      <c r="Q4147">
        <v>-6.7036065696538999E-2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286</v>
      </c>
      <c r="E4148">
        <v>15.563079999999999</v>
      </c>
      <c r="F4148">
        <v>69.2</v>
      </c>
      <c r="G4148">
        <v>-14.7328205999925</v>
      </c>
      <c r="H4148">
        <v>-15.0324611188652</v>
      </c>
      <c r="I4148">
        <v>-25.5361547709368</v>
      </c>
      <c r="J4148">
        <v>-9.3058003610881492</v>
      </c>
      <c r="K4148">
        <v>72.396424354466802</v>
      </c>
      <c r="L4148">
        <v>73.028646242316896</v>
      </c>
      <c r="M4148">
        <v>44.762610203987997</v>
      </c>
      <c r="N4148">
        <v>0.67010527910323403</v>
      </c>
      <c r="O4148">
        <v>25.895953757225399</v>
      </c>
      <c r="P4148">
        <v>23.1316725978647</v>
      </c>
      <c r="Q4148">
        <v>3.0653723489023E-2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E4149">
        <v>15.524699999999999</v>
      </c>
      <c r="F4149">
        <v>30</v>
      </c>
      <c r="G4149">
        <v>-38.1824845197889</v>
      </c>
      <c r="H4149">
        <v>-3.7702907683104399</v>
      </c>
      <c r="I4149">
        <v>-33.760408828300697</v>
      </c>
      <c r="J4149">
        <v>-1.33357813886593</v>
      </c>
      <c r="K4149">
        <v>30.5299046034187</v>
      </c>
      <c r="L4149">
        <v>31.5943893281291</v>
      </c>
      <c r="M4149">
        <v>39.898294647261203</v>
      </c>
      <c r="N4149">
        <v>0.54705882352941104</v>
      </c>
      <c r="O4149">
        <v>43.1</v>
      </c>
      <c r="P4149">
        <v>19.047619047619001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531</v>
      </c>
      <c r="E4150">
        <v>15.502644999999999</v>
      </c>
      <c r="F4150">
        <v>36.5</v>
      </c>
      <c r="G4150">
        <v>94.928491829513604</v>
      </c>
      <c r="H4150">
        <v>16.7941076162892</v>
      </c>
      <c r="I4150">
        <v>-39.718673633872299</v>
      </c>
      <c r="J4150">
        <v>3.8608501838270399</v>
      </c>
      <c r="K4150">
        <v>35.671205797440003</v>
      </c>
      <c r="L4150">
        <v>33.401331948548801</v>
      </c>
      <c r="M4150">
        <v>64.6921011150895</v>
      </c>
      <c r="N4150">
        <v>2.2213048641357598</v>
      </c>
      <c r="O4150">
        <v>42.410958904109499</v>
      </c>
      <c r="P4150">
        <v>153.296321998612</v>
      </c>
      <c r="Q4150">
        <v>0.13853505945730199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720</v>
      </c>
      <c r="E4151">
        <v>15.501888424000001</v>
      </c>
      <c r="F4151">
        <v>92.3</v>
      </c>
      <c r="G4151">
        <v>22.165608355480899</v>
      </c>
      <c r="H4151">
        <v>4.0552342945941096</v>
      </c>
      <c r="I4151">
        <v>4.5819979659875498</v>
      </c>
      <c r="J4151">
        <v>3.0339258213060498</v>
      </c>
      <c r="K4151">
        <v>85.497789653062696</v>
      </c>
      <c r="L4151">
        <v>77.527882216860903</v>
      </c>
      <c r="M4151">
        <v>40.888200527429397</v>
      </c>
      <c r="N4151">
        <v>0.86244748145551298</v>
      </c>
      <c r="O4151">
        <v>0.75839653304441401</v>
      </c>
      <c r="P4151">
        <v>52.536770781688901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391</v>
      </c>
      <c r="E4152">
        <v>15.490910094</v>
      </c>
      <c r="F4152">
        <v>3.53</v>
      </c>
      <c r="G4152">
        <v>-88.255616475273797</v>
      </c>
      <c r="H4152">
        <v>8.6101279163951698</v>
      </c>
      <c r="I4152">
        <v>-81.868782387968196</v>
      </c>
      <c r="J4152">
        <v>-2.1335781388659201</v>
      </c>
      <c r="K4152">
        <v>4.2795372420904698</v>
      </c>
      <c r="L4152">
        <v>8.6640260360812498</v>
      </c>
      <c r="M4152">
        <v>37.176141308408702</v>
      </c>
      <c r="N4152">
        <v>0.487830174788488</v>
      </c>
      <c r="O4152">
        <v>296.60056657223799</v>
      </c>
      <c r="P4152">
        <v>20.890410958904098</v>
      </c>
      <c r="Q4152">
        <v>-0.194507262647724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628</v>
      </c>
      <c r="E4153">
        <v>15.469799999999999</v>
      </c>
      <c r="F4153">
        <v>11.21</v>
      </c>
      <c r="G4153">
        <v>43.733736514079098</v>
      </c>
      <c r="H4153">
        <v>10.997081588825401</v>
      </c>
      <c r="I4153">
        <v>42.529113294331097</v>
      </c>
      <c r="J4153">
        <v>2.85689805161025</v>
      </c>
      <c r="K4153">
        <v>9.7358337002357693</v>
      </c>
      <c r="L4153">
        <v>8.1925876102250204</v>
      </c>
      <c r="M4153">
        <v>63.166837396501101</v>
      </c>
      <c r="N4153">
        <v>2.2928333160012402</v>
      </c>
      <c r="O4153">
        <v>12.3104371097234</v>
      </c>
      <c r="P4153">
        <v>86.522462562396001</v>
      </c>
      <c r="Q4153">
        <v>7.7759366747644998E-2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46</v>
      </c>
      <c r="E4154">
        <v>15.4055</v>
      </c>
      <c r="F4154">
        <v>550</v>
      </c>
      <c r="G4154">
        <v>9.8051315792822393</v>
      </c>
      <c r="H4154">
        <v>-8.1123687262503505</v>
      </c>
      <c r="I4154">
        <v>72.123395663943896</v>
      </c>
      <c r="J4154">
        <v>2.1053112541111201</v>
      </c>
      <c r="K4154">
        <v>530.12224615192997</v>
      </c>
      <c r="L4154">
        <v>458.16171535293199</v>
      </c>
      <c r="M4154">
        <v>41.616232048751399</v>
      </c>
      <c r="N4154">
        <v>1.53046594982078</v>
      </c>
      <c r="O4154">
        <v>14.3545454545454</v>
      </c>
      <c r="P4154">
        <v>86.630471666101101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223</v>
      </c>
      <c r="E4155">
        <v>15.345499999999999</v>
      </c>
      <c r="F4155">
        <v>13.06</v>
      </c>
      <c r="G4155">
        <v>38.898677058766502</v>
      </c>
      <c r="H4155">
        <v>-8.1858393354013401</v>
      </c>
      <c r="I4155">
        <v>-3.5761373871907001</v>
      </c>
      <c r="J4155">
        <v>3.3118986337502001</v>
      </c>
      <c r="K4155">
        <v>12.597082735068801</v>
      </c>
      <c r="L4155">
        <v>11.920131618324699</v>
      </c>
      <c r="M4155">
        <v>63.628451534927699</v>
      </c>
      <c r="N4155">
        <v>1.3943794591609799</v>
      </c>
      <c r="O4155">
        <v>22.128637059724301</v>
      </c>
      <c r="Q4155">
        <v>5.8653563593963003E-2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21</v>
      </c>
      <c r="E4156">
        <v>15.327795</v>
      </c>
      <c r="F4156">
        <v>36.89</v>
      </c>
      <c r="G4156">
        <v>-65.240332534616698</v>
      </c>
      <c r="H4156">
        <v>-1.5220321694257199</v>
      </c>
      <c r="I4156">
        <v>-34.595282499898303</v>
      </c>
      <c r="J4156">
        <v>-1.44404486076595</v>
      </c>
      <c r="K4156">
        <v>36.548310464481297</v>
      </c>
      <c r="L4156">
        <v>44.906354180449803</v>
      </c>
      <c r="M4156">
        <v>55.0881806363588</v>
      </c>
      <c r="N4156">
        <v>0.79620148509479405</v>
      </c>
      <c r="O4156">
        <v>89.482244510707503</v>
      </c>
      <c r="P4156">
        <v>30.353356890459299</v>
      </c>
      <c r="Q4156">
        <v>8.2031097817818005E-2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720</v>
      </c>
      <c r="E4157">
        <v>15.224317124999899</v>
      </c>
      <c r="F4157">
        <v>26.36</v>
      </c>
      <c r="G4157">
        <v>6.1235014819386802</v>
      </c>
      <c r="H4157">
        <v>-0.26283945288596999</v>
      </c>
      <c r="I4157">
        <v>3.79336628272209</v>
      </c>
      <c r="J4157">
        <v>1.43877641013836</v>
      </c>
      <c r="K4157">
        <v>25.2123574520528</v>
      </c>
      <c r="L4157">
        <v>23.089731654322101</v>
      </c>
      <c r="M4157">
        <v>59.890528015670299</v>
      </c>
      <c r="N4157">
        <v>0.68504600651428404</v>
      </c>
      <c r="O4157">
        <v>0.72078907435508799</v>
      </c>
      <c r="P4157">
        <v>39.397144368059202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365</v>
      </c>
      <c r="E4158">
        <v>15.216786300000001</v>
      </c>
      <c r="F4158">
        <v>28.11</v>
      </c>
      <c r="G4158">
        <v>-14.7815594158315</v>
      </c>
      <c r="H4158">
        <v>-13.572293042608599</v>
      </c>
      <c r="I4158">
        <v>-8.3783972741963506</v>
      </c>
      <c r="J4158">
        <v>0.18272208857910899</v>
      </c>
      <c r="K4158">
        <v>26.620398443709099</v>
      </c>
      <c r="L4158">
        <v>27.045009195653599</v>
      </c>
      <c r="M4158">
        <v>54.077795408656399</v>
      </c>
      <c r="N4158">
        <v>0.12705186227142001</v>
      </c>
      <c r="O4158">
        <v>32.692991817858399</v>
      </c>
      <c r="P4158">
        <v>47.172774869109901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E4159">
        <v>15.209417058</v>
      </c>
      <c r="F4159">
        <v>0.97</v>
      </c>
      <c r="G4159">
        <v>63.778299793936498</v>
      </c>
      <c r="H4159">
        <v>-28.634915248389898</v>
      </c>
      <c r="I4159">
        <v>-21.8731511079332</v>
      </c>
      <c r="J4159">
        <v>-6.3335781388659296</v>
      </c>
      <c r="K4159">
        <v>0.98198742034198905</v>
      </c>
      <c r="L4159">
        <v>0.87127850661036499</v>
      </c>
      <c r="M4159">
        <v>46.268507235514001</v>
      </c>
      <c r="N4159">
        <v>0.51400009520763501</v>
      </c>
      <c r="O4159">
        <v>49.4845360824742</v>
      </c>
      <c r="P4159">
        <v>125.58139534883701</v>
      </c>
      <c r="Q4159">
        <v>4.7448843674911E-2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51</v>
      </c>
      <c r="E4160">
        <v>15.188465600000001</v>
      </c>
      <c r="F4160">
        <v>49.72</v>
      </c>
      <c r="G4160">
        <v>50.082043868776204</v>
      </c>
      <c r="H4160">
        <v>31.751124334499998</v>
      </c>
      <c r="I4160">
        <v>88.684672021318406</v>
      </c>
      <c r="J4160">
        <v>-5.4547205578806803</v>
      </c>
      <c r="K4160">
        <v>41.028873971714901</v>
      </c>
      <c r="L4160">
        <v>32.924828967276298</v>
      </c>
      <c r="M4160">
        <v>58.851036653491001</v>
      </c>
      <c r="N4160">
        <v>3.2965099979232799</v>
      </c>
      <c r="O4160">
        <v>12.107803700724</v>
      </c>
      <c r="P4160">
        <v>131.255813953488</v>
      </c>
      <c r="Q4160">
        <v>0.10899293423032599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720</v>
      </c>
      <c r="E4161">
        <v>15.1879762019999</v>
      </c>
      <c r="F4161">
        <v>167.13</v>
      </c>
      <c r="G4161">
        <v>27.4914211047133</v>
      </c>
      <c r="H4161">
        <v>0.20344457927307899</v>
      </c>
      <c r="I4161">
        <v>8.0331577974244794</v>
      </c>
      <c r="J4161">
        <v>1.9895142180216301</v>
      </c>
      <c r="K4161">
        <v>156.75960229988101</v>
      </c>
      <c r="L4161">
        <v>139.38095161079701</v>
      </c>
      <c r="M4161">
        <v>55.3773054855941</v>
      </c>
      <c r="N4161">
        <v>1.06121078728231</v>
      </c>
      <c r="O4161">
        <v>0.251301382157609</v>
      </c>
      <c r="P4161">
        <v>59.780114722753297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628</v>
      </c>
      <c r="E4162">
        <v>15.121972</v>
      </c>
      <c r="F4162">
        <v>28.04</v>
      </c>
      <c r="G4162">
        <v>65.374287026038601</v>
      </c>
      <c r="H4162">
        <v>-16.7148153851529</v>
      </c>
      <c r="I4162">
        <v>43.806775879772701</v>
      </c>
      <c r="J4162">
        <v>-8.2626607673630001</v>
      </c>
      <c r="K4162">
        <v>38.663849009673598</v>
      </c>
      <c r="L4162">
        <v>32.036746030073601</v>
      </c>
      <c r="M4162">
        <v>14.206791736758101</v>
      </c>
      <c r="N4162">
        <v>0.135613282075113</v>
      </c>
      <c r="O4162">
        <v>137.33951497860099</v>
      </c>
      <c r="P4162">
        <v>125.58326629123</v>
      </c>
      <c r="Q4162">
        <v>0.12846857472008499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531</v>
      </c>
      <c r="E4163">
        <v>15.12</v>
      </c>
      <c r="F4163">
        <v>50.4</v>
      </c>
      <c r="G4163">
        <v>-51.2724081290119</v>
      </c>
      <c r="H4163">
        <v>-7.36486622716345</v>
      </c>
      <c r="I4163">
        <v>-34.254103488885598</v>
      </c>
      <c r="J4163">
        <v>-3.3172420828566</v>
      </c>
      <c r="K4163">
        <v>53.001901524255103</v>
      </c>
      <c r="L4163">
        <v>54.505289425002999</v>
      </c>
      <c r="M4163">
        <v>9.7472161372137691</v>
      </c>
      <c r="N4163">
        <v>0.43077782858304098</v>
      </c>
      <c r="O4163">
        <v>103.37301587301501</v>
      </c>
      <c r="P4163">
        <v>51.305914139897901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265</v>
      </c>
      <c r="E4164">
        <v>15.064794719999901</v>
      </c>
      <c r="F4164">
        <v>4.96</v>
      </c>
      <c r="G4164">
        <v>89.234395275607397</v>
      </c>
      <c r="H4164">
        <v>20.561935145310802</v>
      </c>
      <c r="I4164">
        <v>19.799950565168398</v>
      </c>
      <c r="J4164">
        <v>-6.4961020394395499</v>
      </c>
      <c r="K4164">
        <v>4.1244956282141301</v>
      </c>
      <c r="L4164">
        <v>3.45470944004109</v>
      </c>
      <c r="M4164">
        <v>35.226301646446899</v>
      </c>
      <c r="N4164">
        <v>8.3596325489045206E-2</v>
      </c>
      <c r="O4164">
        <v>16.935483870967701</v>
      </c>
      <c r="P4164">
        <v>168.10810810810801</v>
      </c>
      <c r="Q4164">
        <v>6.1030021346489001E-2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98</v>
      </c>
      <c r="E4165">
        <v>15.05772</v>
      </c>
      <c r="F4165">
        <v>16.62</v>
      </c>
      <c r="G4165">
        <v>360.972250688077</v>
      </c>
      <c r="H4165">
        <v>-1.50631984503044</v>
      </c>
      <c r="I4165">
        <v>-42.8009650538039</v>
      </c>
      <c r="J4165">
        <v>2.7426874758612101</v>
      </c>
      <c r="K4165">
        <v>17.853675733443399</v>
      </c>
      <c r="L4165">
        <v>18.280162687401301</v>
      </c>
      <c r="M4165">
        <v>64.712991939064594</v>
      </c>
      <c r="N4165">
        <v>0.55139460520483696</v>
      </c>
      <c r="O4165">
        <v>137.90613718411501</v>
      </c>
      <c r="P4165">
        <v>387.39002932551301</v>
      </c>
      <c r="Q4165">
        <v>0.14570758676597201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21</v>
      </c>
      <c r="E4166">
        <v>15.0109932</v>
      </c>
      <c r="F4166">
        <v>14.28</v>
      </c>
      <c r="G4166">
        <v>-42.909006707611397</v>
      </c>
      <c r="H4166">
        <v>-1.17658075574924</v>
      </c>
      <c r="I4166">
        <v>-50.900066221804799</v>
      </c>
      <c r="J4166">
        <v>-4.8669114721992601</v>
      </c>
      <c r="K4166">
        <v>14.8564858699095</v>
      </c>
      <c r="L4166">
        <v>16.531614391804599</v>
      </c>
      <c r="M4166">
        <v>50.1457415680159</v>
      </c>
      <c r="N4166">
        <v>1.19300788963756</v>
      </c>
      <c r="O4166">
        <v>90.826330532212793</v>
      </c>
      <c r="P4166">
        <v>16.476345840130499</v>
      </c>
      <c r="Q4166">
        <v>0.10019315028730801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72</v>
      </c>
      <c r="E4167">
        <v>15.005000000000001</v>
      </c>
      <c r="F4167">
        <v>25</v>
      </c>
      <c r="G4167">
        <v>-40.181145315600901</v>
      </c>
      <c r="H4167">
        <v>13.9428875262631</v>
      </c>
      <c r="I4167">
        <v>-14.4935288679757</v>
      </c>
      <c r="J4167">
        <v>-5.0445156388659402</v>
      </c>
      <c r="K4167">
        <v>24.0935319868709</v>
      </c>
      <c r="L4167">
        <v>25.3300535475137</v>
      </c>
      <c r="M4167">
        <v>68.558891492162402</v>
      </c>
      <c r="N4167">
        <v>2.0939784168067899</v>
      </c>
      <c r="O4167">
        <v>25.8</v>
      </c>
      <c r="P4167">
        <v>25.628140703517499</v>
      </c>
      <c r="Q4167">
        <v>8.4982561423401007E-2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E4168">
        <v>14.9821875</v>
      </c>
      <c r="F4168">
        <v>38.049999999999997</v>
      </c>
      <c r="G4168">
        <v>-36.972550616749601</v>
      </c>
      <c r="H4168">
        <v>-5.8190172356415601</v>
      </c>
      <c r="I4168">
        <v>12.4947306217073</v>
      </c>
      <c r="J4168">
        <v>1.16642186113406</v>
      </c>
      <c r="K4168">
        <v>37.422506963868202</v>
      </c>
      <c r="M4168">
        <v>35.767447772051199</v>
      </c>
      <c r="N4168">
        <v>0.93673276676109496</v>
      </c>
      <c r="O4168">
        <v>15.611038107752901</v>
      </c>
      <c r="P4168">
        <v>68.736141906873598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420</v>
      </c>
      <c r="E4169">
        <v>14.95368</v>
      </c>
      <c r="F4169">
        <v>1.1499999999999999</v>
      </c>
      <c r="G4169">
        <v>108.27609891358399</v>
      </c>
      <c r="H4169">
        <v>-4.3389657555900802</v>
      </c>
      <c r="I4169">
        <v>13.523674288892099</v>
      </c>
      <c r="J4169">
        <v>8.6664218611340704</v>
      </c>
      <c r="K4169">
        <v>0.96491098665725095</v>
      </c>
      <c r="L4169">
        <v>0.80342782241933797</v>
      </c>
      <c r="M4169">
        <v>67.310719866753203</v>
      </c>
      <c r="N4169">
        <v>1.1206976637060999</v>
      </c>
      <c r="O4169">
        <v>20.869565217391202</v>
      </c>
      <c r="P4169">
        <v>149.99999999999901</v>
      </c>
      <c r="Q4169">
        <v>8.8739323140745993E-2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E4170">
        <v>14.922984100000001</v>
      </c>
      <c r="F4170">
        <v>21.41</v>
      </c>
      <c r="G4170">
        <v>30.4320382123808</v>
      </c>
      <c r="H4170">
        <v>-11.9126411258756</v>
      </c>
      <c r="I4170">
        <v>-30.3919804963278</v>
      </c>
      <c r="J4170">
        <v>-8.6200102996699393</v>
      </c>
      <c r="K4170">
        <v>22.527108710174701</v>
      </c>
      <c r="L4170">
        <v>19.9541242672334</v>
      </c>
      <c r="M4170">
        <v>37.284444646327998</v>
      </c>
      <c r="N4170">
        <v>1.3853810932938699</v>
      </c>
      <c r="O4170">
        <v>36.805231200373598</v>
      </c>
      <c r="P4170">
        <v>83.619210977701499</v>
      </c>
      <c r="Q4170">
        <v>6.6112277827894E-2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377</v>
      </c>
      <c r="E4171">
        <v>14.893274805000001</v>
      </c>
      <c r="F4171">
        <v>11.93</v>
      </c>
      <c r="G4171">
        <v>504.799152579495</v>
      </c>
      <c r="H4171">
        <v>38.0371467535333</v>
      </c>
      <c r="I4171">
        <v>516.962827728045</v>
      </c>
      <c r="J4171">
        <v>6.6996628583639701</v>
      </c>
      <c r="K4171">
        <v>8.0966793698800696</v>
      </c>
      <c r="M4171">
        <v>100</v>
      </c>
      <c r="N4171">
        <v>1.93321014337331</v>
      </c>
      <c r="O4171">
        <v>0</v>
      </c>
      <c r="P4171">
        <v>562.77777777777703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133</v>
      </c>
      <c r="E4172">
        <v>14.864934</v>
      </c>
      <c r="F4172">
        <v>12.4</v>
      </c>
      <c r="G4172">
        <v>-67.982340371649002</v>
      </c>
      <c r="H4172">
        <v>37.428808210326302</v>
      </c>
      <c r="I4172">
        <v>-8.1805363374741393</v>
      </c>
      <c r="J4172">
        <v>35.990365523105901</v>
      </c>
      <c r="K4172">
        <v>10.2350242614144</v>
      </c>
      <c r="L4172">
        <v>11.1819905101773</v>
      </c>
      <c r="M4172">
        <v>69.313437081881602</v>
      </c>
      <c r="N4172">
        <v>3.8653087225401301</v>
      </c>
      <c r="O4172">
        <v>71.129032258064498</v>
      </c>
      <c r="P4172">
        <v>46.399055489964503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108</v>
      </c>
      <c r="E4173">
        <v>14.8531218</v>
      </c>
      <c r="F4173">
        <v>28.02</v>
      </c>
      <c r="G4173">
        <v>6.9472856176805697</v>
      </c>
      <c r="H4173">
        <v>-10.8489466558148</v>
      </c>
      <c r="I4173">
        <v>-15.5573792902241</v>
      </c>
      <c r="J4173">
        <v>-4.5372394660970503</v>
      </c>
      <c r="K4173">
        <v>30.513526105288101</v>
      </c>
      <c r="L4173">
        <v>30.342931996651298</v>
      </c>
      <c r="M4173">
        <v>43.986643631798103</v>
      </c>
      <c r="N4173">
        <v>1.3079057239057199</v>
      </c>
      <c r="O4173">
        <v>58.9935760171306</v>
      </c>
      <c r="P4173">
        <v>48.5683987274655</v>
      </c>
      <c r="Q4173">
        <v>9.9381017365007998E-2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21</v>
      </c>
      <c r="E4174">
        <v>14.816707785</v>
      </c>
      <c r="F4174">
        <v>14.85</v>
      </c>
      <c r="G4174">
        <v>-21.840313848703602</v>
      </c>
      <c r="H4174">
        <v>-8.4070089540680595</v>
      </c>
      <c r="I4174">
        <v>-13.5078348321692</v>
      </c>
      <c r="J4174">
        <v>16.995888218442602</v>
      </c>
      <c r="K4174">
        <v>14.175333409370401</v>
      </c>
      <c r="L4174">
        <v>14.318491737125401</v>
      </c>
      <c r="M4174">
        <v>56.890955378671599</v>
      </c>
      <c r="N4174">
        <v>1.3118660441152701</v>
      </c>
      <c r="O4174">
        <v>37.912457912457903</v>
      </c>
      <c r="P4174">
        <v>60.540540540540498</v>
      </c>
      <c r="Q4174">
        <v>2.7599702885086001E-2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531</v>
      </c>
      <c r="E4175">
        <v>14.74361</v>
      </c>
      <c r="F4175">
        <v>49</v>
      </c>
      <c r="G4175">
        <v>14.9963627767054</v>
      </c>
      <c r="H4175">
        <v>-6.4659690700068104</v>
      </c>
      <c r="I4175">
        <v>17.183664751457702</v>
      </c>
      <c r="J4175">
        <v>-7.1390375775433697</v>
      </c>
      <c r="K4175">
        <v>49.768359285639299</v>
      </c>
      <c r="L4175">
        <v>42.776735601191596</v>
      </c>
      <c r="M4175">
        <v>39.479088618678603</v>
      </c>
      <c r="N4175">
        <v>0.223593713529915</v>
      </c>
      <c r="O4175">
        <v>28.571428571428498</v>
      </c>
      <c r="P4175">
        <v>74.875089221984297</v>
      </c>
      <c r="Q4175">
        <v>0.13043316760859699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531</v>
      </c>
      <c r="E4176">
        <v>14.700979999999999</v>
      </c>
      <c r="F4176">
        <v>49</v>
      </c>
      <c r="G4176">
        <v>42.547738603943202</v>
      </c>
      <c r="H4176">
        <v>-13.9540089607443</v>
      </c>
      <c r="I4176">
        <v>-16.547224126971301</v>
      </c>
      <c r="J4176">
        <v>-13.098284021218801</v>
      </c>
      <c r="K4176">
        <v>56.051518701440003</v>
      </c>
      <c r="L4176">
        <v>52.0563496240866</v>
      </c>
      <c r="M4176">
        <v>13.3829551528893</v>
      </c>
      <c r="N4176">
        <v>0.56428191598151101</v>
      </c>
      <c r="O4176">
        <v>28.571428571428498</v>
      </c>
      <c r="P4176">
        <v>78.181818181818102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531</v>
      </c>
      <c r="E4177">
        <v>14.685</v>
      </c>
      <c r="F4177">
        <v>29.37</v>
      </c>
      <c r="G4177">
        <v>76.8348165182733</v>
      </c>
      <c r="H4177">
        <v>40.418079001454601</v>
      </c>
      <c r="I4177">
        <v>133.80332894354601</v>
      </c>
      <c r="J4177">
        <v>6.8557531909612601</v>
      </c>
      <c r="K4177">
        <v>22.397731859393399</v>
      </c>
      <c r="L4177">
        <v>16.3384793943132</v>
      </c>
      <c r="M4177">
        <v>91.1144768330918</v>
      </c>
      <c r="N4177">
        <v>0.35772327347783001</v>
      </c>
      <c r="O4177">
        <v>0</v>
      </c>
      <c r="P4177">
        <v>282.421875</v>
      </c>
      <c r="Q4177">
        <v>0.166689633653688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531</v>
      </c>
      <c r="E4178">
        <v>14.63991341</v>
      </c>
      <c r="F4178">
        <v>464.65</v>
      </c>
      <c r="G4178">
        <v>19.560857869004401</v>
      </c>
      <c r="H4178">
        <v>-2.8751509474043999</v>
      </c>
      <c r="I4178">
        <v>-30.819016399641502</v>
      </c>
      <c r="J4178">
        <v>-2.30096944321375</v>
      </c>
      <c r="K4178">
        <v>461.00264179688702</v>
      </c>
      <c r="L4178">
        <v>429.211021627788</v>
      </c>
      <c r="M4178">
        <v>61.810127346262597</v>
      </c>
      <c r="N4178">
        <v>1.30438675022381</v>
      </c>
      <c r="O4178">
        <v>32.303884644355897</v>
      </c>
      <c r="P4178">
        <v>79.401544401544299</v>
      </c>
      <c r="Q4178">
        <v>3.6678805784634998E-2</v>
      </c>
    </row>
    <row r="4179" spans="1:17" hidden="1" x14ac:dyDescent="0.3">
      <c r="A4179" t="s">
        <v>8518</v>
      </c>
      <c r="B4179" t="s">
        <v>5387</v>
      </c>
      <c r="C4179" t="str">
        <f>IFERROR(VLOOKUP(Table1[[#This Row],[Ticker]],[1]!Table1[[Symbol]:[Industry]],2,FALSE),"-")</f>
        <v>-</v>
      </c>
      <c r="D4179" t="s">
        <v>265</v>
      </c>
      <c r="E4179">
        <v>14.581578500000001</v>
      </c>
      <c r="F4179">
        <v>20.77</v>
      </c>
      <c r="G4179">
        <v>32.861362466858402</v>
      </c>
      <c r="H4179">
        <v>2.32517502070022</v>
      </c>
      <c r="I4179">
        <v>22.390633353219599</v>
      </c>
      <c r="J4179">
        <v>-1.4316654365608701</v>
      </c>
      <c r="K4179">
        <v>19.809725315253299</v>
      </c>
      <c r="L4179">
        <v>16.996904772828401</v>
      </c>
      <c r="M4179">
        <v>66.755045925907993</v>
      </c>
      <c r="N4179">
        <v>0.14434055428319201</v>
      </c>
      <c r="O4179">
        <v>12.9032258064516</v>
      </c>
      <c r="P4179">
        <v>95.943396226415103</v>
      </c>
    </row>
    <row r="4180" spans="1:17" hidden="1" x14ac:dyDescent="0.3">
      <c r="A4180" t="s">
        <v>8519</v>
      </c>
      <c r="B4180" t="s">
        <v>8520</v>
      </c>
      <c r="C4180" t="str">
        <f>IFERROR(VLOOKUP(Table1[[#This Row],[Ticker]],[1]!Table1[[Symbol]:[Industry]],2,FALSE),"-")</f>
        <v>-</v>
      </c>
      <c r="D4180" t="s">
        <v>51</v>
      </c>
      <c r="E4180">
        <v>14.5484268</v>
      </c>
      <c r="F4180">
        <v>34.119999999999997</v>
      </c>
      <c r="G4180">
        <v>1.1336232317228401</v>
      </c>
      <c r="H4180">
        <v>-11.221848638472901</v>
      </c>
      <c r="I4180">
        <v>-18.679873797008799</v>
      </c>
      <c r="J4180">
        <v>2.1230622492480702</v>
      </c>
      <c r="K4180">
        <v>35.795682477883297</v>
      </c>
      <c r="L4180">
        <v>32.8282650746904</v>
      </c>
      <c r="M4180">
        <v>49.7080067995687</v>
      </c>
      <c r="N4180">
        <v>3.52576617480136</v>
      </c>
      <c r="O4180">
        <v>28.135990621336401</v>
      </c>
      <c r="P4180">
        <v>67.254901960784295</v>
      </c>
      <c r="Q4180">
        <v>0.11630556255839899</v>
      </c>
    </row>
    <row r="4181" spans="1:17" hidden="1" x14ac:dyDescent="0.3">
      <c r="A4181" t="s">
        <v>8521</v>
      </c>
      <c r="B4181" t="s">
        <v>8522</v>
      </c>
      <c r="C4181" t="str">
        <f>IFERROR(VLOOKUP(Table1[[#This Row],[Ticker]],[1]!Table1[[Symbol]:[Industry]],2,FALSE),"-")</f>
        <v>-</v>
      </c>
      <c r="E4181">
        <v>14.534950500000001</v>
      </c>
      <c r="F4181">
        <v>38.85</v>
      </c>
      <c r="G4181">
        <v>-3.8625735901174001</v>
      </c>
      <c r="H4181">
        <v>25.568784460379302</v>
      </c>
      <c r="I4181">
        <v>6.9627451850613502</v>
      </c>
      <c r="J4181">
        <v>-8.5274682595853193</v>
      </c>
      <c r="K4181">
        <v>33.698455878222902</v>
      </c>
      <c r="L4181">
        <v>31.894396323675402</v>
      </c>
      <c r="M4181">
        <v>59.414226987956603</v>
      </c>
      <c r="N4181">
        <v>2.0008045089561399</v>
      </c>
      <c r="O4181">
        <v>22.960102960102901</v>
      </c>
      <c r="P4181">
        <v>60.669975186104203</v>
      </c>
      <c r="Q4181">
        <v>-1.5657550368462999E-2</v>
      </c>
    </row>
    <row r="4182" spans="1:17" hidden="1" x14ac:dyDescent="0.3">
      <c r="A4182" t="s">
        <v>8523</v>
      </c>
      <c r="B4182" t="s">
        <v>8524</v>
      </c>
      <c r="C4182" t="str">
        <f>IFERROR(VLOOKUP(Table1[[#This Row],[Ticker]],[1]!Table1[[Symbol]:[Industry]],2,FALSE),"-")</f>
        <v>-</v>
      </c>
      <c r="E4182">
        <v>14.511692800000001</v>
      </c>
      <c r="F4182">
        <v>12.76</v>
      </c>
      <c r="G4182">
        <v>7.89801083624819</v>
      </c>
      <c r="H4182">
        <v>5.2935527923696304</v>
      </c>
      <c r="I4182">
        <v>-14.488661737517299</v>
      </c>
      <c r="J4182">
        <v>8.8153976525679507</v>
      </c>
      <c r="K4182">
        <v>11.4050492909798</v>
      </c>
      <c r="L4182">
        <v>10.904750317204201</v>
      </c>
      <c r="M4182">
        <v>69.637358693855504</v>
      </c>
      <c r="N4182">
        <v>1.35643799749815</v>
      </c>
      <c r="O4182">
        <v>16.379310344827498</v>
      </c>
      <c r="P4182">
        <v>56.372549019607803</v>
      </c>
      <c r="Q4182">
        <v>-1.9873763047413E-2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420</v>
      </c>
      <c r="E4183">
        <v>14.4985356</v>
      </c>
      <c r="F4183">
        <v>42.89</v>
      </c>
      <c r="G4183">
        <v>49.432979870148998</v>
      </c>
      <c r="H4183">
        <v>13.890158523356201</v>
      </c>
      <c r="I4183">
        <v>1.82167458959881</v>
      </c>
      <c r="J4183">
        <v>-2.7821870144695202</v>
      </c>
      <c r="K4183">
        <v>38.726692729388297</v>
      </c>
      <c r="L4183">
        <v>34.968366821635598</v>
      </c>
      <c r="M4183">
        <v>70.911352267291306</v>
      </c>
      <c r="N4183">
        <v>1.3276541120868199</v>
      </c>
      <c r="O4183">
        <v>24.0382373513639</v>
      </c>
      <c r="P4183">
        <v>82.277943051423705</v>
      </c>
      <c r="Q4183">
        <v>3.5255366595925E-2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E4184">
        <v>14.477770034000001</v>
      </c>
      <c r="F4184">
        <v>14.98</v>
      </c>
      <c r="G4184">
        <v>-70.7507403617021</v>
      </c>
      <c r="H4184">
        <v>-10.419196930160799</v>
      </c>
      <c r="I4184">
        <v>-43.359640639855797</v>
      </c>
      <c r="J4184">
        <v>-5.9142233001562596</v>
      </c>
      <c r="K4184">
        <v>16.2793770352149</v>
      </c>
      <c r="L4184">
        <v>19.4311298417059</v>
      </c>
      <c r="M4184">
        <v>48.268622871034601</v>
      </c>
      <c r="N4184">
        <v>0.70518806801267797</v>
      </c>
      <c r="O4184">
        <v>79.639519359145496</v>
      </c>
      <c r="P4184">
        <v>7</v>
      </c>
      <c r="Q4184">
        <v>-5.9966183757631998E-2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D4185" t="s">
        <v>420</v>
      </c>
      <c r="E4185">
        <v>14.463798000000001</v>
      </c>
      <c r="F4185">
        <v>46.68</v>
      </c>
      <c r="G4185">
        <v>-43.357280416795398</v>
      </c>
      <c r="H4185">
        <v>-7.5777802492557997</v>
      </c>
      <c r="I4185">
        <v>-20.707009300508801</v>
      </c>
      <c r="J4185">
        <v>1.10881817449812</v>
      </c>
      <c r="K4185">
        <v>45.222300209238</v>
      </c>
      <c r="L4185">
        <v>50.061861596169202</v>
      </c>
      <c r="M4185">
        <v>71.271109503226995</v>
      </c>
      <c r="N4185">
        <v>0.27247099972320699</v>
      </c>
      <c r="O4185">
        <v>34.425878320479796</v>
      </c>
      <c r="P4185">
        <v>15.259259259259199</v>
      </c>
      <c r="Q4185">
        <v>3.5844129889817999E-2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95</v>
      </c>
      <c r="E4186">
        <v>14.463745866673699</v>
      </c>
      <c r="F4186">
        <v>43</v>
      </c>
      <c r="M4186" s="1">
        <v>9.8126000000000006E-11</v>
      </c>
      <c r="N4186">
        <v>1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E4187">
        <v>14.455392</v>
      </c>
      <c r="F4187">
        <v>30.73</v>
      </c>
      <c r="G4187">
        <v>50.802521247223702</v>
      </c>
      <c r="H4187">
        <v>20.974890610897798</v>
      </c>
      <c r="I4187">
        <v>-28.320099014612602</v>
      </c>
      <c r="J4187">
        <v>23.585121048125899</v>
      </c>
      <c r="K4187">
        <v>25.801588239016201</v>
      </c>
      <c r="L4187">
        <v>27.2416564369924</v>
      </c>
      <c r="M4187">
        <v>87.718593601078297</v>
      </c>
      <c r="N4187">
        <v>2.5626666666666602</v>
      </c>
      <c r="O4187">
        <v>74.845427920598695</v>
      </c>
      <c r="P4187">
        <v>77.220299884659696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604</v>
      </c>
      <c r="E4188">
        <v>14.447104</v>
      </c>
      <c r="F4188">
        <v>4.0599999999999996</v>
      </c>
      <c r="G4188">
        <v>-9.0767381750082805</v>
      </c>
      <c r="H4188">
        <v>-2.4279638445881599</v>
      </c>
      <c r="I4188">
        <v>-30.196132474392801</v>
      </c>
      <c r="J4188">
        <v>2.5625257572379598</v>
      </c>
      <c r="K4188">
        <v>4.1239894095650804</v>
      </c>
      <c r="L4188">
        <v>4.1651616868910297</v>
      </c>
      <c r="M4188">
        <v>54.725643646669802</v>
      </c>
      <c r="N4188">
        <v>0.63905936094343496</v>
      </c>
      <c r="O4188">
        <v>61.822660098522199</v>
      </c>
      <c r="P4188">
        <v>23.030303030302999</v>
      </c>
      <c r="Q4188">
        <v>2.5644833612966E-2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628</v>
      </c>
      <c r="E4189">
        <v>14.441030591999899</v>
      </c>
      <c r="F4189">
        <v>29.42</v>
      </c>
      <c r="G4189">
        <v>12.094462417177899</v>
      </c>
      <c r="H4189">
        <v>1.95069573037625</v>
      </c>
      <c r="I4189">
        <v>-13.6040863831723</v>
      </c>
      <c r="J4189">
        <v>1.0598399613584499</v>
      </c>
      <c r="K4189">
        <v>25.352874535428299</v>
      </c>
      <c r="L4189">
        <v>24.8409446725185</v>
      </c>
      <c r="M4189">
        <v>75.737603733507797</v>
      </c>
      <c r="N4189">
        <v>2.9656878415046601</v>
      </c>
      <c r="O4189">
        <v>28.823929299795999</v>
      </c>
      <c r="P4189">
        <v>51.649484536082397</v>
      </c>
      <c r="Q4189">
        <v>5.4608188753314003E-2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628</v>
      </c>
      <c r="E4190">
        <v>14.424142</v>
      </c>
      <c r="F4190">
        <v>43.28</v>
      </c>
      <c r="G4190">
        <v>-16.458429043940001</v>
      </c>
      <c r="H4190">
        <v>-8.0187242926179199</v>
      </c>
      <c r="I4190">
        <v>-13.9063177249162</v>
      </c>
      <c r="J4190">
        <v>-1.93293268012919</v>
      </c>
      <c r="K4190">
        <v>44.070468498551499</v>
      </c>
      <c r="L4190">
        <v>42.493762035122401</v>
      </c>
      <c r="M4190">
        <v>48.038073233330103</v>
      </c>
      <c r="N4190">
        <v>0.76363266354302395</v>
      </c>
      <c r="O4190">
        <v>34.011090573012901</v>
      </c>
      <c r="P4190">
        <v>25.740848343985999</v>
      </c>
      <c r="Q4190">
        <v>0.123931802097643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228</v>
      </c>
      <c r="E4191">
        <v>14.418860759999999</v>
      </c>
      <c r="F4191">
        <v>2.5499999999999998</v>
      </c>
      <c r="G4191">
        <v>-53.560635780293097</v>
      </c>
      <c r="H4191">
        <v>-22.4564697626646</v>
      </c>
      <c r="I4191">
        <v>-41.396960631742701</v>
      </c>
      <c r="J4191">
        <v>-1.33357813886593</v>
      </c>
      <c r="K4191">
        <v>2.8837779665480401</v>
      </c>
      <c r="L4191">
        <v>2.3324093297578399</v>
      </c>
      <c r="M4191">
        <v>12.1793444421407</v>
      </c>
      <c r="N4191">
        <v>0.59604145628128202</v>
      </c>
      <c r="O4191">
        <v>76.470588235294102</v>
      </c>
      <c r="P4191">
        <v>19.7183098591549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420</v>
      </c>
      <c r="E4192">
        <v>14.40476</v>
      </c>
      <c r="F4192">
        <v>109.96</v>
      </c>
      <c r="G4192">
        <v>-12.304038496298601</v>
      </c>
      <c r="H4192">
        <v>-3.4380648546891699</v>
      </c>
      <c r="I4192">
        <v>-9.5302939650760994</v>
      </c>
      <c r="J4192">
        <v>-1.33357813886593</v>
      </c>
      <c r="K4192">
        <v>107.95141184681199</v>
      </c>
      <c r="L4192">
        <v>97.804433471440802</v>
      </c>
      <c r="M4192">
        <v>97.628116521938296</v>
      </c>
      <c r="O4192">
        <v>3.6376864314302503E-2</v>
      </c>
      <c r="P4192">
        <v>14.1374299356445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E4193">
        <v>14.378546</v>
      </c>
      <c r="F4193">
        <v>15.88</v>
      </c>
      <c r="G4193">
        <v>-71.696896487194806</v>
      </c>
      <c r="H4193">
        <v>-0.29004074216405701</v>
      </c>
      <c r="I4193">
        <v>-8.8092163706917201</v>
      </c>
      <c r="J4193">
        <v>5.6108663055785097</v>
      </c>
      <c r="K4193">
        <v>15.1798026303084</v>
      </c>
      <c r="L4193">
        <v>15.653180470656901</v>
      </c>
      <c r="M4193">
        <v>67.621769128848996</v>
      </c>
      <c r="N4193">
        <v>0.22905983453702999</v>
      </c>
      <c r="O4193">
        <v>89.546599496221603</v>
      </c>
      <c r="P4193">
        <v>53.281853281853301</v>
      </c>
      <c r="Q4193">
        <v>5.8887337050641003E-2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720</v>
      </c>
      <c r="E4194">
        <v>14.354740187999999</v>
      </c>
      <c r="F4194">
        <v>13.67</v>
      </c>
      <c r="G4194">
        <v>-41.140174145857699</v>
      </c>
      <c r="H4194">
        <v>-3.5100073007323398</v>
      </c>
      <c r="I4194">
        <v>-9.1810827356189009</v>
      </c>
      <c r="J4194">
        <v>-0.24187508209736999</v>
      </c>
      <c r="K4194">
        <v>13.8110282773594</v>
      </c>
      <c r="L4194">
        <v>13.637418607267699</v>
      </c>
      <c r="M4194">
        <v>58.520367008885003</v>
      </c>
      <c r="N4194">
        <v>0.38197500077955399</v>
      </c>
      <c r="O4194">
        <v>19.824433065106</v>
      </c>
      <c r="P4194">
        <v>17.339055793991399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628</v>
      </c>
      <c r="E4195">
        <v>14.347982999999999</v>
      </c>
      <c r="F4195">
        <v>24.7</v>
      </c>
      <c r="G4195">
        <v>63.436179856030499</v>
      </c>
      <c r="H4195">
        <v>22.390812150658402</v>
      </c>
      <c r="I4195">
        <v>30.105919889255802</v>
      </c>
      <c r="J4195">
        <v>29.026532664458099</v>
      </c>
      <c r="K4195">
        <v>18.847362104200101</v>
      </c>
      <c r="L4195">
        <v>16.560698360653301</v>
      </c>
      <c r="M4195">
        <v>85.661423342244007</v>
      </c>
      <c r="N4195">
        <v>1.7851156351279001</v>
      </c>
      <c r="O4195">
        <v>0</v>
      </c>
      <c r="P4195">
        <v>126.397800183318</v>
      </c>
      <c r="Q4195">
        <v>3.2453083360773002E-2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223</v>
      </c>
      <c r="E4196">
        <v>14.3442455</v>
      </c>
      <c r="F4196">
        <v>47.87</v>
      </c>
      <c r="G4196">
        <v>65.062221362563903</v>
      </c>
      <c r="H4196">
        <v>6.1976014923865703</v>
      </c>
      <c r="I4196">
        <v>21.740214692932501</v>
      </c>
      <c r="J4196">
        <v>-3.3892526570672099</v>
      </c>
      <c r="K4196">
        <v>44.158866893086</v>
      </c>
      <c r="L4196">
        <v>38.9182959305097</v>
      </c>
      <c r="M4196">
        <v>73.751555510718404</v>
      </c>
      <c r="N4196">
        <v>1.7177033048644601</v>
      </c>
      <c r="O4196">
        <v>35.659076665970296</v>
      </c>
      <c r="P4196">
        <v>107.859313938341</v>
      </c>
      <c r="Q4196">
        <v>7.3088665641449002E-2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265</v>
      </c>
      <c r="E4197">
        <v>14.305204368</v>
      </c>
      <c r="F4197">
        <v>65.52</v>
      </c>
      <c r="G4197">
        <v>3.3247956199897102</v>
      </c>
      <c r="H4197">
        <v>-4.5944089066454596</v>
      </c>
      <c r="I4197">
        <v>32.4215177334112</v>
      </c>
      <c r="J4197">
        <v>-6.7737963537469703</v>
      </c>
      <c r="K4197">
        <v>62.406552942761202</v>
      </c>
      <c r="L4197">
        <v>52.614760225436598</v>
      </c>
      <c r="M4197">
        <v>56.010147435873897</v>
      </c>
      <c r="N4197">
        <v>1.4261348005501999</v>
      </c>
      <c r="O4197">
        <v>11.538461538461499</v>
      </c>
      <c r="P4197">
        <v>97.052631578947299</v>
      </c>
      <c r="Q4197">
        <v>0.23537617505195299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231</v>
      </c>
      <c r="E4198">
        <v>14.2990368</v>
      </c>
      <c r="F4198">
        <v>51.5</v>
      </c>
      <c r="G4198">
        <v>13.909196839403201</v>
      </c>
      <c r="H4198">
        <v>6.7317820733879898</v>
      </c>
      <c r="I4198">
        <v>5.8485084514128802</v>
      </c>
      <c r="J4198">
        <v>-5.2823898390487498</v>
      </c>
      <c r="K4198">
        <v>58.102087672420403</v>
      </c>
      <c r="L4198">
        <v>55.856189363063898</v>
      </c>
      <c r="M4198">
        <v>22.5015010818639</v>
      </c>
      <c r="N4198">
        <v>9.5374052547500004E-2</v>
      </c>
      <c r="O4198">
        <v>115.96116504854299</v>
      </c>
      <c r="P4198">
        <v>83.143669985775205</v>
      </c>
      <c r="Q4198">
        <v>9.3842594609960001E-2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628</v>
      </c>
      <c r="E4199">
        <v>14.2975589</v>
      </c>
      <c r="F4199">
        <v>32.590000000000003</v>
      </c>
      <c r="G4199">
        <v>123.889441024622</v>
      </c>
      <c r="H4199">
        <v>18.257230141576699</v>
      </c>
      <c r="I4199">
        <v>37.256821662206903</v>
      </c>
      <c r="J4199">
        <v>-15.570420244129</v>
      </c>
      <c r="K4199">
        <v>29.432805577557399</v>
      </c>
      <c r="L4199">
        <v>23.002162979401898</v>
      </c>
      <c r="M4199">
        <v>30.9873892419387</v>
      </c>
      <c r="N4199">
        <v>2.0666666666666602</v>
      </c>
      <c r="O4199">
        <v>27.278306228904501</v>
      </c>
      <c r="P4199">
        <v>150.307219662058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420</v>
      </c>
      <c r="E4200">
        <v>14.1950719</v>
      </c>
      <c r="F4200">
        <v>29.27</v>
      </c>
      <c r="G4200">
        <v>-8.91476779841555</v>
      </c>
      <c r="H4200">
        <v>5.2452091666631198</v>
      </c>
      <c r="I4200">
        <v>-14.0143774614883</v>
      </c>
      <c r="J4200">
        <v>9.5194164164879602</v>
      </c>
      <c r="K4200">
        <v>27.991525899725598</v>
      </c>
      <c r="L4200">
        <v>25.651969985241301</v>
      </c>
      <c r="M4200">
        <v>48.510409003768601</v>
      </c>
      <c r="N4200">
        <v>0.35772429705945402</v>
      </c>
      <c r="O4200">
        <v>30.509053638537701</v>
      </c>
      <c r="P4200">
        <v>108.327402135231</v>
      </c>
      <c r="Q4200">
        <v>0.10261390332008399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108</v>
      </c>
      <c r="E4201">
        <v>14.17545</v>
      </c>
      <c r="F4201">
        <v>43.35</v>
      </c>
      <c r="G4201">
        <v>5.0255203316361499</v>
      </c>
      <c r="H4201">
        <v>40.4346501080731</v>
      </c>
      <c r="I4201">
        <v>82.791351056568899</v>
      </c>
      <c r="J4201">
        <v>-1.33357813886593</v>
      </c>
      <c r="K4201">
        <v>31.5384233910898</v>
      </c>
      <c r="L4201">
        <v>24.890608424896399</v>
      </c>
      <c r="M4201">
        <v>94.720735590172495</v>
      </c>
      <c r="N4201">
        <v>1.1789129249227399</v>
      </c>
      <c r="O4201">
        <v>0</v>
      </c>
      <c r="P4201">
        <v>185.197368421052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136</v>
      </c>
      <c r="E4202">
        <v>14.125864999999999</v>
      </c>
      <c r="F4202">
        <v>11.45</v>
      </c>
      <c r="G4202">
        <v>106.305798598336</v>
      </c>
      <c r="H4202">
        <v>-12.895429195774399</v>
      </c>
      <c r="I4202">
        <v>-0.32375523017916602</v>
      </c>
      <c r="J4202">
        <v>5.4305900512620404</v>
      </c>
      <c r="K4202">
        <v>11.619260597325599</v>
      </c>
      <c r="L4202">
        <v>10.2156954876359</v>
      </c>
      <c r="M4202">
        <v>46.183470294025398</v>
      </c>
      <c r="N4202">
        <v>0.88949608482785303</v>
      </c>
      <c r="O4202">
        <v>17.991266375545798</v>
      </c>
      <c r="P4202">
        <v>137.060041407867</v>
      </c>
      <c r="Q4202">
        <v>8.7337453482274993E-2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1149</v>
      </c>
      <c r="E4203">
        <v>14.10094975</v>
      </c>
      <c r="F4203">
        <v>7.03</v>
      </c>
      <c r="G4203">
        <v>66.184961088591393</v>
      </c>
      <c r="H4203">
        <v>-7.3596334821401497</v>
      </c>
      <c r="I4203">
        <v>11.2816107968286</v>
      </c>
      <c r="J4203">
        <v>23.167329302150399</v>
      </c>
      <c r="K4203">
        <v>6.4519790939213602</v>
      </c>
      <c r="L4203">
        <v>5.4203999643411596</v>
      </c>
      <c r="M4203">
        <v>75.243894416041698</v>
      </c>
      <c r="N4203">
        <v>0.57321438063681596</v>
      </c>
      <c r="O4203">
        <v>15.2204836415362</v>
      </c>
      <c r="Q4203">
        <v>6.1978767976139E-2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925</v>
      </c>
      <c r="E4204">
        <v>14.0880168</v>
      </c>
      <c r="F4204">
        <v>38.61</v>
      </c>
      <c r="G4204">
        <v>-30.895759834863</v>
      </c>
      <c r="H4204">
        <v>-18.6831117785682</v>
      </c>
      <c r="I4204">
        <v>-29.396960631742701</v>
      </c>
      <c r="J4204">
        <v>-19.841699253764599</v>
      </c>
      <c r="K4204">
        <v>44.207085276511002</v>
      </c>
      <c r="L4204">
        <v>43.707589167421503</v>
      </c>
      <c r="M4204">
        <v>30.606503538754499</v>
      </c>
      <c r="N4204">
        <v>5.1731244878619398</v>
      </c>
      <c r="O4204">
        <v>55.374255374255299</v>
      </c>
      <c r="P4204">
        <v>16.893732970027202</v>
      </c>
      <c r="Q4204">
        <v>1.9127407159048999E-2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420</v>
      </c>
      <c r="E4205">
        <v>14.070432</v>
      </c>
      <c r="F4205">
        <v>15.11</v>
      </c>
      <c r="G4205">
        <v>-29.122221650958199</v>
      </c>
      <c r="H4205">
        <v>-2.8945865938196098</v>
      </c>
      <c r="I4205">
        <v>-19.993342415897398</v>
      </c>
      <c r="J4205">
        <v>0.52464622452017395</v>
      </c>
      <c r="K4205">
        <v>14.984242974729</v>
      </c>
      <c r="L4205">
        <v>15.4914020901609</v>
      </c>
      <c r="M4205">
        <v>53.667774719838597</v>
      </c>
      <c r="N4205">
        <v>1.22066414794193</v>
      </c>
      <c r="O4205">
        <v>50.562541363335498</v>
      </c>
      <c r="P4205">
        <v>18.139171227521501</v>
      </c>
      <c r="Q4205">
        <v>-4.7745621891829002E-2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681</v>
      </c>
      <c r="E4206">
        <v>14.058804</v>
      </c>
      <c r="F4206">
        <v>49.26</v>
      </c>
      <c r="G4206">
        <v>147.24888802922999</v>
      </c>
      <c r="H4206">
        <v>-7.5905752359651197</v>
      </c>
      <c r="I4206">
        <v>181.24679633114999</v>
      </c>
      <c r="J4206">
        <v>-4.8670127893218504</v>
      </c>
      <c r="K4206">
        <v>52.811229222243298</v>
      </c>
      <c r="L4206">
        <v>38.9627991400166</v>
      </c>
      <c r="M4206">
        <v>36.376094642151699</v>
      </c>
      <c r="N4206">
        <v>0.39374999999999999</v>
      </c>
      <c r="O4206">
        <v>26.2281770198944</v>
      </c>
      <c r="P4206">
        <v>195.67827130852299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72</v>
      </c>
      <c r="E4207">
        <v>14.0238</v>
      </c>
      <c r="F4207">
        <v>2.4500000000000002</v>
      </c>
      <c r="G4207">
        <v>-29.961085724050101</v>
      </c>
      <c r="H4207">
        <v>7.22860181197749</v>
      </c>
      <c r="I4207">
        <v>-47.130815817652703</v>
      </c>
      <c r="J4207">
        <v>-8.76852237678413</v>
      </c>
      <c r="K4207">
        <v>2.4909262453446499</v>
      </c>
      <c r="L4207">
        <v>2.4609225636048602</v>
      </c>
      <c r="M4207">
        <v>24.5904876783407</v>
      </c>
      <c r="N4207">
        <v>0.561115189197124</v>
      </c>
      <c r="O4207">
        <v>91.836734693877503</v>
      </c>
      <c r="P4207">
        <v>91.40625</v>
      </c>
      <c r="Q4207">
        <v>-6.4546322712014007E-2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531</v>
      </c>
      <c r="E4208">
        <v>14.0211016</v>
      </c>
      <c r="F4208">
        <v>9.98</v>
      </c>
      <c r="G4208">
        <v>-33.059499872234802</v>
      </c>
      <c r="H4208">
        <v>-2.33806485468918</v>
      </c>
      <c r="I4208">
        <v>-41.140550375332502</v>
      </c>
      <c r="J4208">
        <v>0.68458533237523</v>
      </c>
      <c r="K4208">
        <v>10.1189456524849</v>
      </c>
      <c r="L4208">
        <v>11.242804182455099</v>
      </c>
      <c r="M4208">
        <v>45.609390973112902</v>
      </c>
      <c r="N4208">
        <v>0.49767069231706801</v>
      </c>
      <c r="O4208">
        <v>68.4368737474949</v>
      </c>
      <c r="P4208">
        <v>15.9117305458768</v>
      </c>
      <c r="Q4208">
        <v>1.9531558416045001E-2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136</v>
      </c>
      <c r="E4209">
        <v>13.983600839999999</v>
      </c>
      <c r="F4209">
        <v>53.02</v>
      </c>
      <c r="G4209">
        <v>53.922357416985697</v>
      </c>
      <c r="H4209">
        <v>0.29799462486473299</v>
      </c>
      <c r="I4209">
        <v>45.927165393289599</v>
      </c>
      <c r="J4209">
        <v>-2.0805103814410599</v>
      </c>
      <c r="K4209">
        <v>52.075102539355299</v>
      </c>
      <c r="L4209">
        <v>44.625165729650703</v>
      </c>
      <c r="M4209">
        <v>45.265152722181497</v>
      </c>
      <c r="N4209">
        <v>0.99772769603278</v>
      </c>
      <c r="O4209">
        <v>11.2787627310448</v>
      </c>
      <c r="P4209">
        <v>89.695885509839002</v>
      </c>
      <c r="Q4209">
        <v>4.3972374218628998E-2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51</v>
      </c>
      <c r="E4210">
        <v>13.978249999999999</v>
      </c>
      <c r="F4210">
        <v>1.87</v>
      </c>
      <c r="G4210">
        <v>104.446418893428</v>
      </c>
      <c r="H4210">
        <v>-2.87626710188019</v>
      </c>
      <c r="I4210">
        <v>67.299294569366793</v>
      </c>
      <c r="J4210">
        <v>-0.20363463604107199</v>
      </c>
      <c r="K4210">
        <v>1.75780056805829</v>
      </c>
      <c r="L4210">
        <v>1.4416196874423</v>
      </c>
      <c r="M4210">
        <v>64.728048442620903</v>
      </c>
      <c r="N4210">
        <v>0.84461052877221399</v>
      </c>
      <c r="O4210">
        <v>23.529411764705799</v>
      </c>
      <c r="P4210">
        <v>146.052631578947</v>
      </c>
      <c r="Q4210">
        <v>1.3784134651116E-2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628</v>
      </c>
      <c r="E4211">
        <v>13.953295744999901</v>
      </c>
      <c r="F4211">
        <v>26</v>
      </c>
      <c r="M4211">
        <v>50</v>
      </c>
      <c r="N4211">
        <v>1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925</v>
      </c>
      <c r="E4212">
        <v>13.8859677</v>
      </c>
      <c r="F4212">
        <v>26.73</v>
      </c>
      <c r="G4212">
        <v>-15.042778637435999</v>
      </c>
      <c r="H4212">
        <v>-8.5672027230049306</v>
      </c>
      <c r="I4212">
        <v>-20.6616665140956</v>
      </c>
      <c r="J4212">
        <v>-6.4627160071816796</v>
      </c>
      <c r="K4212">
        <v>26.983568943782</v>
      </c>
      <c r="L4212">
        <v>27.0443287189436</v>
      </c>
      <c r="M4212">
        <v>47.152712511323998</v>
      </c>
      <c r="N4212">
        <v>3.91844449354502</v>
      </c>
      <c r="O4212">
        <v>25.7014590347923</v>
      </c>
      <c r="P4212">
        <v>16.2173913043478</v>
      </c>
      <c r="Q4212">
        <v>-0.107447828017387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D4213" t="s">
        <v>46</v>
      </c>
      <c r="E4213">
        <v>13.877079999999999</v>
      </c>
      <c r="F4213">
        <v>20.3</v>
      </c>
      <c r="G4213">
        <v>-19.0103712300286</v>
      </c>
      <c r="H4213">
        <v>-3.4380648546891699</v>
      </c>
      <c r="I4213">
        <v>-0.52861329280719105</v>
      </c>
      <c r="K4213">
        <v>18.6937985357009</v>
      </c>
      <c r="L4213">
        <v>11.4478124197352</v>
      </c>
      <c r="M4213">
        <v>96.313514182769097</v>
      </c>
      <c r="N4213">
        <v>1.36363636363636</v>
      </c>
      <c r="O4213">
        <v>15.7635467980295</v>
      </c>
      <c r="P4213">
        <v>62.4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133</v>
      </c>
      <c r="E4214">
        <v>13.841940419999901</v>
      </c>
      <c r="F4214">
        <v>25</v>
      </c>
      <c r="G4214">
        <v>-43.499039002278401</v>
      </c>
      <c r="H4214">
        <v>-3.4380648546891699</v>
      </c>
      <c r="I4214">
        <v>-4.0248265929420501</v>
      </c>
      <c r="J4214">
        <v>-1.33357813886593</v>
      </c>
      <c r="K4214">
        <v>25.452775152144</v>
      </c>
      <c r="L4214">
        <v>27.4703363770493</v>
      </c>
      <c r="M4214">
        <v>5.7435922009098999</v>
      </c>
      <c r="N4214">
        <v>0</v>
      </c>
      <c r="O4214">
        <v>40.559999999999903</v>
      </c>
      <c r="P4214">
        <v>40.924464487034903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13.835976</v>
      </c>
      <c r="F4215">
        <v>23.1</v>
      </c>
      <c r="G4215">
        <v>44.693332473675</v>
      </c>
      <c r="H4215">
        <v>-17.305252354689099</v>
      </c>
      <c r="I4215">
        <v>-13.5127166594045</v>
      </c>
      <c r="J4215">
        <v>-1.1063054115932001</v>
      </c>
      <c r="K4215">
        <v>21.312848201719799</v>
      </c>
      <c r="L4215">
        <v>19.295266663498499</v>
      </c>
      <c r="M4215">
        <v>65.094483161851102</v>
      </c>
      <c r="N4215">
        <v>1.0905531487039899</v>
      </c>
      <c r="O4215">
        <v>17.705627705627698</v>
      </c>
      <c r="P4215">
        <v>89.344262295081904</v>
      </c>
      <c r="Q4215">
        <v>5.2569961175996001E-2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628</v>
      </c>
      <c r="E4216">
        <v>13.817022</v>
      </c>
      <c r="F4216">
        <v>34</v>
      </c>
      <c r="G4216">
        <v>-20.498775522171201</v>
      </c>
      <c r="I4216">
        <v>-14.254103488885599</v>
      </c>
      <c r="K4216">
        <v>71.000791228306696</v>
      </c>
      <c r="M4216">
        <v>99.985344065864695</v>
      </c>
      <c r="N4216">
        <v>1</v>
      </c>
      <c r="O4216">
        <v>9.1176470588235397</v>
      </c>
      <c r="P4216">
        <v>5.91900311526478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E4217">
        <v>13.816039999999999</v>
      </c>
      <c r="F4217">
        <v>2.12</v>
      </c>
      <c r="G4217">
        <v>25.010792791135401</v>
      </c>
      <c r="H4217">
        <v>-10.551035565986201</v>
      </c>
      <c r="I4217">
        <v>-2.08479131957343</v>
      </c>
      <c r="J4217">
        <v>-0.42448722977502201</v>
      </c>
      <c r="K4217">
        <v>2.0959694513423499</v>
      </c>
      <c r="L4217">
        <v>1.8172086731252499</v>
      </c>
      <c r="M4217">
        <v>41.162939221215801</v>
      </c>
      <c r="N4217">
        <v>0.86277229303238001</v>
      </c>
      <c r="O4217">
        <v>34.4339622641509</v>
      </c>
      <c r="P4217">
        <v>78.151260504201602</v>
      </c>
      <c r="Q4217">
        <v>6.0694144292789999E-2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391</v>
      </c>
      <c r="E4218">
        <v>13.810779999999999</v>
      </c>
      <c r="F4218">
        <v>79</v>
      </c>
      <c r="G4218">
        <v>-22.4704102163833</v>
      </c>
      <c r="H4218">
        <v>-2.1560135726378902</v>
      </c>
      <c r="I4218">
        <v>-15.504103488885599</v>
      </c>
      <c r="J4218">
        <v>-1.33357813886593</v>
      </c>
      <c r="K4218">
        <v>78.812661403727006</v>
      </c>
      <c r="L4218">
        <v>81.885521544218307</v>
      </c>
      <c r="M4218">
        <v>46.872574656873802</v>
      </c>
      <c r="N4218">
        <v>0.41834862385321098</v>
      </c>
      <c r="O4218">
        <v>22.784810126582201</v>
      </c>
      <c r="P4218">
        <v>30.578512396694201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127</v>
      </c>
      <c r="E4219">
        <v>13.80184</v>
      </c>
      <c r="F4219">
        <v>23</v>
      </c>
      <c r="G4219">
        <v>-21.872324091981401</v>
      </c>
      <c r="H4219">
        <v>-9.6780648546891701</v>
      </c>
      <c r="I4219">
        <v>-24.968389203171299</v>
      </c>
      <c r="J4219">
        <v>3.3560154296914599</v>
      </c>
      <c r="K4219">
        <v>24.210469257252299</v>
      </c>
      <c r="L4219">
        <v>23.981956521929899</v>
      </c>
      <c r="M4219">
        <v>45.847445986204697</v>
      </c>
      <c r="N4219">
        <v>1.0747315362699901</v>
      </c>
      <c r="O4219">
        <v>57.391304347826001</v>
      </c>
      <c r="P4219">
        <v>35.214579659023997</v>
      </c>
      <c r="Q4219">
        <v>6.3144239884173003E-2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720</v>
      </c>
      <c r="E4220">
        <v>13.801773789</v>
      </c>
      <c r="F4220">
        <v>15.72</v>
      </c>
      <c r="G4220">
        <v>15.0636361767121</v>
      </c>
      <c r="H4220">
        <v>5.1235789809272596</v>
      </c>
      <c r="I4220">
        <v>5.1715593539313698</v>
      </c>
      <c r="J4220">
        <v>1.65537572728091</v>
      </c>
      <c r="K4220">
        <v>14.687660501977099</v>
      </c>
      <c r="L4220">
        <v>13.3861427184088</v>
      </c>
      <c r="M4220">
        <v>59.192142314001003</v>
      </c>
      <c r="N4220">
        <v>1.29416965316948</v>
      </c>
      <c r="O4220">
        <v>3.68956743002544</v>
      </c>
      <c r="P4220">
        <v>46.505125815470599</v>
      </c>
      <c r="Q4220">
        <v>3.6626942849021002E-2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72</v>
      </c>
      <c r="E4221">
        <v>13.7142</v>
      </c>
      <c r="F4221">
        <v>1.1399999999999999</v>
      </c>
      <c r="G4221">
        <v>38.799612666911699</v>
      </c>
      <c r="H4221">
        <v>7.4530242542217202</v>
      </c>
      <c r="I4221">
        <v>-20.039227455827699</v>
      </c>
      <c r="J4221">
        <v>-3.94227379103982</v>
      </c>
      <c r="K4221">
        <v>1.10658243136959</v>
      </c>
      <c r="L4221">
        <v>1.0234603318857001</v>
      </c>
      <c r="M4221">
        <v>48.990110810962697</v>
      </c>
      <c r="N4221">
        <v>0.67038923795761896</v>
      </c>
      <c r="O4221">
        <v>48.245614035087698</v>
      </c>
      <c r="P4221">
        <v>72.727272727272705</v>
      </c>
      <c r="Q4221">
        <v>7.3573547065208994E-2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1149</v>
      </c>
      <c r="E4222">
        <v>13.70286962</v>
      </c>
      <c r="F4222">
        <v>2.5299999999999998</v>
      </c>
      <c r="G4222">
        <v>31.707221362563899</v>
      </c>
      <c r="H4222">
        <v>29.022668129604</v>
      </c>
      <c r="I4222">
        <v>34.569425922878999</v>
      </c>
      <c r="J4222">
        <v>-1.33357813886593</v>
      </c>
      <c r="K4222">
        <v>2.1520869497177202</v>
      </c>
      <c r="L4222">
        <v>1.89938348901842</v>
      </c>
      <c r="M4222">
        <v>52.522152061207699</v>
      </c>
      <c r="N4222">
        <v>0.920393646466241</v>
      </c>
      <c r="O4222">
        <v>13.8339920948616</v>
      </c>
      <c r="P4222">
        <v>80.714285714285694</v>
      </c>
      <c r="Q4222">
        <v>0.13182848784640799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1447</v>
      </c>
      <c r="E4223">
        <v>13.702680000000001</v>
      </c>
      <c r="F4223">
        <v>2</v>
      </c>
      <c r="G4223">
        <v>16.4393642197068</v>
      </c>
      <c r="K4223">
        <v>1.8164878752898299</v>
      </c>
      <c r="L4223">
        <v>1.8009664774797101</v>
      </c>
      <c r="M4223">
        <v>73.414657253377001</v>
      </c>
      <c r="N4223">
        <v>1</v>
      </c>
      <c r="O4223">
        <v>5</v>
      </c>
      <c r="P4223">
        <v>66.6666666666666</v>
      </c>
      <c r="Q4223">
        <v>-2.1676028175539999E-2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E4224">
        <v>13.693689600000001</v>
      </c>
      <c r="F4224">
        <v>30.61</v>
      </c>
      <c r="G4224">
        <v>35.797377695367302</v>
      </c>
      <c r="H4224">
        <v>27.588300493710001</v>
      </c>
      <c r="I4224">
        <v>4.9437158257561196</v>
      </c>
      <c r="J4224">
        <v>17.091953776027601</v>
      </c>
      <c r="K4224">
        <v>23.147672916312001</v>
      </c>
      <c r="L4224">
        <v>21.992551267379898</v>
      </c>
      <c r="M4224">
        <v>85.108727898558001</v>
      </c>
      <c r="N4224">
        <v>2.8508614831341701</v>
      </c>
      <c r="O4224">
        <v>0</v>
      </c>
      <c r="P4224">
        <v>92.636878539962197</v>
      </c>
      <c r="Q4224">
        <v>6.0191069118257001E-2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116</v>
      </c>
      <c r="E4225">
        <v>13.67127063</v>
      </c>
      <c r="F4225">
        <v>9.3000000000000007</v>
      </c>
      <c r="G4225">
        <v>13.6424623264194</v>
      </c>
      <c r="H4225">
        <v>-13.9485753651996</v>
      </c>
      <c r="I4225">
        <v>-21.161010395792498</v>
      </c>
      <c r="J4225">
        <v>-2.0002448055326001</v>
      </c>
      <c r="K4225">
        <v>9.4835310563739093</v>
      </c>
      <c r="L4225">
        <v>9.2512008824243495</v>
      </c>
      <c r="M4225">
        <v>49.863630913618202</v>
      </c>
      <c r="N4225">
        <v>0.62821803277982702</v>
      </c>
      <c r="O4225">
        <v>53.763440860214999</v>
      </c>
      <c r="P4225">
        <v>78.502879078694804</v>
      </c>
      <c r="Q4225">
        <v>2.8700559818571999E-2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925</v>
      </c>
      <c r="E4226">
        <v>13.654783999999999</v>
      </c>
      <c r="F4226">
        <v>0.88</v>
      </c>
      <c r="G4226">
        <v>60.8162639157554</v>
      </c>
      <c r="H4226">
        <v>7.5375449014083902</v>
      </c>
      <c r="I4226">
        <v>-16.476325711107801</v>
      </c>
      <c r="J4226">
        <v>-1.33357813886593</v>
      </c>
      <c r="K4226">
        <v>0.88677367009226105</v>
      </c>
      <c r="L4226">
        <v>0.78113405620415899</v>
      </c>
      <c r="M4226">
        <v>39.035246826633902</v>
      </c>
      <c r="N4226">
        <v>0.86234309623430905</v>
      </c>
      <c r="O4226">
        <v>50</v>
      </c>
      <c r="P4226">
        <v>91.304347826086897</v>
      </c>
      <c r="Q4226">
        <v>1.0935133829549999E-3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E4227">
        <v>13.640331888</v>
      </c>
      <c r="F4227">
        <v>8.1300000000000008</v>
      </c>
      <c r="G4227">
        <v>11.3788315320555</v>
      </c>
      <c r="H4227">
        <v>14.0693535429369</v>
      </c>
      <c r="I4227">
        <v>-36.972734667592803</v>
      </c>
      <c r="J4227">
        <v>8.6664218611340598</v>
      </c>
      <c r="K4227">
        <v>7.2700728728427997</v>
      </c>
      <c r="L4227">
        <v>7.6928102553115201</v>
      </c>
      <c r="M4227">
        <v>73.955598801159496</v>
      </c>
      <c r="N4227">
        <v>1.8754488274110299</v>
      </c>
      <c r="O4227">
        <v>62.730627306273</v>
      </c>
      <c r="P4227">
        <v>64.242424242424207</v>
      </c>
      <c r="Q4227">
        <v>3.7787950677878997E-2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E4228">
        <v>13.608000000000001</v>
      </c>
      <c r="F4228">
        <v>1.89</v>
      </c>
      <c r="G4228">
        <v>-2.0756733742781299</v>
      </c>
      <c r="H4228">
        <v>4.4271036846366503</v>
      </c>
      <c r="I4228">
        <v>-37.424835196202601</v>
      </c>
      <c r="J4228">
        <v>5.3330885278007196</v>
      </c>
      <c r="K4228">
        <v>1.86058812183724</v>
      </c>
      <c r="L4228">
        <v>1.8876510458754301</v>
      </c>
      <c r="M4228">
        <v>55.7572213826395</v>
      </c>
      <c r="N4228">
        <v>0.927181548001066</v>
      </c>
      <c r="O4228">
        <v>62.433862433862402</v>
      </c>
      <c r="P4228">
        <v>35</v>
      </c>
      <c r="Q4228">
        <v>3.9015419145046998E-2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13.6</v>
      </c>
      <c r="F4229">
        <v>8</v>
      </c>
      <c r="G4229">
        <v>-54.539970910571697</v>
      </c>
      <c r="H4229">
        <v>-8.1779492477527604</v>
      </c>
      <c r="I4229">
        <v>-40.521384594876302</v>
      </c>
      <c r="J4229">
        <v>0.394816922862469</v>
      </c>
      <c r="K4229">
        <v>8.5121189159512092</v>
      </c>
      <c r="L4229">
        <v>9.6928931726609306</v>
      </c>
      <c r="M4229">
        <v>43.101155728406098</v>
      </c>
      <c r="N4229">
        <v>1.0035178105409099</v>
      </c>
      <c r="O4229">
        <v>66.875</v>
      </c>
      <c r="P4229">
        <v>2.5641025641025701</v>
      </c>
      <c r="Q4229">
        <v>8.8565777426626996E-2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E4230">
        <v>13.566000000000001</v>
      </c>
      <c r="F4230">
        <v>96.9</v>
      </c>
      <c r="G4230">
        <v>-15.0384682926084</v>
      </c>
      <c r="H4230">
        <v>-4.7538543283733796</v>
      </c>
      <c r="I4230">
        <v>-54.769757264207897</v>
      </c>
      <c r="J4230">
        <v>-6.0954829007706799</v>
      </c>
      <c r="K4230">
        <v>105.527252410757</v>
      </c>
      <c r="L4230">
        <v>109.105990072974</v>
      </c>
      <c r="M4230">
        <v>18.528757769718698</v>
      </c>
      <c r="N4230">
        <v>0.67027027027026997</v>
      </c>
      <c r="O4230">
        <v>74.324045407636703</v>
      </c>
      <c r="P4230">
        <v>21.125</v>
      </c>
      <c r="Q4230">
        <v>-5.2491616760620002E-3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E4231">
        <v>13.563774</v>
      </c>
      <c r="F4231">
        <v>17.010000000000002</v>
      </c>
      <c r="G4231">
        <v>-26.417778637436001</v>
      </c>
      <c r="H4231">
        <v>-3.4380648546891699</v>
      </c>
      <c r="I4231">
        <v>-14.254103488885599</v>
      </c>
      <c r="J4231">
        <v>-1.33357813886593</v>
      </c>
      <c r="K4231">
        <v>17.009996878710801</v>
      </c>
      <c r="L4231">
        <v>16.932859280600098</v>
      </c>
      <c r="M4231">
        <v>100</v>
      </c>
      <c r="O4231">
        <v>0</v>
      </c>
      <c r="P4231">
        <v>0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1447</v>
      </c>
      <c r="E4232">
        <v>13.5406458</v>
      </c>
      <c r="F4232">
        <v>13.5</v>
      </c>
      <c r="G4232">
        <v>9.9458577262003303</v>
      </c>
      <c r="H4232">
        <v>11.437968203162001</v>
      </c>
      <c r="I4232">
        <v>0.63951353239097597</v>
      </c>
      <c r="J4232">
        <v>0.87230421407524905</v>
      </c>
      <c r="K4232">
        <v>12.7645891971464</v>
      </c>
      <c r="L4232">
        <v>11.645537492089</v>
      </c>
      <c r="M4232">
        <v>57.551106001129199</v>
      </c>
      <c r="N4232">
        <v>0.48619447779111602</v>
      </c>
      <c r="O4232">
        <v>22.962962962962902</v>
      </c>
      <c r="P4232">
        <v>77.631578947368396</v>
      </c>
      <c r="Q4232">
        <v>0.16294769897535399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420</v>
      </c>
      <c r="E4233">
        <v>13.497460800000001</v>
      </c>
      <c r="F4233">
        <v>18.61</v>
      </c>
      <c r="G4233">
        <v>27.130076148042502</v>
      </c>
      <c r="H4233">
        <v>-9.6376616288827304</v>
      </c>
      <c r="I4233">
        <v>-23.650403391514601</v>
      </c>
      <c r="J4233">
        <v>-1.33357813886593</v>
      </c>
      <c r="K4233">
        <v>18.533027778492201</v>
      </c>
      <c r="L4233">
        <v>15.218896845615999</v>
      </c>
      <c r="M4233">
        <v>14.079203571840999</v>
      </c>
      <c r="N4233">
        <v>1.5739511091436701E-3</v>
      </c>
      <c r="O4233">
        <v>15.099408919935501</v>
      </c>
      <c r="P4233">
        <v>106.777777777777</v>
      </c>
      <c r="Q4233">
        <v>0.10796207101446099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628</v>
      </c>
      <c r="E4234">
        <v>13.440752</v>
      </c>
      <c r="F4234">
        <v>23.27</v>
      </c>
      <c r="G4234">
        <v>-53.699028637436001</v>
      </c>
      <c r="H4234">
        <v>-10.0913714679156</v>
      </c>
      <c r="I4234">
        <v>-13.518172752954801</v>
      </c>
      <c r="J4234">
        <v>-4.33232865948235</v>
      </c>
      <c r="K4234">
        <v>24.6658881641577</v>
      </c>
      <c r="L4234">
        <v>25.844412909644099</v>
      </c>
      <c r="M4234">
        <v>41.286192661864099</v>
      </c>
      <c r="N4234">
        <v>0.36079853919778399</v>
      </c>
      <c r="O4234">
        <v>63.300386764073899</v>
      </c>
      <c r="P4234">
        <v>22.473684210526301</v>
      </c>
      <c r="Q4234">
        <v>0.148919581866226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551</v>
      </c>
      <c r="E4235">
        <v>13.43055</v>
      </c>
      <c r="F4235">
        <v>17.5</v>
      </c>
      <c r="G4235">
        <v>106.915554695897</v>
      </c>
      <c r="H4235">
        <v>-1.7321825017479999</v>
      </c>
      <c r="I4235">
        <v>27.446301369413899</v>
      </c>
      <c r="J4235">
        <v>-3.4287083766915298</v>
      </c>
      <c r="K4235">
        <v>15.283358475170401</v>
      </c>
      <c r="L4235">
        <v>11.775105910512501</v>
      </c>
      <c r="M4235">
        <v>62.876300729769902</v>
      </c>
      <c r="N4235">
        <v>0.90966359318984502</v>
      </c>
      <c r="O4235">
        <v>3.71428571428571</v>
      </c>
      <c r="P4235">
        <v>185.481239804241</v>
      </c>
      <c r="Q4235">
        <v>6.7147780128225004E-2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E4236">
        <v>13.391999999999999</v>
      </c>
      <c r="F4236">
        <v>44.64</v>
      </c>
      <c r="G4236">
        <v>64.596342030086404</v>
      </c>
      <c r="H4236">
        <v>-13.7981406601219</v>
      </c>
      <c r="I4236">
        <v>-21.254103488885601</v>
      </c>
      <c r="J4236">
        <v>-4.78107190162393</v>
      </c>
      <c r="K4236">
        <v>45.209365791127297</v>
      </c>
      <c r="L4236">
        <v>41.8714102110265</v>
      </c>
      <c r="M4236">
        <v>58.5820264330087</v>
      </c>
      <c r="N4236">
        <v>0.63804157549234097</v>
      </c>
      <c r="O4236">
        <v>31.406810035842199</v>
      </c>
      <c r="P4236">
        <v>117.75609756097499</v>
      </c>
      <c r="Q4236">
        <v>5.1460409091307002E-2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E4237">
        <v>13.343669999999999</v>
      </c>
      <c r="F4237">
        <v>29.2</v>
      </c>
      <c r="G4237">
        <v>-52.493728004524598</v>
      </c>
      <c r="H4237">
        <v>-2.41626648956656</v>
      </c>
      <c r="I4237">
        <v>-19.969311754949501</v>
      </c>
      <c r="J4237">
        <v>0.942283930099585</v>
      </c>
      <c r="K4237">
        <v>29.266624017955099</v>
      </c>
      <c r="L4237">
        <v>31.150243141659399</v>
      </c>
      <c r="M4237">
        <v>49.630560164027202</v>
      </c>
      <c r="N4237">
        <v>1.3574778727589001</v>
      </c>
      <c r="O4237">
        <v>43.390410958904098</v>
      </c>
      <c r="P4237">
        <v>29.490022172949001</v>
      </c>
      <c r="Q4237">
        <v>-2.0227407190388E-2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922</v>
      </c>
      <c r="E4238">
        <v>13.317691200000001</v>
      </c>
      <c r="F4238">
        <v>24.42</v>
      </c>
      <c r="G4238">
        <v>66.625699623433505</v>
      </c>
      <c r="H4238">
        <v>-12.5526481880225</v>
      </c>
      <c r="I4238">
        <v>-21.963854055778999</v>
      </c>
      <c r="J4238">
        <v>4.8838131654818904</v>
      </c>
      <c r="K4238">
        <v>24.711901456634202</v>
      </c>
      <c r="L4238">
        <v>21.5716862567573</v>
      </c>
      <c r="M4238">
        <v>40.9340847923119</v>
      </c>
      <c r="N4238">
        <v>0.61204286034617095</v>
      </c>
      <c r="O4238">
        <v>68.632268632268605</v>
      </c>
      <c r="P4238">
        <v>108.539709649871</v>
      </c>
      <c r="Q4238">
        <v>6.3783542806766E-2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531</v>
      </c>
      <c r="E4239">
        <v>13.29</v>
      </c>
      <c r="F4239">
        <v>88.6</v>
      </c>
      <c r="G4239">
        <v>119.693332473675</v>
      </c>
      <c r="H4239">
        <v>-32.289089492036602</v>
      </c>
      <c r="I4239">
        <v>54.926725229846397</v>
      </c>
      <c r="J4239">
        <v>-7.1262610656951999</v>
      </c>
      <c r="K4239">
        <v>98.251378115468199</v>
      </c>
      <c r="L4239">
        <v>71.157276247761104</v>
      </c>
      <c r="M4239">
        <v>7.5681092703342197</v>
      </c>
      <c r="N4239">
        <v>0.51172277706185498</v>
      </c>
      <c r="O4239">
        <v>59.401805869074401</v>
      </c>
      <c r="P4239">
        <v>169.54669911773601</v>
      </c>
      <c r="Q4239">
        <v>6.7726345241033006E-2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420</v>
      </c>
      <c r="E4240">
        <v>13.222125</v>
      </c>
      <c r="F4240">
        <v>1.61</v>
      </c>
      <c r="G4240">
        <v>46.7005009324564</v>
      </c>
      <c r="H4240">
        <v>33.1473009989693</v>
      </c>
      <c r="I4240">
        <v>-2.4485479333300502</v>
      </c>
      <c r="J4240">
        <v>16.976281016063599</v>
      </c>
      <c r="K4240">
        <v>1.43354473915331</v>
      </c>
      <c r="L4240">
        <v>1.3219353136372001</v>
      </c>
      <c r="M4240">
        <v>53.928551859589398</v>
      </c>
      <c r="N4240">
        <v>1.2471639177904199</v>
      </c>
      <c r="O4240">
        <v>25.465838509316701</v>
      </c>
      <c r="P4240">
        <v>93.975903614457806</v>
      </c>
      <c r="Q4240">
        <v>0.11758109582278201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46</v>
      </c>
      <c r="E4241">
        <v>13.210775</v>
      </c>
      <c r="F4241">
        <v>19.75</v>
      </c>
      <c r="G4241">
        <v>93.026665807008399</v>
      </c>
      <c r="H4241">
        <v>-12.8417345794598</v>
      </c>
      <c r="I4241">
        <v>-31.962436822218901</v>
      </c>
      <c r="J4241">
        <v>-10.5289804377165</v>
      </c>
      <c r="K4241">
        <v>23.565122776306001</v>
      </c>
      <c r="L4241">
        <v>19.352613679165199</v>
      </c>
      <c r="M4241">
        <v>24.833656089264199</v>
      </c>
      <c r="N4241">
        <v>1</v>
      </c>
      <c r="O4241">
        <v>102.025316455696</v>
      </c>
      <c r="P4241">
        <v>142.33128834355799</v>
      </c>
      <c r="Q4241">
        <v>0.200959900491951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365</v>
      </c>
      <c r="E4242">
        <v>13.195680899999999</v>
      </c>
      <c r="F4242">
        <v>26.99</v>
      </c>
      <c r="G4242">
        <v>41.744215132034299</v>
      </c>
      <c r="H4242">
        <v>32.226959775852599</v>
      </c>
      <c r="I4242">
        <v>50.319067242821703</v>
      </c>
      <c r="J4242">
        <v>-1.6953726395895199</v>
      </c>
      <c r="K4242">
        <v>21.6029984338088</v>
      </c>
      <c r="L4242">
        <v>17.112732234164898</v>
      </c>
      <c r="M4242">
        <v>52.758992169123097</v>
      </c>
      <c r="N4242">
        <v>0.56613280235477403</v>
      </c>
      <c r="O4242">
        <v>11.078177102630599</v>
      </c>
      <c r="P4242">
        <v>134.695652173913</v>
      </c>
      <c r="Q4242">
        <v>0.175152866020646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850</v>
      </c>
      <c r="E4243">
        <v>13.166129700000001</v>
      </c>
      <c r="F4243">
        <v>7.53</v>
      </c>
      <c r="G4243">
        <v>-103.93345495872499</v>
      </c>
      <c r="H4243">
        <v>-33.903385311229997</v>
      </c>
      <c r="I4243">
        <v>-91.769779810175507</v>
      </c>
      <c r="J4243">
        <v>-7.6057674879783503</v>
      </c>
      <c r="K4243">
        <v>11.395652530802099</v>
      </c>
      <c r="M4243">
        <v>26.818181383467</v>
      </c>
      <c r="N4243">
        <v>1.4552112676056299</v>
      </c>
      <c r="O4243">
        <v>368.12749003983998</v>
      </c>
      <c r="P4243">
        <v>0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480</v>
      </c>
      <c r="E4244">
        <v>13.16085743</v>
      </c>
      <c r="F4244">
        <v>17.95</v>
      </c>
      <c r="G4244">
        <v>-26.695556415213801</v>
      </c>
      <c r="H4244">
        <v>1.53269537922893</v>
      </c>
      <c r="I4244">
        <v>-13.974773879947</v>
      </c>
      <c r="J4244">
        <v>-1.33357813886593</v>
      </c>
      <c r="K4244">
        <v>17.5469654605157</v>
      </c>
      <c r="L4244">
        <v>17.3085187166335</v>
      </c>
      <c r="M4244">
        <v>99.8052603467236</v>
      </c>
      <c r="N4244">
        <v>2.1851851851851798</v>
      </c>
      <c r="O4244">
        <v>0.27855153203342198</v>
      </c>
      <c r="P4244">
        <v>4.9707602339181101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E4245">
        <v>13.132258503999999</v>
      </c>
      <c r="F4245">
        <v>39.28</v>
      </c>
      <c r="G4245">
        <v>60.2742365716894</v>
      </c>
      <c r="H4245">
        <v>1.5605986042790201</v>
      </c>
      <c r="I4245">
        <v>-15.4364934259925</v>
      </c>
      <c r="J4245">
        <v>3.66508532010227</v>
      </c>
      <c r="K4245">
        <v>36.620326448911797</v>
      </c>
      <c r="L4245">
        <v>30.336693327970899</v>
      </c>
      <c r="M4245">
        <v>98.988324292940803</v>
      </c>
      <c r="N4245">
        <v>0.23686477174849199</v>
      </c>
      <c r="O4245">
        <v>16.878818737270802</v>
      </c>
      <c r="P4245">
        <v>96.399999999999906</v>
      </c>
      <c r="Q4245">
        <v>1.0370219453393E-2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720</v>
      </c>
      <c r="E4246">
        <v>13.10207943</v>
      </c>
      <c r="F4246">
        <v>120.29</v>
      </c>
      <c r="G4246">
        <v>14.3216621020047</v>
      </c>
      <c r="H4246">
        <v>2.7005142267194402</v>
      </c>
      <c r="I4246">
        <v>8.5785320671237706</v>
      </c>
      <c r="J4246">
        <v>2.8111870485532799</v>
      </c>
      <c r="K4246">
        <v>113.61468547399301</v>
      </c>
      <c r="L4246">
        <v>102.58802825684501</v>
      </c>
      <c r="M4246">
        <v>34.201172078942697</v>
      </c>
      <c r="N4246">
        <v>0.77567075765948201</v>
      </c>
      <c r="O4246">
        <v>0.47385485077728801</v>
      </c>
      <c r="P4246">
        <v>45.753059493517497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E4247">
        <v>13.089933</v>
      </c>
      <c r="F4247">
        <v>26.1</v>
      </c>
      <c r="G4247">
        <v>264.88656918865001</v>
      </c>
      <c r="H4247">
        <v>-11.684748253756901</v>
      </c>
      <c r="I4247">
        <v>4.3283590281520796</v>
      </c>
      <c r="J4247">
        <v>6.4137902821866897</v>
      </c>
      <c r="K4247">
        <v>24.4486076411041</v>
      </c>
      <c r="L4247">
        <v>20.55031517646</v>
      </c>
      <c r="M4247">
        <v>70.046775533619297</v>
      </c>
      <c r="N4247">
        <v>0.35481897486526198</v>
      </c>
      <c r="O4247">
        <v>44.4444444444444</v>
      </c>
      <c r="P4247">
        <v>357.092819614711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D4248" t="s">
        <v>124</v>
      </c>
      <c r="E4248">
        <v>13.060374884345199</v>
      </c>
      <c r="F4248">
        <v>99.6</v>
      </c>
      <c r="G4248">
        <v>-5.5931859894901201</v>
      </c>
      <c r="H4248">
        <v>-1.87035303188851</v>
      </c>
      <c r="I4248">
        <v>-12.2495918825592</v>
      </c>
      <c r="J4248">
        <v>1.0670674632677399</v>
      </c>
      <c r="K4248">
        <v>88.622837348358701</v>
      </c>
      <c r="L4248">
        <v>75.642478964540601</v>
      </c>
      <c r="M4248">
        <v>75.835066412166697</v>
      </c>
      <c r="N4248">
        <v>1</v>
      </c>
      <c r="Q4248">
        <v>-4.6725400847372998E-2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279</v>
      </c>
      <c r="E4249">
        <v>13.029025259999999</v>
      </c>
      <c r="F4249">
        <v>23.39</v>
      </c>
      <c r="G4249">
        <v>-15.6172101864649</v>
      </c>
      <c r="H4249">
        <v>4.1269469656417899</v>
      </c>
      <c r="I4249">
        <v>-35.790500671039197</v>
      </c>
      <c r="J4249">
        <v>-8.1340697406684708</v>
      </c>
      <c r="K4249">
        <v>23.155527147002498</v>
      </c>
      <c r="L4249">
        <v>23.824858660474199</v>
      </c>
      <c r="M4249">
        <v>57.714780053137403</v>
      </c>
      <c r="N4249">
        <v>0.98209917909197497</v>
      </c>
      <c r="O4249">
        <v>88.114578879863103</v>
      </c>
      <c r="P4249">
        <v>46.1875</v>
      </c>
      <c r="Q4249">
        <v>4.1775482206515002E-2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398</v>
      </c>
      <c r="E4250">
        <v>13.022512499999999</v>
      </c>
      <c r="F4250">
        <v>217.95</v>
      </c>
      <c r="G4250">
        <v>10.7439583040365</v>
      </c>
      <c r="H4250">
        <v>-18.668771265469001</v>
      </c>
      <c r="I4250">
        <v>1.98589651111437</v>
      </c>
      <c r="J4250">
        <v>-1.54987229892361</v>
      </c>
      <c r="K4250">
        <v>230.74447434768001</v>
      </c>
      <c r="L4250">
        <v>203.82993820869399</v>
      </c>
      <c r="M4250">
        <v>50.229388845451503</v>
      </c>
      <c r="N4250">
        <v>3.06138078245425</v>
      </c>
      <c r="O4250">
        <v>22.849277357192001</v>
      </c>
      <c r="P4250">
        <v>50.465999309630597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51</v>
      </c>
      <c r="E4251">
        <v>12.987406697999999</v>
      </c>
      <c r="F4251">
        <v>5.87</v>
      </c>
      <c r="G4251">
        <v>2.5932103735529899</v>
      </c>
      <c r="H4251">
        <v>5.8178335119169802</v>
      </c>
      <c r="I4251">
        <v>1.9835202734906201</v>
      </c>
      <c r="J4251">
        <v>-7.8553172693007198</v>
      </c>
      <c r="K4251">
        <v>5.8955153210095901</v>
      </c>
      <c r="L4251">
        <v>5.3992175833010503</v>
      </c>
      <c r="M4251">
        <v>37.053397031978101</v>
      </c>
      <c r="N4251">
        <v>0.99912543460042802</v>
      </c>
      <c r="O4251">
        <v>26.9165247018739</v>
      </c>
      <c r="Q4251">
        <v>7.2993374116526996E-2</v>
      </c>
    </row>
    <row r="4252" spans="1:17" hidden="1" x14ac:dyDescent="0.3">
      <c r="A4252" t="s">
        <v>8663</v>
      </c>
      <c r="B4252" t="s">
        <v>8250</v>
      </c>
      <c r="C4252" t="str">
        <f>IFERROR(VLOOKUP(Table1[[#This Row],[Ticker]],[1]!Table1[[Symbol]:[Industry]],2,FALSE),"-")</f>
        <v>-</v>
      </c>
      <c r="E4252">
        <v>12.948435</v>
      </c>
      <c r="F4252">
        <v>17.7</v>
      </c>
      <c r="G4252">
        <v>94.005633566798096</v>
      </c>
      <c r="H4252">
        <v>-0.59208271183204697</v>
      </c>
      <c r="I4252">
        <v>-17.001356236138299</v>
      </c>
      <c r="J4252">
        <v>-11.387262863121601</v>
      </c>
      <c r="K4252">
        <v>17.753027874044399</v>
      </c>
      <c r="L4252">
        <v>16.4121627883667</v>
      </c>
      <c r="M4252">
        <v>43.690101429822903</v>
      </c>
      <c r="N4252">
        <v>0.56098355261115496</v>
      </c>
      <c r="O4252">
        <v>27.457627118644002</v>
      </c>
      <c r="P4252">
        <v>150</v>
      </c>
      <c r="Q4252">
        <v>7.3718403040924002E-2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420</v>
      </c>
      <c r="E4253">
        <v>12.91966</v>
      </c>
      <c r="F4253">
        <v>6.32</v>
      </c>
      <c r="G4253">
        <v>8.3370188039285793</v>
      </c>
      <c r="H4253">
        <v>-13.5789099251117</v>
      </c>
      <c r="I4253">
        <v>-51.117240352022399</v>
      </c>
      <c r="J4253">
        <v>-3.1797319850197798</v>
      </c>
      <c r="K4253">
        <v>6.8779892604166202</v>
      </c>
      <c r="L4253">
        <v>7.21716474204948</v>
      </c>
      <c r="M4253">
        <v>26.1007393240622</v>
      </c>
      <c r="N4253">
        <v>1.4564124417622499</v>
      </c>
      <c r="O4253">
        <v>71.360759493670798</v>
      </c>
      <c r="P4253">
        <v>47.319347319347301</v>
      </c>
      <c r="Q4253">
        <v>7.0348905408199006E-2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21</v>
      </c>
      <c r="E4254">
        <v>12.896380000000001</v>
      </c>
      <c r="F4254">
        <v>25.69</v>
      </c>
      <c r="G4254">
        <v>57.082221362563899</v>
      </c>
      <c r="H4254">
        <v>24.8836134669891</v>
      </c>
      <c r="I4254">
        <v>18.168576923485499</v>
      </c>
      <c r="J4254">
        <v>-11.351091273717</v>
      </c>
      <c r="K4254">
        <v>23.136219840206799</v>
      </c>
      <c r="L4254">
        <v>19.199718628249201</v>
      </c>
      <c r="M4254">
        <v>44.7058195951481</v>
      </c>
      <c r="N4254">
        <v>1.3513648591623499</v>
      </c>
      <c r="O4254">
        <v>29.077462047489199</v>
      </c>
      <c r="P4254">
        <v>87.9297732260424</v>
      </c>
      <c r="Q4254">
        <v>2.2507559147919E-2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398</v>
      </c>
      <c r="E4255">
        <v>12.8747665</v>
      </c>
      <c r="F4255">
        <v>19.87</v>
      </c>
      <c r="G4255">
        <v>44.727785531383901</v>
      </c>
      <c r="H4255">
        <v>20.6117385529123</v>
      </c>
      <c r="I4255">
        <v>44.960640100857901</v>
      </c>
      <c r="J4255">
        <v>24.447152758144</v>
      </c>
      <c r="K4255">
        <v>15.0720845944741</v>
      </c>
      <c r="L4255">
        <v>13.188485329794</v>
      </c>
      <c r="M4255">
        <v>83.058455660310699</v>
      </c>
      <c r="N4255">
        <v>3.1990138923344</v>
      </c>
      <c r="O4255">
        <v>0</v>
      </c>
      <c r="P4255">
        <v>108.718487394958</v>
      </c>
      <c r="Q4255">
        <v>5.9471142686787999E-2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628</v>
      </c>
      <c r="E4256">
        <v>12.868538900000001</v>
      </c>
      <c r="F4256">
        <v>3.29</v>
      </c>
      <c r="G4256">
        <v>51.420059200401802</v>
      </c>
      <c r="H4256">
        <v>-20.8827822994066</v>
      </c>
      <c r="I4256">
        <v>38.7691523250678</v>
      </c>
      <c r="J4256">
        <v>-4.7818540009349002</v>
      </c>
      <c r="K4256">
        <v>3.4680437244203102</v>
      </c>
      <c r="L4256">
        <v>2.8133066426344699</v>
      </c>
      <c r="M4256">
        <v>24.313957831283702</v>
      </c>
      <c r="N4256">
        <v>0.36425339446524002</v>
      </c>
      <c r="O4256">
        <v>32.218844984802402</v>
      </c>
      <c r="P4256">
        <v>93.529411764705799</v>
      </c>
      <c r="Q4256">
        <v>4.5647143402034997E-2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298</v>
      </c>
      <c r="E4257">
        <v>12.855869999999999</v>
      </c>
      <c r="F4257">
        <v>17.21</v>
      </c>
      <c r="G4257">
        <v>20.550624436859401</v>
      </c>
      <c r="H4257">
        <v>2.46836789384882</v>
      </c>
      <c r="I4257">
        <v>-23.6751561204645</v>
      </c>
      <c r="J4257">
        <v>-1.33357813886593</v>
      </c>
      <c r="K4257">
        <v>18.917377785667799</v>
      </c>
      <c r="L4257">
        <v>17.3227142643427</v>
      </c>
      <c r="M4257">
        <v>45.3320814927255</v>
      </c>
      <c r="N4257">
        <v>2.7174315128249802</v>
      </c>
      <c r="O4257">
        <v>33.004067402672803</v>
      </c>
      <c r="P4257">
        <v>75.791624106230799</v>
      </c>
      <c r="Q4257">
        <v>8.9074551008760994E-2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E4258">
        <v>12.8551725</v>
      </c>
      <c r="F4258">
        <v>5.15</v>
      </c>
      <c r="G4258">
        <v>2.3322213625639798</v>
      </c>
      <c r="H4258">
        <v>16.3293770057759</v>
      </c>
      <c r="I4258">
        <v>-31.456675836152399</v>
      </c>
      <c r="J4258">
        <v>13.110866305578501</v>
      </c>
      <c r="K4258">
        <v>4.6495060927160798</v>
      </c>
      <c r="L4258">
        <v>4.8297353030089498</v>
      </c>
      <c r="M4258">
        <v>81.189069220370797</v>
      </c>
      <c r="N4258">
        <v>1.2288288288288201</v>
      </c>
      <c r="O4258">
        <v>34.951456310679497</v>
      </c>
      <c r="P4258">
        <v>52.366863905325403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57</v>
      </c>
      <c r="E4259">
        <v>12.8208974</v>
      </c>
      <c r="F4259">
        <v>12.82</v>
      </c>
      <c r="G4259">
        <v>-21.764717412946201</v>
      </c>
      <c r="H4259">
        <v>5.6683181240342204</v>
      </c>
      <c r="I4259">
        <v>-56.5323565280571</v>
      </c>
      <c r="J4259">
        <v>-7.0688722565129796</v>
      </c>
      <c r="K4259">
        <v>13.0972687058287</v>
      </c>
      <c r="L4259">
        <v>13.8569399404108</v>
      </c>
      <c r="M4259">
        <v>30.460769744454499</v>
      </c>
      <c r="N4259">
        <v>1.0965876181629399</v>
      </c>
      <c r="O4259">
        <v>114.586583463338</v>
      </c>
      <c r="P4259">
        <v>21.401515151515099</v>
      </c>
      <c r="Q4259">
        <v>5.1549671179064997E-2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720</v>
      </c>
      <c r="E4260">
        <v>12.801381996</v>
      </c>
      <c r="F4260">
        <v>255.4</v>
      </c>
      <c r="G4260">
        <v>1.00189807379926</v>
      </c>
      <c r="H4260">
        <v>0.60785083182309496</v>
      </c>
      <c r="I4260">
        <v>0.47053940034266201</v>
      </c>
      <c r="J4260">
        <v>1.00809084694093</v>
      </c>
      <c r="K4260">
        <v>244.83708177323501</v>
      </c>
      <c r="L4260">
        <v>226.80018785234799</v>
      </c>
      <c r="M4260">
        <v>61.795021026026802</v>
      </c>
      <c r="N4260">
        <v>0.52474631654359705</v>
      </c>
      <c r="O4260">
        <v>3.2419733750978801</v>
      </c>
      <c r="P4260">
        <v>32.496368541191103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136</v>
      </c>
      <c r="E4261">
        <v>12.794600000000001</v>
      </c>
      <c r="F4261">
        <v>33.67</v>
      </c>
      <c r="G4261">
        <v>202.71223113773499</v>
      </c>
      <c r="H4261">
        <v>9.3653118600487701</v>
      </c>
      <c r="I4261">
        <v>-30.058054476632499</v>
      </c>
      <c r="J4261">
        <v>-1.5824117314009101</v>
      </c>
      <c r="K4261">
        <v>30.416777969729502</v>
      </c>
      <c r="L4261">
        <v>26.857935680335402</v>
      </c>
      <c r="M4261">
        <v>64.029021693346905</v>
      </c>
      <c r="N4261">
        <v>1.0186817814901901</v>
      </c>
      <c r="O4261">
        <v>26.254826254826199</v>
      </c>
      <c r="P4261">
        <v>254.048370136698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136</v>
      </c>
      <c r="E4262">
        <v>12.78265932</v>
      </c>
      <c r="F4262">
        <v>30.15</v>
      </c>
      <c r="G4262">
        <v>-18.739207208864599</v>
      </c>
      <c r="H4262">
        <v>-12.107358580060501</v>
      </c>
      <c r="I4262">
        <v>-38.002206675532001</v>
      </c>
      <c r="J4262">
        <v>-0.900244805532602</v>
      </c>
      <c r="K4262">
        <v>31.1237237972007</v>
      </c>
      <c r="L4262">
        <v>33.346536329176899</v>
      </c>
      <c r="M4262">
        <v>46.240300318982598</v>
      </c>
      <c r="N4262">
        <v>0.99723742913362801</v>
      </c>
      <c r="O4262">
        <v>64.742951907131001</v>
      </c>
      <c r="P4262">
        <v>19.737887212073002</v>
      </c>
      <c r="Q4262">
        <v>7.6114713915569995E-2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720</v>
      </c>
      <c r="E4263">
        <v>12.781170502</v>
      </c>
      <c r="F4263">
        <v>25.86</v>
      </c>
      <c r="G4263">
        <v>-16.822932053269199</v>
      </c>
      <c r="H4263">
        <v>-6.4191969301608696</v>
      </c>
      <c r="I4263">
        <v>-4.3284924368133604</v>
      </c>
      <c r="J4263">
        <v>-2.9785666622018101</v>
      </c>
      <c r="K4263">
        <v>25.666046041199301</v>
      </c>
      <c r="L4263">
        <v>24.355823629996301</v>
      </c>
      <c r="N4263">
        <v>0.89380709342883502</v>
      </c>
      <c r="O4263">
        <v>10.0928074245939</v>
      </c>
      <c r="P4263">
        <v>17.278911564625801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12.7541259</v>
      </c>
      <c r="F4264">
        <v>16.11</v>
      </c>
      <c r="G4264">
        <v>-45.867778637435997</v>
      </c>
      <c r="H4264">
        <v>-28.932994840203399</v>
      </c>
      <c r="I4264">
        <v>-41.0268307616128</v>
      </c>
      <c r="J4264">
        <v>-13.413350218638</v>
      </c>
      <c r="K4264">
        <v>18.761084587013599</v>
      </c>
      <c r="L4264">
        <v>19.248798920402201</v>
      </c>
      <c r="M4264">
        <v>41.255090113130201</v>
      </c>
      <c r="N4264">
        <v>1.9605921167762901</v>
      </c>
      <c r="O4264">
        <v>59.4661700806952</v>
      </c>
      <c r="P4264">
        <v>22.045454545454501</v>
      </c>
      <c r="Q4264">
        <v>4.4538541690428E-2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136</v>
      </c>
      <c r="E4265">
        <v>12.749143399999999</v>
      </c>
      <c r="F4265">
        <v>18.25</v>
      </c>
      <c r="G4265">
        <v>-26.417778637436001</v>
      </c>
      <c r="H4265">
        <v>-3.4380648546891699</v>
      </c>
      <c r="I4265">
        <v>-14.254103488885599</v>
      </c>
      <c r="J4265">
        <v>-1.33357813886593</v>
      </c>
      <c r="K4265">
        <v>18.249999448656499</v>
      </c>
      <c r="L4265">
        <v>18.233843124521702</v>
      </c>
      <c r="M4265">
        <v>100</v>
      </c>
      <c r="O4265">
        <v>0</v>
      </c>
      <c r="P4265">
        <v>0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E4266">
        <v>12.7199916</v>
      </c>
      <c r="F4266">
        <v>29.58</v>
      </c>
      <c r="G4266">
        <v>-46.363651438518502</v>
      </c>
      <c r="H4266">
        <v>-5.5594747763601999</v>
      </c>
      <c r="I4266">
        <v>-49.257399467791302</v>
      </c>
      <c r="J4266">
        <v>-3.5188358035756502</v>
      </c>
      <c r="K4266">
        <v>31.9689698679794</v>
      </c>
      <c r="L4266">
        <v>35.9654634319525</v>
      </c>
      <c r="M4266">
        <v>40.571276912846699</v>
      </c>
      <c r="N4266">
        <v>0.78219895287958097</v>
      </c>
      <c r="O4266">
        <v>87.9648411088573</v>
      </c>
      <c r="P4266">
        <v>5.9455587392549898</v>
      </c>
      <c r="Q4266">
        <v>3.8159658158704E-2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420</v>
      </c>
      <c r="E4267">
        <v>12.7094</v>
      </c>
      <c r="F4267">
        <v>1.0900000000000001</v>
      </c>
      <c r="G4267">
        <v>-21.655873875531199</v>
      </c>
      <c r="H4267">
        <v>-4.3814610811042698</v>
      </c>
      <c r="I4267">
        <v>-24.909841193803601</v>
      </c>
      <c r="J4267">
        <v>-3.2027370173706</v>
      </c>
      <c r="K4267">
        <v>1.0898451829756901</v>
      </c>
      <c r="L4267">
        <v>1.1280321714624599</v>
      </c>
      <c r="M4267">
        <v>53.443261735538897</v>
      </c>
      <c r="N4267">
        <v>0.85216398363857204</v>
      </c>
      <c r="O4267">
        <v>47.706422018348597</v>
      </c>
      <c r="P4267">
        <v>19.780219780219699</v>
      </c>
      <c r="Q4267">
        <v>7.7769356314314003E-2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720</v>
      </c>
      <c r="E4268">
        <v>12.67263724</v>
      </c>
      <c r="F4268">
        <v>80.290000000000006</v>
      </c>
      <c r="G4268">
        <v>-2.2643844824955401</v>
      </c>
      <c r="H4268">
        <v>1.0777340451445101</v>
      </c>
      <c r="I4268">
        <v>-0.140971027259684</v>
      </c>
      <c r="J4268">
        <v>1.2273056170969101</v>
      </c>
      <c r="K4268">
        <v>77.042329319415501</v>
      </c>
      <c r="L4268">
        <v>71.734398213630101</v>
      </c>
      <c r="M4268">
        <v>56.470560257846202</v>
      </c>
      <c r="N4268">
        <v>2.1387549330474198</v>
      </c>
      <c r="O4268">
        <v>1.7685888653630399</v>
      </c>
      <c r="P4268">
        <v>30.340909090909001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E4269">
        <v>12.6308364</v>
      </c>
      <c r="F4269">
        <v>3.64</v>
      </c>
      <c r="G4269">
        <v>59.2965070768497</v>
      </c>
      <c r="H4269">
        <v>24.831977339403601</v>
      </c>
      <c r="I4269">
        <v>53.487831994985299</v>
      </c>
      <c r="J4269">
        <v>16.0409392356514</v>
      </c>
      <c r="K4269">
        <v>2.6589031053468499</v>
      </c>
      <c r="L4269">
        <v>2.4261639246665698</v>
      </c>
      <c r="M4269">
        <v>90.490853142839697</v>
      </c>
      <c r="N4269">
        <v>2.9426244316866801</v>
      </c>
      <c r="O4269">
        <v>0</v>
      </c>
      <c r="P4269">
        <v>134.83870967741899</v>
      </c>
      <c r="Q4269">
        <v>6.9956128136724E-2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845</v>
      </c>
      <c r="E4270">
        <v>12.6135</v>
      </c>
      <c r="F4270">
        <v>28.03</v>
      </c>
      <c r="G4270">
        <v>-35.647053248834901</v>
      </c>
      <c r="H4270">
        <v>-15.844314854689101</v>
      </c>
      <c r="I4270">
        <v>-12.1039577162908</v>
      </c>
      <c r="J4270">
        <v>-6.4452910704840702</v>
      </c>
      <c r="K4270">
        <v>29.8221854602726</v>
      </c>
      <c r="L4270">
        <v>29.2279416646473</v>
      </c>
      <c r="M4270">
        <v>29.963023790647402</v>
      </c>
      <c r="N4270">
        <v>1.676866743251</v>
      </c>
      <c r="O4270">
        <v>21.476988940420899</v>
      </c>
      <c r="P4270">
        <v>14.454879542670399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628</v>
      </c>
      <c r="E4271">
        <v>12.608555465</v>
      </c>
      <c r="F4271">
        <v>14.41</v>
      </c>
      <c r="G4271">
        <v>-10.6748067498858</v>
      </c>
      <c r="H4271">
        <v>-6.9419190943527997</v>
      </c>
      <c r="I4271">
        <v>0.56661364258847802</v>
      </c>
      <c r="J4271">
        <v>-4.1564433470522397</v>
      </c>
      <c r="K4271">
        <v>14.249304678181201</v>
      </c>
      <c r="L4271">
        <v>13.6191495400276</v>
      </c>
      <c r="M4271">
        <v>49.164546267530902</v>
      </c>
      <c r="N4271">
        <v>1.7993598448108601</v>
      </c>
      <c r="O4271">
        <v>53.018736988202598</v>
      </c>
      <c r="Q4271">
        <v>6.4028418303306994E-2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72</v>
      </c>
      <c r="E4272">
        <v>12.604879495999899</v>
      </c>
      <c r="F4272">
        <v>6.82</v>
      </c>
      <c r="G4272">
        <v>-35.182718876479797</v>
      </c>
      <c r="H4272">
        <v>-8.5769537435780698</v>
      </c>
      <c r="I4272">
        <v>-39.473401734499603</v>
      </c>
      <c r="J4272">
        <v>-0.89240166827769296</v>
      </c>
      <c r="K4272">
        <v>7.2423334094601399</v>
      </c>
      <c r="L4272">
        <v>7.8071896016867903</v>
      </c>
      <c r="M4272">
        <v>28.480835700634799</v>
      </c>
      <c r="N4272">
        <v>1.1317234953673101</v>
      </c>
      <c r="O4272">
        <v>66.275659824046897</v>
      </c>
      <c r="P4272">
        <v>13.101160862354799</v>
      </c>
      <c r="Q4272">
        <v>2.6205769312906E-2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51</v>
      </c>
      <c r="E4273">
        <v>12.5982597</v>
      </c>
      <c r="F4273">
        <v>41.99</v>
      </c>
      <c r="G4273">
        <v>80.735650074946804</v>
      </c>
      <c r="H4273">
        <v>-5.8195842640723603</v>
      </c>
      <c r="I4273">
        <v>-10.1896673054903</v>
      </c>
      <c r="J4273">
        <v>5.9700867826000303</v>
      </c>
      <c r="K4273">
        <v>41.253958899902301</v>
      </c>
      <c r="L4273">
        <v>37.2131721978676</v>
      </c>
      <c r="M4273">
        <v>50.630462039478303</v>
      </c>
      <c r="N4273">
        <v>1.5211017050672799</v>
      </c>
      <c r="O4273">
        <v>22.814955941890901</v>
      </c>
      <c r="P4273">
        <v>111.430010070493</v>
      </c>
      <c r="Q4273">
        <v>2.8048177442339998E-2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1331</v>
      </c>
      <c r="E4274">
        <v>12.591982437999899</v>
      </c>
      <c r="F4274">
        <v>26.25</v>
      </c>
      <c r="G4274">
        <v>-17.856984592770999</v>
      </c>
      <c r="H4274">
        <v>-2.0116963118981301</v>
      </c>
      <c r="I4274">
        <v>-9.25410348888561</v>
      </c>
      <c r="J4274">
        <v>-0.56758809673648203</v>
      </c>
      <c r="K4274">
        <v>25.9299821390868</v>
      </c>
      <c r="L4274">
        <v>25.2897631702998</v>
      </c>
      <c r="M4274">
        <v>62.670828158080603</v>
      </c>
      <c r="N4274">
        <v>1.3420568121741401</v>
      </c>
      <c r="O4274">
        <v>2.4761904761904701</v>
      </c>
      <c r="P4274">
        <v>9.6491228070175303</v>
      </c>
      <c r="Q4274">
        <v>-7.1457502660915995E-2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925</v>
      </c>
      <c r="E4275">
        <v>12.58</v>
      </c>
      <c r="F4275">
        <v>6.29</v>
      </c>
      <c r="G4275">
        <v>-21.932728803548901</v>
      </c>
      <c r="H4275">
        <v>-2.9494655061549699</v>
      </c>
      <c r="I4275">
        <v>-26.282075516857599</v>
      </c>
      <c r="J4275">
        <v>3.9565242502125502</v>
      </c>
      <c r="K4275">
        <v>6.1372500530974401</v>
      </c>
      <c r="L4275">
        <v>6.5459150253179699</v>
      </c>
      <c r="M4275">
        <v>67.300545484748099</v>
      </c>
      <c r="N4275">
        <v>1.45968767050385</v>
      </c>
      <c r="O4275">
        <v>41.494435612082597</v>
      </c>
      <c r="P4275">
        <v>22.8515625</v>
      </c>
      <c r="Q4275">
        <v>7.3859381741901001E-2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531</v>
      </c>
      <c r="E4276">
        <v>12.5685</v>
      </c>
      <c r="F4276">
        <v>7.35</v>
      </c>
      <c r="G4276">
        <v>-26.417778637436001</v>
      </c>
      <c r="H4276">
        <v>-3.4380648546891699</v>
      </c>
      <c r="I4276">
        <v>-14.254103488885599</v>
      </c>
      <c r="J4276">
        <v>-1.33357813886593</v>
      </c>
      <c r="K4276">
        <v>7.35</v>
      </c>
      <c r="L4276">
        <v>7.3499999999999801</v>
      </c>
      <c r="M4276">
        <v>50</v>
      </c>
      <c r="O4276">
        <v>0</v>
      </c>
      <c r="P4276">
        <v>0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628</v>
      </c>
      <c r="E4277">
        <v>12.52643</v>
      </c>
      <c r="F4277">
        <v>37.25</v>
      </c>
      <c r="G4277">
        <v>-19.989207208864499</v>
      </c>
      <c r="H4277">
        <v>-13.034390694669799</v>
      </c>
      <c r="I4277">
        <v>-21.3613354090851</v>
      </c>
      <c r="J4277">
        <v>-12.707985721804301</v>
      </c>
      <c r="K4277">
        <v>39.948215824706999</v>
      </c>
      <c r="L4277">
        <v>41.172210631054</v>
      </c>
      <c r="M4277">
        <v>28.876113206848299</v>
      </c>
      <c r="N4277">
        <v>0.73842330042708104</v>
      </c>
      <c r="O4277">
        <v>36.644295302013397</v>
      </c>
      <c r="P4277">
        <v>12.6739261947973</v>
      </c>
      <c r="Q4277">
        <v>9.2451431699066999E-2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628</v>
      </c>
      <c r="E4278">
        <v>12.51271814</v>
      </c>
      <c r="F4278">
        <v>4170.3500000000004</v>
      </c>
      <c r="G4278">
        <v>36.894799683366003</v>
      </c>
      <c r="H4278">
        <v>8.6765670314534695</v>
      </c>
      <c r="I4278">
        <v>-13.4211529823453</v>
      </c>
      <c r="J4278">
        <v>8.4666250443375795</v>
      </c>
      <c r="K4278">
        <v>3894.9806428421898</v>
      </c>
      <c r="L4278">
        <v>3466.1495437410399</v>
      </c>
      <c r="M4278">
        <v>64.704602387926201</v>
      </c>
      <c r="N4278">
        <v>1.1331543624161</v>
      </c>
      <c r="O4278">
        <v>13.8513554018247</v>
      </c>
      <c r="P4278">
        <v>102.83803501945501</v>
      </c>
      <c r="Q4278">
        <v>8.3506619954469993E-2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628</v>
      </c>
      <c r="E4279">
        <v>12.4863301</v>
      </c>
      <c r="F4279">
        <v>16.670000000000002</v>
      </c>
      <c r="G4279">
        <v>0.54337901679094702</v>
      </c>
      <c r="H4279">
        <v>-8.4666362832606001</v>
      </c>
      <c r="I4279">
        <v>-10.001445577691101</v>
      </c>
      <c r="J4279">
        <v>2.54142186113407</v>
      </c>
      <c r="K4279">
        <v>16.960160138195501</v>
      </c>
      <c r="L4279">
        <v>16.7496865862216</v>
      </c>
      <c r="M4279">
        <v>57.0281137289236</v>
      </c>
      <c r="N4279">
        <v>1.1369062571122699</v>
      </c>
      <c r="O4279">
        <v>39.472105578884197</v>
      </c>
      <c r="P4279">
        <v>51.545454545454497</v>
      </c>
      <c r="Q4279">
        <v>5.9277822914583E-2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E4280">
        <v>12.475008000000001</v>
      </c>
      <c r="F4280">
        <v>74.97</v>
      </c>
      <c r="G4280">
        <v>-11.6970441309325</v>
      </c>
      <c r="H4280">
        <v>-3.4780648546891801</v>
      </c>
      <c r="I4280">
        <v>-10.7043797319795</v>
      </c>
      <c r="J4280">
        <v>-1.33357813886593</v>
      </c>
      <c r="K4280">
        <v>75.616220400526998</v>
      </c>
      <c r="L4280">
        <v>74.313852608176006</v>
      </c>
      <c r="M4280">
        <v>46.814303299417602</v>
      </c>
      <c r="N4280">
        <v>1.5</v>
      </c>
      <c r="O4280">
        <v>15.646258503401301</v>
      </c>
      <c r="P4280">
        <v>18.623417721518901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420</v>
      </c>
      <c r="E4281">
        <v>12.4661157</v>
      </c>
      <c r="F4281">
        <v>12.29</v>
      </c>
      <c r="G4281">
        <v>18.340760820749999</v>
      </c>
      <c r="H4281">
        <v>-10.949445734810499</v>
      </c>
      <c r="I4281">
        <v>-30.477689037624501</v>
      </c>
      <c r="J4281">
        <v>-5.1979314511687704</v>
      </c>
      <c r="K4281">
        <v>12.4044343289343</v>
      </c>
      <c r="L4281">
        <v>11.3723924216927</v>
      </c>
      <c r="M4281">
        <v>41.829576171327098</v>
      </c>
      <c r="N4281">
        <v>0.86429119132223597</v>
      </c>
      <c r="O4281">
        <v>63.954434499593098</v>
      </c>
      <c r="P4281">
        <v>69.517241379310306</v>
      </c>
      <c r="Q4281">
        <v>7.1997657081758995E-2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265</v>
      </c>
      <c r="E4282">
        <v>12.46</v>
      </c>
      <c r="F4282">
        <v>17.8</v>
      </c>
      <c r="G4282">
        <v>-3.9126169030932698</v>
      </c>
      <c r="H4282">
        <v>5.7773772374652399</v>
      </c>
      <c r="I4282">
        <v>10.658177212868701</v>
      </c>
      <c r="J4282">
        <v>-2.4609738547622002</v>
      </c>
      <c r="K4282">
        <v>16.928851658222399</v>
      </c>
      <c r="L4282">
        <v>16.129059803615799</v>
      </c>
      <c r="M4282">
        <v>55.5223713623446</v>
      </c>
      <c r="N4282">
        <v>1.85477237004338</v>
      </c>
      <c r="O4282">
        <v>27.4157303370786</v>
      </c>
      <c r="P4282">
        <v>45.187601957585599</v>
      </c>
      <c r="Q4282">
        <v>1.9721667741225999E-2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116</v>
      </c>
      <c r="E4283">
        <v>12.456</v>
      </c>
      <c r="F4283">
        <v>3.46</v>
      </c>
      <c r="G4283">
        <v>538.96683674717895</v>
      </c>
      <c r="H4283">
        <v>63.071369107574903</v>
      </c>
      <c r="I4283">
        <v>94.179631450873401</v>
      </c>
      <c r="J4283">
        <v>2.1854834447117701</v>
      </c>
      <c r="K4283">
        <v>2.6578655631466299</v>
      </c>
      <c r="L4283">
        <v>1.93500478208558</v>
      </c>
      <c r="M4283">
        <v>76.024436570796396</v>
      </c>
      <c r="N4283">
        <v>1.31040272385807</v>
      </c>
      <c r="O4283">
        <v>4.0462427745664797</v>
      </c>
      <c r="P4283">
        <v>565.38461538461502</v>
      </c>
      <c r="Q4283">
        <v>0.235215502961964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1442</v>
      </c>
      <c r="E4284">
        <v>12.444588749999999</v>
      </c>
      <c r="F4284">
        <v>5.05</v>
      </c>
      <c r="G4284">
        <v>-27.784966137436001</v>
      </c>
      <c r="H4284">
        <v>12.921382149919101</v>
      </c>
      <c r="I4284">
        <v>-37.854708632607199</v>
      </c>
      <c r="J4284">
        <v>-1.72805545642018</v>
      </c>
      <c r="K4284">
        <v>4.87398719526451</v>
      </c>
      <c r="L4284">
        <v>5.3216867978294697</v>
      </c>
      <c r="M4284">
        <v>57.3089430696294</v>
      </c>
      <c r="N4284">
        <v>0.274947444037143</v>
      </c>
      <c r="O4284">
        <v>56.435643564356397</v>
      </c>
      <c r="P4284">
        <v>28.1725888324873</v>
      </c>
      <c r="Q4284">
        <v>-6.7728349185930004E-3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133</v>
      </c>
      <c r="E4285">
        <v>12.42471048</v>
      </c>
      <c r="F4285">
        <v>37.520000000000003</v>
      </c>
      <c r="G4285">
        <v>-9.7148237385246503</v>
      </c>
      <c r="H4285">
        <v>-6.6597143392252596</v>
      </c>
      <c r="I4285">
        <v>-23.888014856900998</v>
      </c>
      <c r="J4285">
        <v>-2.5177886651817198</v>
      </c>
      <c r="K4285">
        <v>38.966390701415698</v>
      </c>
      <c r="L4285">
        <v>37.983191457578997</v>
      </c>
      <c r="M4285">
        <v>26.715986029552599</v>
      </c>
      <c r="N4285">
        <v>0.26625820860202298</v>
      </c>
      <c r="O4285">
        <v>35.394456289978599</v>
      </c>
      <c r="P4285">
        <v>27.1864406779661</v>
      </c>
      <c r="Q4285">
        <v>3.9139042881210003E-3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298</v>
      </c>
      <c r="E4286">
        <v>12.363</v>
      </c>
      <c r="F4286">
        <v>41.21</v>
      </c>
      <c r="G4286">
        <v>-23.134570617385801</v>
      </c>
      <c r="H4286">
        <v>3.6008961842718601</v>
      </c>
      <c r="I4286">
        <v>8.7608218842487098</v>
      </c>
      <c r="J4286">
        <v>-1.33357813886593</v>
      </c>
      <c r="K4286">
        <v>39.599770099453998</v>
      </c>
      <c r="L4286">
        <v>38.619776651262903</v>
      </c>
      <c r="M4286">
        <v>69.520779145297098</v>
      </c>
      <c r="N4286">
        <v>2.3676012461059099</v>
      </c>
      <c r="O4286">
        <v>9.4879883523416595</v>
      </c>
      <c r="P4286">
        <v>30.4113924050632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136</v>
      </c>
      <c r="E4287">
        <v>12.357390000000001</v>
      </c>
      <c r="F4287">
        <v>103.8</v>
      </c>
      <c r="G4287">
        <v>140.077728422897</v>
      </c>
      <c r="H4287">
        <v>23.923898335494801</v>
      </c>
      <c r="I4287">
        <v>-3.8168229271237202</v>
      </c>
      <c r="J4287">
        <v>-2.9449525464488699</v>
      </c>
      <c r="K4287">
        <v>88.506050043562396</v>
      </c>
      <c r="L4287">
        <v>69.676811985513893</v>
      </c>
      <c r="M4287">
        <v>78.283282643221298</v>
      </c>
      <c r="N4287">
        <v>9.7465737038176195E-2</v>
      </c>
      <c r="O4287">
        <v>2.1194605009633798</v>
      </c>
      <c r="P4287">
        <v>219.38461538461499</v>
      </c>
      <c r="Q4287">
        <v>0.108021697943417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184</v>
      </c>
      <c r="E4288">
        <v>12.353999999999999</v>
      </c>
      <c r="F4288">
        <v>71</v>
      </c>
      <c r="G4288">
        <v>-81.636952399656096</v>
      </c>
      <c r="H4288">
        <v>-3.4086530899833001</v>
      </c>
      <c r="I4288">
        <v>-43.817595552377597</v>
      </c>
      <c r="J4288">
        <v>2.8637257827026801</v>
      </c>
      <c r="K4288">
        <v>68.737602517751</v>
      </c>
      <c r="L4288">
        <v>85.602461205848797</v>
      </c>
      <c r="M4288">
        <v>68.021221852229601</v>
      </c>
      <c r="N4288">
        <v>1.62504038772213</v>
      </c>
      <c r="O4288">
        <v>123.309859154929</v>
      </c>
      <c r="P4288">
        <v>24.1041775913301</v>
      </c>
      <c r="Q4288">
        <v>8.0302721528335994E-2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531</v>
      </c>
      <c r="E4289">
        <v>12.339391620000001</v>
      </c>
      <c r="F4289">
        <v>10.51</v>
      </c>
      <c r="G4289">
        <v>-46.796566516223898</v>
      </c>
      <c r="H4289">
        <v>-3.5289739455982598</v>
      </c>
      <c r="I4289">
        <v>-21.817867780882001</v>
      </c>
      <c r="J4289">
        <v>5.8859340562560201</v>
      </c>
      <c r="K4289">
        <v>10.5986868356489</v>
      </c>
      <c r="L4289">
        <v>11.097836957357901</v>
      </c>
      <c r="M4289">
        <v>48.764910689943299</v>
      </c>
      <c r="N4289">
        <v>0.64267367654465202</v>
      </c>
      <c r="O4289">
        <v>47.383444338724999</v>
      </c>
      <c r="P4289">
        <v>23.647058823529399</v>
      </c>
      <c r="Q4289">
        <v>0.108441260037901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480</v>
      </c>
      <c r="E4290">
        <v>12.3255</v>
      </c>
      <c r="F4290">
        <v>9.1300000000000008</v>
      </c>
      <c r="G4290">
        <v>169.05147702599399</v>
      </c>
      <c r="H4290">
        <v>24.745053886369401</v>
      </c>
      <c r="I4290">
        <v>-19.248900575253899</v>
      </c>
      <c r="J4290">
        <v>13.244426976223499</v>
      </c>
      <c r="K4290">
        <v>7.65432294906077</v>
      </c>
      <c r="L4290">
        <v>7.94217941919353</v>
      </c>
      <c r="M4290">
        <v>93.456753966983001</v>
      </c>
      <c r="N4290">
        <v>9.2536512722799294E-2</v>
      </c>
      <c r="O4290">
        <v>99.890470974808295</v>
      </c>
      <c r="P4290">
        <v>258.03921568627402</v>
      </c>
      <c r="Q4290">
        <v>0.119860191383669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133</v>
      </c>
      <c r="E4291">
        <v>12.32517</v>
      </c>
      <c r="F4291">
        <v>3.74</v>
      </c>
      <c r="G4291">
        <v>82.520768848597498</v>
      </c>
      <c r="H4291">
        <v>-8.8504359887097905</v>
      </c>
      <c r="I4291">
        <v>26.8779719828125</v>
      </c>
      <c r="J4291">
        <v>-5.0081188212806298</v>
      </c>
      <c r="K4291">
        <v>3.70790492603015</v>
      </c>
      <c r="L4291">
        <v>2.9259990880642999</v>
      </c>
      <c r="M4291">
        <v>36.671376739239797</v>
      </c>
      <c r="N4291">
        <v>0.276743428374495</v>
      </c>
      <c r="O4291">
        <v>33.422459893048099</v>
      </c>
      <c r="P4291">
        <v>130.864197530864</v>
      </c>
      <c r="Q4291">
        <v>-4.0198106894263001E-2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265</v>
      </c>
      <c r="E4292">
        <v>12.31687458</v>
      </c>
      <c r="F4292">
        <v>45.09</v>
      </c>
      <c r="G4292">
        <v>62.2433092286727</v>
      </c>
      <c r="H4292">
        <v>10.785761860112199</v>
      </c>
      <c r="I4292">
        <v>2.8627796279975</v>
      </c>
      <c r="J4292">
        <v>-12.772279389099101</v>
      </c>
      <c r="K4292">
        <v>46.981411995439601</v>
      </c>
      <c r="L4292">
        <v>41.445825366332897</v>
      </c>
      <c r="M4292">
        <v>34.548724565186802</v>
      </c>
      <c r="N4292">
        <v>1.7140990187280101</v>
      </c>
      <c r="O4292">
        <v>32.823242404080702</v>
      </c>
      <c r="P4292">
        <v>118.35351089588301</v>
      </c>
      <c r="Q4292">
        <v>0.119739853469414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377</v>
      </c>
      <c r="E4293">
        <v>12.3061104</v>
      </c>
      <c r="F4293">
        <v>12</v>
      </c>
      <c r="G4293">
        <v>12.150350692818</v>
      </c>
      <c r="H4293">
        <v>14.6721713657832</v>
      </c>
      <c r="I4293">
        <v>62.998481444644597</v>
      </c>
      <c r="J4293">
        <v>-1.33357813886593</v>
      </c>
      <c r="K4293">
        <v>9.8262600496047696</v>
      </c>
      <c r="L4293">
        <v>7.8944098997183696</v>
      </c>
      <c r="M4293">
        <v>45.123996915282703</v>
      </c>
      <c r="N4293">
        <v>0.41843971631205601</v>
      </c>
      <c r="O4293">
        <v>36.9166666666666</v>
      </c>
      <c r="P4293">
        <v>106.896551724137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21</v>
      </c>
      <c r="E4294">
        <v>12.226050000000001</v>
      </c>
      <c r="F4294">
        <v>24.21</v>
      </c>
      <c r="G4294">
        <v>82.649578875517307</v>
      </c>
      <c r="H4294">
        <v>19.682723118353799</v>
      </c>
      <c r="I4294">
        <v>23.773262531638899</v>
      </c>
      <c r="J4294">
        <v>4.4099659394955903</v>
      </c>
      <c r="K4294">
        <v>19.9301196598697</v>
      </c>
      <c r="L4294">
        <v>16.419863843054301</v>
      </c>
      <c r="M4294">
        <v>82.919993988380696</v>
      </c>
      <c r="N4294">
        <v>0.67633500539716795</v>
      </c>
      <c r="O4294">
        <v>4.2131350681536599</v>
      </c>
      <c r="P4294">
        <v>245.85714285714201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720</v>
      </c>
      <c r="E4295">
        <v>12.214835947999999</v>
      </c>
      <c r="F4295">
        <v>2674.07</v>
      </c>
      <c r="G4295">
        <v>0.64117346249792795</v>
      </c>
      <c r="H4295">
        <v>0.26811275148841801</v>
      </c>
      <c r="I4295">
        <v>0.71218999853463405</v>
      </c>
      <c r="J4295">
        <v>0.95088492282484305</v>
      </c>
      <c r="K4295">
        <v>2560.8654586821099</v>
      </c>
      <c r="L4295">
        <v>2371.2620472840799</v>
      </c>
      <c r="M4295">
        <v>57.569699091115801</v>
      </c>
      <c r="N4295">
        <v>0.457587548638132</v>
      </c>
      <c r="O4295">
        <v>0.97005687958804299</v>
      </c>
      <c r="P4295">
        <v>32.6423611111111</v>
      </c>
      <c r="Q4295">
        <v>2.2268006150822001E-2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771</v>
      </c>
      <c r="E4296">
        <v>12.13196922</v>
      </c>
      <c r="F4296">
        <v>15.54</v>
      </c>
      <c r="G4296">
        <v>304.05313548998703</v>
      </c>
      <c r="H4296">
        <v>27.1531947854136</v>
      </c>
      <c r="I4296">
        <v>223.57198346763599</v>
      </c>
      <c r="J4296">
        <v>10.725245390545799</v>
      </c>
      <c r="K4296">
        <v>12.1044060689219</v>
      </c>
      <c r="L4296">
        <v>8.1442259391804992</v>
      </c>
      <c r="M4296">
        <v>88.281887972529702</v>
      </c>
      <c r="N4296">
        <v>0.106647577262744</v>
      </c>
      <c r="O4296">
        <v>0</v>
      </c>
      <c r="P4296">
        <v>451.063829787234</v>
      </c>
      <c r="Q4296">
        <v>9.5444842830623003E-2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720</v>
      </c>
      <c r="E4297">
        <v>12.120252429999899</v>
      </c>
      <c r="F4297">
        <v>38.86</v>
      </c>
      <c r="G4297">
        <v>10.0767770352018</v>
      </c>
      <c r="H4297">
        <v>-1.0420669610609401</v>
      </c>
      <c r="I4297">
        <v>1.81519161266755</v>
      </c>
      <c r="J4297">
        <v>-0.71262082968093299</v>
      </c>
      <c r="K4297">
        <v>37.393418425700403</v>
      </c>
      <c r="L4297">
        <v>34.145633912155503</v>
      </c>
      <c r="M4297">
        <v>57.562155009737999</v>
      </c>
      <c r="N4297">
        <v>1.4390235744940301</v>
      </c>
      <c r="O4297">
        <v>2.8049408131755</v>
      </c>
      <c r="P4297">
        <v>43.925925925925903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433</v>
      </c>
      <c r="E4298">
        <v>12.101742</v>
      </c>
      <c r="F4298">
        <v>36</v>
      </c>
      <c r="G4298">
        <v>-39.858509582374701</v>
      </c>
      <c r="H4298">
        <v>-8.6281984620889798</v>
      </c>
      <c r="I4298">
        <v>-21.206804445205002</v>
      </c>
      <c r="J4298">
        <v>2.1727332215828699</v>
      </c>
      <c r="K4298">
        <v>36.524772132202102</v>
      </c>
      <c r="L4298">
        <v>36.399978887554298</v>
      </c>
      <c r="M4298">
        <v>42.284829726186899</v>
      </c>
      <c r="N4298">
        <v>0.46465699607131999</v>
      </c>
      <c r="O4298">
        <v>42.7777777777777</v>
      </c>
      <c r="P4298">
        <v>15.3846153846153</v>
      </c>
      <c r="Q4298">
        <v>6.7056752562413002E-2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531</v>
      </c>
      <c r="E4299">
        <v>12.0876252</v>
      </c>
      <c r="F4299">
        <v>40.28</v>
      </c>
      <c r="G4299">
        <v>64.936140602468896</v>
      </c>
      <c r="H4299">
        <v>1.0469031098253601</v>
      </c>
      <c r="I4299">
        <v>-49.118269077501402</v>
      </c>
      <c r="J4299">
        <v>8.8535320482442597</v>
      </c>
      <c r="K4299">
        <v>44.314602911182902</v>
      </c>
      <c r="L4299">
        <v>46.827773814602097</v>
      </c>
      <c r="M4299">
        <v>52.670945550009598</v>
      </c>
      <c r="N4299">
        <v>0.93107163545085903</v>
      </c>
      <c r="O4299">
        <v>82.224428997020794</v>
      </c>
      <c r="P4299">
        <v>91.353919239904997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E4300">
        <v>12.086880000000001</v>
      </c>
      <c r="F4300">
        <v>11.92</v>
      </c>
      <c r="G4300">
        <v>210.30538520437099</v>
      </c>
      <c r="H4300">
        <v>-6.4707863231648304</v>
      </c>
      <c r="I4300">
        <v>56.519535479595703</v>
      </c>
      <c r="J4300">
        <v>-2.14990466947817</v>
      </c>
      <c r="K4300">
        <v>11.287692441502299</v>
      </c>
      <c r="L4300">
        <v>8.8815447199614503</v>
      </c>
      <c r="M4300">
        <v>42.617556751889097</v>
      </c>
      <c r="N4300">
        <v>0.70844249711540297</v>
      </c>
      <c r="O4300">
        <v>16.862416107382501</v>
      </c>
      <c r="P4300">
        <v>260.12084592144998</v>
      </c>
      <c r="Q4300">
        <v>1.6033878252769002E-2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E4301">
        <v>12.031502400000001</v>
      </c>
      <c r="F4301">
        <v>4.8</v>
      </c>
      <c r="G4301">
        <v>46.244091866161099</v>
      </c>
      <c r="H4301">
        <v>30.7724614611002</v>
      </c>
      <c r="I4301">
        <v>-3.3996000246823899</v>
      </c>
      <c r="J4301">
        <v>20.417084991107501</v>
      </c>
      <c r="K4301">
        <v>3.6908195353831701</v>
      </c>
      <c r="L4301">
        <v>3.5733492152070498</v>
      </c>
      <c r="M4301">
        <v>85.501492435923694</v>
      </c>
      <c r="N4301">
        <v>3.1554406623735001</v>
      </c>
      <c r="O4301">
        <v>8.125</v>
      </c>
      <c r="P4301">
        <v>123.255813953488</v>
      </c>
      <c r="Q4301">
        <v>3.7053320044728999E-2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531</v>
      </c>
      <c r="E4302">
        <v>11.980449999999999</v>
      </c>
      <c r="F4302">
        <v>38</v>
      </c>
      <c r="G4302">
        <v>-12.3036645233218</v>
      </c>
      <c r="H4302">
        <v>1.5053209503370499</v>
      </c>
      <c r="I4302">
        <v>-7.3022318311316097</v>
      </c>
      <c r="J4302">
        <v>4.1340876951612602</v>
      </c>
      <c r="K4302">
        <v>37.144860494984698</v>
      </c>
      <c r="L4302">
        <v>35.904401266886197</v>
      </c>
      <c r="M4302">
        <v>83.381686995204106</v>
      </c>
      <c r="N4302">
        <v>0.67777777777777704</v>
      </c>
      <c r="O4302">
        <v>24.078947368421002</v>
      </c>
      <c r="P4302">
        <v>97.710718002081094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E4303">
        <v>11.962518749999999</v>
      </c>
      <c r="F4303">
        <v>0.75</v>
      </c>
      <c r="G4303">
        <v>17.8129905933332</v>
      </c>
      <c r="H4303">
        <v>5.6528442362198996</v>
      </c>
      <c r="I4303">
        <v>-29.984440567537298</v>
      </c>
      <c r="J4303">
        <v>7.4872565359420801E-2</v>
      </c>
      <c r="K4303">
        <v>0.68071114846745895</v>
      </c>
      <c r="L4303">
        <v>0.68693278120715295</v>
      </c>
      <c r="M4303">
        <v>73.220324020982801</v>
      </c>
      <c r="N4303">
        <v>0.87070069151118501</v>
      </c>
      <c r="O4303">
        <v>63.999999999999901</v>
      </c>
      <c r="P4303">
        <v>56.25</v>
      </c>
      <c r="Q4303">
        <v>6.2040494484666003E-2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293</v>
      </c>
      <c r="E4304">
        <v>11.94172</v>
      </c>
      <c r="F4304">
        <v>28</v>
      </c>
      <c r="G4304">
        <v>-11.0965265781279</v>
      </c>
      <c r="H4304">
        <v>3.35805165016518</v>
      </c>
      <c r="I4304">
        <v>-4.5792112052976801</v>
      </c>
      <c r="J4304">
        <v>6.2985157945978596</v>
      </c>
      <c r="K4304">
        <v>26.441016935658698</v>
      </c>
      <c r="L4304">
        <v>26.390741027810201</v>
      </c>
      <c r="M4304">
        <v>72.307262688662902</v>
      </c>
      <c r="N4304">
        <v>0.71178116853243301</v>
      </c>
      <c r="O4304">
        <v>14.285714285714199</v>
      </c>
      <c r="P4304">
        <v>25.729681185451199</v>
      </c>
      <c r="Q4304">
        <v>-3.704902809035E-3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57</v>
      </c>
      <c r="E4305">
        <v>11.9316455</v>
      </c>
      <c r="F4305">
        <v>24.67</v>
      </c>
      <c r="G4305">
        <v>110.793759824102</v>
      </c>
      <c r="H4305">
        <v>-3.4380648546891699</v>
      </c>
      <c r="I4305">
        <v>-23.2208931567822</v>
      </c>
      <c r="J4305">
        <v>-1.33357813886593</v>
      </c>
      <c r="K4305">
        <v>24.551347315035802</v>
      </c>
      <c r="L4305">
        <v>21.8131757085145</v>
      </c>
      <c r="M4305">
        <v>97.755691246373402</v>
      </c>
      <c r="N4305">
        <v>2.2222222222222201</v>
      </c>
      <c r="O4305">
        <v>15.4843940008106</v>
      </c>
      <c r="P4305">
        <v>228.933333333333</v>
      </c>
    </row>
    <row r="4306" spans="1:17" hidden="1" x14ac:dyDescent="0.3">
      <c r="A4306" t="s">
        <v>8770</v>
      </c>
      <c r="B4306" t="s">
        <v>4276</v>
      </c>
      <c r="C4306" t="str">
        <f>IFERROR(VLOOKUP(Table1[[#This Row],[Ticker]],[1]!Table1[[Symbol]:[Industry]],2,FALSE),"-")</f>
        <v>-</v>
      </c>
      <c r="D4306" t="s">
        <v>51</v>
      </c>
      <c r="E4306">
        <v>11.93</v>
      </c>
      <c r="F4306">
        <v>119.3</v>
      </c>
      <c r="M4306">
        <v>100</v>
      </c>
      <c r="N4306">
        <v>1</v>
      </c>
      <c r="Q4306">
        <v>5.4726977498741003E-2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286</v>
      </c>
      <c r="E4307">
        <v>11.898176400000001</v>
      </c>
      <c r="F4307">
        <v>11.88</v>
      </c>
      <c r="G4307">
        <v>33.474549760948904</v>
      </c>
      <c r="H4307">
        <v>-13.709968177952</v>
      </c>
      <c r="I4307">
        <v>7.7171490778494896</v>
      </c>
      <c r="J4307">
        <v>-6.2935781388659198</v>
      </c>
      <c r="K4307">
        <v>12.9960078196816</v>
      </c>
      <c r="L4307">
        <v>11.7905307192687</v>
      </c>
      <c r="M4307">
        <v>8.2445500201357493</v>
      </c>
      <c r="N4307">
        <v>2.2592592592592502</v>
      </c>
      <c r="O4307">
        <v>23.821548821548799</v>
      </c>
      <c r="P4307">
        <v>59.892328398384898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531</v>
      </c>
      <c r="E4308">
        <v>11.897264085512999</v>
      </c>
      <c r="F4308">
        <v>41.6</v>
      </c>
      <c r="G4308">
        <v>-16.189903703678699</v>
      </c>
      <c r="H4308">
        <v>-3.4380648546891699</v>
      </c>
      <c r="I4308">
        <v>-9.2566274666745993</v>
      </c>
      <c r="J4308">
        <v>-1.33357813886593</v>
      </c>
      <c r="K4308">
        <v>40.977355573152998</v>
      </c>
      <c r="L4308">
        <v>39.703434706481701</v>
      </c>
      <c r="M4308">
        <v>100</v>
      </c>
      <c r="N4308">
        <v>0</v>
      </c>
      <c r="O4308">
        <v>0</v>
      </c>
      <c r="P4308">
        <v>10.227874933757199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E4309">
        <v>11.854127999999999</v>
      </c>
      <c r="F4309">
        <v>20.41</v>
      </c>
      <c r="G4309">
        <v>-6.7110337694008297</v>
      </c>
      <c r="H4309">
        <v>-1.2233320670146399</v>
      </c>
      <c r="I4309">
        <v>11.2686517386666</v>
      </c>
      <c r="J4309">
        <v>-12.7645334997336</v>
      </c>
      <c r="K4309">
        <v>20.781886365334302</v>
      </c>
      <c r="L4309">
        <v>18.844193297204399</v>
      </c>
      <c r="M4309">
        <v>40.314223872109501</v>
      </c>
      <c r="N4309">
        <v>1.09497847919655</v>
      </c>
      <c r="O4309">
        <v>28.1724644781969</v>
      </c>
      <c r="P4309">
        <v>94.566253574833098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420</v>
      </c>
      <c r="E4310">
        <v>11.830090999999999</v>
      </c>
      <c r="F4310">
        <v>9.1</v>
      </c>
      <c r="G4310">
        <v>69.281146093746699</v>
      </c>
      <c r="H4310">
        <v>32.234449765193801</v>
      </c>
      <c r="I4310">
        <v>2.86301362823149</v>
      </c>
      <c r="J4310">
        <v>-1.5486319023068</v>
      </c>
      <c r="K4310">
        <v>8.1422979493968395</v>
      </c>
      <c r="L4310">
        <v>7.1491647166292296</v>
      </c>
      <c r="M4310">
        <v>48.978006203975298</v>
      </c>
      <c r="N4310">
        <v>1.5469229638620801</v>
      </c>
      <c r="O4310">
        <v>27.4725274725274</v>
      </c>
      <c r="P4310">
        <v>95.6989247311827</v>
      </c>
      <c r="Q4310">
        <v>2.4958627988701999E-2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681</v>
      </c>
      <c r="E4311">
        <v>11.8201245</v>
      </c>
      <c r="F4311">
        <v>84.3</v>
      </c>
      <c r="G4311">
        <v>227.99220928040501</v>
      </c>
      <c r="H4311">
        <v>15.459683082085199</v>
      </c>
      <c r="I4311">
        <v>225.25455539150099</v>
      </c>
      <c r="J4311">
        <v>1.8468054493836401</v>
      </c>
      <c r="K4311">
        <v>78.707807301946204</v>
      </c>
      <c r="M4311">
        <v>62.107723917776802</v>
      </c>
      <c r="N4311">
        <v>1.0264288415479601</v>
      </c>
      <c r="O4311">
        <v>17.722419928825602</v>
      </c>
      <c r="P4311">
        <v>256.44820295982998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1447</v>
      </c>
      <c r="E4312">
        <v>11.75351324</v>
      </c>
      <c r="F4312">
        <v>12.95</v>
      </c>
      <c r="G4312">
        <v>-2.4943336613594602</v>
      </c>
      <c r="H4312">
        <v>7.5096475636114697</v>
      </c>
      <c r="I4312">
        <v>-16.7390432479217</v>
      </c>
      <c r="J4312">
        <v>-19.820973096849102</v>
      </c>
      <c r="K4312">
        <v>13.740461452062</v>
      </c>
      <c r="L4312">
        <v>12.365632731650001</v>
      </c>
      <c r="M4312">
        <v>29.728511938606101</v>
      </c>
      <c r="N4312">
        <v>1.59505402086215</v>
      </c>
      <c r="O4312">
        <v>35.366795366795301</v>
      </c>
      <c r="P4312">
        <v>74.999999999999901</v>
      </c>
      <c r="Q4312">
        <v>3.9303020705237002E-2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298</v>
      </c>
      <c r="E4313">
        <v>11.741328897000001</v>
      </c>
      <c r="F4313">
        <v>9.2100000000000009</v>
      </c>
      <c r="G4313">
        <v>22.130608459338099</v>
      </c>
      <c r="H4313">
        <v>-8.4896112464417399</v>
      </c>
      <c r="I4313">
        <v>45.919809554592597</v>
      </c>
      <c r="K4313">
        <v>7.5246027658444099</v>
      </c>
      <c r="L4313">
        <v>6.1570502388896298</v>
      </c>
      <c r="M4313">
        <v>12.136929132962999</v>
      </c>
      <c r="N4313">
        <v>1.55190790876145</v>
      </c>
      <c r="O4313">
        <v>5.3203040173723997</v>
      </c>
      <c r="P4313">
        <v>84.2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628</v>
      </c>
      <c r="E4314">
        <v>11.7382662</v>
      </c>
      <c r="F4314">
        <v>10.35</v>
      </c>
      <c r="G4314">
        <v>-19.826635486045699</v>
      </c>
      <c r="H4314">
        <v>-9.9421298953395905</v>
      </c>
      <c r="I4314">
        <v>-31.1882928949851</v>
      </c>
      <c r="J4314">
        <v>4.8202680149802104</v>
      </c>
      <c r="K4314">
        <v>10.4889672844263</v>
      </c>
      <c r="L4314">
        <v>11.070899245332599</v>
      </c>
      <c r="M4314">
        <v>57.939779926243702</v>
      </c>
      <c r="N4314">
        <v>0.14410763409805699</v>
      </c>
      <c r="O4314">
        <v>81.352657004830903</v>
      </c>
      <c r="P4314">
        <v>18.828932261767999</v>
      </c>
      <c r="Q4314">
        <v>1.5733178335251001E-2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628</v>
      </c>
      <c r="E4315">
        <v>11.711690847</v>
      </c>
      <c r="F4315">
        <v>14.11</v>
      </c>
      <c r="G4315">
        <v>51.514125523976297</v>
      </c>
      <c r="H4315">
        <v>-14.0210813312417</v>
      </c>
      <c r="I4315">
        <v>-27.369867035683601</v>
      </c>
      <c r="J4315">
        <v>-1.33357813886593</v>
      </c>
      <c r="K4315">
        <v>14.0349563903552</v>
      </c>
      <c r="L4315">
        <v>12.029339139244099</v>
      </c>
      <c r="M4315">
        <v>0.46178403304846</v>
      </c>
      <c r="N4315">
        <v>0</v>
      </c>
      <c r="O4315">
        <v>18.284904323174999</v>
      </c>
      <c r="P4315">
        <v>95.9722222222222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1375</v>
      </c>
      <c r="E4316">
        <v>11.68173</v>
      </c>
      <c r="F4316">
        <v>4.5</v>
      </c>
      <c r="G4316">
        <v>43.393542117280901</v>
      </c>
      <c r="H4316">
        <v>34.100396683772303</v>
      </c>
      <c r="I4316">
        <v>4.7935155587334304</v>
      </c>
      <c r="J4316">
        <v>-1.1093628922291601</v>
      </c>
      <c r="K4316">
        <v>3.8411870192286801</v>
      </c>
      <c r="L4316">
        <v>3.5734446602946002</v>
      </c>
      <c r="M4316">
        <v>57.646655304411198</v>
      </c>
      <c r="N4316">
        <v>1.2278613901183599</v>
      </c>
      <c r="O4316">
        <v>20.8888888888888</v>
      </c>
      <c r="P4316">
        <v>84.426229508196698</v>
      </c>
      <c r="Q4316">
        <v>4.7445363696638002E-2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905</v>
      </c>
      <c r="E4317">
        <v>11.65454583</v>
      </c>
      <c r="F4317">
        <v>2.33</v>
      </c>
      <c r="G4317">
        <v>24.880922661265199</v>
      </c>
      <c r="H4317">
        <v>-11.739951647142</v>
      </c>
      <c r="I4317">
        <v>-5.88201046562979</v>
      </c>
      <c r="J4317">
        <v>-6.4117031388659198</v>
      </c>
      <c r="K4317">
        <v>2.6367629078452999</v>
      </c>
      <c r="L4317">
        <v>2.42945999271496</v>
      </c>
      <c r="M4317">
        <v>34.144165495197299</v>
      </c>
      <c r="N4317">
        <v>0.39998925216287101</v>
      </c>
      <c r="O4317">
        <v>81.974248927038602</v>
      </c>
      <c r="P4317">
        <v>64.084507042253506</v>
      </c>
      <c r="Q4317">
        <v>2.2458300709586002E-2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838</v>
      </c>
      <c r="E4318">
        <v>11.6521749</v>
      </c>
      <c r="F4318">
        <v>301.3</v>
      </c>
      <c r="G4318">
        <v>99.021802357700494</v>
      </c>
      <c r="H4318">
        <v>19.6679957513714</v>
      </c>
      <c r="I4318">
        <v>-45.259370262414301</v>
      </c>
      <c r="J4318">
        <v>-1.33357813886593</v>
      </c>
      <c r="K4318">
        <v>322.00430453322502</v>
      </c>
      <c r="L4318">
        <v>295.687319018366</v>
      </c>
      <c r="M4318">
        <v>37.7994093738467</v>
      </c>
      <c r="N4318">
        <v>3.0802547770700599</v>
      </c>
      <c r="O4318">
        <v>60.570859608363698</v>
      </c>
      <c r="P4318">
        <v>150.24916943521501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531</v>
      </c>
      <c r="E4319">
        <v>11.616149999999999</v>
      </c>
      <c r="F4319">
        <v>8.51</v>
      </c>
      <c r="G4319">
        <v>96.357090472511601</v>
      </c>
      <c r="H4319">
        <v>9.7055665816251793</v>
      </c>
      <c r="I4319">
        <v>-32.740693527199703</v>
      </c>
      <c r="J4319">
        <v>6.6871204381068896</v>
      </c>
      <c r="K4319">
        <v>7.14829844810001</v>
      </c>
      <c r="L4319">
        <v>7.6575417394320997</v>
      </c>
      <c r="M4319">
        <v>91.6098283038733</v>
      </c>
      <c r="N4319">
        <v>0.39256312671011201</v>
      </c>
      <c r="O4319">
        <v>49.4712103407755</v>
      </c>
      <c r="P4319">
        <v>126.933333333333</v>
      </c>
      <c r="Q4319">
        <v>8.0242184222977006E-2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720</v>
      </c>
      <c r="E4320">
        <v>11.560360832000001</v>
      </c>
      <c r="F4320">
        <v>57.09</v>
      </c>
      <c r="G4320">
        <v>47.160816680289699</v>
      </c>
      <c r="H4320">
        <v>0.94579957706621298</v>
      </c>
      <c r="I4320">
        <v>14.9965191056355</v>
      </c>
      <c r="J4320">
        <v>2.2678843839859799</v>
      </c>
      <c r="K4320">
        <v>53.744274006394399</v>
      </c>
      <c r="L4320">
        <v>46.114655930823602</v>
      </c>
      <c r="M4320">
        <v>44.735305969102399</v>
      </c>
      <c r="N4320">
        <v>1.38692081625769</v>
      </c>
      <c r="O4320">
        <v>1.36626379400945</v>
      </c>
      <c r="P4320">
        <v>78.40625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628</v>
      </c>
      <c r="E4321">
        <v>11.484</v>
      </c>
      <c r="F4321">
        <v>191.4</v>
      </c>
      <c r="G4321">
        <v>-21.4260068327185</v>
      </c>
      <c r="I4321">
        <v>-9.2623316841681191</v>
      </c>
      <c r="M4321">
        <v>100</v>
      </c>
      <c r="N4321">
        <v>1</v>
      </c>
      <c r="O4321">
        <v>0</v>
      </c>
      <c r="P4321">
        <v>4.9917718047174997</v>
      </c>
      <c r="Q4321">
        <v>3.0346719918976001E-2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E4322">
        <v>11.462695999999999</v>
      </c>
      <c r="F4322">
        <v>8.56</v>
      </c>
      <c r="G4322">
        <v>100.03724781759</v>
      </c>
      <c r="H4322">
        <v>10.619443132531201</v>
      </c>
      <c r="I4322">
        <v>29.611442729601698</v>
      </c>
      <c r="J4322">
        <v>15.1427677012645</v>
      </c>
      <c r="K4322">
        <v>6.51228600026369</v>
      </c>
      <c r="L4322">
        <v>5.9737575319487304</v>
      </c>
      <c r="M4322">
        <v>80.283779917760995</v>
      </c>
      <c r="N4322">
        <v>1.43153153153153</v>
      </c>
      <c r="O4322">
        <v>4.5560747663551302</v>
      </c>
      <c r="P4322">
        <v>137.777777777777</v>
      </c>
      <c r="Q4322">
        <v>-4.4586891157690003E-2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365</v>
      </c>
      <c r="E4323">
        <v>11.454572000000001</v>
      </c>
      <c r="F4323">
        <v>2.12</v>
      </c>
      <c r="G4323">
        <v>-24.982371938871399</v>
      </c>
      <c r="H4323">
        <v>-42.659621740916698</v>
      </c>
      <c r="I4323">
        <v>-24.802626695636601</v>
      </c>
      <c r="J4323">
        <v>-6.9149734877031399</v>
      </c>
      <c r="K4323">
        <v>2.4225666261661898</v>
      </c>
      <c r="L4323">
        <v>2.29372909342512</v>
      </c>
      <c r="M4323">
        <v>39.178780704826899</v>
      </c>
      <c r="N4323">
        <v>0.496432326347515</v>
      </c>
      <c r="O4323">
        <v>71.2264150943396</v>
      </c>
      <c r="P4323">
        <v>48.251748251748197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298</v>
      </c>
      <c r="E4324">
        <v>11.4439172</v>
      </c>
      <c r="F4324">
        <v>7.99</v>
      </c>
      <c r="G4324">
        <v>27.236067516410099</v>
      </c>
      <c r="H4324">
        <v>1.55536484307691</v>
      </c>
      <c r="I4324">
        <v>5.8962724509640001</v>
      </c>
      <c r="J4324">
        <v>-1.33357813886593</v>
      </c>
      <c r="K4324">
        <v>6.6860846943814503</v>
      </c>
      <c r="L4324">
        <v>5.3949324751533796</v>
      </c>
      <c r="M4324">
        <v>99.999983397573999</v>
      </c>
      <c r="N4324">
        <v>0.774399680495232</v>
      </c>
      <c r="O4324">
        <v>0</v>
      </c>
      <c r="P4324">
        <v>113.06666666666599</v>
      </c>
      <c r="Q4324">
        <v>0.100759181945433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420</v>
      </c>
      <c r="E4325">
        <v>11.401824</v>
      </c>
      <c r="F4325">
        <v>0.76</v>
      </c>
      <c r="G4325">
        <v>-30.215246991866401</v>
      </c>
      <c r="H4325">
        <v>2.1957379622122302</v>
      </c>
      <c r="I4325">
        <v>-20.4269429950584</v>
      </c>
      <c r="J4325">
        <v>-1.33357813886593</v>
      </c>
      <c r="K4325">
        <v>0.73356299031401495</v>
      </c>
      <c r="M4325">
        <v>57.4665190227214</v>
      </c>
      <c r="N4325">
        <v>0.78214431332829804</v>
      </c>
      <c r="O4325">
        <v>61.842105263157897</v>
      </c>
      <c r="P4325">
        <v>94.871794871794805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531</v>
      </c>
      <c r="E4326">
        <v>11.34</v>
      </c>
      <c r="F4326">
        <v>10.8</v>
      </c>
      <c r="G4326">
        <v>-13.6829143368097</v>
      </c>
      <c r="H4326">
        <v>-9.6367886468496202</v>
      </c>
      <c r="I4326">
        <v>-12.5591882346483</v>
      </c>
      <c r="J4326">
        <v>0.54760997994594396</v>
      </c>
      <c r="K4326">
        <v>10.4436339431838</v>
      </c>
      <c r="L4326">
        <v>10.009970241238699</v>
      </c>
      <c r="M4326">
        <v>57.507199927185901</v>
      </c>
      <c r="N4326">
        <v>0.59104228121927205</v>
      </c>
      <c r="O4326">
        <v>8.05555555555555</v>
      </c>
      <c r="P4326">
        <v>34.831460674157299</v>
      </c>
      <c r="Q4326">
        <v>2.7852630143305E-2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720</v>
      </c>
      <c r="E4327">
        <v>11.309675944999899</v>
      </c>
      <c r="F4327">
        <v>20.62</v>
      </c>
      <c r="G4327">
        <v>8.6182396991717098</v>
      </c>
      <c r="H4327">
        <v>2.16274980926192</v>
      </c>
      <c r="I4327">
        <v>1.52354951504477</v>
      </c>
      <c r="J4327">
        <v>0.83390954586312005</v>
      </c>
      <c r="K4327">
        <v>19.6234570515618</v>
      </c>
      <c r="L4327">
        <v>18.044318676631502</v>
      </c>
      <c r="M4327">
        <v>51.507867780463002</v>
      </c>
      <c r="N4327">
        <v>1.0175301112008099</v>
      </c>
      <c r="O4327">
        <v>1.84287099903006</v>
      </c>
      <c r="P4327">
        <v>38.761776581426602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720</v>
      </c>
      <c r="E4328">
        <v>11.262924035999999</v>
      </c>
      <c r="F4328">
        <v>271.18</v>
      </c>
      <c r="G4328">
        <v>3.6944946568735499</v>
      </c>
      <c r="H4328">
        <v>0.83713441307331504</v>
      </c>
      <c r="I4328">
        <v>3.70666035469175</v>
      </c>
      <c r="J4328">
        <v>1.2361033706812801</v>
      </c>
      <c r="K4328">
        <v>259.74814972539599</v>
      </c>
      <c r="L4328">
        <v>237.90744918795701</v>
      </c>
      <c r="M4328">
        <v>55.874429077666797</v>
      </c>
      <c r="N4328">
        <v>0.85138641589271202</v>
      </c>
      <c r="O4328">
        <v>5.0372446345600501</v>
      </c>
      <c r="P4328">
        <v>38.357142857142797</v>
      </c>
      <c r="Q4328">
        <v>3.1845093282099998E-4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420</v>
      </c>
      <c r="E4329">
        <v>11.226522959999899</v>
      </c>
      <c r="F4329">
        <v>9.76</v>
      </c>
      <c r="G4329">
        <v>-31.198266442314001</v>
      </c>
      <c r="H4329">
        <v>-3.4380648546891699</v>
      </c>
      <c r="I4329">
        <v>-9.3078669297458401</v>
      </c>
      <c r="J4329">
        <v>-1.33357813886593</v>
      </c>
      <c r="K4329">
        <v>9.7417434567972503</v>
      </c>
      <c r="L4329">
        <v>10.1558784840367</v>
      </c>
      <c r="M4329">
        <v>99.999990417572306</v>
      </c>
      <c r="O4329">
        <v>5.0204918032786798</v>
      </c>
      <c r="P4329">
        <v>6.0869565217391397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1556</v>
      </c>
      <c r="E4330">
        <v>11.08863</v>
      </c>
      <c r="F4330">
        <v>31.5</v>
      </c>
      <c r="G4330">
        <v>138.733736514079</v>
      </c>
      <c r="H4330">
        <v>-3.0446222317383498</v>
      </c>
      <c r="I4330">
        <v>83.983781973669394</v>
      </c>
      <c r="J4330">
        <v>1.1429948196347399</v>
      </c>
      <c r="K4330">
        <v>30.788136058216399</v>
      </c>
      <c r="M4330">
        <v>56.720096493831598</v>
      </c>
      <c r="N4330">
        <v>1.1366675926838601</v>
      </c>
      <c r="O4330">
        <v>40.285714285714199</v>
      </c>
      <c r="P4330">
        <v>178.268551236749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905</v>
      </c>
      <c r="E4331">
        <v>11.087160600000001</v>
      </c>
      <c r="F4331">
        <v>11.49</v>
      </c>
      <c r="G4331">
        <v>-5.0872612139935702</v>
      </c>
      <c r="H4331">
        <v>2.1514547959658401</v>
      </c>
      <c r="I4331">
        <v>-26.8111811144563</v>
      </c>
      <c r="J4331">
        <v>-11.910501215788999</v>
      </c>
      <c r="K4331">
        <v>11.7289127027462</v>
      </c>
      <c r="L4331">
        <v>11.1274611887085</v>
      </c>
      <c r="M4331">
        <v>39.222964286193204</v>
      </c>
      <c r="N4331">
        <v>1.71533620404107</v>
      </c>
      <c r="O4331">
        <v>35.770234986945098</v>
      </c>
      <c r="P4331">
        <v>39.104116222760197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531</v>
      </c>
      <c r="E4332">
        <v>11.03872</v>
      </c>
      <c r="F4332">
        <v>35.840000000000003</v>
      </c>
      <c r="G4332">
        <v>81.350337304592898</v>
      </c>
      <c r="H4332">
        <v>5.5115933180889503</v>
      </c>
      <c r="I4332">
        <v>-18.373953676151501</v>
      </c>
      <c r="J4332">
        <v>8.2289218611340704</v>
      </c>
      <c r="K4332">
        <v>35.2688438952786</v>
      </c>
      <c r="L4332">
        <v>34.085525688203198</v>
      </c>
      <c r="M4332">
        <v>61.318850277963698</v>
      </c>
      <c r="N4332">
        <v>0.33443926676172597</v>
      </c>
      <c r="O4332">
        <v>50.055803571428498</v>
      </c>
      <c r="P4332">
        <v>116.55589123867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11.026681515</v>
      </c>
      <c r="F4333">
        <v>21.15</v>
      </c>
      <c r="G4333">
        <v>-11.221700206063399</v>
      </c>
      <c r="H4333">
        <v>-6.9508385773169303</v>
      </c>
      <c r="I4333">
        <v>-38.6103266648512</v>
      </c>
      <c r="J4333">
        <v>1.5861298903311301</v>
      </c>
      <c r="K4333">
        <v>22.511592265304099</v>
      </c>
      <c r="L4333">
        <v>23.810832102765499</v>
      </c>
      <c r="M4333">
        <v>45.226310162861502</v>
      </c>
      <c r="N4333">
        <v>7.8811369509043896E-2</v>
      </c>
      <c r="O4333">
        <v>43.498817966902998</v>
      </c>
      <c r="P4333">
        <v>29.120879120879099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391</v>
      </c>
      <c r="E4334">
        <v>11.008869142479501</v>
      </c>
      <c r="F4334">
        <v>3.44</v>
      </c>
      <c r="G4334">
        <v>192.10073988108201</v>
      </c>
      <c r="H4334">
        <v>6.4660884999434103</v>
      </c>
      <c r="I4334">
        <v>94.230744995962795</v>
      </c>
      <c r="J4334">
        <v>3.5444706416218699</v>
      </c>
      <c r="K4334">
        <v>3.24940448581438</v>
      </c>
      <c r="L4334">
        <v>2.5221113568333098</v>
      </c>
      <c r="M4334">
        <v>72.517567115718407</v>
      </c>
      <c r="N4334">
        <v>1.4871794871794799</v>
      </c>
      <c r="O4334">
        <v>1.16279069767442</v>
      </c>
      <c r="P4334">
        <v>377.77777777777698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720</v>
      </c>
      <c r="E4335">
        <v>10.982502</v>
      </c>
      <c r="F4335">
        <v>287.68</v>
      </c>
      <c r="G4335">
        <v>-26.612061179761799</v>
      </c>
      <c r="H4335">
        <v>-6.8405243845431203</v>
      </c>
      <c r="I4335">
        <v>5.1250981046076198</v>
      </c>
      <c r="J4335">
        <v>-2.1158334724250198</v>
      </c>
      <c r="K4335">
        <v>296.43186957731899</v>
      </c>
      <c r="L4335">
        <v>278.039405429613</v>
      </c>
      <c r="M4335">
        <v>56.692276819569898</v>
      </c>
      <c r="N4335">
        <v>0.68495177948199104</v>
      </c>
      <c r="O4335">
        <v>17.515989988876498</v>
      </c>
      <c r="P4335">
        <v>40.331707317073104</v>
      </c>
      <c r="Q4335">
        <v>-0.11226619776288201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420</v>
      </c>
      <c r="E4336">
        <v>10.975</v>
      </c>
      <c r="F4336">
        <v>21.95</v>
      </c>
      <c r="G4336">
        <v>85.046575890502197</v>
      </c>
      <c r="H4336">
        <v>4.6968557802314503</v>
      </c>
      <c r="I4336">
        <v>-19.845501338347901</v>
      </c>
      <c r="J4336">
        <v>-7.1651116161877297</v>
      </c>
      <c r="K4336">
        <v>21.3908760917246</v>
      </c>
      <c r="L4336">
        <v>19.230350433290901</v>
      </c>
      <c r="M4336">
        <v>45.963115780109199</v>
      </c>
      <c r="N4336">
        <v>0.40180036763281402</v>
      </c>
      <c r="O4336">
        <v>27.107061503416801</v>
      </c>
      <c r="P4336">
        <v>137.29729729729701</v>
      </c>
      <c r="Q4336">
        <v>5.6276525132060003E-2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420</v>
      </c>
      <c r="E4337">
        <v>10.964454</v>
      </c>
      <c r="F4337">
        <v>14.6</v>
      </c>
      <c r="G4337">
        <v>-18.269630489287799</v>
      </c>
      <c r="H4337">
        <v>5.9252310254606302</v>
      </c>
      <c r="I4337">
        <v>16.570269270971</v>
      </c>
      <c r="J4337">
        <v>3.4761849623544498</v>
      </c>
      <c r="K4337">
        <v>13.1820276202958</v>
      </c>
      <c r="L4337">
        <v>12.4071514178708</v>
      </c>
      <c r="M4337">
        <v>59.983340577305697</v>
      </c>
      <c r="N4337">
        <v>0.97213089438883604</v>
      </c>
      <c r="O4337">
        <v>10.2054794520547</v>
      </c>
      <c r="P4337">
        <v>73.190984578884894</v>
      </c>
      <c r="Q4337">
        <v>9.8475927696483001E-2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136</v>
      </c>
      <c r="E4338">
        <v>10.963800000000001</v>
      </c>
      <c r="F4338">
        <v>9</v>
      </c>
      <c r="G4338">
        <v>98.582221362563899</v>
      </c>
      <c r="H4338">
        <v>13.1401844821808</v>
      </c>
      <c r="I4338">
        <v>-13.695444271008499</v>
      </c>
      <c r="J4338">
        <v>3.68434300808747</v>
      </c>
      <c r="K4338">
        <v>8.1870886558577407</v>
      </c>
      <c r="L4338">
        <v>7.1776535046389904</v>
      </c>
      <c r="M4338">
        <v>70.535025786420405</v>
      </c>
      <c r="N4338">
        <v>1.7406237415225301</v>
      </c>
      <c r="O4338">
        <v>5.55555555555555</v>
      </c>
      <c r="P4338">
        <v>140</v>
      </c>
      <c r="Q4338">
        <v>9.1678133440466006E-2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E4339">
        <v>10.919840600000001</v>
      </c>
      <c r="F4339">
        <v>21.79</v>
      </c>
      <c r="G4339">
        <v>-19.130727923501901</v>
      </c>
      <c r="H4339">
        <v>-4.13371702860222</v>
      </c>
      <c r="I4339">
        <v>-19.7204809292326</v>
      </c>
      <c r="J4339">
        <v>-1.33357813886593</v>
      </c>
      <c r="K4339">
        <v>22.836291591590602</v>
      </c>
      <c r="L4339">
        <v>22.9438580272314</v>
      </c>
      <c r="M4339">
        <v>43.456426043002402</v>
      </c>
      <c r="N4339">
        <v>1.2637004869722299</v>
      </c>
      <c r="O4339">
        <v>37.218907755851298</v>
      </c>
      <c r="P4339">
        <v>29.702380952380899</v>
      </c>
      <c r="Q4339">
        <v>0.12039544932643401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1669</v>
      </c>
      <c r="E4340">
        <v>10.919620800000001</v>
      </c>
      <c r="F4340">
        <v>21.78</v>
      </c>
      <c r="G4340">
        <v>-12.266835241209501</v>
      </c>
      <c r="H4340">
        <v>-13.825995889171899</v>
      </c>
      <c r="I4340">
        <v>-46.191603488885598</v>
      </c>
      <c r="J4340">
        <v>-2.2864128220483901</v>
      </c>
      <c r="K4340">
        <v>23.2889294249619</v>
      </c>
      <c r="L4340">
        <v>23.499966586793001</v>
      </c>
      <c r="M4340">
        <v>57.0539970646483</v>
      </c>
      <c r="N4340">
        <v>0.410167333064901</v>
      </c>
      <c r="O4340">
        <v>52.846648301193703</v>
      </c>
      <c r="P4340">
        <v>21.202003338898098</v>
      </c>
      <c r="Q4340">
        <v>0.11827852121193801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720</v>
      </c>
      <c r="E4341">
        <v>10.8938445</v>
      </c>
      <c r="F4341">
        <v>63.26</v>
      </c>
      <c r="G4341">
        <v>-9.4429265664300992</v>
      </c>
      <c r="H4341">
        <v>-5.2862696721410698</v>
      </c>
      <c r="I4341">
        <v>-4.2175753970435599</v>
      </c>
      <c r="J4341">
        <v>-19.7854346523964</v>
      </c>
      <c r="K4341">
        <v>67.109644428396606</v>
      </c>
      <c r="L4341">
        <v>61.335224100442403</v>
      </c>
      <c r="M4341">
        <v>65.817523880043396</v>
      </c>
      <c r="N4341">
        <v>5.0112121386022297</v>
      </c>
      <c r="O4341">
        <v>46.4590578564654</v>
      </c>
      <c r="P4341">
        <v>22.834951456310598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57</v>
      </c>
      <c r="E4342">
        <v>10.819929999999999</v>
      </c>
      <c r="F4342">
        <v>18.37</v>
      </c>
      <c r="G4342">
        <v>75.894996692960405</v>
      </c>
      <c r="H4342">
        <v>-20.391048579824801</v>
      </c>
      <c r="I4342">
        <v>137.04548611439699</v>
      </c>
      <c r="J4342">
        <v>-3.9316693371692102</v>
      </c>
      <c r="K4342">
        <v>20.373360036705801</v>
      </c>
      <c r="L4342">
        <v>15.2974789080164</v>
      </c>
      <c r="M4342">
        <v>44.810860412935497</v>
      </c>
      <c r="N4342">
        <v>2.0100687309572698</v>
      </c>
      <c r="O4342">
        <v>59.009254218834997</v>
      </c>
      <c r="P4342">
        <v>292.52136752136698</v>
      </c>
      <c r="Q4342">
        <v>0.128281164709203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925</v>
      </c>
      <c r="E4343">
        <v>10.802989999999999</v>
      </c>
      <c r="F4343">
        <v>18.02</v>
      </c>
      <c r="G4343">
        <v>15.4719851420915</v>
      </c>
      <c r="H4343">
        <v>-23.401350765657501</v>
      </c>
      <c r="I4343">
        <v>5.8792298444477096</v>
      </c>
      <c r="J4343">
        <v>-19.069427195469601</v>
      </c>
      <c r="K4343">
        <v>18.2660511988724</v>
      </c>
      <c r="L4343">
        <v>15.6397684233406</v>
      </c>
      <c r="M4343">
        <v>31.419948798438298</v>
      </c>
      <c r="N4343">
        <v>0.43964996409405599</v>
      </c>
      <c r="O4343">
        <v>27.358490566037698</v>
      </c>
      <c r="P4343">
        <v>53.2312925170068</v>
      </c>
      <c r="Q4343">
        <v>4.3609114537718999E-2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57</v>
      </c>
      <c r="E4344">
        <v>10.795500000000001</v>
      </c>
      <c r="F4344">
        <v>71.97</v>
      </c>
      <c r="G4344">
        <v>112.764674004637</v>
      </c>
      <c r="H4344">
        <v>7.9255715089471801</v>
      </c>
      <c r="I4344">
        <v>-19.5567350678329</v>
      </c>
      <c r="J4344">
        <v>10.5215428472853</v>
      </c>
      <c r="K4344">
        <v>68.207796965908102</v>
      </c>
      <c r="L4344">
        <v>63.395511939617499</v>
      </c>
      <c r="M4344">
        <v>66.432055376718196</v>
      </c>
      <c r="N4344">
        <v>1.9537383275626901</v>
      </c>
      <c r="O4344">
        <v>20.883701542309201</v>
      </c>
      <c r="P4344">
        <v>157.03571428571399</v>
      </c>
      <c r="Q4344">
        <v>9.1821716951375004E-2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293</v>
      </c>
      <c r="E4345">
        <v>10.793672387999999</v>
      </c>
      <c r="F4345">
        <v>24.91</v>
      </c>
      <c r="G4345">
        <v>-0.60969782935521899</v>
      </c>
      <c r="H4345">
        <v>2.5619351453108199</v>
      </c>
      <c r="I4345">
        <v>4.0831886726345603</v>
      </c>
      <c r="J4345">
        <v>-11.079954950460101</v>
      </c>
      <c r="K4345">
        <v>23.587285214930699</v>
      </c>
      <c r="L4345">
        <v>23.5362519776954</v>
      </c>
      <c r="M4345">
        <v>40.313721375352799</v>
      </c>
      <c r="N4345">
        <v>1.0492307692307601</v>
      </c>
      <c r="O4345">
        <v>40.505820955439503</v>
      </c>
      <c r="P4345">
        <v>58.8647959183673</v>
      </c>
      <c r="Q4345">
        <v>2.4049164162001001E-2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E4346">
        <v>10.7398624</v>
      </c>
      <c r="F4346">
        <v>38.89</v>
      </c>
      <c r="G4346">
        <v>-51.629317098974397</v>
      </c>
      <c r="H4346">
        <v>-5.7930914436990504</v>
      </c>
      <c r="I4346">
        <v>-28.328341226402099</v>
      </c>
      <c r="J4346">
        <v>-1.33357813886593</v>
      </c>
      <c r="K4346">
        <v>39.824452775948203</v>
      </c>
      <c r="L4346">
        <v>42.4686538029041</v>
      </c>
      <c r="M4346">
        <v>50.5875526127437</v>
      </c>
      <c r="N4346">
        <v>0.51028806584362096</v>
      </c>
      <c r="O4346">
        <v>33.710465415273802</v>
      </c>
      <c r="P4346">
        <v>6.5187619830183499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72</v>
      </c>
      <c r="E4347">
        <v>10.72916</v>
      </c>
      <c r="F4347">
        <v>24.44</v>
      </c>
      <c r="G4347">
        <v>48.7793539790514</v>
      </c>
      <c r="H4347">
        <v>-9.9380648546891805</v>
      </c>
      <c r="I4347">
        <v>18.355771714586901</v>
      </c>
      <c r="J4347">
        <v>-0.58761875221031801</v>
      </c>
      <c r="K4347">
        <v>25.456549684293101</v>
      </c>
      <c r="L4347">
        <v>22.926544436550699</v>
      </c>
      <c r="M4347">
        <v>41.872553829320601</v>
      </c>
      <c r="N4347">
        <v>0.501371847049082</v>
      </c>
      <c r="O4347">
        <v>26.227495908346899</v>
      </c>
      <c r="P4347">
        <v>82.388059701492494</v>
      </c>
      <c r="Q4347">
        <v>3.8813323149387E-2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420</v>
      </c>
      <c r="E4348">
        <v>10.680106800000001</v>
      </c>
      <c r="F4348">
        <v>10.68</v>
      </c>
      <c r="G4348">
        <v>87.182221362563894</v>
      </c>
      <c r="H4348">
        <v>-34.607691309067597</v>
      </c>
      <c r="I4348">
        <v>99.345896511114304</v>
      </c>
      <c r="J4348">
        <v>-19.766089024207002</v>
      </c>
      <c r="K4348">
        <v>14.021037099129099</v>
      </c>
      <c r="M4348">
        <v>0.61397414516628201</v>
      </c>
      <c r="N4348">
        <v>0.54310344827586199</v>
      </c>
      <c r="O4348">
        <v>83.052434456928793</v>
      </c>
      <c r="P4348">
        <v>113.6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E4349">
        <v>10.64574</v>
      </c>
      <c r="F4349">
        <v>2.13</v>
      </c>
      <c r="G4349">
        <v>13.713800309932299</v>
      </c>
      <c r="H4349">
        <v>-20.038855368523102</v>
      </c>
      <c r="I4349">
        <v>-36.516877211513297</v>
      </c>
      <c r="J4349">
        <v>-5.4244872297750302</v>
      </c>
      <c r="K4349">
        <v>2.2428168756102802</v>
      </c>
      <c r="L4349">
        <v>2.22643910212616</v>
      </c>
      <c r="M4349">
        <v>42.761499970514301</v>
      </c>
      <c r="N4349">
        <v>0.63638029544790298</v>
      </c>
      <c r="O4349">
        <v>67.605633802816897</v>
      </c>
      <c r="P4349">
        <v>52.142857142857103</v>
      </c>
      <c r="Q4349">
        <v>2.1821547428803999E-2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E4350">
        <v>10.619441</v>
      </c>
      <c r="F4350">
        <v>23.3</v>
      </c>
      <c r="G4350">
        <v>-2.5474968724173999</v>
      </c>
      <c r="H4350">
        <v>-41.876254700163798</v>
      </c>
      <c r="I4350">
        <v>-39.955634101130499</v>
      </c>
      <c r="J4350">
        <v>-19.9102204746323</v>
      </c>
      <c r="K4350">
        <v>32.228265316080098</v>
      </c>
      <c r="L4350">
        <v>31.216072739020198</v>
      </c>
      <c r="M4350">
        <v>19.7979117797363</v>
      </c>
      <c r="N4350">
        <v>1.5747819685128499</v>
      </c>
      <c r="O4350">
        <v>80.257510729613699</v>
      </c>
      <c r="P4350">
        <v>38.278931750741798</v>
      </c>
      <c r="Q4350">
        <v>1.9456727694556999E-2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279</v>
      </c>
      <c r="E4351">
        <v>10.588772081999901</v>
      </c>
      <c r="F4351">
        <v>45.78</v>
      </c>
      <c r="G4351">
        <v>0.25626674164532598</v>
      </c>
      <c r="H4351">
        <v>-5.3320848589454002</v>
      </c>
      <c r="I4351">
        <v>-32.196387052248198</v>
      </c>
      <c r="J4351">
        <v>1.7984129125882</v>
      </c>
      <c r="K4351">
        <v>46.268784938869501</v>
      </c>
      <c r="L4351">
        <v>45.8803507875771</v>
      </c>
      <c r="M4351">
        <v>48.439667224496198</v>
      </c>
      <c r="N4351">
        <v>0.82738133772768696</v>
      </c>
      <c r="O4351">
        <v>50.830056793359503</v>
      </c>
      <c r="P4351">
        <v>32.121212121212103</v>
      </c>
      <c r="Q4351">
        <v>-8.2042462037599996E-4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720</v>
      </c>
      <c r="E4352">
        <v>10.576090199999999</v>
      </c>
      <c r="F4352">
        <v>60.72</v>
      </c>
      <c r="G4352">
        <v>12.054285216611801</v>
      </c>
      <c r="H4352">
        <v>2.5268474260125702</v>
      </c>
      <c r="I4352">
        <v>6.9193149904598199</v>
      </c>
      <c r="J4352">
        <v>0.16196882803038801</v>
      </c>
      <c r="K4352">
        <v>57.451598468108003</v>
      </c>
      <c r="L4352">
        <v>52.099412692460298</v>
      </c>
      <c r="M4352">
        <v>51.449225640246297</v>
      </c>
      <c r="N4352">
        <v>0.66754568857143204</v>
      </c>
      <c r="O4352">
        <v>2.0256916996047498</v>
      </c>
      <c r="P4352">
        <v>44.125326370757101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127</v>
      </c>
      <c r="E4353">
        <v>10.5245</v>
      </c>
      <c r="F4353">
        <v>6.79</v>
      </c>
      <c r="G4353">
        <v>-14.5561641399071</v>
      </c>
      <c r="H4353">
        <v>-2.40102781765213</v>
      </c>
      <c r="I4353">
        <v>-21.8731511079332</v>
      </c>
      <c r="J4353">
        <v>-1.47999102319975</v>
      </c>
      <c r="K4353">
        <v>6.9497204891374196</v>
      </c>
      <c r="L4353">
        <v>7.2217554151210397</v>
      </c>
      <c r="M4353">
        <v>43.5913858023263</v>
      </c>
      <c r="N4353">
        <v>0.90873275204548598</v>
      </c>
      <c r="O4353">
        <v>91.163475699558106</v>
      </c>
      <c r="P4353">
        <v>31.5891472868216</v>
      </c>
      <c r="Q4353">
        <v>3.5864107002836002E-2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531</v>
      </c>
      <c r="E4354">
        <v>10.47</v>
      </c>
      <c r="F4354">
        <v>261.75</v>
      </c>
      <c r="G4354">
        <v>96.348178809372399</v>
      </c>
      <c r="H4354">
        <v>5.7848390307913897</v>
      </c>
      <c r="I4354">
        <v>91.929433336636194</v>
      </c>
      <c r="J4354">
        <v>-3.3695282489172902</v>
      </c>
      <c r="K4354">
        <v>215.42955417870201</v>
      </c>
      <c r="L4354">
        <v>148.57461449271801</v>
      </c>
      <c r="M4354">
        <v>44.467994573444699</v>
      </c>
      <c r="N4354">
        <v>2.3251738237780502</v>
      </c>
      <c r="O4354">
        <v>10.773638968481301</v>
      </c>
      <c r="P4354">
        <v>194.431946006749</v>
      </c>
      <c r="Q4354">
        <v>0.104843950294415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E4355">
        <v>10.4484663</v>
      </c>
      <c r="F4355">
        <v>17.73</v>
      </c>
      <c r="G4355">
        <v>-41.989207208864499</v>
      </c>
      <c r="H4355">
        <v>-4.38778552508023</v>
      </c>
      <c r="I4355">
        <v>-46.1665458851989</v>
      </c>
      <c r="J4355">
        <v>-1.33357813886593</v>
      </c>
      <c r="K4355">
        <v>18.4177713120311</v>
      </c>
      <c r="L4355">
        <v>21.347528270917401</v>
      </c>
      <c r="M4355">
        <v>7.396256182375E-3</v>
      </c>
      <c r="N4355">
        <v>0.71345029239766</v>
      </c>
      <c r="O4355">
        <v>87.704455724760294</v>
      </c>
      <c r="P4355">
        <v>1.02564102564102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628</v>
      </c>
      <c r="E4356">
        <v>10.410427500000001</v>
      </c>
      <c r="F4356">
        <v>24.55</v>
      </c>
      <c r="G4356">
        <v>68.423491203833805</v>
      </c>
      <c r="H4356">
        <v>6.7504450196375601</v>
      </c>
      <c r="I4356">
        <v>-23.395480246842599</v>
      </c>
      <c r="J4356">
        <v>-1.33357813886593</v>
      </c>
      <c r="K4356">
        <v>23.823108721339398</v>
      </c>
      <c r="L4356">
        <v>23.786021344858401</v>
      </c>
      <c r="M4356">
        <v>84.378877228306195</v>
      </c>
      <c r="N4356">
        <v>0.20970847084708399</v>
      </c>
      <c r="O4356">
        <v>35.600814663951098</v>
      </c>
      <c r="P4356">
        <v>94.841269841269806</v>
      </c>
      <c r="Q4356">
        <v>6.2510269872862997E-2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574</v>
      </c>
      <c r="E4357">
        <v>10.3973</v>
      </c>
      <c r="F4357">
        <v>8.65</v>
      </c>
      <c r="G4357">
        <v>169.81509807489201</v>
      </c>
      <c r="H4357">
        <v>-0.87992531980544997</v>
      </c>
      <c r="I4357">
        <v>7.2346605560582002</v>
      </c>
      <c r="J4357">
        <v>-3.65915953421475</v>
      </c>
      <c r="K4357">
        <v>8.9100607927746207</v>
      </c>
      <c r="L4357">
        <v>7.53212218280638</v>
      </c>
      <c r="M4357">
        <v>27.928332138498</v>
      </c>
      <c r="N4357">
        <v>1.2418499932792599</v>
      </c>
      <c r="O4357">
        <v>39.768786127167601</v>
      </c>
      <c r="P4357">
        <v>232.692307692307</v>
      </c>
      <c r="Q4357">
        <v>0.118528062767916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10.380194299999999</v>
      </c>
      <c r="F4358">
        <v>18.97</v>
      </c>
      <c r="G4358">
        <v>77.780283795287303</v>
      </c>
      <c r="H4358">
        <v>36.730474471153499</v>
      </c>
      <c r="I4358">
        <v>32.800160077005799</v>
      </c>
      <c r="J4358">
        <v>-5.3720396773274697</v>
      </c>
      <c r="K4358">
        <v>16.628126426860302</v>
      </c>
      <c r="L4358">
        <v>13.9020063362914</v>
      </c>
      <c r="M4358">
        <v>48.503250614870701</v>
      </c>
      <c r="N4358">
        <v>2.1243691504364901</v>
      </c>
      <c r="O4358">
        <v>14.285714285714301</v>
      </c>
      <c r="P4358">
        <v>134.19753086419701</v>
      </c>
      <c r="Q4358">
        <v>0.15636493208807001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377</v>
      </c>
      <c r="E4359">
        <v>10.313555178</v>
      </c>
      <c r="F4359">
        <v>17.77</v>
      </c>
      <c r="G4359">
        <v>142.417319698418</v>
      </c>
      <c r="H4359">
        <v>-9.8397168939251198</v>
      </c>
      <c r="I4359">
        <v>70.850063177780996</v>
      </c>
      <c r="J4359">
        <v>-9.02196917756247</v>
      </c>
      <c r="K4359">
        <v>16.991026370834401</v>
      </c>
      <c r="L4359">
        <v>12.041019149205701</v>
      </c>
      <c r="M4359">
        <v>20.654760083064399</v>
      </c>
      <c r="N4359">
        <v>0.112899865841395</v>
      </c>
      <c r="O4359">
        <v>35.002813731007301</v>
      </c>
      <c r="P4359">
        <v>227.25598526703499</v>
      </c>
      <c r="Q4359">
        <v>0.13004476428772699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177</v>
      </c>
      <c r="E4360">
        <v>10.309630500000001</v>
      </c>
      <c r="F4360">
        <v>23.01</v>
      </c>
      <c r="G4360">
        <v>82.006134406042193</v>
      </c>
      <c r="H4360">
        <v>-19.917465603752799</v>
      </c>
      <c r="I4360">
        <v>22.061062387891599</v>
      </c>
      <c r="J4360">
        <v>-3.5694396031359799</v>
      </c>
      <c r="K4360">
        <v>23.9797011892623</v>
      </c>
      <c r="L4360">
        <v>20.7774788474904</v>
      </c>
      <c r="M4360">
        <v>52.034860461366002</v>
      </c>
      <c r="N4360">
        <v>0.31504763305991801</v>
      </c>
      <c r="O4360">
        <v>52.064319860929999</v>
      </c>
      <c r="P4360">
        <v>109.181818181818</v>
      </c>
      <c r="Q4360">
        <v>6.1794678862171E-2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531</v>
      </c>
      <c r="E4361">
        <v>10.299519999999999</v>
      </c>
      <c r="F4361">
        <v>6.08</v>
      </c>
      <c r="G4361">
        <v>50.841696581222799</v>
      </c>
      <c r="H4361">
        <v>-13.2972197842666</v>
      </c>
      <c r="I4361">
        <v>-16.818206052988099</v>
      </c>
      <c r="J4361">
        <v>-5.0929766351065302</v>
      </c>
      <c r="K4361">
        <v>6.5108221144855802</v>
      </c>
      <c r="L4361">
        <v>6.1936987018254399</v>
      </c>
      <c r="M4361">
        <v>25.546098751525999</v>
      </c>
      <c r="N4361">
        <v>0.75115384615384595</v>
      </c>
      <c r="O4361">
        <v>89.967105263157904</v>
      </c>
      <c r="P4361">
        <v>87.076923076922995</v>
      </c>
      <c r="Q4361">
        <v>0.100798516842556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531</v>
      </c>
      <c r="E4362">
        <v>10.2747472</v>
      </c>
      <c r="F4362">
        <v>18.68</v>
      </c>
      <c r="G4362">
        <v>190.72992934218999</v>
      </c>
      <c r="H4362">
        <v>84.459371042746696</v>
      </c>
      <c r="I4362">
        <v>143.75694623487101</v>
      </c>
      <c r="J4362">
        <v>6.7490177313405599</v>
      </c>
      <c r="K4362">
        <v>11.534387895982899</v>
      </c>
      <c r="L4362">
        <v>7.39835331981166</v>
      </c>
      <c r="M4362">
        <v>99.937517095651899</v>
      </c>
      <c r="N4362">
        <v>1.93490044544625</v>
      </c>
      <c r="O4362">
        <v>0</v>
      </c>
      <c r="P4362">
        <v>417.45152354570598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51</v>
      </c>
      <c r="E4363">
        <v>10.236267</v>
      </c>
      <c r="F4363">
        <v>23.7</v>
      </c>
      <c r="G4363">
        <v>12.993986068446301</v>
      </c>
      <c r="H4363">
        <v>-4.9495027631859099</v>
      </c>
      <c r="I4363">
        <v>-25.089317935838199</v>
      </c>
      <c r="J4363">
        <v>6.7830137893851798</v>
      </c>
      <c r="K4363">
        <v>23.955023702006802</v>
      </c>
      <c r="L4363">
        <v>23.684952182637101</v>
      </c>
      <c r="M4363">
        <v>51.083790521181399</v>
      </c>
      <c r="N4363">
        <v>0.866085360256998</v>
      </c>
      <c r="O4363">
        <v>62.447257383966203</v>
      </c>
      <c r="P4363">
        <v>48.124999999999901</v>
      </c>
      <c r="Q4363">
        <v>7.2921554245942002E-2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E4364">
        <v>10.2249</v>
      </c>
      <c r="F4364">
        <v>32.46</v>
      </c>
      <c r="G4364">
        <v>173.02871582750799</v>
      </c>
      <c r="H4364">
        <v>19.228601811977398</v>
      </c>
      <c r="I4364">
        <v>-52.800108789907902</v>
      </c>
      <c r="J4364">
        <v>-6.29771013312706</v>
      </c>
      <c r="K4364">
        <v>33.176048641626203</v>
      </c>
      <c r="L4364">
        <v>33.0247249952088</v>
      </c>
      <c r="M4364">
        <v>42.292129849987703</v>
      </c>
      <c r="N4364">
        <v>1.4834418390274799</v>
      </c>
      <c r="O4364">
        <v>118.02218114602501</v>
      </c>
      <c r="P4364">
        <v>199.44649446494401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72</v>
      </c>
      <c r="E4365">
        <v>10.2093075</v>
      </c>
      <c r="F4365">
        <v>14</v>
      </c>
      <c r="G4365">
        <v>-80.992729967740999</v>
      </c>
      <c r="H4365">
        <v>-3.4380648546891699</v>
      </c>
      <c r="I4365">
        <v>-57.802490585659797</v>
      </c>
      <c r="J4365">
        <v>-1.33357813886593</v>
      </c>
      <c r="K4365">
        <v>14.456864921931</v>
      </c>
      <c r="L4365">
        <v>17.237233288096299</v>
      </c>
      <c r="M4365">
        <v>44.106863214007703</v>
      </c>
      <c r="N4365">
        <v>0</v>
      </c>
      <c r="O4365">
        <v>138.57142857142799</v>
      </c>
      <c r="P4365">
        <v>22.9148375768217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531</v>
      </c>
      <c r="E4366">
        <v>10.208917</v>
      </c>
      <c r="F4366">
        <v>52.34</v>
      </c>
      <c r="G4366">
        <v>37.042558651758199</v>
      </c>
      <c r="H4366">
        <v>-8.2744284910528094</v>
      </c>
      <c r="I4366">
        <v>34.312459099817197</v>
      </c>
      <c r="J4366">
        <v>-2.9131193197609901</v>
      </c>
      <c r="K4366">
        <v>51.269075934955197</v>
      </c>
      <c r="L4366">
        <v>43.833852681592099</v>
      </c>
      <c r="M4366">
        <v>48.292418073522903</v>
      </c>
      <c r="N4366">
        <v>0.48644118433928901</v>
      </c>
      <c r="O4366">
        <v>25.983951089033201</v>
      </c>
      <c r="P4366">
        <v>90.3272727272727</v>
      </c>
      <c r="Q4366">
        <v>0.14081033501666801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10.194345119999999</v>
      </c>
      <c r="F4367">
        <v>9.69</v>
      </c>
      <c r="G4367">
        <v>-73.466958965304798</v>
      </c>
      <c r="H4367">
        <v>11.019766470612</v>
      </c>
      <c r="I4367">
        <v>-67.008857267530104</v>
      </c>
      <c r="J4367">
        <v>-0.80447760976539495</v>
      </c>
      <c r="K4367">
        <v>10.078066181759199</v>
      </c>
      <c r="L4367">
        <v>13.584698090042099</v>
      </c>
      <c r="M4367">
        <v>55.453305511743501</v>
      </c>
      <c r="N4367">
        <v>0.58903234868561705</v>
      </c>
      <c r="O4367">
        <v>168.42105263157899</v>
      </c>
      <c r="P4367">
        <v>21.276595744680801</v>
      </c>
      <c r="Q4367">
        <v>-5.0459695682722003E-2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E4368">
        <v>10.18316448</v>
      </c>
      <c r="F4368">
        <v>89.97</v>
      </c>
      <c r="G4368">
        <v>1549.00121577597</v>
      </c>
      <c r="H4368">
        <v>42.050966977736898</v>
      </c>
      <c r="I4368">
        <v>1026.0500790206199</v>
      </c>
      <c r="J4368">
        <v>6.8862721862475302</v>
      </c>
      <c r="K4368">
        <v>61.020355211098</v>
      </c>
      <c r="L4368">
        <v>29.6695585557035</v>
      </c>
      <c r="M4368">
        <v>100</v>
      </c>
      <c r="N4368">
        <v>0.56007417218542999</v>
      </c>
      <c r="O4368">
        <v>0</v>
      </c>
      <c r="P4368">
        <v>1575.4189944134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628</v>
      </c>
      <c r="E4369">
        <v>10.17356775</v>
      </c>
      <c r="F4369">
        <v>26.43</v>
      </c>
      <c r="G4369">
        <v>49.782221362563902</v>
      </c>
      <c r="H4369">
        <v>-13.5094934261177</v>
      </c>
      <c r="I4369">
        <v>-2.7821507263381702</v>
      </c>
      <c r="J4369">
        <v>-7.5533174312309201</v>
      </c>
      <c r="K4369">
        <v>26.978699417865499</v>
      </c>
      <c r="L4369">
        <v>23.778915308294401</v>
      </c>
      <c r="M4369">
        <v>53.864201073374403</v>
      </c>
      <c r="N4369">
        <v>0.53712676056338005</v>
      </c>
      <c r="O4369">
        <v>36.814226258040001</v>
      </c>
      <c r="P4369">
        <v>120.25</v>
      </c>
      <c r="Q4369">
        <v>9.4024122762635998E-2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E4370">
        <v>10.12661286</v>
      </c>
      <c r="F4370">
        <v>66.900000000000006</v>
      </c>
      <c r="G4370">
        <v>-16.475297125521401</v>
      </c>
      <c r="H4370">
        <v>-12.073808374470801</v>
      </c>
      <c r="I4370">
        <v>-12.194606921379799</v>
      </c>
      <c r="J4370">
        <v>-6.6763343226115097</v>
      </c>
      <c r="K4370">
        <v>70.158828168814296</v>
      </c>
      <c r="L4370">
        <v>70.034284845125399</v>
      </c>
      <c r="M4370">
        <v>12.505951035964401</v>
      </c>
      <c r="N4370">
        <v>0.30567428816970799</v>
      </c>
      <c r="O4370">
        <v>74.529147982062696</v>
      </c>
      <c r="P4370">
        <v>46.0698689956332</v>
      </c>
      <c r="Q4370">
        <v>9.2416894803679997E-2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551</v>
      </c>
      <c r="E4371">
        <v>10.10793</v>
      </c>
      <c r="F4371">
        <v>21</v>
      </c>
      <c r="G4371">
        <v>-28.969982813770098</v>
      </c>
      <c r="H4371">
        <v>-14.414185508229099</v>
      </c>
      <c r="I4371">
        <v>-24.125348124078702</v>
      </c>
      <c r="J4371">
        <v>-2.4043416397970301</v>
      </c>
      <c r="K4371">
        <v>20.992893072924701</v>
      </c>
      <c r="L4371">
        <v>21.557314146216701</v>
      </c>
      <c r="M4371">
        <v>43.183411830491899</v>
      </c>
      <c r="N4371">
        <v>0.75519005203280698</v>
      </c>
      <c r="O4371">
        <v>45.095238095238102</v>
      </c>
      <c r="P4371">
        <v>27.659574468085101</v>
      </c>
      <c r="Q4371">
        <v>-8.4026937167319994E-3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10.080189000000001</v>
      </c>
      <c r="F4372">
        <v>33</v>
      </c>
      <c r="G4372">
        <v>-28.494929972747599</v>
      </c>
      <c r="H4372">
        <v>-3.4380648546891699</v>
      </c>
      <c r="I4372">
        <v>-9.4921987269808508</v>
      </c>
      <c r="J4372">
        <v>-1.33357813886593</v>
      </c>
      <c r="K4372">
        <v>32.624529328415903</v>
      </c>
      <c r="L4372">
        <v>32.263445343582603</v>
      </c>
      <c r="M4372">
        <v>84.7193819831745</v>
      </c>
      <c r="N4372">
        <v>0</v>
      </c>
      <c r="O4372">
        <v>2.1212121212121202</v>
      </c>
      <c r="P4372">
        <v>10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286</v>
      </c>
      <c r="E4373">
        <v>10.02162</v>
      </c>
      <c r="F4373">
        <v>2.1</v>
      </c>
      <c r="G4373">
        <v>-18.725470945128301</v>
      </c>
      <c r="H4373">
        <v>-13.2741304284596</v>
      </c>
      <c r="I4373">
        <v>19.503858294553801</v>
      </c>
      <c r="J4373">
        <v>-17.042390399402301</v>
      </c>
      <c r="K4373">
        <v>2.4154134272992702</v>
      </c>
      <c r="L4373">
        <v>2.1735542788052502</v>
      </c>
      <c r="M4373">
        <v>21.5970144660172</v>
      </c>
      <c r="N4373">
        <v>1.47862937325192</v>
      </c>
      <c r="O4373">
        <v>53.809523809523697</v>
      </c>
      <c r="P4373">
        <v>48.936170212765902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604</v>
      </c>
      <c r="E4374">
        <v>9.9918428400000003</v>
      </c>
      <c r="F4374">
        <v>8.4</v>
      </c>
      <c r="G4374">
        <v>60.248888029230599</v>
      </c>
      <c r="H4374">
        <v>10.1304561765184</v>
      </c>
      <c r="I4374">
        <v>5.5747124882898502</v>
      </c>
      <c r="J4374">
        <v>-2.7470057007033999</v>
      </c>
      <c r="K4374">
        <v>7.6470914113120001</v>
      </c>
      <c r="L4374">
        <v>7.0464255485210296</v>
      </c>
      <c r="M4374">
        <v>68.466693239378003</v>
      </c>
      <c r="N4374">
        <v>1.1062671839102101</v>
      </c>
      <c r="O4374">
        <v>10.952380952380899</v>
      </c>
      <c r="P4374">
        <v>87.082405345211498</v>
      </c>
      <c r="Q4374">
        <v>0.120939315009786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136</v>
      </c>
      <c r="E4375">
        <v>9.9760069999999992</v>
      </c>
      <c r="F4375">
        <v>7.4</v>
      </c>
      <c r="G4375">
        <v>12.6799657234662</v>
      </c>
      <c r="H4375">
        <v>-12.9040842721649</v>
      </c>
      <c r="I4375">
        <v>-29.098752510749801</v>
      </c>
      <c r="J4375">
        <v>-3.5616253210415501</v>
      </c>
      <c r="K4375">
        <v>7.8770124844512504</v>
      </c>
      <c r="L4375">
        <v>7.6765762985678103</v>
      </c>
      <c r="M4375">
        <v>58.6192805679053</v>
      </c>
      <c r="N4375">
        <v>0.78880466231116997</v>
      </c>
      <c r="O4375">
        <v>38.783783783783697</v>
      </c>
      <c r="P4375">
        <v>64.079822616407995</v>
      </c>
      <c r="Q4375">
        <v>5.7067371171887003E-2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411</v>
      </c>
      <c r="E4376">
        <v>9.9423200000000005</v>
      </c>
      <c r="F4376">
        <v>7.6</v>
      </c>
      <c r="G4376">
        <v>-23.715075934733299</v>
      </c>
      <c r="H4376">
        <v>-22.154642394796099</v>
      </c>
      <c r="I4376">
        <v>-23.777913012695102</v>
      </c>
      <c r="J4376">
        <v>-1.33357813886593</v>
      </c>
      <c r="K4376">
        <v>7.27362827686418</v>
      </c>
      <c r="L4376">
        <v>7.1635023661263597</v>
      </c>
      <c r="M4376">
        <v>8.8139817236964699</v>
      </c>
      <c r="N4376">
        <v>4.05918496595905E-2</v>
      </c>
      <c r="O4376">
        <v>29.605263157894701</v>
      </c>
      <c r="P4376">
        <v>92.4050632911392</v>
      </c>
      <c r="Q4376">
        <v>1.2162413864451001E-2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433</v>
      </c>
      <c r="E4377">
        <v>9.9406999999999996</v>
      </c>
      <c r="F4377">
        <v>22</v>
      </c>
      <c r="G4377">
        <v>36.545184325526897</v>
      </c>
      <c r="H4377">
        <v>-1.59867499376499</v>
      </c>
      <c r="I4377">
        <v>-29.638718873500999</v>
      </c>
      <c r="J4377">
        <v>8.22240641711862</v>
      </c>
      <c r="K4377">
        <v>22.224980715055398</v>
      </c>
      <c r="L4377">
        <v>20.655808563029499</v>
      </c>
      <c r="M4377">
        <v>45.402596302175802</v>
      </c>
      <c r="N4377">
        <v>0.35499953668002099</v>
      </c>
      <c r="O4377">
        <v>45.454545454545404</v>
      </c>
      <c r="P4377">
        <v>83.028286189683797</v>
      </c>
      <c r="Q4377">
        <v>4.9270250573769998E-2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21</v>
      </c>
      <c r="E4378">
        <v>9.9370677999999995</v>
      </c>
      <c r="F4378">
        <v>9.4600000000000009</v>
      </c>
      <c r="G4378">
        <v>-33.854177854657102</v>
      </c>
      <c r="H4378">
        <v>-6.1378488719677904</v>
      </c>
      <c r="I4378">
        <v>-10.639645657560299</v>
      </c>
      <c r="J4378">
        <v>-3.3987955301702701</v>
      </c>
      <c r="K4378">
        <v>8.5602683611442192</v>
      </c>
      <c r="L4378">
        <v>8.6470208064151404</v>
      </c>
      <c r="M4378">
        <v>71.630035433539206</v>
      </c>
      <c r="N4378">
        <v>0.78266447153434104</v>
      </c>
      <c r="O4378">
        <v>40.063424947145798</v>
      </c>
      <c r="P4378">
        <v>90.3420523138833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531</v>
      </c>
      <c r="E4379">
        <v>9.9179999999999993</v>
      </c>
      <c r="F4379">
        <v>16.53</v>
      </c>
      <c r="G4379">
        <v>47.9493099701589</v>
      </c>
      <c r="H4379">
        <v>-29.077918602403901</v>
      </c>
      <c r="I4379">
        <v>-24.5146898081038</v>
      </c>
      <c r="J4379">
        <v>-9.2044728161026192</v>
      </c>
      <c r="K4379">
        <v>17.2460826023745</v>
      </c>
      <c r="L4379">
        <v>15.441383867857599</v>
      </c>
      <c r="M4379">
        <v>38.910180699667499</v>
      </c>
      <c r="N4379">
        <v>0.45476810435948301</v>
      </c>
      <c r="O4379">
        <v>43.254688445250999</v>
      </c>
      <c r="P4379">
        <v>100.363636363636</v>
      </c>
      <c r="Q4379">
        <v>5.4236577397081001E-2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9.9034227599999998</v>
      </c>
      <c r="F4380">
        <v>9.52</v>
      </c>
      <c r="G4380">
        <v>83.273851318511106</v>
      </c>
      <c r="H4380">
        <v>21.075553822353601</v>
      </c>
      <c r="I4380">
        <v>8.1109350715256792</v>
      </c>
      <c r="J4380">
        <v>-5.0447115390665402</v>
      </c>
      <c r="K4380">
        <v>8.8756657824911809</v>
      </c>
      <c r="L4380">
        <v>7.4315907943934301</v>
      </c>
      <c r="M4380">
        <v>47.706996187813203</v>
      </c>
      <c r="N4380">
        <v>0.58243462316782701</v>
      </c>
      <c r="O4380">
        <v>13.445378151260501</v>
      </c>
      <c r="P4380">
        <v>138</v>
      </c>
      <c r="Q4380">
        <v>5.6976565816381997E-2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628</v>
      </c>
      <c r="E4381">
        <v>9.8770588000000004</v>
      </c>
      <c r="F4381">
        <v>21.47</v>
      </c>
      <c r="G4381">
        <v>-28.6045667923335</v>
      </c>
      <c r="H4381">
        <v>-8.4380648546891894</v>
      </c>
      <c r="I4381">
        <v>13.9250009887263</v>
      </c>
      <c r="J4381">
        <v>-6.3335781388659402</v>
      </c>
      <c r="K4381">
        <v>22.001668243962499</v>
      </c>
      <c r="L4381">
        <v>19.868481928052201</v>
      </c>
      <c r="M4381">
        <v>0.95329520039209104</v>
      </c>
      <c r="N4381">
        <v>2.0666666666666602</v>
      </c>
      <c r="O4381">
        <v>5.2631578947368496</v>
      </c>
      <c r="P4381">
        <v>33.354037267080699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1556</v>
      </c>
      <c r="E4382">
        <v>9.8546883399999992</v>
      </c>
      <c r="F4382">
        <v>9.4</v>
      </c>
      <c r="G4382">
        <v>134.69333247367501</v>
      </c>
      <c r="H4382">
        <v>-4.5947420366029403</v>
      </c>
      <c r="I4382">
        <v>3.9848902218062001</v>
      </c>
      <c r="J4382">
        <v>-11.122445701245899</v>
      </c>
      <c r="K4382">
        <v>9.9025720240169601</v>
      </c>
      <c r="L4382">
        <v>7.9091219713908396</v>
      </c>
      <c r="M4382">
        <v>25.163159716537699</v>
      </c>
      <c r="N4382">
        <v>0.151628033037604</v>
      </c>
      <c r="O4382">
        <v>38.829787234042499</v>
      </c>
      <c r="Q4382">
        <v>8.5970180638152996E-2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628</v>
      </c>
      <c r="E4383">
        <v>9.7605500000000003</v>
      </c>
      <c r="F4383">
        <v>21.25</v>
      </c>
      <c r="G4383">
        <v>19.429853483360102</v>
      </c>
      <c r="H4383">
        <v>23.851201367263499</v>
      </c>
      <c r="I4383">
        <v>-10.087436822218899</v>
      </c>
      <c r="J4383">
        <v>-13.288276125443099</v>
      </c>
      <c r="K4383">
        <v>17.955984551176002</v>
      </c>
      <c r="L4383">
        <v>17.819761373573701</v>
      </c>
      <c r="M4383">
        <v>58.162537422505103</v>
      </c>
      <c r="N4383">
        <v>3.1483783324424599</v>
      </c>
      <c r="O4383">
        <v>40.941176470588204</v>
      </c>
      <c r="P4383">
        <v>66.536050156739805</v>
      </c>
      <c r="Q4383">
        <v>-3.1968450248547997E-2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51</v>
      </c>
      <c r="E4384">
        <v>9.6497276000000003</v>
      </c>
      <c r="F4384">
        <v>31.73</v>
      </c>
      <c r="G4384">
        <v>83.575603228877597</v>
      </c>
      <c r="H4384">
        <v>-1.8900772385900999</v>
      </c>
      <c r="I4384">
        <v>-23.5969606317427</v>
      </c>
      <c r="J4384">
        <v>10.5736207693565</v>
      </c>
      <c r="K4384">
        <v>31.9113122780245</v>
      </c>
      <c r="L4384">
        <v>30.323111151045499</v>
      </c>
      <c r="M4384">
        <v>50.2400783677761</v>
      </c>
      <c r="N4384">
        <v>1.43853109694444</v>
      </c>
      <c r="O4384">
        <v>33.942641033721998</v>
      </c>
      <c r="P4384">
        <v>132.11411850768101</v>
      </c>
      <c r="Q4384">
        <v>6.7330971390061001E-2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21</v>
      </c>
      <c r="E4385">
        <v>9.6093769200000008</v>
      </c>
      <c r="F4385">
        <v>7.41</v>
      </c>
      <c r="G4385">
        <v>29.254490270127</v>
      </c>
      <c r="H4385">
        <v>-0.67771353724878003</v>
      </c>
      <c r="I4385">
        <v>-15.0573163402912</v>
      </c>
      <c r="J4385">
        <v>8.0122162536574209</v>
      </c>
      <c r="K4385">
        <v>7.4563679950141699</v>
      </c>
      <c r="L4385">
        <v>6.8982704286227996</v>
      </c>
      <c r="M4385">
        <v>46.167427700957603</v>
      </c>
      <c r="N4385">
        <v>1.24860352903884</v>
      </c>
      <c r="O4385">
        <v>26.7206477732793</v>
      </c>
      <c r="P4385">
        <v>60.737527114967399</v>
      </c>
      <c r="Q4385">
        <v>3.1414334797290999E-2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265</v>
      </c>
      <c r="E4386">
        <v>9.5682039579999998</v>
      </c>
      <c r="F4386">
        <v>6.53</v>
      </c>
      <c r="G4386">
        <v>51.997521909012001</v>
      </c>
      <c r="H4386">
        <v>-11.575995889171899</v>
      </c>
      <c r="I4386">
        <v>-18.224691724179699</v>
      </c>
      <c r="J4386">
        <v>-5.0908035723919403</v>
      </c>
      <c r="K4386">
        <v>6.4965592538277104</v>
      </c>
      <c r="L4386">
        <v>5.6016839526364501</v>
      </c>
      <c r="M4386">
        <v>23.090476008480898</v>
      </c>
      <c r="N4386">
        <v>0.22841447945078699</v>
      </c>
      <c r="O4386">
        <v>33.690658499234203</v>
      </c>
      <c r="P4386">
        <v>87.106017191977003</v>
      </c>
      <c r="Q4386">
        <v>6.9297858577738999E-2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E4387">
        <v>9.5605394520000004</v>
      </c>
      <c r="F4387">
        <v>6.42</v>
      </c>
      <c r="G4387">
        <v>-28.849389579685202</v>
      </c>
      <c r="H4387">
        <v>-3.4380648546891699</v>
      </c>
      <c r="I4387">
        <v>-55.996390240246697</v>
      </c>
      <c r="J4387">
        <v>-1.33357813886593</v>
      </c>
      <c r="K4387">
        <v>6.8453510691105803</v>
      </c>
      <c r="L4387">
        <v>7.7371314809480802</v>
      </c>
      <c r="M4387">
        <v>1.3196024510999999E-5</v>
      </c>
      <c r="N4387">
        <v>0</v>
      </c>
      <c r="O4387">
        <v>71.651090342679097</v>
      </c>
      <c r="P4387">
        <v>0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420</v>
      </c>
      <c r="E4388">
        <v>9.5393305000000002</v>
      </c>
      <c r="F4388">
        <v>37.49</v>
      </c>
      <c r="G4388">
        <v>27.9255725358863</v>
      </c>
      <c r="H4388">
        <v>-5.5159869326112503</v>
      </c>
      <c r="I4388">
        <v>34.279969411272802</v>
      </c>
      <c r="J4388">
        <v>6.1963705205750204</v>
      </c>
      <c r="K4388">
        <v>34.461330672779901</v>
      </c>
      <c r="L4388">
        <v>28.108185640252099</v>
      </c>
      <c r="M4388">
        <v>57.1123400841253</v>
      </c>
      <c r="N4388">
        <v>0.15773517061337</v>
      </c>
      <c r="O4388">
        <v>18.538276873832999</v>
      </c>
      <c r="P4388">
        <v>97.315789473684205</v>
      </c>
      <c r="Q4388">
        <v>9.9655989049081004E-2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420</v>
      </c>
      <c r="E4389">
        <v>9.5294796500000007</v>
      </c>
      <c r="F4389">
        <v>7.27</v>
      </c>
      <c r="G4389">
        <v>69.539094677927807</v>
      </c>
      <c r="H4389">
        <v>-6.6026218167144899</v>
      </c>
      <c r="I4389">
        <v>-17.578571573992001</v>
      </c>
      <c r="J4389">
        <v>7.9521361468483498</v>
      </c>
      <c r="K4389">
        <v>7.6657045114270401</v>
      </c>
      <c r="L4389">
        <v>6.8945213123598803</v>
      </c>
      <c r="M4389">
        <v>39.422337072779499</v>
      </c>
      <c r="N4389">
        <v>0.22020371339995701</v>
      </c>
      <c r="O4389">
        <v>49.793672627235203</v>
      </c>
      <c r="P4389">
        <v>103.641456582633</v>
      </c>
      <c r="Q4389">
        <v>0.14271858396871201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551</v>
      </c>
      <c r="E4390">
        <v>9.5108599999999992</v>
      </c>
      <c r="F4390">
        <v>34.14</v>
      </c>
      <c r="G4390">
        <v>44.282221362563902</v>
      </c>
      <c r="H4390">
        <v>-3.4380648546891699</v>
      </c>
      <c r="I4390">
        <v>48.317325082542901</v>
      </c>
      <c r="J4390">
        <v>-1.33357813886593</v>
      </c>
      <c r="K4390">
        <v>31.160016614515801</v>
      </c>
      <c r="L4390">
        <v>24.869188038812599</v>
      </c>
      <c r="M4390">
        <v>100</v>
      </c>
      <c r="N4390">
        <v>0</v>
      </c>
      <c r="O4390">
        <v>0</v>
      </c>
      <c r="P4390">
        <v>70.7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720</v>
      </c>
      <c r="E4391">
        <v>9.5089231049999992</v>
      </c>
      <c r="F4391">
        <v>128.4</v>
      </c>
      <c r="G4391">
        <v>5.2880373436902497</v>
      </c>
      <c r="H4391">
        <v>12.3435291567595</v>
      </c>
      <c r="I4391">
        <v>1.97654736655025</v>
      </c>
      <c r="J4391">
        <v>6.7920900904292303</v>
      </c>
      <c r="K4391">
        <v>116.76494482749899</v>
      </c>
      <c r="L4391">
        <v>109.49926882144101</v>
      </c>
      <c r="M4391">
        <v>45.884931757483201</v>
      </c>
      <c r="N4391">
        <v>2.0893093972160801</v>
      </c>
      <c r="O4391">
        <v>14.485981308411199</v>
      </c>
      <c r="P4391">
        <v>34.732423924449101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136</v>
      </c>
      <c r="E4392">
        <v>9.4938652000000001</v>
      </c>
      <c r="F4392">
        <v>17.89</v>
      </c>
      <c r="G4392">
        <v>53.381216337438303</v>
      </c>
      <c r="H4392">
        <v>-0.98931770206959002</v>
      </c>
      <c r="I4392">
        <v>-6.4830191515362197</v>
      </c>
      <c r="J4392">
        <v>4.4899512728987601</v>
      </c>
      <c r="K4392">
        <v>16.776300920228099</v>
      </c>
      <c r="L4392">
        <v>15.4604118407123</v>
      </c>
      <c r="M4392">
        <v>56.721814948803598</v>
      </c>
      <c r="N4392">
        <v>0.42457491816145598</v>
      </c>
      <c r="O4392">
        <v>5.0866405813303404</v>
      </c>
      <c r="P4392">
        <v>94.668117519042397</v>
      </c>
      <c r="Q4392">
        <v>2.4024602150879999E-3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420</v>
      </c>
      <c r="E4393">
        <v>9.4573307999999994</v>
      </c>
      <c r="F4393">
        <v>20.11</v>
      </c>
      <c r="G4393">
        <v>-14.695556415213799</v>
      </c>
      <c r="H4393">
        <v>12.441056024431701</v>
      </c>
      <c r="I4393">
        <v>3.6931105873607</v>
      </c>
      <c r="J4393">
        <v>2.5580474768975998</v>
      </c>
      <c r="K4393">
        <v>19.4075250607555</v>
      </c>
      <c r="L4393">
        <v>18.4577339311294</v>
      </c>
      <c r="M4393">
        <v>46.011307578163297</v>
      </c>
      <c r="N4393">
        <v>1.6950951267302901</v>
      </c>
      <c r="O4393">
        <v>7.8070611636001903</v>
      </c>
      <c r="P4393">
        <v>51.203007518796902</v>
      </c>
      <c r="Q4393">
        <v>2.9439678116514E-2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9.3947491200000002</v>
      </c>
      <c r="F4394">
        <v>3.8</v>
      </c>
      <c r="G4394">
        <v>-81.606457882718999</v>
      </c>
      <c r="H4394">
        <v>-15.137844104137301</v>
      </c>
      <c r="I4394">
        <v>-70.575942569345301</v>
      </c>
      <c r="J4394">
        <v>-10.424487229775</v>
      </c>
      <c r="K4394">
        <v>4.7332414181410698</v>
      </c>
      <c r="L4394">
        <v>6.9812573492364303</v>
      </c>
      <c r="M4394">
        <v>22.636422667949802</v>
      </c>
      <c r="N4394">
        <v>0.72956959752630701</v>
      </c>
      <c r="O4394">
        <v>202.36842105263099</v>
      </c>
      <c r="P4394">
        <v>0</v>
      </c>
      <c r="Q4394">
        <v>-0.21084541827464401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95</v>
      </c>
      <c r="E4395">
        <v>9.3923775999999997</v>
      </c>
      <c r="F4395">
        <v>6.92</v>
      </c>
      <c r="G4395">
        <v>3.17023634383738</v>
      </c>
      <c r="H4395">
        <v>34.570065226611597</v>
      </c>
      <c r="I4395">
        <v>-44.776191842299198</v>
      </c>
      <c r="J4395">
        <v>6.6155474573184803</v>
      </c>
      <c r="K4395">
        <v>5.4328874590378904</v>
      </c>
      <c r="L4395">
        <v>6.0753914546325101</v>
      </c>
      <c r="M4395">
        <v>99.818492593716897</v>
      </c>
      <c r="N4395">
        <v>0.312749445676274</v>
      </c>
      <c r="O4395">
        <v>67.919075144508597</v>
      </c>
      <c r="P4395">
        <v>116.24999999999901</v>
      </c>
      <c r="Q4395">
        <v>5.8496386096669999E-3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1447</v>
      </c>
      <c r="E4396">
        <v>9.3713691499999996</v>
      </c>
      <c r="F4396">
        <v>1.43</v>
      </c>
      <c r="G4396">
        <v>64.248888029230599</v>
      </c>
      <c r="H4396">
        <v>-4.1229963615384904</v>
      </c>
      <c r="I4396">
        <v>-49.254103488885598</v>
      </c>
      <c r="J4396">
        <v>-2.6941223565530001</v>
      </c>
      <c r="K4396">
        <v>1.78514155079985</v>
      </c>
      <c r="L4396">
        <v>1.59350692296904</v>
      </c>
      <c r="M4396">
        <v>41.972322824320798</v>
      </c>
      <c r="N4396">
        <v>1.59079209715425</v>
      </c>
      <c r="O4396">
        <v>74.825174825174798</v>
      </c>
      <c r="Q4396">
        <v>4.4960244082500002E-3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9.3561468659999996</v>
      </c>
      <c r="F4397">
        <v>62.43</v>
      </c>
      <c r="G4397">
        <v>-61.223543048463597</v>
      </c>
      <c r="H4397">
        <v>25.822804710528199</v>
      </c>
      <c r="I4397">
        <v>10.381552330639201</v>
      </c>
      <c r="J4397">
        <v>5.8015569962692002</v>
      </c>
      <c r="K4397">
        <v>51.070290845164401</v>
      </c>
      <c r="L4397">
        <v>51.184912850113797</v>
      </c>
      <c r="M4397">
        <v>75.951193765068993</v>
      </c>
      <c r="N4397">
        <v>2.0666666666666602</v>
      </c>
      <c r="O4397">
        <v>61.044369694057302</v>
      </c>
      <c r="P4397">
        <v>61.442979053529797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9.3393999999999995</v>
      </c>
      <c r="F4398">
        <v>3.92</v>
      </c>
      <c r="G4398">
        <v>36.915554695897299</v>
      </c>
      <c r="H4398">
        <v>5.2690591558649098</v>
      </c>
      <c r="I4398">
        <v>-18.644347391324601</v>
      </c>
      <c r="J4398">
        <v>-2.0564697051309899</v>
      </c>
      <c r="K4398">
        <v>4.2200147818548501</v>
      </c>
      <c r="L4398">
        <v>4.0021253622246702</v>
      </c>
      <c r="M4398">
        <v>38.793876402088998</v>
      </c>
      <c r="N4398">
        <v>0.90364465898319402</v>
      </c>
      <c r="O4398">
        <v>53.316326530612201</v>
      </c>
      <c r="P4398">
        <v>69.696969696969603</v>
      </c>
      <c r="Q4398">
        <v>-6.9944202864269996E-3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628</v>
      </c>
      <c r="E4399">
        <v>9.3009920000000008</v>
      </c>
      <c r="F4399">
        <v>24.8</v>
      </c>
      <c r="G4399">
        <v>4.1085371520376599</v>
      </c>
      <c r="H4399">
        <v>0.88966623774778497</v>
      </c>
      <c r="I4399">
        <v>-8.1351475624842493</v>
      </c>
      <c r="J4399">
        <v>3.4343543505855401</v>
      </c>
      <c r="K4399">
        <v>23.8009367129462</v>
      </c>
      <c r="L4399">
        <v>23.768354442859501</v>
      </c>
      <c r="M4399">
        <v>84.324687415983107</v>
      </c>
      <c r="N4399">
        <v>0.88665006414610203</v>
      </c>
      <c r="O4399">
        <v>17.943548387096701</v>
      </c>
      <c r="P4399">
        <v>48.236700537955699</v>
      </c>
      <c r="Q4399">
        <v>1.6092316012752999E-2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1118</v>
      </c>
      <c r="E4400">
        <v>9.2904636000000007</v>
      </c>
      <c r="F4400">
        <v>7.59</v>
      </c>
      <c r="G4400">
        <v>102.196679193889</v>
      </c>
      <c r="H4400">
        <v>-13.7621945065499</v>
      </c>
      <c r="I4400">
        <v>18.670590031254399</v>
      </c>
      <c r="J4400">
        <v>8.6811494016347996</v>
      </c>
      <c r="K4400">
        <v>6.8018015140731896</v>
      </c>
      <c r="L4400">
        <v>5.6940926498197797</v>
      </c>
      <c r="M4400">
        <v>70.387510501044503</v>
      </c>
      <c r="N4400">
        <v>0.82686224079241799</v>
      </c>
      <c r="O4400">
        <v>13.570487483530901</v>
      </c>
      <c r="P4400">
        <v>159.93150684931501</v>
      </c>
      <c r="Q4400">
        <v>6.9675129735159999E-3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628</v>
      </c>
      <c r="E4401">
        <v>9.2896611900000003</v>
      </c>
      <c r="F4401">
        <v>9.3000000000000007</v>
      </c>
      <c r="G4401">
        <v>30.6768159571585</v>
      </c>
      <c r="H4401">
        <v>-20.821885852967998</v>
      </c>
      <c r="I4401">
        <v>-26.930159826913702</v>
      </c>
      <c r="J4401">
        <v>4.9787142199380501</v>
      </c>
      <c r="K4401">
        <v>9.8808677195667602</v>
      </c>
      <c r="L4401">
        <v>9.0540772124172708</v>
      </c>
      <c r="M4401">
        <v>32.482850181876103</v>
      </c>
      <c r="N4401">
        <v>0.36196356522802298</v>
      </c>
      <c r="O4401">
        <v>64.516129032257993</v>
      </c>
      <c r="P4401">
        <v>69.090909090909093</v>
      </c>
      <c r="Q4401">
        <v>6.5915270025634007E-2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420</v>
      </c>
      <c r="E4402">
        <v>9.2319084</v>
      </c>
      <c r="F4402">
        <v>17.38</v>
      </c>
      <c r="G4402">
        <v>87.358359123941497</v>
      </c>
      <c r="H4402">
        <v>6.48133998102068</v>
      </c>
      <c r="I4402">
        <v>100.844906412104</v>
      </c>
      <c r="J4402">
        <v>-8.9898281388659207</v>
      </c>
      <c r="K4402">
        <v>16.477789277541699</v>
      </c>
      <c r="L4402">
        <v>12.551811980686301</v>
      </c>
      <c r="M4402">
        <v>30.275295225511901</v>
      </c>
      <c r="N4402">
        <v>0.68221008799433402</v>
      </c>
      <c r="O4402">
        <v>17.261219792865301</v>
      </c>
      <c r="P4402">
        <v>165.34351145038099</v>
      </c>
      <c r="Q4402">
        <v>0.15281705235597101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E4403">
        <v>9.1997499999999999</v>
      </c>
      <c r="F4403">
        <v>1.96</v>
      </c>
      <c r="G4403">
        <v>-5.4301243164483699</v>
      </c>
      <c r="H4403">
        <v>6.5066865265262797</v>
      </c>
      <c r="I4403">
        <v>-28.289191208183802</v>
      </c>
      <c r="J4403">
        <v>-1.83357813886593</v>
      </c>
      <c r="K4403">
        <v>1.96384214965891</v>
      </c>
      <c r="L4403">
        <v>1.9468707300972401</v>
      </c>
      <c r="M4403">
        <v>43.668373082994499</v>
      </c>
      <c r="N4403">
        <v>1.55537310180176</v>
      </c>
      <c r="O4403">
        <v>35.204081632653001</v>
      </c>
      <c r="P4403">
        <v>42.028985507246297</v>
      </c>
      <c r="Q4403">
        <v>-5.7016823033171002E-2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9.1363224449999993</v>
      </c>
      <c r="F4404">
        <v>1.29</v>
      </c>
      <c r="G4404">
        <v>-10.2015624212198</v>
      </c>
      <c r="H4404">
        <v>-6.4231394815548501</v>
      </c>
      <c r="I4404">
        <v>-24.044313279095402</v>
      </c>
      <c r="J4404">
        <v>-2.0969369174918802</v>
      </c>
      <c r="K4404">
        <v>1.3640102608786799</v>
      </c>
      <c r="L4404">
        <v>1.3605845536291801</v>
      </c>
      <c r="M4404">
        <v>43.957398470563199</v>
      </c>
      <c r="N4404">
        <v>1.2175068069519199</v>
      </c>
      <c r="O4404">
        <v>97.674418604651095</v>
      </c>
      <c r="P4404">
        <v>57.317073170731703</v>
      </c>
      <c r="Q4404">
        <v>2.3176092017844999E-2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27</v>
      </c>
      <c r="E4405">
        <v>9.1313600000000008</v>
      </c>
      <c r="F4405">
        <v>26.3</v>
      </c>
      <c r="G4405">
        <v>-40.188270440714703</v>
      </c>
      <c r="H4405">
        <v>-8.8337483079265802</v>
      </c>
      <c r="I4405">
        <v>-18.6177398525219</v>
      </c>
      <c r="J4405">
        <v>-14.3914293785353</v>
      </c>
      <c r="K4405">
        <v>28.383891966614598</v>
      </c>
      <c r="L4405">
        <v>27.100148720458002</v>
      </c>
      <c r="M4405">
        <v>17.623411116022499</v>
      </c>
      <c r="N4405">
        <v>0.911392405063291</v>
      </c>
      <c r="O4405">
        <v>29.2775665399239</v>
      </c>
      <c r="P4405">
        <v>11.205073995771601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E4406">
        <v>9.1201500000000006</v>
      </c>
      <c r="F4406">
        <v>15.59</v>
      </c>
      <c r="G4406">
        <v>27.938657006128299</v>
      </c>
      <c r="H4406">
        <v>17.750959535554699</v>
      </c>
      <c r="I4406">
        <v>-55.312704623101098</v>
      </c>
      <c r="J4406">
        <v>0.52420533326732099</v>
      </c>
      <c r="K4406">
        <v>16.509207327932799</v>
      </c>
      <c r="L4406">
        <v>17.803445870455199</v>
      </c>
      <c r="M4406">
        <v>61.901976940431801</v>
      </c>
      <c r="N4406">
        <v>0.23238095238095199</v>
      </c>
      <c r="O4406">
        <v>85.824246311738193</v>
      </c>
      <c r="P4406">
        <v>54.356435643564303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628</v>
      </c>
      <c r="E4407">
        <v>9.1046130299999994</v>
      </c>
      <c r="F4407">
        <v>2.91</v>
      </c>
      <c r="G4407">
        <v>-27.1003724940913</v>
      </c>
      <c r="H4407">
        <v>1.30646069275607</v>
      </c>
      <c r="I4407">
        <v>-27.646960631742701</v>
      </c>
      <c r="J4407">
        <v>-2.3680608974866102</v>
      </c>
      <c r="K4407">
        <v>2.8439373988120198</v>
      </c>
      <c r="L4407">
        <v>3.01395066444115</v>
      </c>
      <c r="M4407">
        <v>51.742653791135901</v>
      </c>
      <c r="N4407">
        <v>0.79587018309326596</v>
      </c>
      <c r="O4407">
        <v>31.958762886597899</v>
      </c>
      <c r="P4407">
        <v>23.829787234042499</v>
      </c>
      <c r="Q4407">
        <v>7.3614924420654995E-2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121</v>
      </c>
      <c r="E4408">
        <v>9.0909700000000004</v>
      </c>
      <c r="F4408">
        <v>0.49</v>
      </c>
      <c r="G4408">
        <v>-26.417778637436001</v>
      </c>
      <c r="H4408">
        <v>-3.4380648546891699</v>
      </c>
      <c r="I4408">
        <v>-21.801273300206301</v>
      </c>
      <c r="J4408">
        <v>-1.33357813886593</v>
      </c>
      <c r="K4408">
        <v>0.490696368693948</v>
      </c>
      <c r="L4408">
        <v>0.51818282176035901</v>
      </c>
      <c r="M4408">
        <v>42.892589935559599</v>
      </c>
      <c r="N4408">
        <v>1.76143596213521</v>
      </c>
      <c r="O4408">
        <v>24.4897959183673</v>
      </c>
      <c r="P4408">
        <v>0</v>
      </c>
      <c r="Q4408">
        <v>-0.16874612075388201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9.0800426000000005</v>
      </c>
      <c r="F4409">
        <v>29.98</v>
      </c>
      <c r="G4409">
        <v>-26.683913035306901</v>
      </c>
      <c r="H4409">
        <v>-3.4380648546891699</v>
      </c>
      <c r="I4409">
        <v>-9.2821146933674008</v>
      </c>
      <c r="J4409">
        <v>-1.33357813886593</v>
      </c>
      <c r="K4409">
        <v>29.802980127026501</v>
      </c>
      <c r="L4409">
        <v>29.636143405687701</v>
      </c>
      <c r="M4409">
        <v>99.999999998127706</v>
      </c>
      <c r="N4409">
        <v>0</v>
      </c>
      <c r="O4409">
        <v>0.26684456304202298</v>
      </c>
      <c r="P4409">
        <v>4.97198879551821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531</v>
      </c>
      <c r="E4410">
        <v>9.0581879999999995</v>
      </c>
      <c r="F4410">
        <v>9.06</v>
      </c>
      <c r="G4410">
        <v>8.6045760570498206</v>
      </c>
      <c r="H4410">
        <v>-13.438064854689101</v>
      </c>
      <c r="I4410">
        <v>-42.406363599908602</v>
      </c>
      <c r="J4410">
        <v>-7.5255286032622104</v>
      </c>
      <c r="K4410">
        <v>9.8006743245865202</v>
      </c>
      <c r="L4410">
        <v>9.6179640213023792</v>
      </c>
      <c r="M4410">
        <v>31.214121559755199</v>
      </c>
      <c r="N4410">
        <v>0.72092234446557202</v>
      </c>
      <c r="O4410">
        <v>74.503311258278103</v>
      </c>
      <c r="P4410">
        <v>51.505016722408001</v>
      </c>
      <c r="Q4410">
        <v>9.6205412349126995E-2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9.0570283749999998</v>
      </c>
      <c r="F4411">
        <v>10.37</v>
      </c>
      <c r="G4411">
        <v>-24.451210299186201</v>
      </c>
      <c r="H4411">
        <v>-6.97475804655478</v>
      </c>
      <c r="I4411">
        <v>-26.891003236147601</v>
      </c>
      <c r="J4411">
        <v>0.62903868356398196</v>
      </c>
      <c r="K4411">
        <v>10.6942756393889</v>
      </c>
      <c r="L4411">
        <v>10.4715398086084</v>
      </c>
      <c r="M4411">
        <v>38.770896146560297</v>
      </c>
      <c r="N4411">
        <v>0.94613791965168004</v>
      </c>
      <c r="O4411">
        <v>55.159112825458003</v>
      </c>
      <c r="P4411">
        <v>50.946142649199402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9.0525120000000001</v>
      </c>
      <c r="F4412">
        <v>21.27</v>
      </c>
      <c r="G4412">
        <v>-37.528226398629997</v>
      </c>
      <c r="H4412">
        <v>-15.3046737763002</v>
      </c>
      <c r="I4412">
        <v>-18.486431269164701</v>
      </c>
      <c r="J4412">
        <v>-6.2845356353628903</v>
      </c>
      <c r="K4412">
        <v>21.387633139380799</v>
      </c>
      <c r="L4412">
        <v>25.5860714067218</v>
      </c>
      <c r="M4412">
        <v>46.744708803558296</v>
      </c>
      <c r="N4412">
        <v>0.61339421613394196</v>
      </c>
      <c r="O4412">
        <v>225.32406474578499</v>
      </c>
      <c r="P4412">
        <v>22.664359861591699</v>
      </c>
      <c r="Q4412">
        <v>5.1686873110290001E-2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E4413">
        <v>9.0331753359999993</v>
      </c>
      <c r="F4413">
        <v>4.57</v>
      </c>
      <c r="G4413">
        <v>39.161931507491502</v>
      </c>
      <c r="H4413">
        <v>15.8024414744247</v>
      </c>
      <c r="I4413">
        <v>-46.750410726699499</v>
      </c>
      <c r="J4413">
        <v>-8.7991969993767292</v>
      </c>
      <c r="K4413">
        <v>4.4044032746400497</v>
      </c>
      <c r="L4413">
        <v>4.4897164657849498</v>
      </c>
      <c r="M4413">
        <v>45.8849983012583</v>
      </c>
      <c r="N4413">
        <v>1.13198023710427</v>
      </c>
      <c r="O4413">
        <v>116.63019693654201</v>
      </c>
      <c r="P4413">
        <v>82.8</v>
      </c>
      <c r="Q4413">
        <v>4.4662122979078997E-2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E4414">
        <v>8.9784000000000006</v>
      </c>
      <c r="F4414">
        <v>43</v>
      </c>
      <c r="G4414">
        <v>7.9572213625639696</v>
      </c>
      <c r="H4414">
        <v>-2.26159426645388</v>
      </c>
      <c r="I4414">
        <v>-2.4496313099984599</v>
      </c>
      <c r="J4414">
        <v>-1.1004779057656899</v>
      </c>
      <c r="K4414">
        <v>42.0342667255374</v>
      </c>
      <c r="L4414">
        <v>39.212312092645</v>
      </c>
      <c r="M4414">
        <v>99.654415917701101</v>
      </c>
      <c r="N4414">
        <v>1.3555555555555501</v>
      </c>
      <c r="O4414">
        <v>4.5116279069767398</v>
      </c>
      <c r="P4414">
        <v>56.363636363636303</v>
      </c>
    </row>
    <row r="4415" spans="1:17" hidden="1" x14ac:dyDescent="0.3">
      <c r="A4415" t="s">
        <v>8987</v>
      </c>
      <c r="B4415" t="s">
        <v>8582</v>
      </c>
      <c r="C4415" t="str">
        <f>IFERROR(VLOOKUP(Table1[[#This Row],[Ticker]],[1]!Table1[[Symbol]:[Industry]],2,FALSE),"-")</f>
        <v>-</v>
      </c>
      <c r="D4415" t="s">
        <v>905</v>
      </c>
      <c r="E4415">
        <v>8.9672204999999998</v>
      </c>
      <c r="F4415">
        <v>10.29</v>
      </c>
      <c r="G4415">
        <v>93.454016234358804</v>
      </c>
      <c r="H4415">
        <v>12.2844784979119</v>
      </c>
      <c r="I4415">
        <v>68.192705021752602</v>
      </c>
      <c r="J4415">
        <v>5.8398693986073003</v>
      </c>
      <c r="K4415">
        <v>9.6637778682579594</v>
      </c>
      <c r="L4415">
        <v>7.94650287662951</v>
      </c>
      <c r="M4415">
        <v>73.014078827382704</v>
      </c>
      <c r="N4415">
        <v>1.1252981308674599</v>
      </c>
      <c r="O4415">
        <v>52.672497570456699</v>
      </c>
      <c r="P4415">
        <v>119.87179487179399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420</v>
      </c>
      <c r="E4416">
        <v>8.9593699999999998</v>
      </c>
      <c r="F4416">
        <v>29.8</v>
      </c>
      <c r="G4416">
        <v>-26.918613361976899</v>
      </c>
      <c r="H4416">
        <v>4.92071377126502</v>
      </c>
      <c r="I4416">
        <v>-3.6789643423178902</v>
      </c>
      <c r="J4416">
        <v>0.168030727776905</v>
      </c>
      <c r="K4416">
        <v>26.118301462140899</v>
      </c>
      <c r="L4416">
        <v>25.211167612262798</v>
      </c>
      <c r="M4416">
        <v>68.580737903604202</v>
      </c>
      <c r="N4416">
        <v>1.90134627426424</v>
      </c>
      <c r="O4416">
        <v>5.5033557046979897</v>
      </c>
      <c r="P4416">
        <v>42.651986596457597</v>
      </c>
      <c r="Q4416">
        <v>9.1439325368901994E-2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D4417" t="s">
        <v>681</v>
      </c>
      <c r="E4417">
        <v>8.9285349999999397</v>
      </c>
      <c r="F4417">
        <v>8.75</v>
      </c>
      <c r="G4417">
        <v>-26.417778637436001</v>
      </c>
      <c r="H4417">
        <v>-3.4380648546891699</v>
      </c>
      <c r="I4417">
        <v>-14.254103488885599</v>
      </c>
      <c r="J4417">
        <v>-1.33357813886593</v>
      </c>
      <c r="K4417">
        <v>8.75</v>
      </c>
      <c r="L4417">
        <v>8.75</v>
      </c>
      <c r="M4417">
        <v>50</v>
      </c>
      <c r="O4417">
        <v>0</v>
      </c>
      <c r="P4417">
        <v>0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D4418" t="s">
        <v>420</v>
      </c>
      <c r="E4418">
        <v>8.9281199999999998</v>
      </c>
      <c r="F4418">
        <v>31.66</v>
      </c>
      <c r="G4418">
        <v>102.836385012093</v>
      </c>
      <c r="H4418">
        <v>46.152296591093901</v>
      </c>
      <c r="I4418">
        <v>14.970386307032699</v>
      </c>
      <c r="J4418">
        <v>-1.7506458321607701</v>
      </c>
      <c r="K4418">
        <v>25.394977748481502</v>
      </c>
      <c r="L4418">
        <v>21.818538917122101</v>
      </c>
      <c r="M4418">
        <v>62.5939838434157</v>
      </c>
      <c r="N4418">
        <v>2.4434439178514999</v>
      </c>
      <c r="O4418">
        <v>8.0227416298168208</v>
      </c>
      <c r="P4418">
        <v>154.093097913322</v>
      </c>
      <c r="Q4418">
        <v>0.118137248612507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D4419" t="s">
        <v>4415</v>
      </c>
      <c r="E4419">
        <v>8.9246999999999996</v>
      </c>
      <c r="F4419">
        <v>4.1900000000000004</v>
      </c>
      <c r="G4419">
        <v>154.790275053839</v>
      </c>
      <c r="H4419">
        <v>0.96291314042083798</v>
      </c>
      <c r="I4419">
        <v>29.732150806646999</v>
      </c>
      <c r="J4419">
        <v>7.8735829864537399</v>
      </c>
      <c r="K4419">
        <v>3.8755708792744401</v>
      </c>
      <c r="L4419">
        <v>3.0949599844462998</v>
      </c>
      <c r="M4419">
        <v>58.961382728909797</v>
      </c>
      <c r="N4419">
        <v>1.01554665336967</v>
      </c>
      <c r="O4419">
        <v>29.832935560859099</v>
      </c>
      <c r="P4419">
        <v>181.20805369127501</v>
      </c>
      <c r="Q4419">
        <v>6.6672529378139E-2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D4420" t="s">
        <v>72</v>
      </c>
      <c r="E4420">
        <v>8.9112078809999993</v>
      </c>
      <c r="F4420">
        <v>4.1100000000000003</v>
      </c>
      <c r="G4420">
        <v>8.7795897836166095</v>
      </c>
      <c r="H4420">
        <v>-0.58092199754631901</v>
      </c>
      <c r="I4420">
        <v>-11.504103488885599</v>
      </c>
      <c r="J4420">
        <v>19.0006836995741</v>
      </c>
      <c r="K4420">
        <v>4.0893089853044398</v>
      </c>
      <c r="L4420">
        <v>3.9351672899733301</v>
      </c>
      <c r="M4420">
        <v>55.924695274039799</v>
      </c>
      <c r="N4420">
        <v>0.75361774505741996</v>
      </c>
      <c r="O4420">
        <v>22.871046228710401</v>
      </c>
      <c r="P4420">
        <v>49.454545454545404</v>
      </c>
      <c r="Q4420">
        <v>4.6954083045696003E-2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136</v>
      </c>
      <c r="E4421">
        <v>8.8032000000000004</v>
      </c>
      <c r="F4421">
        <v>21</v>
      </c>
      <c r="G4421">
        <v>45.713368903547597</v>
      </c>
      <c r="H4421">
        <v>1.8250930400476599</v>
      </c>
      <c r="I4421">
        <v>90.623945291602098</v>
      </c>
      <c r="J4421">
        <v>-5.6615963621005498</v>
      </c>
      <c r="K4421">
        <v>18.759361574844998</v>
      </c>
      <c r="L4421">
        <v>15.8299317179677</v>
      </c>
      <c r="M4421">
        <v>64.362556743208998</v>
      </c>
      <c r="N4421">
        <v>0.54981818181818098</v>
      </c>
      <c r="O4421">
        <v>12.095238095238001</v>
      </c>
      <c r="P4421">
        <v>170.61855670103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681</v>
      </c>
      <c r="E4422">
        <v>8.7883429999999993</v>
      </c>
      <c r="F4422">
        <v>5.45</v>
      </c>
      <c r="G4422">
        <v>46.050575792943697</v>
      </c>
      <c r="H4422">
        <v>24.934028168566599</v>
      </c>
      <c r="I4422">
        <v>7.9432059281547396</v>
      </c>
      <c r="J4422">
        <v>-9.6392259793974908</v>
      </c>
      <c r="K4422">
        <v>4.98148772403552</v>
      </c>
      <c r="L4422">
        <v>4.5507960172617103</v>
      </c>
      <c r="M4422">
        <v>49.5102026620822</v>
      </c>
      <c r="N4422">
        <v>1.7601849467400199</v>
      </c>
      <c r="O4422">
        <v>42.0183486238532</v>
      </c>
      <c r="P4422">
        <v>94.642857142857096</v>
      </c>
      <c r="Q4422">
        <v>9.2679238597919003E-2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D4423" t="s">
        <v>1669</v>
      </c>
      <c r="E4423">
        <v>8.7758979999999998</v>
      </c>
      <c r="F4423">
        <v>9.7100000000000009</v>
      </c>
      <c r="G4423">
        <v>-7.1916601368314197</v>
      </c>
      <c r="H4423">
        <v>9.6653834211728906</v>
      </c>
      <c r="I4423">
        <v>-39.331263982712699</v>
      </c>
      <c r="J4423">
        <v>-1.33357813886593</v>
      </c>
      <c r="K4423">
        <v>9.3734302759366201</v>
      </c>
      <c r="L4423">
        <v>9.9923757675507208</v>
      </c>
      <c r="M4423">
        <v>54.680366959520597</v>
      </c>
      <c r="N4423">
        <v>0.71128697861965196</v>
      </c>
      <c r="O4423">
        <v>65.808444902162705</v>
      </c>
      <c r="P4423">
        <v>43.639053254437798</v>
      </c>
      <c r="Q4423">
        <v>-6.0031893142807997E-2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E4424">
        <v>8.7178728999999997</v>
      </c>
      <c r="F4424">
        <v>11</v>
      </c>
      <c r="G4424">
        <v>-4.53984436513554</v>
      </c>
      <c r="H4424">
        <v>-6.4295178461421596</v>
      </c>
      <c r="I4424">
        <v>-21.739385238254801</v>
      </c>
      <c r="J4424">
        <v>4.7411882162742502</v>
      </c>
      <c r="K4424">
        <v>11.0147376557199</v>
      </c>
      <c r="L4424">
        <v>11.1085154000237</v>
      </c>
      <c r="M4424">
        <v>42.796498558173901</v>
      </c>
      <c r="N4424">
        <v>1.5608391608391601</v>
      </c>
      <c r="O4424">
        <v>95</v>
      </c>
      <c r="P4424">
        <v>29.8</v>
      </c>
      <c r="Q4424">
        <v>2.6798667513935E-2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420</v>
      </c>
      <c r="E4425">
        <v>8.7159999999999993</v>
      </c>
      <c r="F4425">
        <v>21.79</v>
      </c>
      <c r="G4425">
        <v>1.0091219473592801</v>
      </c>
      <c r="H4425">
        <v>-3.4380648546891699</v>
      </c>
      <c r="I4425">
        <v>-9.2926391343576906</v>
      </c>
      <c r="J4425">
        <v>-1.33357813886593</v>
      </c>
      <c r="K4425">
        <v>21.602648278621999</v>
      </c>
      <c r="L4425">
        <v>18.511182744688298</v>
      </c>
      <c r="M4425">
        <v>100</v>
      </c>
      <c r="O4425">
        <v>0</v>
      </c>
      <c r="P4425">
        <v>27.426900584795298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E4426">
        <v>8.7151429199999999</v>
      </c>
      <c r="F4426">
        <v>8.0399999999999991</v>
      </c>
      <c r="G4426">
        <v>31.229280186093298</v>
      </c>
      <c r="H4426">
        <v>-6.4537463987181303</v>
      </c>
      <c r="I4426">
        <v>-24.920770155552201</v>
      </c>
      <c r="J4426">
        <v>-3.2847976510610501</v>
      </c>
      <c r="K4426">
        <v>8.6867881184386899</v>
      </c>
      <c r="L4426">
        <v>8.4638574510788906</v>
      </c>
      <c r="M4426">
        <v>10.124987964361299</v>
      </c>
      <c r="N4426">
        <v>0.35765090349865403</v>
      </c>
      <c r="O4426">
        <v>31.218905472636798</v>
      </c>
      <c r="P4426">
        <v>82.727272727272606</v>
      </c>
      <c r="Q4426">
        <v>3.6700236591913002E-2</v>
      </c>
    </row>
    <row r="4427" spans="1:17" hidden="1" x14ac:dyDescent="0.3">
      <c r="A4427" t="s">
        <v>9010</v>
      </c>
      <c r="B4427" t="s">
        <v>3285</v>
      </c>
      <c r="C4427" t="str">
        <f>IFERROR(VLOOKUP(Table1[[#This Row],[Ticker]],[1]!Table1[[Symbol]:[Industry]],2,FALSE),"-")</f>
        <v>-</v>
      </c>
      <c r="D4427" t="s">
        <v>124</v>
      </c>
      <c r="E4427">
        <v>8.7025500000000005</v>
      </c>
      <c r="F4427">
        <v>7.47</v>
      </c>
      <c r="G4427">
        <v>-20.9093040611648</v>
      </c>
      <c r="H4427">
        <v>-17.107129602890598</v>
      </c>
      <c r="I4427">
        <v>-19.816682502791998</v>
      </c>
      <c r="J4427">
        <v>-0.63427743956523497</v>
      </c>
      <c r="K4427">
        <v>7.3412722298022297</v>
      </c>
      <c r="L4427">
        <v>7.3465786115501999</v>
      </c>
      <c r="M4427">
        <v>58.7270284965903</v>
      </c>
      <c r="N4427">
        <v>0.66476166921485702</v>
      </c>
      <c r="O4427">
        <v>24.096385542168601</v>
      </c>
      <c r="P4427">
        <v>26.1824324324324</v>
      </c>
      <c r="Q4427">
        <v>9.0325499956669997E-2</v>
      </c>
    </row>
    <row r="4428" spans="1:17" hidden="1" x14ac:dyDescent="0.3">
      <c r="A4428" t="s">
        <v>9011</v>
      </c>
      <c r="B4428" t="s">
        <v>9012</v>
      </c>
      <c r="C4428" t="str">
        <f>IFERROR(VLOOKUP(Table1[[#This Row],[Ticker]],[1]!Table1[[Symbol]:[Industry]],2,FALSE),"-")</f>
        <v>-</v>
      </c>
      <c r="D4428" t="s">
        <v>46</v>
      </c>
      <c r="E4428">
        <v>8.6717999399999997</v>
      </c>
      <c r="F4428">
        <v>0.69</v>
      </c>
      <c r="G4428">
        <v>-11.417778637435999</v>
      </c>
      <c r="H4428">
        <v>-28.438064854689099</v>
      </c>
      <c r="I4428">
        <v>-15.682674917457</v>
      </c>
      <c r="J4428">
        <v>-6.8130301936604498</v>
      </c>
      <c r="K4428">
        <v>0.79114160695830005</v>
      </c>
      <c r="L4428">
        <v>1.1064465691941501</v>
      </c>
      <c r="M4428">
        <v>3.4254125489984202</v>
      </c>
      <c r="N4428">
        <v>1.5805255248199299</v>
      </c>
      <c r="O4428">
        <v>40.579710144927503</v>
      </c>
      <c r="P4428">
        <v>25.4545454545454</v>
      </c>
      <c r="Q4428">
        <v>-3.7499043973829999E-3</v>
      </c>
    </row>
    <row r="4429" spans="1:17" hidden="1" x14ac:dyDescent="0.3">
      <c r="A4429" t="s">
        <v>9013</v>
      </c>
      <c r="B4429" t="s">
        <v>9014</v>
      </c>
      <c r="C4429" t="str">
        <f>IFERROR(VLOOKUP(Table1[[#This Row],[Ticker]],[1]!Table1[[Symbol]:[Industry]],2,FALSE),"-")</f>
        <v>-</v>
      </c>
      <c r="D4429" t="s">
        <v>490</v>
      </c>
      <c r="E4429">
        <v>8.6550170000000008</v>
      </c>
      <c r="F4429">
        <v>17.3</v>
      </c>
      <c r="G4429">
        <v>96.233444013786595</v>
      </c>
      <c r="H4429">
        <v>-10.194821611445899</v>
      </c>
      <c r="I4429">
        <v>24.701719804286999</v>
      </c>
      <c r="J4429">
        <v>-2.9869418788887301</v>
      </c>
      <c r="K4429">
        <v>15.786180692221899</v>
      </c>
      <c r="L4429">
        <v>12.381719804464399</v>
      </c>
      <c r="M4429">
        <v>43.107811318959897</v>
      </c>
      <c r="N4429">
        <v>0.683179675539201</v>
      </c>
      <c r="O4429">
        <v>15.260115606936401</v>
      </c>
      <c r="P4429">
        <v>136.01637107776199</v>
      </c>
      <c r="Q4429">
        <v>0.129025550138478</v>
      </c>
    </row>
    <row r="4430" spans="1:17" hidden="1" x14ac:dyDescent="0.3">
      <c r="A4430" t="s">
        <v>9015</v>
      </c>
      <c r="B4430" t="s">
        <v>9016</v>
      </c>
      <c r="C4430" t="str">
        <f>IFERROR(VLOOKUP(Table1[[#This Row],[Ticker]],[1]!Table1[[Symbol]:[Industry]],2,FALSE),"-")</f>
        <v>-</v>
      </c>
      <c r="D4430" t="s">
        <v>420</v>
      </c>
      <c r="E4430">
        <v>8.6501249999999992</v>
      </c>
      <c r="F4430">
        <v>116.5</v>
      </c>
      <c r="G4430">
        <v>-26.417778637436001</v>
      </c>
      <c r="H4430">
        <v>-3.4380648546891699</v>
      </c>
      <c r="I4430">
        <v>-14.254103488885599</v>
      </c>
      <c r="J4430">
        <v>-1.33357813886593</v>
      </c>
      <c r="K4430">
        <v>116.499999378784</v>
      </c>
      <c r="L4430">
        <v>116.485680479021</v>
      </c>
      <c r="M4430">
        <v>100</v>
      </c>
      <c r="O4430">
        <v>0</v>
      </c>
      <c r="P4430">
        <v>0.43103448275862899</v>
      </c>
    </row>
    <row r="4431" spans="1:17" hidden="1" x14ac:dyDescent="0.3">
      <c r="A4431" t="s">
        <v>9017</v>
      </c>
      <c r="B4431" t="s">
        <v>9018</v>
      </c>
      <c r="C4431" t="str">
        <f>IFERROR(VLOOKUP(Table1[[#This Row],[Ticker]],[1]!Table1[[Symbol]:[Industry]],2,FALSE),"-")</f>
        <v>-</v>
      </c>
      <c r="D4431" t="s">
        <v>265</v>
      </c>
      <c r="E4431">
        <v>8.6367087500000004</v>
      </c>
      <c r="F4431">
        <v>5.69</v>
      </c>
      <c r="G4431">
        <v>132.21858499892701</v>
      </c>
      <c r="H4431">
        <v>23.494019454444299</v>
      </c>
      <c r="I4431">
        <v>71.693608929415007</v>
      </c>
      <c r="J4431">
        <v>19.648564718276901</v>
      </c>
      <c r="K4431">
        <v>4.3704168606776097</v>
      </c>
      <c r="L4431">
        <v>3.7288229315186401</v>
      </c>
      <c r="M4431">
        <v>100</v>
      </c>
      <c r="N4431">
        <v>5.8462720920673998</v>
      </c>
      <c r="O4431">
        <v>0</v>
      </c>
      <c r="P4431">
        <v>158.636363636363</v>
      </c>
    </row>
    <row r="4432" spans="1:17" hidden="1" x14ac:dyDescent="0.3">
      <c r="A4432" t="s">
        <v>9019</v>
      </c>
      <c r="B4432" t="s">
        <v>9020</v>
      </c>
      <c r="C4432" t="str">
        <f>IFERROR(VLOOKUP(Table1[[#This Row],[Ticker]],[1]!Table1[[Symbol]:[Industry]],2,FALSE),"-")</f>
        <v>-</v>
      </c>
      <c r="D4432" t="s">
        <v>398</v>
      </c>
      <c r="E4432">
        <v>8.6176031999999996</v>
      </c>
      <c r="F4432">
        <v>28.52</v>
      </c>
      <c r="G4432">
        <v>16.683074348013001</v>
      </c>
      <c r="H4432">
        <v>7.1853213496634503</v>
      </c>
      <c r="I4432">
        <v>-21.475964256614901</v>
      </c>
      <c r="J4432">
        <v>-4.5604255089853201</v>
      </c>
      <c r="K4432">
        <v>29.352516568228999</v>
      </c>
      <c r="L4432">
        <v>28.530082015739701</v>
      </c>
      <c r="M4432">
        <v>41.309425922721502</v>
      </c>
      <c r="N4432">
        <v>0.78807978046984795</v>
      </c>
      <c r="O4432">
        <v>38.499298737727898</v>
      </c>
      <c r="P4432">
        <v>57.134986225895297</v>
      </c>
      <c r="Q4432">
        <v>9.2654102089871002E-2</v>
      </c>
    </row>
    <row r="4433" spans="1:17" hidden="1" x14ac:dyDescent="0.3">
      <c r="A4433" t="s">
        <v>9021</v>
      </c>
      <c r="B4433" t="s">
        <v>9022</v>
      </c>
      <c r="C4433" t="str">
        <f>IFERROR(VLOOKUP(Table1[[#This Row],[Ticker]],[1]!Table1[[Symbol]:[Industry]],2,FALSE),"-")</f>
        <v>-</v>
      </c>
      <c r="D4433" t="s">
        <v>293</v>
      </c>
      <c r="E4433">
        <v>8.6025416000000003</v>
      </c>
      <c r="F4433">
        <v>20.99</v>
      </c>
      <c r="G4433">
        <v>56.103960492998702</v>
      </c>
      <c r="H4433">
        <v>-14.485092361344</v>
      </c>
      <c r="I4433">
        <v>-4.0703764547648902</v>
      </c>
      <c r="J4433">
        <v>-9.94798105591242</v>
      </c>
      <c r="K4433">
        <v>20.528979891856199</v>
      </c>
      <c r="L4433">
        <v>19.023517270317601</v>
      </c>
      <c r="M4433">
        <v>53.571008826432198</v>
      </c>
      <c r="N4433">
        <v>0.261460324173098</v>
      </c>
      <c r="O4433">
        <v>32.110528823249098</v>
      </c>
      <c r="P4433">
        <v>98.768939393939306</v>
      </c>
      <c r="Q4433">
        <v>7.4373918017046001E-2</v>
      </c>
    </row>
    <row r="4434" spans="1:17" hidden="1" x14ac:dyDescent="0.3">
      <c r="A4434" t="s">
        <v>9023</v>
      </c>
      <c r="B4434" t="s">
        <v>9024</v>
      </c>
      <c r="C4434" t="str">
        <f>IFERROR(VLOOKUP(Table1[[#This Row],[Ticker]],[1]!Table1[[Symbol]:[Industry]],2,FALSE),"-")</f>
        <v>-</v>
      </c>
      <c r="E4434">
        <v>8.6021999999999998</v>
      </c>
      <c r="F4434">
        <v>18</v>
      </c>
      <c r="G4434">
        <v>45.831025190315103</v>
      </c>
      <c r="H4434">
        <v>-6.3058290607433403</v>
      </c>
      <c r="I4434">
        <v>-47.314720818748</v>
      </c>
      <c r="J4434">
        <v>-2.0393327534153398</v>
      </c>
      <c r="K4434">
        <v>19.679195599521901</v>
      </c>
      <c r="L4434">
        <v>19.6167085888397</v>
      </c>
      <c r="M4434">
        <v>44.406532952888</v>
      </c>
      <c r="N4434">
        <v>0.49032203958403198</v>
      </c>
      <c r="O4434">
        <v>61.8333333333333</v>
      </c>
      <c r="P4434">
        <v>97.802197802197796</v>
      </c>
      <c r="Q4434">
        <v>0.11119529790518699</v>
      </c>
    </row>
    <row r="4435" spans="1:17" hidden="1" x14ac:dyDescent="0.3">
      <c r="A4435" t="s">
        <v>9025</v>
      </c>
      <c r="B4435" t="s">
        <v>9026</v>
      </c>
      <c r="C4435" t="str">
        <f>IFERROR(VLOOKUP(Table1[[#This Row],[Ticker]],[1]!Table1[[Symbol]:[Industry]],2,FALSE),"-")</f>
        <v>-</v>
      </c>
      <c r="D4435" t="s">
        <v>365</v>
      </c>
      <c r="E4435">
        <v>8.6020877999999996</v>
      </c>
      <c r="F4435">
        <v>13.21</v>
      </c>
      <c r="G4435">
        <v>18.428712590634099</v>
      </c>
      <c r="H4435">
        <v>-4.1799046173004504</v>
      </c>
      <c r="I4435">
        <v>31.5516360254631</v>
      </c>
      <c r="J4435">
        <v>9.7037662594743104</v>
      </c>
      <c r="K4435">
        <v>13.2606138873895</v>
      </c>
      <c r="L4435">
        <v>11.182286438907701</v>
      </c>
      <c r="M4435">
        <v>50.244309725763003</v>
      </c>
      <c r="N4435">
        <v>1.38929343678453</v>
      </c>
      <c r="O4435">
        <v>42.013626040878101</v>
      </c>
      <c r="P4435">
        <v>118.708609271523</v>
      </c>
      <c r="Q4435">
        <v>0.10627805546279399</v>
      </c>
    </row>
    <row r="4436" spans="1:17" hidden="1" x14ac:dyDescent="0.3">
      <c r="A4436" t="s">
        <v>9027</v>
      </c>
      <c r="B4436" t="s">
        <v>9028</v>
      </c>
      <c r="C4436" t="str">
        <f>IFERROR(VLOOKUP(Table1[[#This Row],[Ticker]],[1]!Table1[[Symbol]:[Industry]],2,FALSE),"-")</f>
        <v>-</v>
      </c>
      <c r="D4436" t="s">
        <v>720</v>
      </c>
      <c r="E4436">
        <v>8.5756189999999997</v>
      </c>
      <c r="F4436">
        <v>74.87</v>
      </c>
      <c r="G4436">
        <v>37.895921628916902</v>
      </c>
      <c r="H4436">
        <v>-1.4921636678274399</v>
      </c>
      <c r="I4436">
        <v>21.502922803045401</v>
      </c>
      <c r="J4436">
        <v>1.5351031033008999</v>
      </c>
      <c r="K4436">
        <v>71.186441043592794</v>
      </c>
      <c r="L4436">
        <v>61.4096617437079</v>
      </c>
      <c r="M4436">
        <v>52.364653728359698</v>
      </c>
      <c r="N4436">
        <v>0.88296802752887704</v>
      </c>
      <c r="O4436">
        <v>2.7113663683718299</v>
      </c>
      <c r="P4436">
        <v>74.522144522144501</v>
      </c>
    </row>
    <row r="4437" spans="1:17" hidden="1" x14ac:dyDescent="0.3">
      <c r="A4437" t="s">
        <v>9029</v>
      </c>
      <c r="B4437" t="s">
        <v>9030</v>
      </c>
      <c r="C4437" t="str">
        <f>IFERROR(VLOOKUP(Table1[[#This Row],[Ticker]],[1]!Table1[[Symbol]:[Industry]],2,FALSE),"-")</f>
        <v>-</v>
      </c>
      <c r="E4437">
        <v>8.5679999999999996</v>
      </c>
      <c r="F4437">
        <v>10.199999999999999</v>
      </c>
      <c r="G4437">
        <v>-74.798345439055396</v>
      </c>
      <c r="H4437">
        <v>4.35545741251729</v>
      </c>
      <c r="I4437">
        <v>-45.148412431974997</v>
      </c>
      <c r="J4437">
        <v>8.4602362941237708</v>
      </c>
      <c r="K4437">
        <v>10.1529253102099</v>
      </c>
      <c r="L4437">
        <v>12.626860525826901</v>
      </c>
      <c r="M4437">
        <v>52.404491952228703</v>
      </c>
      <c r="N4437">
        <v>1.43254712421459</v>
      </c>
      <c r="O4437">
        <v>143.13725490196001</v>
      </c>
      <c r="P4437">
        <v>16.571428571428498</v>
      </c>
      <c r="Q4437">
        <v>2.9942602884420001E-2</v>
      </c>
    </row>
    <row r="4438" spans="1:17" hidden="1" x14ac:dyDescent="0.3">
      <c r="A4438" t="s">
        <v>9031</v>
      </c>
      <c r="B4438" t="s">
        <v>9032</v>
      </c>
      <c r="C4438" t="str">
        <f>IFERROR(VLOOKUP(Table1[[#This Row],[Ticker]],[1]!Table1[[Symbol]:[Industry]],2,FALSE),"-")</f>
        <v>-</v>
      </c>
      <c r="D4438" t="s">
        <v>411</v>
      </c>
      <c r="E4438">
        <v>8.5532912000000003</v>
      </c>
      <c r="F4438">
        <v>16.690000000000001</v>
      </c>
      <c r="G4438">
        <v>19.3464135023019</v>
      </c>
      <c r="H4438">
        <v>34.124960355394798</v>
      </c>
      <c r="I4438">
        <v>-38.113592539980502</v>
      </c>
      <c r="J4438">
        <v>6.6479522041419798</v>
      </c>
      <c r="K4438">
        <v>13.5251760415749</v>
      </c>
      <c r="L4438">
        <v>14.935165027427701</v>
      </c>
      <c r="M4438">
        <v>89.467021175883602</v>
      </c>
      <c r="N4438">
        <v>2.4927835051546299</v>
      </c>
      <c r="O4438">
        <v>52.246854403834597</v>
      </c>
      <c r="P4438">
        <v>56.713615023474098</v>
      </c>
      <c r="Q4438">
        <v>2.74874566862E-2</v>
      </c>
    </row>
    <row r="4439" spans="1:17" hidden="1" x14ac:dyDescent="0.3">
      <c r="A4439" t="s">
        <v>9033</v>
      </c>
      <c r="B4439" t="s">
        <v>9034</v>
      </c>
      <c r="C4439" t="str">
        <f>IFERROR(VLOOKUP(Table1[[#This Row],[Ticker]],[1]!Table1[[Symbol]:[Industry]],2,FALSE),"-")</f>
        <v>-</v>
      </c>
      <c r="D4439" t="s">
        <v>398</v>
      </c>
      <c r="E4439">
        <v>8.5311868000000004</v>
      </c>
      <c r="F4439">
        <v>26.63</v>
      </c>
      <c r="G4439">
        <v>169.80024138480999</v>
      </c>
      <c r="H4439">
        <v>56.827254159840201</v>
      </c>
      <c r="I4439">
        <v>56.4510247162425</v>
      </c>
      <c r="J4439">
        <v>20.637575707287901</v>
      </c>
      <c r="K4439">
        <v>17.779343082789101</v>
      </c>
      <c r="L4439">
        <v>15.907266722545</v>
      </c>
      <c r="M4439">
        <v>96.423426394548301</v>
      </c>
      <c r="N4439">
        <v>3.4473497418879</v>
      </c>
      <c r="O4439">
        <v>0</v>
      </c>
      <c r="P4439">
        <v>196.21802002224601</v>
      </c>
      <c r="Q4439">
        <v>0.14521422071124701</v>
      </c>
    </row>
    <row r="4440" spans="1:17" hidden="1" x14ac:dyDescent="0.3">
      <c r="A4440" t="s">
        <v>9035</v>
      </c>
      <c r="B4440" t="s">
        <v>9036</v>
      </c>
      <c r="C4440" t="str">
        <f>IFERROR(VLOOKUP(Table1[[#This Row],[Ticker]],[1]!Table1[[Symbol]:[Industry]],2,FALSE),"-")</f>
        <v>-</v>
      </c>
      <c r="E4440">
        <v>8.5105424999999997</v>
      </c>
      <c r="F4440">
        <v>25.77</v>
      </c>
      <c r="G4440">
        <v>-21.448328535603</v>
      </c>
      <c r="H4440">
        <v>-3.4380648546891699</v>
      </c>
      <c r="I4440">
        <v>-14.254103488885599</v>
      </c>
      <c r="J4440">
        <v>-1.33357813886593</v>
      </c>
      <c r="K4440">
        <v>25.7599658141845</v>
      </c>
      <c r="L4440">
        <v>25.393984874114999</v>
      </c>
      <c r="M4440">
        <v>100</v>
      </c>
      <c r="O4440">
        <v>0</v>
      </c>
      <c r="P4440">
        <v>4.9694501018329804</v>
      </c>
    </row>
    <row r="4441" spans="1:17" hidden="1" x14ac:dyDescent="0.3">
      <c r="A4441" t="s">
        <v>9037</v>
      </c>
      <c r="B4441" t="s">
        <v>9038</v>
      </c>
      <c r="C4441" t="str">
        <f>IFERROR(VLOOKUP(Table1[[#This Row],[Ticker]],[1]!Table1[[Symbol]:[Industry]],2,FALSE),"-")</f>
        <v>-</v>
      </c>
      <c r="E4441">
        <v>8.4137139300000001</v>
      </c>
      <c r="F4441">
        <v>12.99</v>
      </c>
      <c r="G4441">
        <v>327.77802555836797</v>
      </c>
      <c r="H4441">
        <v>-34.962612658306703</v>
      </c>
      <c r="I4441">
        <v>58.715270678890597</v>
      </c>
      <c r="J4441">
        <v>-8.9990833653467597</v>
      </c>
      <c r="K4441">
        <v>15.013412259339701</v>
      </c>
      <c r="L4441">
        <v>11.2518688839181</v>
      </c>
      <c r="M4441">
        <v>7.7226011525677603</v>
      </c>
      <c r="N4441">
        <v>4.2412340556121801E-2</v>
      </c>
      <c r="O4441">
        <v>55.042340261739703</v>
      </c>
      <c r="P4441">
        <v>377.57352941176401</v>
      </c>
      <c r="Q4441">
        <v>6.4404156752582001E-2</v>
      </c>
    </row>
    <row r="4442" spans="1:17" hidden="1" x14ac:dyDescent="0.3">
      <c r="A4442" t="s">
        <v>9039</v>
      </c>
      <c r="B4442" t="s">
        <v>9040</v>
      </c>
      <c r="C4442" t="str">
        <f>IFERROR(VLOOKUP(Table1[[#This Row],[Ticker]],[1]!Table1[[Symbol]:[Industry]],2,FALSE),"-")</f>
        <v>-</v>
      </c>
      <c r="D4442" t="s">
        <v>1447</v>
      </c>
      <c r="E4442">
        <v>8.3626346300000005</v>
      </c>
      <c r="F4442">
        <v>27.14</v>
      </c>
      <c r="G4442">
        <v>-14.2690183068575</v>
      </c>
      <c r="H4442">
        <v>0.83785285406435905</v>
      </c>
      <c r="I4442">
        <v>-11.8776417763243</v>
      </c>
      <c r="J4442">
        <v>1.0426594848964399</v>
      </c>
      <c r="K4442">
        <v>26.061943545162499</v>
      </c>
      <c r="L4442">
        <v>24.645241777684401</v>
      </c>
      <c r="M4442">
        <v>50.492447263949799</v>
      </c>
      <c r="N4442">
        <v>1.22249706500668</v>
      </c>
      <c r="O4442">
        <v>17.612380250552601</v>
      </c>
      <c r="P4442">
        <v>67.015384615384605</v>
      </c>
      <c r="Q4442">
        <v>7.6597416728159007E-2</v>
      </c>
    </row>
    <row r="4443" spans="1:17" hidden="1" x14ac:dyDescent="0.3">
      <c r="A4443" t="s">
        <v>9041</v>
      </c>
      <c r="B4443" t="s">
        <v>9042</v>
      </c>
      <c r="C4443" t="str">
        <f>IFERROR(VLOOKUP(Table1[[#This Row],[Ticker]],[1]!Table1[[Symbol]:[Industry]],2,FALSE),"-")</f>
        <v>-</v>
      </c>
      <c r="D4443" t="s">
        <v>531</v>
      </c>
      <c r="E4443">
        <v>8.3444000000000003</v>
      </c>
      <c r="F4443">
        <v>18.14</v>
      </c>
      <c r="G4443">
        <v>272.26354004388202</v>
      </c>
      <c r="H4443">
        <v>-13.49637389259</v>
      </c>
      <c r="I4443">
        <v>19.6204352565018</v>
      </c>
      <c r="J4443">
        <v>-9.0143761438534593</v>
      </c>
      <c r="K4443">
        <v>17.399964678465601</v>
      </c>
      <c r="L4443">
        <v>12.8407407502008</v>
      </c>
      <c r="M4443">
        <v>20.0447054641396</v>
      </c>
      <c r="N4443">
        <v>0.27312293683177902</v>
      </c>
      <c r="O4443">
        <v>37.816979051819096</v>
      </c>
      <c r="P4443">
        <v>318.93764434180099</v>
      </c>
      <c r="Q4443">
        <v>3.7662294718573998E-2</v>
      </c>
    </row>
    <row r="4444" spans="1:17" hidden="1" x14ac:dyDescent="0.3">
      <c r="A4444" t="s">
        <v>9043</v>
      </c>
      <c r="B4444" t="s">
        <v>9044</v>
      </c>
      <c r="C4444" t="str">
        <f>IFERROR(VLOOKUP(Table1[[#This Row],[Ticker]],[1]!Table1[[Symbol]:[Industry]],2,FALSE),"-")</f>
        <v>-</v>
      </c>
      <c r="D4444" t="s">
        <v>720</v>
      </c>
      <c r="E4444">
        <v>8.3382966300000003</v>
      </c>
      <c r="F4444">
        <v>90.53</v>
      </c>
      <c r="G4444">
        <v>30.3169859055002</v>
      </c>
      <c r="H4444">
        <v>-0.14351353571671099</v>
      </c>
      <c r="I4444">
        <v>14.8531412344458</v>
      </c>
      <c r="J4444">
        <v>1.15813519980135</v>
      </c>
      <c r="K4444">
        <v>85.497994005905795</v>
      </c>
      <c r="L4444">
        <v>75.0226834916744</v>
      </c>
      <c r="M4444">
        <v>46.9368374749682</v>
      </c>
      <c r="N4444">
        <v>1.26414141199563</v>
      </c>
      <c r="O4444">
        <v>1.0272837733347999</v>
      </c>
      <c r="P4444">
        <v>93.110068259385599</v>
      </c>
      <c r="Q4444">
        <v>2.6148773974396002E-2</v>
      </c>
    </row>
    <row r="4445" spans="1:17" hidden="1" x14ac:dyDescent="0.3">
      <c r="A4445" t="s">
        <v>9045</v>
      </c>
      <c r="B4445" t="s">
        <v>9046</v>
      </c>
      <c r="C4445" t="str">
        <f>IFERROR(VLOOKUP(Table1[[#This Row],[Ticker]],[1]!Table1[[Symbol]:[Industry]],2,FALSE),"-")</f>
        <v>-</v>
      </c>
      <c r="D4445" t="s">
        <v>398</v>
      </c>
      <c r="E4445">
        <v>8.3300400000000003</v>
      </c>
      <c r="F4445">
        <v>9</v>
      </c>
      <c r="G4445">
        <v>-6.4177786374360197</v>
      </c>
      <c r="H4445">
        <v>-22.9371704003063</v>
      </c>
      <c r="I4445">
        <v>-23.983291051573602</v>
      </c>
      <c r="J4445">
        <v>-10.424487229775</v>
      </c>
      <c r="K4445">
        <v>10.5360034163745</v>
      </c>
      <c r="L4445">
        <v>10.639193422225601</v>
      </c>
      <c r="M4445">
        <v>27.8285233534904</v>
      </c>
      <c r="N4445">
        <v>0.37319492926694797</v>
      </c>
      <c r="O4445">
        <v>79.6666666666666</v>
      </c>
      <c r="P4445">
        <v>54.905335628227199</v>
      </c>
      <c r="Q4445">
        <v>3.0528363665185E-2</v>
      </c>
    </row>
    <row r="4446" spans="1:17" hidden="1" x14ac:dyDescent="0.3">
      <c r="A4446" t="s">
        <v>9047</v>
      </c>
      <c r="B4446" t="s">
        <v>9048</v>
      </c>
      <c r="C4446" t="str">
        <f>IFERROR(VLOOKUP(Table1[[#This Row],[Ticker]],[1]!Table1[[Symbol]:[Industry]],2,FALSE),"-")</f>
        <v>-</v>
      </c>
      <c r="E4446">
        <v>8.3241899999999998</v>
      </c>
      <c r="F4446">
        <v>16.29</v>
      </c>
      <c r="G4446">
        <v>-5.0317875793138196</v>
      </c>
      <c r="H4446">
        <v>12.2102212854002</v>
      </c>
      <c r="I4446">
        <v>7.1318875692365804</v>
      </c>
      <c r="J4446">
        <v>14.3147080012234</v>
      </c>
      <c r="K4446">
        <v>13.6845698095296</v>
      </c>
      <c r="M4446">
        <v>100</v>
      </c>
      <c r="N4446">
        <v>6.1</v>
      </c>
      <c r="O4446">
        <v>0</v>
      </c>
      <c r="P4446">
        <v>21.385991058122201</v>
      </c>
    </row>
    <row r="4447" spans="1:17" hidden="1" x14ac:dyDescent="0.3">
      <c r="A4447" t="s">
        <v>9049</v>
      </c>
      <c r="B4447" t="s">
        <v>9050</v>
      </c>
      <c r="C4447" t="str">
        <f>IFERROR(VLOOKUP(Table1[[#This Row],[Ticker]],[1]!Table1[[Symbol]:[Industry]],2,FALSE),"-")</f>
        <v>-</v>
      </c>
      <c r="E4447">
        <v>8.2818850000000008</v>
      </c>
      <c r="F4447">
        <v>22.15</v>
      </c>
      <c r="G4447">
        <v>21.248888029230599</v>
      </c>
      <c r="H4447">
        <v>-9.2562466728710007</v>
      </c>
      <c r="I4447">
        <v>19.179631450873401</v>
      </c>
      <c r="J4447">
        <v>8.7750661691170393</v>
      </c>
      <c r="K4447">
        <v>21.9201544185903</v>
      </c>
      <c r="L4447">
        <v>18.855453009186199</v>
      </c>
      <c r="M4447">
        <v>48.162964082607502</v>
      </c>
      <c r="N4447">
        <v>0.92340425531914905</v>
      </c>
      <c r="O4447">
        <v>28.126410835214401</v>
      </c>
      <c r="P4447">
        <v>96.8888888888888</v>
      </c>
    </row>
    <row r="4448" spans="1:17" hidden="1" x14ac:dyDescent="0.3">
      <c r="A4448" t="s">
        <v>9051</v>
      </c>
      <c r="B4448" t="s">
        <v>9052</v>
      </c>
      <c r="C4448" t="str">
        <f>IFERROR(VLOOKUP(Table1[[#This Row],[Ticker]],[1]!Table1[[Symbol]:[Industry]],2,FALSE),"-")</f>
        <v>-</v>
      </c>
      <c r="D4448" t="s">
        <v>628</v>
      </c>
      <c r="E4448">
        <v>8.2684576589999992</v>
      </c>
      <c r="F4448">
        <v>9.0299999999999994</v>
      </c>
      <c r="G4448">
        <v>36.284924065266601</v>
      </c>
      <c r="H4448">
        <v>23.284860602413399</v>
      </c>
      <c r="I4448">
        <v>54.530943240086302</v>
      </c>
      <c r="J4448">
        <v>3.4338637215991801</v>
      </c>
      <c r="K4448">
        <v>7.5978206814401599</v>
      </c>
      <c r="L4448">
        <v>6.7612905560591097</v>
      </c>
      <c r="M4448">
        <v>73.067492549229001</v>
      </c>
      <c r="N4448">
        <v>0.58672511087361701</v>
      </c>
      <c r="O4448">
        <v>5.9800664451827403</v>
      </c>
      <c r="P4448">
        <v>114.489311163895</v>
      </c>
      <c r="Q4448">
        <v>5.7822243797298001E-2</v>
      </c>
    </row>
    <row r="4449" spans="1:17" hidden="1" x14ac:dyDescent="0.3">
      <c r="A4449" t="s">
        <v>9053</v>
      </c>
      <c r="B4449" t="s">
        <v>9054</v>
      </c>
      <c r="C4449" t="str">
        <f>IFERROR(VLOOKUP(Table1[[#This Row],[Ticker]],[1]!Table1[[Symbol]:[Industry]],2,FALSE),"-")</f>
        <v>-</v>
      </c>
      <c r="D4449" t="s">
        <v>628</v>
      </c>
      <c r="E4449">
        <v>8.2564919999999997</v>
      </c>
      <c r="F4449">
        <v>5.4</v>
      </c>
      <c r="G4449">
        <v>10.638058926015701</v>
      </c>
      <c r="H4449">
        <v>1.32383990721558</v>
      </c>
      <c r="I4449">
        <v>-9.3997345568467807</v>
      </c>
      <c r="J4449">
        <v>6.0882968611340598</v>
      </c>
      <c r="K4449">
        <v>5.4256619261344303</v>
      </c>
      <c r="L4449">
        <v>5.2020819574164001</v>
      </c>
      <c r="M4449">
        <v>46.362728981235101</v>
      </c>
      <c r="N4449">
        <v>1.0750375371938601</v>
      </c>
      <c r="O4449">
        <v>16.6666666666666</v>
      </c>
      <c r="P4449">
        <v>50</v>
      </c>
      <c r="Q4449">
        <v>0.14402437733978601</v>
      </c>
    </row>
    <row r="4450" spans="1:17" hidden="1" x14ac:dyDescent="0.3">
      <c r="A4450" t="s">
        <v>9055</v>
      </c>
      <c r="B4450" t="s">
        <v>9056</v>
      </c>
      <c r="C4450" t="str">
        <f>IFERROR(VLOOKUP(Table1[[#This Row],[Ticker]],[1]!Table1[[Symbol]:[Industry]],2,FALSE),"-")</f>
        <v>-</v>
      </c>
      <c r="D4450" t="s">
        <v>1669</v>
      </c>
      <c r="E4450">
        <v>8.2495709999999995</v>
      </c>
      <c r="F4450">
        <v>22.77</v>
      </c>
      <c r="G4450">
        <v>155.04081221546801</v>
      </c>
      <c r="H4450">
        <v>22.648891667049899</v>
      </c>
      <c r="I4450">
        <v>73.927714692932497</v>
      </c>
      <c r="J4450">
        <v>6.8020150814730496</v>
      </c>
      <c r="K4450">
        <v>19.536483035095799</v>
      </c>
      <c r="L4450">
        <v>15.801987550004601</v>
      </c>
      <c r="M4450">
        <v>82.054300120647298</v>
      </c>
      <c r="N4450">
        <v>1.3711412364195701</v>
      </c>
      <c r="O4450">
        <v>25.516029863855898</v>
      </c>
      <c r="P4450">
        <v>203.6</v>
      </c>
      <c r="Q4450">
        <v>0.13524506955176799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Row],[Ticker]],[1]!Table1[[Symbol]:[Industry]],2,FALSE),"-")</f>
        <v>-</v>
      </c>
      <c r="D4451" t="s">
        <v>628</v>
      </c>
      <c r="E4451">
        <v>8.2119520000000001</v>
      </c>
      <c r="F4451">
        <v>13.3</v>
      </c>
      <c r="G4451">
        <v>27.1618980369288</v>
      </c>
      <c r="H4451">
        <v>20.655960610540902</v>
      </c>
      <c r="I4451">
        <v>-16.0266293382209</v>
      </c>
      <c r="J4451">
        <v>8.8403349046123196</v>
      </c>
      <c r="K4451">
        <v>11.7527607340998</v>
      </c>
      <c r="L4451">
        <v>12.54986789384</v>
      </c>
      <c r="M4451">
        <v>90.182054838431299</v>
      </c>
      <c r="N4451">
        <v>1.06418633734563</v>
      </c>
      <c r="O4451">
        <v>43.233082706766901</v>
      </c>
      <c r="P4451">
        <v>66.042446941323306</v>
      </c>
      <c r="Q4451">
        <v>5.3068056900061999E-2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Row],[Ticker]],[1]!Table1[[Symbol]:[Industry]],2,FALSE),"-")</f>
        <v>-</v>
      </c>
      <c r="D4452" t="s">
        <v>531</v>
      </c>
      <c r="E4452">
        <v>8.1978779999999993</v>
      </c>
      <c r="F4452">
        <v>13.89</v>
      </c>
      <c r="G4452">
        <v>-21.429116505916699</v>
      </c>
      <c r="H4452">
        <v>-3.4380648546891699</v>
      </c>
      <c r="I4452">
        <v>-14.254103488885599</v>
      </c>
      <c r="J4452">
        <v>-1.33357813886593</v>
      </c>
      <c r="K4452">
        <v>13.8853742735244</v>
      </c>
      <c r="L4452">
        <v>13.6913132061642</v>
      </c>
      <c r="M4452">
        <v>100</v>
      </c>
      <c r="O4452">
        <v>0</v>
      </c>
      <c r="P4452">
        <v>4.9886621315192698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Row],[Ticker]],[1]!Table1[[Symbol]:[Industry]],2,FALSE),"-")</f>
        <v>-</v>
      </c>
      <c r="D4453" t="s">
        <v>496</v>
      </c>
      <c r="E4453">
        <v>8.1903892000000003</v>
      </c>
      <c r="F4453">
        <v>7.99</v>
      </c>
      <c r="G4453">
        <v>14.499328946338199</v>
      </c>
      <c r="H4453">
        <v>-11.821298387623299</v>
      </c>
      <c r="I4453">
        <v>-19.021683941805701</v>
      </c>
      <c r="J4453">
        <v>-3.25665506194284</v>
      </c>
      <c r="K4453">
        <v>8.15758442184163</v>
      </c>
      <c r="L4453">
        <v>8.1740060029419102</v>
      </c>
      <c r="M4453">
        <v>52.093790552772298</v>
      </c>
      <c r="N4453">
        <v>0.39099584384471497</v>
      </c>
      <c r="O4453">
        <v>89.987484355444295</v>
      </c>
      <c r="P4453">
        <v>55.145631067961098</v>
      </c>
      <c r="Q4453">
        <v>3.1414050146733999E-2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E4454">
        <v>8.1503140680000001</v>
      </c>
      <c r="F4454">
        <v>22.14</v>
      </c>
      <c r="G4454">
        <v>-35.118809565271</v>
      </c>
      <c r="H4454">
        <v>-15.155560841848001</v>
      </c>
      <c r="I4454">
        <v>-31.114786928615199</v>
      </c>
      <c r="J4454">
        <v>-1.33357813886593</v>
      </c>
      <c r="K4454">
        <v>23.912969439126599</v>
      </c>
      <c r="L4454">
        <v>21.659722261545198</v>
      </c>
      <c r="M4454">
        <v>16.709645817117099</v>
      </c>
      <c r="N4454">
        <v>0.72604026614265504</v>
      </c>
      <c r="O4454">
        <v>23.306233062330602</v>
      </c>
      <c r="P4454">
        <v>52.164948453608197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3336</v>
      </c>
      <c r="E4455">
        <v>8.0588437499999994</v>
      </c>
      <c r="F4455">
        <v>10.050000000000001</v>
      </c>
      <c r="G4455">
        <v>218.94304610483201</v>
      </c>
      <c r="H4455">
        <v>-11.284954806842199</v>
      </c>
      <c r="I4455">
        <v>16.265377030594902</v>
      </c>
      <c r="J4455">
        <v>1.2223324042650601</v>
      </c>
      <c r="K4455">
        <v>10.5655748044653</v>
      </c>
      <c r="L4455">
        <v>8.8036833662259095</v>
      </c>
      <c r="M4455">
        <v>60.670994013351098</v>
      </c>
      <c r="N4455">
        <v>2.07742525133829</v>
      </c>
      <c r="O4455">
        <v>45.074626865671597</v>
      </c>
      <c r="P4455">
        <v>288.03088803088798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1149</v>
      </c>
      <c r="E4456">
        <v>8.0426172999999999</v>
      </c>
      <c r="F4456">
        <v>7.1</v>
      </c>
      <c r="G4456">
        <v>232.16807994842199</v>
      </c>
      <c r="H4456">
        <v>-29.6358222451071</v>
      </c>
      <c r="I4456">
        <v>58.075993598493</v>
      </c>
      <c r="J4456">
        <v>-8.8686994670906998</v>
      </c>
      <c r="K4456">
        <v>6.9722547980152703</v>
      </c>
      <c r="M4456">
        <v>15.871315496007099</v>
      </c>
      <c r="N4456">
        <v>1.4250589111240801E-2</v>
      </c>
      <c r="O4456">
        <v>45.0704225352112</v>
      </c>
      <c r="P4456">
        <v>275.66137566137502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E4457">
        <v>8.0251446000000008</v>
      </c>
      <c r="F4457">
        <v>24.42</v>
      </c>
      <c r="G4457">
        <v>36.382221362563897</v>
      </c>
      <c r="H4457">
        <v>-24.1693844095381</v>
      </c>
      <c r="I4457">
        <v>38.370896511114303</v>
      </c>
      <c r="J4457">
        <v>-4.6682039628287004</v>
      </c>
      <c r="K4457">
        <v>22.459890178860299</v>
      </c>
      <c r="L4457">
        <v>18.097483681155602</v>
      </c>
      <c r="M4457">
        <v>47.065055424670703</v>
      </c>
      <c r="N4457">
        <v>0.48768905744245</v>
      </c>
      <c r="O4457">
        <v>39.189189189189101</v>
      </c>
      <c r="P4457">
        <v>93.043478260869506</v>
      </c>
      <c r="Q4457">
        <v>0.100927333083738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420</v>
      </c>
      <c r="E4458">
        <v>8.0180000000000007</v>
      </c>
      <c r="F4458">
        <v>16.88</v>
      </c>
      <c r="G4458">
        <v>-15.9465744489543</v>
      </c>
      <c r="H4458">
        <v>0.24184168736688899</v>
      </c>
      <c r="I4458">
        <v>-6.1875221828676903</v>
      </c>
      <c r="J4458">
        <v>2.1649641351865498</v>
      </c>
      <c r="K4458">
        <v>16.834771009290399</v>
      </c>
      <c r="L4458">
        <v>15.6158505357258</v>
      </c>
      <c r="M4458">
        <v>45.97852027495</v>
      </c>
      <c r="N4458">
        <v>0.44444423064896998</v>
      </c>
      <c r="O4458">
        <v>18.187203791469098</v>
      </c>
      <c r="P4458">
        <v>49.9111900532859</v>
      </c>
      <c r="Q4458">
        <v>6.5967875442104001E-2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1149</v>
      </c>
      <c r="E4459">
        <v>8.0080100999999999</v>
      </c>
      <c r="F4459">
        <v>4.01</v>
      </c>
      <c r="G4459">
        <v>122.65054434392999</v>
      </c>
      <c r="H4459">
        <v>-9.5356258302989207</v>
      </c>
      <c r="I4459">
        <v>-0.33364894343107898</v>
      </c>
      <c r="J4459">
        <v>6.8124892768644001</v>
      </c>
      <c r="K4459">
        <v>3.8477789767159001</v>
      </c>
      <c r="L4459">
        <v>3.5664126155356199</v>
      </c>
      <c r="M4459">
        <v>65.622648562189298</v>
      </c>
      <c r="N4459">
        <v>0.50286441729673304</v>
      </c>
      <c r="O4459">
        <v>3619.45137157107</v>
      </c>
      <c r="P4459">
        <v>172.78911564625801</v>
      </c>
      <c r="Q4459">
        <v>6.5064236541587994E-2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398</v>
      </c>
      <c r="E4460">
        <v>8.0011411999999993</v>
      </c>
      <c r="F4460">
        <v>94.12</v>
      </c>
      <c r="G4460">
        <v>61.822221362563901</v>
      </c>
      <c r="H4460">
        <v>22.016480599856202</v>
      </c>
      <c r="I4460">
        <v>22.151693612563601</v>
      </c>
      <c r="J4460">
        <v>11.0020511660808</v>
      </c>
      <c r="K4460">
        <v>77.623071870986905</v>
      </c>
      <c r="L4460">
        <v>68.802564992502894</v>
      </c>
      <c r="M4460">
        <v>66.004310997519696</v>
      </c>
      <c r="N4460">
        <v>0.92125000000000001</v>
      </c>
      <c r="O4460">
        <v>11.5490862728431</v>
      </c>
      <c r="P4460">
        <v>117.266851338873</v>
      </c>
      <c r="Q4460">
        <v>0.18071429662899499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200</v>
      </c>
      <c r="E4461">
        <v>7.99403664</v>
      </c>
      <c r="F4461">
        <v>15.1</v>
      </c>
      <c r="G4461">
        <v>-20.452866356734202</v>
      </c>
      <c r="H4461">
        <v>-9.44170342351876</v>
      </c>
      <c r="I4461">
        <v>-11.5330150535114</v>
      </c>
      <c r="J4461">
        <v>9.1439699723243706</v>
      </c>
      <c r="K4461">
        <v>15.7593924946824</v>
      </c>
      <c r="L4461">
        <v>15.9892887883573</v>
      </c>
      <c r="M4461">
        <v>48.556923274010202</v>
      </c>
      <c r="N4461">
        <v>1.9396648044692699</v>
      </c>
      <c r="O4461">
        <v>77.152317880794698</v>
      </c>
      <c r="P4461">
        <v>25.938281901584599</v>
      </c>
      <c r="Q4461">
        <v>2.5940687525351998E-2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265</v>
      </c>
      <c r="E4462">
        <v>7.9462026299999904</v>
      </c>
      <c r="F4462">
        <v>12.9</v>
      </c>
      <c r="G4462">
        <v>-4.3742592429232499</v>
      </c>
      <c r="H4462">
        <v>-7.47092519822914</v>
      </c>
      <c r="I4462">
        <v>-10.639645657560299</v>
      </c>
      <c r="J4462">
        <v>-5.3664384824058899</v>
      </c>
      <c r="K4462">
        <v>12.6043888419117</v>
      </c>
      <c r="L4462">
        <v>11.854054926344601</v>
      </c>
      <c r="M4462">
        <v>47.093052119830098</v>
      </c>
      <c r="N4462">
        <v>0.76932400283755698</v>
      </c>
      <c r="O4462">
        <v>17.596899224806201</v>
      </c>
      <c r="P4462">
        <v>35.362014690451197</v>
      </c>
      <c r="Q4462">
        <v>9.9513663592011997E-2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420</v>
      </c>
      <c r="E4463">
        <v>7.89</v>
      </c>
      <c r="F4463">
        <v>7.89</v>
      </c>
      <c r="G4463">
        <v>-46.234851808167697</v>
      </c>
      <c r="H4463">
        <v>12.0000436293163</v>
      </c>
      <c r="I4463">
        <v>-9.0541034888856196</v>
      </c>
      <c r="J4463">
        <v>-17.7484824691781</v>
      </c>
      <c r="K4463">
        <v>8.1356920470633902</v>
      </c>
      <c r="L4463">
        <v>7.9855617597674202</v>
      </c>
      <c r="M4463">
        <v>30.7805554173326</v>
      </c>
      <c r="N4463">
        <v>1.18905422873322</v>
      </c>
      <c r="O4463">
        <v>74.904942965779398</v>
      </c>
      <c r="P4463">
        <v>26.442307692307601</v>
      </c>
      <c r="Q4463">
        <v>0.136185682171134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531</v>
      </c>
      <c r="E4464">
        <v>7.8785286000000001</v>
      </c>
      <c r="F4464">
        <v>17.399999999999999</v>
      </c>
      <c r="G4464">
        <v>44.003377092240697</v>
      </c>
      <c r="H4464">
        <v>-12.0500202751552</v>
      </c>
      <c r="I4464">
        <v>-5.1631943979765298</v>
      </c>
      <c r="J4464">
        <v>-7.8620755481923599</v>
      </c>
      <c r="K4464">
        <v>18.302777996695401</v>
      </c>
      <c r="L4464">
        <v>15.696350149850399</v>
      </c>
      <c r="M4464">
        <v>33.697888528575902</v>
      </c>
      <c r="N4464">
        <v>0.76221208993637501</v>
      </c>
      <c r="O4464">
        <v>19.942528735632202</v>
      </c>
      <c r="P4464">
        <v>100</v>
      </c>
      <c r="Q4464">
        <v>9.7899760336962002E-2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720</v>
      </c>
      <c r="E4465">
        <v>7.8703070319999897</v>
      </c>
      <c r="F4465">
        <v>83.66</v>
      </c>
      <c r="G4465">
        <v>-14.856237098564099</v>
      </c>
      <c r="H4465">
        <v>-9.3032333940150203</v>
      </c>
      <c r="I4465">
        <v>0.39575261636310899</v>
      </c>
      <c r="J4465">
        <v>-7.8186769222122896</v>
      </c>
      <c r="K4465">
        <v>88.632672984440603</v>
      </c>
      <c r="L4465">
        <v>81.303388559300402</v>
      </c>
      <c r="M4465">
        <v>56.3654480897074</v>
      </c>
      <c r="N4465">
        <v>1.6006935873949499</v>
      </c>
      <c r="O4465">
        <v>16.399713124551699</v>
      </c>
      <c r="P4465">
        <v>21.2463768115942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E4466">
        <v>7.8153759999999997</v>
      </c>
      <c r="F4466">
        <v>200.6</v>
      </c>
      <c r="G4466">
        <v>27.652881884837399</v>
      </c>
      <c r="H4466">
        <v>-3.4380648546891699</v>
      </c>
      <c r="I4466">
        <v>55.314789156930097</v>
      </c>
      <c r="J4466">
        <v>-1.33357813886593</v>
      </c>
      <c r="K4466">
        <v>169.52439992209099</v>
      </c>
      <c r="L4466">
        <v>145.55888948198799</v>
      </c>
      <c r="M4466">
        <v>95.039089847740698</v>
      </c>
      <c r="N4466">
        <v>0.75308641975308599</v>
      </c>
      <c r="O4466">
        <v>0.24925224327019199</v>
      </c>
      <c r="P4466">
        <v>78.787878787878697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628</v>
      </c>
      <c r="E4467">
        <v>7.7914680000000001</v>
      </c>
      <c r="F4467">
        <v>5.47</v>
      </c>
      <c r="G4467">
        <v>70.344811290621493</v>
      </c>
      <c r="H4467">
        <v>-9.3925307040762096</v>
      </c>
      <c r="I4467">
        <v>-1.0035858905419399</v>
      </c>
      <c r="J4467">
        <v>-5.2691774233024198</v>
      </c>
      <c r="K4467">
        <v>5.5823159948073497</v>
      </c>
      <c r="L4467">
        <v>4.6411166778317998</v>
      </c>
      <c r="M4467">
        <v>35.519611322271501</v>
      </c>
      <c r="N4467">
        <v>0.465104632652587</v>
      </c>
      <c r="O4467">
        <v>26.325411334552101</v>
      </c>
      <c r="P4467">
        <v>114.50980392156799</v>
      </c>
      <c r="Q4467">
        <v>0.108516763138001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531</v>
      </c>
      <c r="E4468">
        <v>7.7544599999999999</v>
      </c>
      <c r="F4468">
        <v>7.77</v>
      </c>
      <c r="G4468">
        <v>-26.417778637436001</v>
      </c>
      <c r="H4468">
        <v>-3.4380648546891699</v>
      </c>
      <c r="I4468">
        <v>-14.254103488885599</v>
      </c>
      <c r="J4468">
        <v>-1.33357813886593</v>
      </c>
      <c r="K4468">
        <v>7.7699991536578796</v>
      </c>
      <c r="L4468">
        <v>7.7525071672058603</v>
      </c>
      <c r="M4468">
        <v>100</v>
      </c>
      <c r="O4468">
        <v>0</v>
      </c>
      <c r="P4468">
        <v>0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628</v>
      </c>
      <c r="E4469">
        <v>7.70784</v>
      </c>
      <c r="F4469">
        <v>34.409999999999997</v>
      </c>
      <c r="G4469">
        <v>-16.305778637435999</v>
      </c>
      <c r="H4469">
        <v>-22.805829770094299</v>
      </c>
      <c r="I4469">
        <v>-38.243500440509202</v>
      </c>
      <c r="J4469">
        <v>-8.4379638787992501</v>
      </c>
      <c r="K4469">
        <v>39.9900256172306</v>
      </c>
      <c r="L4469">
        <v>38.140169078808299</v>
      </c>
      <c r="M4469">
        <v>29.300989826671199</v>
      </c>
      <c r="N4469">
        <v>3.9969002682706298</v>
      </c>
      <c r="O4469">
        <v>72.101133391455903</v>
      </c>
      <c r="P4469">
        <v>37.365269461077801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942</v>
      </c>
      <c r="E4470">
        <v>7.7062499999999998</v>
      </c>
      <c r="F4470">
        <v>11.25</v>
      </c>
      <c r="G4470">
        <v>-14.6998044567011</v>
      </c>
      <c r="H4470">
        <v>-4.1120328412098202</v>
      </c>
      <c r="I4470">
        <v>0.77657135774015396</v>
      </c>
      <c r="J4470">
        <v>-5.0886801796822603</v>
      </c>
      <c r="K4470">
        <v>11.7788944094474</v>
      </c>
      <c r="L4470">
        <v>11.438175108606901</v>
      </c>
      <c r="M4470">
        <v>41.298286377026997</v>
      </c>
      <c r="N4470">
        <v>1.56780202426243</v>
      </c>
      <c r="O4470">
        <v>32</v>
      </c>
      <c r="P4470">
        <v>26.404494382022399</v>
      </c>
      <c r="Q4470">
        <v>3.4270216713415999E-2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184</v>
      </c>
      <c r="E4471">
        <v>7.7040221579999999</v>
      </c>
      <c r="F4471">
        <v>14.62</v>
      </c>
      <c r="G4471">
        <v>-35.042778637436001</v>
      </c>
      <c r="H4471">
        <v>-9.8708133927008692</v>
      </c>
      <c r="I4471">
        <v>-44.7343697751433</v>
      </c>
      <c r="J4471">
        <v>-0.63427743956523497</v>
      </c>
      <c r="K4471">
        <v>15.2115575974459</v>
      </c>
      <c r="L4471">
        <v>16.032870372979001</v>
      </c>
      <c r="M4471">
        <v>60.012317230499796</v>
      </c>
      <c r="N4471">
        <v>0.173447261365274</v>
      </c>
      <c r="O4471">
        <v>49.794801641586801</v>
      </c>
      <c r="P4471">
        <v>18.380566801619398</v>
      </c>
      <c r="Q4471">
        <v>-8.2216560159530001E-3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231</v>
      </c>
      <c r="E4472">
        <v>7.6769404999999997</v>
      </c>
      <c r="F4472">
        <v>0.95</v>
      </c>
      <c r="G4472">
        <v>24.375872156214701</v>
      </c>
      <c r="H4472">
        <v>19.6388582222338</v>
      </c>
      <c r="I4472">
        <v>55.388753653971499</v>
      </c>
      <c r="J4472">
        <v>0.79408143560215405</v>
      </c>
      <c r="K4472">
        <v>0.79957905179738198</v>
      </c>
      <c r="L4472">
        <v>0.70723618922523401</v>
      </c>
      <c r="M4472">
        <v>73.763043997032497</v>
      </c>
      <c r="N4472">
        <v>1.89175671257346</v>
      </c>
      <c r="O4472">
        <v>11.578947368421</v>
      </c>
      <c r="P4472">
        <v>86.274509803921504</v>
      </c>
      <c r="Q4472">
        <v>6.7866442211164002E-2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604</v>
      </c>
      <c r="E4473">
        <v>7.6700249999999999</v>
      </c>
      <c r="F4473">
        <v>8.25</v>
      </c>
      <c r="G4473">
        <v>21.9635163265927</v>
      </c>
      <c r="H4473">
        <v>-23.315740695667699</v>
      </c>
      <c r="I4473">
        <v>51.408547113524001</v>
      </c>
      <c r="J4473">
        <v>-14.0002448055325</v>
      </c>
      <c r="K4473">
        <v>7.57400278625681</v>
      </c>
      <c r="L4473">
        <v>6.2375319210526001</v>
      </c>
      <c r="M4473">
        <v>48.498029188750003</v>
      </c>
      <c r="N4473">
        <v>0.48178872326636402</v>
      </c>
      <c r="O4473">
        <v>21.090909090909001</v>
      </c>
      <c r="P4473">
        <v>135.04273504273499</v>
      </c>
      <c r="Q4473">
        <v>9.2769415572739999E-3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D4474" t="s">
        <v>398</v>
      </c>
      <c r="E4474">
        <v>7.6492500000000003</v>
      </c>
      <c r="F4474">
        <v>9.8699999999999992</v>
      </c>
      <c r="G4474">
        <v>75.422712160109995</v>
      </c>
      <c r="H4474">
        <v>-0.73254976623964896</v>
      </c>
      <c r="I4474">
        <v>-10.3593666467803</v>
      </c>
      <c r="J4474">
        <v>-0.82441316941584097</v>
      </c>
      <c r="K4474">
        <v>9.5662686026256107</v>
      </c>
      <c r="L4474">
        <v>9.3066006781463297</v>
      </c>
      <c r="M4474">
        <v>84.514298272038602</v>
      </c>
      <c r="N4474">
        <v>1.7188118811881099</v>
      </c>
      <c r="O4474">
        <v>22.492401215805401</v>
      </c>
      <c r="P4474">
        <v>101.840490797546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420</v>
      </c>
      <c r="E4475">
        <v>7.6422639999999999</v>
      </c>
      <c r="F4475">
        <v>19.12</v>
      </c>
      <c r="G4475">
        <v>-1.6136010917441099</v>
      </c>
      <c r="H4475">
        <v>-3.4380648546891699</v>
      </c>
      <c r="I4475">
        <v>5.2458965111143803</v>
      </c>
      <c r="J4475">
        <v>-1.33357813886593</v>
      </c>
      <c r="K4475">
        <v>17.7517424503339</v>
      </c>
      <c r="L4475">
        <v>15.5666830575693</v>
      </c>
      <c r="M4475">
        <v>99.923677733536394</v>
      </c>
      <c r="N4475">
        <v>0</v>
      </c>
      <c r="O4475">
        <v>0</v>
      </c>
      <c r="P4475">
        <v>27.466666666666601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7.6300233999999998</v>
      </c>
      <c r="F4476">
        <v>22.21</v>
      </c>
      <c r="G4476">
        <v>-26.056278411498301</v>
      </c>
      <c r="H4476">
        <v>-8.6721074078806701</v>
      </c>
      <c r="I4476">
        <v>-52.006345641351899</v>
      </c>
      <c r="J4476">
        <v>-6.3655610812966303</v>
      </c>
      <c r="K4476">
        <v>24.295756493065301</v>
      </c>
      <c r="L4476">
        <v>23.343983674054002</v>
      </c>
      <c r="M4476">
        <v>40.008757676358798</v>
      </c>
      <c r="N4476">
        <v>0.443363518758085</v>
      </c>
      <c r="O4476">
        <v>101.035569563259</v>
      </c>
      <c r="P4476">
        <v>26.9142857142857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7.6212724500000002</v>
      </c>
      <c r="F4477">
        <v>17.190000000000001</v>
      </c>
      <c r="G4477">
        <v>-19.314974899118202</v>
      </c>
      <c r="H4477">
        <v>11.468352257610199</v>
      </c>
      <c r="I4477">
        <v>2.2882693924703199</v>
      </c>
      <c r="J4477">
        <v>-8.4648585278448607</v>
      </c>
      <c r="K4477">
        <v>16.111392743091699</v>
      </c>
      <c r="L4477">
        <v>15.5487702738662</v>
      </c>
      <c r="M4477">
        <v>53.7488096382896</v>
      </c>
      <c r="N4477">
        <v>1.72</v>
      </c>
      <c r="O4477">
        <v>18.0919139034322</v>
      </c>
      <c r="P4477">
        <v>43.849372384937197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72</v>
      </c>
      <c r="E4478">
        <v>7.5763800000000003</v>
      </c>
      <c r="F4478">
        <v>25.77</v>
      </c>
      <c r="G4478">
        <v>-21.448328535603</v>
      </c>
      <c r="H4478">
        <v>-3.4380648546891699</v>
      </c>
      <c r="I4478">
        <v>-14.254103488885599</v>
      </c>
      <c r="J4478">
        <v>-1.33357813886593</v>
      </c>
      <c r="K4478">
        <v>25.769412186331</v>
      </c>
      <c r="L4478">
        <v>25.524255190695602</v>
      </c>
      <c r="M4478">
        <v>100</v>
      </c>
      <c r="O4478">
        <v>0</v>
      </c>
      <c r="P4478">
        <v>4.9694501018329804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531</v>
      </c>
      <c r="E4479">
        <v>7.5617711500000002</v>
      </c>
      <c r="F4479">
        <v>4.99</v>
      </c>
      <c r="G4479">
        <v>4.8980108362481998</v>
      </c>
      <c r="H4479">
        <v>-23.9273614907748</v>
      </c>
      <c r="I4479">
        <v>-6.2454454802276</v>
      </c>
      <c r="J4479">
        <v>-6.7881235934113802</v>
      </c>
      <c r="K4479">
        <v>5.6574061013058197</v>
      </c>
      <c r="L4479">
        <v>5.0391269214556296</v>
      </c>
      <c r="M4479">
        <v>12.7646014707683</v>
      </c>
      <c r="N4479">
        <v>0.499166470597462</v>
      </c>
      <c r="O4479">
        <v>58.116232464929801</v>
      </c>
      <c r="P4479">
        <v>55.937499999999901</v>
      </c>
      <c r="Q4479">
        <v>6.0924323666684002E-2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420</v>
      </c>
      <c r="E4480">
        <v>7.5605039999999999</v>
      </c>
      <c r="F4480">
        <v>25.2</v>
      </c>
      <c r="G4480">
        <v>204.72545395126301</v>
      </c>
      <c r="H4480">
        <v>69.633363716739396</v>
      </c>
      <c r="I4480">
        <v>-15.275313229655399</v>
      </c>
      <c r="J4480">
        <v>8.0569410484929893</v>
      </c>
      <c r="K4480">
        <v>17.120798120042998</v>
      </c>
      <c r="L4480">
        <v>16.426911371494501</v>
      </c>
      <c r="M4480">
        <v>94.955283227413901</v>
      </c>
      <c r="N4480">
        <v>3.1781241881008002</v>
      </c>
      <c r="O4480">
        <v>6.34920634920634</v>
      </c>
      <c r="P4480">
        <v>231.14323258869899</v>
      </c>
      <c r="Q4480">
        <v>8.8905771329834002E-2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72</v>
      </c>
      <c r="E4481">
        <v>7.5601323000000002</v>
      </c>
      <c r="F4481">
        <v>3.99</v>
      </c>
      <c r="G4481">
        <v>7.4748388122284197</v>
      </c>
      <c r="H4481">
        <v>12.2644144841538</v>
      </c>
      <c r="I4481">
        <v>-20.150329903979902</v>
      </c>
      <c r="J4481">
        <v>10.666421861133999</v>
      </c>
      <c r="K4481">
        <v>3.7862053893075598</v>
      </c>
      <c r="L4481">
        <v>3.79374707145731</v>
      </c>
      <c r="M4481">
        <v>54.724122089724197</v>
      </c>
      <c r="N4481">
        <v>1.7759625999436399</v>
      </c>
      <c r="O4481">
        <v>52.631578947368403</v>
      </c>
      <c r="P4481">
        <v>46.691176470588204</v>
      </c>
      <c r="Q4481">
        <v>3.8356562693382001E-2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1447</v>
      </c>
      <c r="E4482">
        <v>7.5590400000000004</v>
      </c>
      <c r="F4482">
        <v>12.4</v>
      </c>
      <c r="G4482">
        <v>14.491312271654801</v>
      </c>
      <c r="H4482">
        <v>4.5144031526234398</v>
      </c>
      <c r="I4482">
        <v>-11.178459266109201</v>
      </c>
      <c r="J4482">
        <v>-6.4741403878619002</v>
      </c>
      <c r="K4482">
        <v>11.6598720153416</v>
      </c>
      <c r="L4482">
        <v>11.0199929224681</v>
      </c>
      <c r="M4482">
        <v>65.6778674835125</v>
      </c>
      <c r="N4482">
        <v>0.85215986627914198</v>
      </c>
      <c r="O4482">
        <v>14.9193548387096</v>
      </c>
      <c r="P4482">
        <v>62.9434954007884</v>
      </c>
      <c r="Q4482">
        <v>0.10065829759848199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72</v>
      </c>
      <c r="E4483">
        <v>7.54</v>
      </c>
      <c r="F4483">
        <v>5.2</v>
      </c>
      <c r="G4483">
        <v>-28.673417735180301</v>
      </c>
      <c r="H4483">
        <v>2.6884173587495601</v>
      </c>
      <c r="I4483">
        <v>-29.5635497429572</v>
      </c>
      <c r="J4483">
        <v>10.0772102428768</v>
      </c>
      <c r="K4483">
        <v>5.2042964074143203</v>
      </c>
      <c r="L4483">
        <v>5.5160145565701102</v>
      </c>
      <c r="M4483">
        <v>50.9603650516123</v>
      </c>
      <c r="N4483">
        <v>1.0095378496982901</v>
      </c>
      <c r="O4483">
        <v>53.653846153846096</v>
      </c>
      <c r="P4483">
        <v>15.5555555555555</v>
      </c>
      <c r="Q4483">
        <v>1.5661390590929001E-2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E4484">
        <v>7.5251479999999997</v>
      </c>
      <c r="F4484">
        <v>7.1</v>
      </c>
      <c r="G4484">
        <v>-25.133898466251999</v>
      </c>
      <c r="H4484">
        <v>-15.019633970504801</v>
      </c>
      <c r="I4484">
        <v>-39.359588720953099</v>
      </c>
      <c r="J4484">
        <v>-1.33357813886593</v>
      </c>
      <c r="K4484">
        <v>7.2762293152931896</v>
      </c>
      <c r="L4484">
        <v>7.7429631789061997</v>
      </c>
      <c r="M4484">
        <v>36.066857404224898</v>
      </c>
      <c r="N4484">
        <v>0</v>
      </c>
      <c r="O4484">
        <v>46.338028169014002</v>
      </c>
      <c r="P4484">
        <v>14.516129032258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21</v>
      </c>
      <c r="E4485">
        <v>7.5130611599999897</v>
      </c>
      <c r="F4485">
        <v>4.4000000000000004</v>
      </c>
      <c r="G4485">
        <v>105.161168730985</v>
      </c>
      <c r="H4485">
        <v>-6.1749069599523301</v>
      </c>
      <c r="I4485">
        <v>-42.122955947902</v>
      </c>
      <c r="J4485">
        <v>3.6664218611340602</v>
      </c>
      <c r="K4485">
        <v>4.8258799906987804</v>
      </c>
      <c r="L4485">
        <v>4.2365340316725604</v>
      </c>
      <c r="M4485">
        <v>0.59514832626736303</v>
      </c>
      <c r="N4485">
        <v>2.0842369445606299</v>
      </c>
      <c r="O4485">
        <v>43.181818181818102</v>
      </c>
      <c r="Q4485">
        <v>4.6452310065603998E-2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531</v>
      </c>
      <c r="E4486">
        <v>7.3559136000000001</v>
      </c>
      <c r="F4486">
        <v>23.29</v>
      </c>
      <c r="G4486">
        <v>-9.9677786374360196</v>
      </c>
      <c r="H4486">
        <v>1.8988867509191401</v>
      </c>
      <c r="I4486">
        <v>1.32902306198287</v>
      </c>
      <c r="J4486">
        <v>-1.93110268005244</v>
      </c>
      <c r="K4486">
        <v>23.2400443450022</v>
      </c>
      <c r="L4486">
        <v>21.159144458847798</v>
      </c>
      <c r="M4486">
        <v>44.074799054047602</v>
      </c>
      <c r="N4486">
        <v>0.64892677203395599</v>
      </c>
      <c r="O4486">
        <v>21.726062687848799</v>
      </c>
      <c r="P4486">
        <v>61.288088642659197</v>
      </c>
      <c r="Q4486">
        <v>6.0829038208788003E-2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628</v>
      </c>
      <c r="E4487">
        <v>7.3451006000000003</v>
      </c>
      <c r="F4487">
        <v>24.61</v>
      </c>
      <c r="G4487">
        <v>0.30724710921689802</v>
      </c>
      <c r="H4487">
        <v>-12.5776578571882</v>
      </c>
      <c r="I4487">
        <v>-26.1409634960463</v>
      </c>
      <c r="J4487">
        <v>0.83422595587513204</v>
      </c>
      <c r="K4487">
        <v>25.9864799800946</v>
      </c>
      <c r="L4487">
        <v>24.903636948786101</v>
      </c>
      <c r="M4487">
        <v>41.6904469542146</v>
      </c>
      <c r="N4487">
        <v>1.3840868147893901</v>
      </c>
      <c r="O4487">
        <v>36.6517675741568</v>
      </c>
      <c r="P4487">
        <v>49.786975045648198</v>
      </c>
      <c r="Q4487">
        <v>8.5614923550259001E-2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7.3268490000000002</v>
      </c>
      <c r="F4488">
        <v>9.33</v>
      </c>
      <c r="G4488">
        <v>-9.0592880713982797</v>
      </c>
      <c r="H4488">
        <v>-9.1222753810049593</v>
      </c>
      <c r="I4488">
        <v>-31.6877318074696</v>
      </c>
      <c r="J4488">
        <v>-4.3638811691689501</v>
      </c>
      <c r="K4488">
        <v>9.2598269235704702</v>
      </c>
      <c r="L4488">
        <v>9.0690876972737904</v>
      </c>
      <c r="M4488">
        <v>57.898525174253201</v>
      </c>
      <c r="N4488">
        <v>0.62564102564102497</v>
      </c>
      <c r="O4488">
        <v>32.368703108252902</v>
      </c>
      <c r="P4488">
        <v>26.938775510204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1375</v>
      </c>
      <c r="E4489">
        <v>7.3184087</v>
      </c>
      <c r="F4489">
        <v>14.51</v>
      </c>
      <c r="G4489">
        <v>5.4913122716548797</v>
      </c>
      <c r="H4489">
        <v>12.080481700950401</v>
      </c>
      <c r="I4489">
        <v>-11.9989942570321</v>
      </c>
      <c r="J4489">
        <v>4.2719581933140001</v>
      </c>
      <c r="K4489">
        <v>14.0857186694627</v>
      </c>
      <c r="L4489">
        <v>12.7689130270949</v>
      </c>
      <c r="M4489">
        <v>42.978719961727798</v>
      </c>
      <c r="N4489">
        <v>0.99965907297311496</v>
      </c>
      <c r="O4489">
        <v>23.018607856650501</v>
      </c>
      <c r="P4489">
        <v>65.828571428571394</v>
      </c>
      <c r="Q4489">
        <v>5.2644462032309998E-2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420</v>
      </c>
      <c r="E4490">
        <v>7.3161659999999999</v>
      </c>
      <c r="F4490">
        <v>1.43</v>
      </c>
      <c r="G4490">
        <v>54.594879590411999</v>
      </c>
      <c r="H4490">
        <v>36.748851033161202</v>
      </c>
      <c r="I4490">
        <v>11.1844930023424</v>
      </c>
      <c r="J4490">
        <v>22.6333640098944</v>
      </c>
      <c r="K4490">
        <v>1.2390607435763401</v>
      </c>
      <c r="L4490">
        <v>1.06147928628916</v>
      </c>
      <c r="M4490">
        <v>54.101374727203599</v>
      </c>
      <c r="N4490">
        <v>0.52524573876721803</v>
      </c>
      <c r="O4490">
        <v>11.8881118881118</v>
      </c>
      <c r="P4490">
        <v>126.98412698412599</v>
      </c>
      <c r="Q4490">
        <v>7.5973922270022004E-2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265</v>
      </c>
      <c r="E4491">
        <v>7.315798</v>
      </c>
      <c r="F4491">
        <v>18.62</v>
      </c>
      <c r="G4491">
        <v>30.713023050327699</v>
      </c>
      <c r="H4491">
        <v>-34.6177381759233</v>
      </c>
      <c r="I4491">
        <v>-28.289191208183802</v>
      </c>
      <c r="J4491">
        <v>-5.3335781388659198</v>
      </c>
      <c r="K4491">
        <v>22.374326911217</v>
      </c>
      <c r="L4491">
        <v>20.927051089195899</v>
      </c>
      <c r="M4491">
        <v>32.738290510263901</v>
      </c>
      <c r="N4491">
        <v>0.38028729187834698</v>
      </c>
      <c r="O4491">
        <v>80.397422126745397</v>
      </c>
      <c r="P4491">
        <v>70.045662100456596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231</v>
      </c>
      <c r="E4492">
        <v>7.2956058720000003</v>
      </c>
      <c r="F4492">
        <v>11.87</v>
      </c>
      <c r="G4492">
        <v>177.94119572153801</v>
      </c>
      <c r="H4492">
        <v>-11.2158426324669</v>
      </c>
      <c r="I4492">
        <v>52.928995102663599</v>
      </c>
      <c r="J4492">
        <v>-1.6538343438299099</v>
      </c>
      <c r="K4492">
        <v>12.9353429972625</v>
      </c>
      <c r="L4492">
        <v>10.2695875292683</v>
      </c>
      <c r="M4492">
        <v>40.274707949776797</v>
      </c>
      <c r="N4492">
        <v>0.83208828194514195</v>
      </c>
      <c r="O4492">
        <v>55.518112889637699</v>
      </c>
      <c r="P4492">
        <v>235.31073446327599</v>
      </c>
      <c r="Q4492">
        <v>0.11585258740154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525</v>
      </c>
      <c r="E4493">
        <v>7.2924929349999896</v>
      </c>
      <c r="F4493">
        <v>4.55</v>
      </c>
      <c r="G4493">
        <v>-63.659157947780798</v>
      </c>
      <c r="H4493">
        <v>-11.438064854689101</v>
      </c>
      <c r="I4493">
        <v>-53.180277985529898</v>
      </c>
      <c r="J4493">
        <v>-8.4042852095730094</v>
      </c>
      <c r="K4493">
        <v>6.4404235054725403</v>
      </c>
      <c r="L4493">
        <v>13.321054206128601</v>
      </c>
      <c r="M4493">
        <v>29.4570728256313</v>
      </c>
      <c r="N4493">
        <v>0.90257203303371003</v>
      </c>
      <c r="O4493">
        <v>80.219780219780205</v>
      </c>
      <c r="P4493">
        <v>6.5573770491803298</v>
      </c>
      <c r="Q4493">
        <v>-0.23180335416999301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E4494">
        <v>7.2831915</v>
      </c>
      <c r="F4494">
        <v>2.99</v>
      </c>
      <c r="G4494">
        <v>16.6444223195017</v>
      </c>
      <c r="H4494">
        <v>22.899383704981499</v>
      </c>
      <c r="I4494">
        <v>-61.981376216158303</v>
      </c>
      <c r="J4494">
        <v>11.9505547024624</v>
      </c>
      <c r="K4494">
        <v>2.7104042173941201</v>
      </c>
      <c r="L4494">
        <v>2.6781815541191398</v>
      </c>
      <c r="M4494">
        <v>56.502808306259197</v>
      </c>
      <c r="N4494">
        <v>0.50430622009569304</v>
      </c>
      <c r="O4494">
        <v>117.05685618728999</v>
      </c>
      <c r="P4494">
        <v>92.903225806451601</v>
      </c>
      <c r="Q4494">
        <v>8.5400451087440002E-2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72</v>
      </c>
      <c r="E4495">
        <v>7.2551235879999902</v>
      </c>
      <c r="F4495">
        <v>21.94</v>
      </c>
      <c r="G4495">
        <v>-57.009363578910197</v>
      </c>
      <c r="H4495">
        <v>-9.8825092991336199</v>
      </c>
      <c r="I4495">
        <v>-39.906424735920503</v>
      </c>
      <c r="J4495">
        <v>0.75177588635230097</v>
      </c>
      <c r="K4495">
        <v>23.2860263883017</v>
      </c>
      <c r="L4495">
        <v>26.7535078962188</v>
      </c>
      <c r="M4495">
        <v>57.257864680662898</v>
      </c>
      <c r="N4495">
        <v>1.5443924809298899</v>
      </c>
      <c r="O4495">
        <v>59.480401093892397</v>
      </c>
      <c r="P4495">
        <v>20.2191780821917</v>
      </c>
      <c r="Q4495">
        <v>-2.8692757354697999E-2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E4496">
        <v>7.2326449999999998</v>
      </c>
      <c r="F4496">
        <v>11.14</v>
      </c>
      <c r="G4496">
        <v>27.0257475333628</v>
      </c>
      <c r="H4496">
        <v>29.180982764358401</v>
      </c>
      <c r="I4496">
        <v>-11.8643976065326</v>
      </c>
      <c r="J4496">
        <v>-1.33357813886593</v>
      </c>
      <c r="K4496">
        <v>9.9207656407887193</v>
      </c>
      <c r="L4496">
        <v>9.5598214335216198</v>
      </c>
      <c r="M4496">
        <v>74.015420579939899</v>
      </c>
      <c r="N4496">
        <v>0</v>
      </c>
      <c r="O4496">
        <v>22.621184919209998</v>
      </c>
      <c r="P4496">
        <v>64.792899408284001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531</v>
      </c>
      <c r="E4497">
        <v>7.2314400000000001</v>
      </c>
      <c r="F4497">
        <v>24</v>
      </c>
      <c r="G4497">
        <v>31.580904706869401</v>
      </c>
      <c r="H4497">
        <v>-3.3963808196745799</v>
      </c>
      <c r="I4497">
        <v>-8.1533077329174493</v>
      </c>
      <c r="J4497">
        <v>6.2415003012954298</v>
      </c>
      <c r="K4497">
        <v>23.418267796341599</v>
      </c>
      <c r="L4497">
        <v>21.3005377875497</v>
      </c>
      <c r="M4497">
        <v>52.652178750004097</v>
      </c>
      <c r="N4497">
        <v>0.95240607435164104</v>
      </c>
      <c r="O4497">
        <v>12.5</v>
      </c>
      <c r="P4497">
        <v>74.672489082969406</v>
      </c>
      <c r="Q4497">
        <v>0.10232770413221701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D4498" t="s">
        <v>420</v>
      </c>
      <c r="E4498">
        <v>7.2247500000000002</v>
      </c>
      <c r="F4498">
        <v>22.23</v>
      </c>
      <c r="G4498">
        <v>316.410906621528</v>
      </c>
      <c r="H4498">
        <v>8.6172711136902702</v>
      </c>
      <c r="I4498">
        <v>140.38507176884599</v>
      </c>
      <c r="J4498">
        <v>-9.0634398150254007</v>
      </c>
      <c r="K4498">
        <v>20.129437622623701</v>
      </c>
      <c r="L4498">
        <v>13.7402018324427</v>
      </c>
      <c r="M4498">
        <v>30.893419753512401</v>
      </c>
      <c r="N4498">
        <v>0.42097231429323301</v>
      </c>
      <c r="O4498">
        <v>34.367971210076398</v>
      </c>
      <c r="P4498">
        <v>408.695652173913</v>
      </c>
      <c r="Q4498">
        <v>0.11063566344225299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51</v>
      </c>
      <c r="E4499">
        <v>7.2052620000000003</v>
      </c>
      <c r="F4499">
        <v>19.649999999999999</v>
      </c>
      <c r="G4499">
        <v>103.406782766072</v>
      </c>
      <c r="H4499">
        <v>31.401086411566801</v>
      </c>
      <c r="I4499">
        <v>-41.718112348243302</v>
      </c>
      <c r="J4499">
        <v>7.9893963339420502</v>
      </c>
      <c r="K4499">
        <v>17.3961536160453</v>
      </c>
      <c r="L4499">
        <v>15.724467941021</v>
      </c>
      <c r="M4499">
        <v>71.173114057100406</v>
      </c>
      <c r="N4499">
        <v>0.85176780185758505</v>
      </c>
      <c r="O4499">
        <v>44.732824427480899</v>
      </c>
      <c r="P4499">
        <v>129.824561403508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1375</v>
      </c>
      <c r="E4500">
        <v>7.20038</v>
      </c>
      <c r="F4500">
        <v>23</v>
      </c>
      <c r="G4500">
        <v>-25.5405856549798</v>
      </c>
      <c r="H4500">
        <v>-3.4380648546891699</v>
      </c>
      <c r="I4500">
        <v>-7.9203078347015996</v>
      </c>
      <c r="J4500">
        <v>-1.33357813886593</v>
      </c>
      <c r="K4500">
        <v>22.8708739164699</v>
      </c>
      <c r="L4500">
        <v>22.484462665911899</v>
      </c>
      <c r="M4500">
        <v>93.779490490814496</v>
      </c>
      <c r="N4500">
        <v>2.1392235609102999</v>
      </c>
      <c r="O4500">
        <v>1.1304347826087</v>
      </c>
      <c r="P4500">
        <v>6.3337956541840104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628</v>
      </c>
      <c r="E4501">
        <v>7.1895757500000004</v>
      </c>
      <c r="F4501">
        <v>20.47</v>
      </c>
      <c r="G4501">
        <v>80.558965548610402</v>
      </c>
      <c r="H4501">
        <v>17.973560293590701</v>
      </c>
      <c r="I4501">
        <v>33.118106734296497</v>
      </c>
      <c r="J4501">
        <v>-1.33357813886593</v>
      </c>
      <c r="K4501">
        <v>17.779729349978201</v>
      </c>
      <c r="L4501">
        <v>14.973533907916099</v>
      </c>
      <c r="M4501">
        <v>100</v>
      </c>
      <c r="N4501">
        <v>3.7292576419213899</v>
      </c>
      <c r="O4501">
        <v>0</v>
      </c>
      <c r="P4501">
        <v>106.97674418604601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223</v>
      </c>
      <c r="E4502">
        <v>7.1697166709999998</v>
      </c>
      <c r="F4502">
        <v>5.07</v>
      </c>
      <c r="G4502">
        <v>147.63627541661799</v>
      </c>
      <c r="H4502">
        <v>-10.6871354866594</v>
      </c>
      <c r="I4502">
        <v>26.189109807513201</v>
      </c>
      <c r="J4502">
        <v>2.6247551944673999</v>
      </c>
      <c r="K4502">
        <v>4.9092574263622897</v>
      </c>
      <c r="L4502">
        <v>3.8985529224570601</v>
      </c>
      <c r="M4502">
        <v>51.454036504573097</v>
      </c>
      <c r="N4502">
        <v>0.61217899246380403</v>
      </c>
      <c r="O4502">
        <v>39.8422090729782</v>
      </c>
      <c r="P4502">
        <v>207.272727272727</v>
      </c>
      <c r="Q4502">
        <v>0.12101652897863099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21</v>
      </c>
      <c r="E4503">
        <v>7.1640994319999898</v>
      </c>
      <c r="F4503">
        <v>2.0699999999999998</v>
      </c>
      <c r="G4503">
        <v>36.574347346815898</v>
      </c>
      <c r="H4503">
        <v>18.034327783347599</v>
      </c>
      <c r="I4503">
        <v>12.7397615417892</v>
      </c>
      <c r="J4503">
        <v>9.2809470007988608</v>
      </c>
      <c r="K4503">
        <v>1.79066090901541</v>
      </c>
      <c r="L4503">
        <v>1.74394587912806</v>
      </c>
      <c r="M4503">
        <v>79.052073503170405</v>
      </c>
      <c r="N4503">
        <v>1.7789681288063</v>
      </c>
      <c r="O4503">
        <v>23.671497584541001</v>
      </c>
      <c r="P4503">
        <v>143.529411764705</v>
      </c>
      <c r="Q4503">
        <v>4.5446527921620003E-2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116</v>
      </c>
      <c r="E4504">
        <v>7.1630000000000003</v>
      </c>
      <c r="F4504">
        <v>1.52</v>
      </c>
      <c r="G4504">
        <v>107.428375208717</v>
      </c>
      <c r="H4504">
        <v>-27.521834488197001</v>
      </c>
      <c r="I4504">
        <v>40.847937327440903</v>
      </c>
      <c r="J4504">
        <v>2.2378504325626398</v>
      </c>
      <c r="K4504">
        <v>1.66096570373143</v>
      </c>
      <c r="L4504">
        <v>1.30032297845536</v>
      </c>
      <c r="M4504">
        <v>51.282391031046203</v>
      </c>
      <c r="N4504">
        <v>1.7556825438553301</v>
      </c>
      <c r="O4504">
        <v>67.105263157894697</v>
      </c>
      <c r="P4504">
        <v>133.84615384615299</v>
      </c>
      <c r="Q4504">
        <v>2.4211625462306999E-2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46</v>
      </c>
      <c r="E4505">
        <v>7.1279735999999998</v>
      </c>
      <c r="F4505">
        <v>9.9600000000000009</v>
      </c>
      <c r="G4505">
        <v>-15.751111970769299</v>
      </c>
      <c r="H4505">
        <v>5.8253280024536496</v>
      </c>
      <c r="I4505">
        <v>-30.274339576575301</v>
      </c>
      <c r="J4505">
        <v>18.202441397153599</v>
      </c>
      <c r="K4505">
        <v>9.0218904610325694</v>
      </c>
      <c r="L4505">
        <v>9.1299005503971298</v>
      </c>
      <c r="M4505">
        <v>82.956953586051696</v>
      </c>
      <c r="N4505">
        <v>1.30202424278882</v>
      </c>
      <c r="O4505">
        <v>47.590361445783103</v>
      </c>
      <c r="P4505">
        <v>61.165048543689302</v>
      </c>
      <c r="Q4505">
        <v>3.5308753905743999E-2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628</v>
      </c>
      <c r="E4506">
        <v>7.1169929950000004</v>
      </c>
      <c r="F4506">
        <v>14.35</v>
      </c>
      <c r="G4506">
        <v>-47.658173807578699</v>
      </c>
      <c r="H4506">
        <v>-7.3977963983133304</v>
      </c>
      <c r="I4506">
        <v>-29.742913854021001</v>
      </c>
      <c r="J4506">
        <v>10.9017159787811</v>
      </c>
      <c r="K4506">
        <v>13.7610758255205</v>
      </c>
      <c r="L4506">
        <v>14.617692406725499</v>
      </c>
      <c r="M4506">
        <v>59.948782185009797</v>
      </c>
      <c r="N4506">
        <v>2.00466522073742</v>
      </c>
      <c r="O4506">
        <v>39.3031358885017</v>
      </c>
      <c r="P4506">
        <v>22.649572649572601</v>
      </c>
      <c r="Q4506">
        <v>7.2045051475520996E-2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E4507">
        <v>7.1090249999999999</v>
      </c>
      <c r="F4507">
        <v>23.1</v>
      </c>
      <c r="G4507">
        <v>42.072374535430399</v>
      </c>
      <c r="H4507">
        <v>-28.735178606811399</v>
      </c>
      <c r="I4507">
        <v>-48.722188595268499</v>
      </c>
      <c r="J4507">
        <v>-19.3052410769718</v>
      </c>
      <c r="K4507">
        <v>33.153184505070598</v>
      </c>
      <c r="L4507">
        <v>34.572701578795701</v>
      </c>
      <c r="M4507">
        <v>23.330147731498499</v>
      </c>
      <c r="N4507">
        <v>3.70158805404124</v>
      </c>
      <c r="O4507">
        <v>121.16883116883101</v>
      </c>
      <c r="P4507">
        <v>81.176470588235205</v>
      </c>
      <c r="Q4507">
        <v>1.997873779954E-2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531</v>
      </c>
      <c r="E4508">
        <v>7.0745062499999998</v>
      </c>
      <c r="F4508">
        <v>3.5</v>
      </c>
      <c r="G4508">
        <v>13.0244524382612</v>
      </c>
      <c r="H4508">
        <v>3.6171498692372102</v>
      </c>
      <c r="I4508">
        <v>-20.420323328027699</v>
      </c>
      <c r="J4508">
        <v>3.47122666593887</v>
      </c>
      <c r="K4508">
        <v>3.4630044409202001</v>
      </c>
      <c r="L4508">
        <v>3.4292862275004499</v>
      </c>
      <c r="M4508">
        <v>46.816266963181498</v>
      </c>
      <c r="N4508">
        <v>0.55360734197194506</v>
      </c>
      <c r="O4508">
        <v>33.142857142857103</v>
      </c>
      <c r="P4508">
        <v>53.508771929824498</v>
      </c>
      <c r="Q4508">
        <v>7.4700061092318998E-2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628</v>
      </c>
      <c r="E4509">
        <v>7.0696300000000001</v>
      </c>
      <c r="F4509">
        <v>17.63</v>
      </c>
      <c r="G4509">
        <v>182.880466976599</v>
      </c>
      <c r="H4509">
        <v>-10.2305176848778</v>
      </c>
      <c r="I4509">
        <v>217.136873954723</v>
      </c>
      <c r="J4509">
        <v>-2.8150596203474199</v>
      </c>
      <c r="K4509">
        <v>18.132779359097601</v>
      </c>
      <c r="L4509">
        <v>13.562339931577901</v>
      </c>
      <c r="M4509">
        <v>37.969846297336701</v>
      </c>
      <c r="N4509">
        <v>0.37337566617530299</v>
      </c>
      <c r="O4509">
        <v>44.129325014180303</v>
      </c>
      <c r="P4509">
        <v>239.03846153846101</v>
      </c>
      <c r="Q4509">
        <v>0.124065213370113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4415</v>
      </c>
      <c r="E4510">
        <v>7.0679999999999996</v>
      </c>
      <c r="F4510">
        <v>5.89</v>
      </c>
      <c r="G4510">
        <v>30.648888029230601</v>
      </c>
      <c r="H4510">
        <v>-22.923856464973301</v>
      </c>
      <c r="I4510">
        <v>-28.142992377774501</v>
      </c>
      <c r="J4510">
        <v>-0.48612051174729098</v>
      </c>
      <c r="K4510">
        <v>6.5806095779706801</v>
      </c>
      <c r="L4510">
        <v>6.1334481495902802</v>
      </c>
      <c r="M4510">
        <v>37.096127267506603</v>
      </c>
      <c r="N4510">
        <v>0.85838237183605304</v>
      </c>
      <c r="O4510">
        <v>36.162988115449899</v>
      </c>
      <c r="P4510">
        <v>63.6111111111111</v>
      </c>
      <c r="Q4510">
        <v>-3.3064100393270001E-3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531</v>
      </c>
      <c r="E4511">
        <v>7.0349999999999904</v>
      </c>
      <c r="F4511">
        <v>29.9</v>
      </c>
      <c r="G4511">
        <v>90.563353438035605</v>
      </c>
      <c r="H4511">
        <v>-4.03101916232783</v>
      </c>
      <c r="I4511">
        <v>63.722086987304799</v>
      </c>
      <c r="J4511">
        <v>-11.143704721144401</v>
      </c>
      <c r="K4511">
        <v>30.002186714960299</v>
      </c>
      <c r="L4511">
        <v>25.658812258142799</v>
      </c>
      <c r="M4511">
        <v>59.069059695734197</v>
      </c>
      <c r="N4511">
        <v>0.44703827337351598</v>
      </c>
      <c r="O4511">
        <v>34.816053511705597</v>
      </c>
      <c r="P4511">
        <v>144.08163265306101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377</v>
      </c>
      <c r="E4512">
        <v>7.0305778999999999</v>
      </c>
      <c r="F4512">
        <v>15.83</v>
      </c>
      <c r="G4512">
        <v>24.344126124468701</v>
      </c>
      <c r="H4512">
        <v>-25.985717109454399</v>
      </c>
      <c r="I4512">
        <v>-32.403017656414001</v>
      </c>
      <c r="J4512">
        <v>-11.0354751578361</v>
      </c>
      <c r="K4512">
        <v>18.810519860129901</v>
      </c>
      <c r="L4512">
        <v>16.863955498696001</v>
      </c>
      <c r="M4512">
        <v>9.5098376209972901</v>
      </c>
      <c r="N4512">
        <v>0.149166041736701</v>
      </c>
      <c r="O4512">
        <v>75.110549589387205</v>
      </c>
      <c r="P4512">
        <v>72.628135223555006</v>
      </c>
      <c r="Q4512">
        <v>0.193087235258846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628</v>
      </c>
      <c r="E4513">
        <v>7.0124459999999997</v>
      </c>
      <c r="F4513">
        <v>28.84</v>
      </c>
      <c r="G4513">
        <v>-19.9971144307939</v>
      </c>
      <c r="H4513">
        <v>58.675482081791898</v>
      </c>
      <c r="I4513">
        <v>-24.0727401367905</v>
      </c>
      <c r="J4513">
        <v>14.3503368230273</v>
      </c>
      <c r="K4513">
        <v>22.865864838452399</v>
      </c>
      <c r="L4513">
        <v>25.4167313973945</v>
      </c>
      <c r="M4513">
        <v>97.775889921829503</v>
      </c>
      <c r="N4513">
        <v>2.7132049237312299</v>
      </c>
      <c r="O4513">
        <v>51.768377253814101</v>
      </c>
      <c r="P4513">
        <v>91.882900864936801</v>
      </c>
      <c r="Q4513">
        <v>-0.11604388413932699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905</v>
      </c>
      <c r="E4514">
        <v>6.9155711999999996</v>
      </c>
      <c r="F4514">
        <v>5.19</v>
      </c>
      <c r="G4514">
        <v>-63.508687728345102</v>
      </c>
      <c r="H4514">
        <v>7.62484186982274</v>
      </c>
      <c r="I4514">
        <v>-32.003707292372098</v>
      </c>
      <c r="J4514">
        <v>-3.8097686150564001</v>
      </c>
      <c r="K4514">
        <v>4.8647411141522596</v>
      </c>
      <c r="L4514">
        <v>5.6549610120320004</v>
      </c>
      <c r="M4514">
        <v>56.14134027595</v>
      </c>
      <c r="N4514">
        <v>1.1624450285975501</v>
      </c>
      <c r="O4514">
        <v>75.3371868978805</v>
      </c>
      <c r="P4514">
        <v>30.730478589420599</v>
      </c>
      <c r="Q4514">
        <v>1.3080675907028E-2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57</v>
      </c>
      <c r="E4515">
        <v>6.9000482999999999</v>
      </c>
      <c r="F4515">
        <v>23</v>
      </c>
      <c r="G4515">
        <v>-21.872324091981401</v>
      </c>
      <c r="H4515">
        <v>-3.4380648546891699</v>
      </c>
      <c r="I4515">
        <v>-4.2588858896508004</v>
      </c>
      <c r="J4515">
        <v>-1.33357813886593</v>
      </c>
      <c r="K4515">
        <v>22.996176076967199</v>
      </c>
      <c r="L4515">
        <v>22.4651903004217</v>
      </c>
      <c r="M4515">
        <v>10.6643431554632</v>
      </c>
      <c r="N4515">
        <v>0</v>
      </c>
      <c r="O4515">
        <v>5.4347826086956497</v>
      </c>
      <c r="P4515">
        <v>12.1951219512195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E4516">
        <v>6.8845868959999903</v>
      </c>
      <c r="F4516">
        <v>6.88</v>
      </c>
      <c r="G4516">
        <v>-20.571624791282101</v>
      </c>
      <c r="H4516">
        <v>-5.48484848042016</v>
      </c>
      <c r="I4516">
        <v>-26.0489752837574</v>
      </c>
      <c r="J4516">
        <v>-11.880974667570801</v>
      </c>
      <c r="K4516">
        <v>6.7576205941757497</v>
      </c>
      <c r="L4516">
        <v>6.7477980903284696</v>
      </c>
      <c r="M4516">
        <v>49.2047806475058</v>
      </c>
      <c r="N4516">
        <v>2.1901527937112601</v>
      </c>
      <c r="O4516">
        <v>23.546511627906899</v>
      </c>
      <c r="P4516">
        <v>25.7769652650822</v>
      </c>
      <c r="Q4516">
        <v>-2.7029464299415999E-2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72</v>
      </c>
      <c r="E4517">
        <v>6.8722500000000002</v>
      </c>
      <c r="F4517">
        <v>5.95</v>
      </c>
      <c r="G4517">
        <v>-1.1546207426991699</v>
      </c>
      <c r="H4517">
        <v>-7.3666362832605996</v>
      </c>
      <c r="I4517">
        <v>7.1744679396858002</v>
      </c>
      <c r="J4517">
        <v>-8.4147525775533207</v>
      </c>
      <c r="K4517">
        <v>5.3985744696953599</v>
      </c>
      <c r="L4517">
        <v>5.0495196467231303</v>
      </c>
      <c r="M4517">
        <v>57.159282961292199</v>
      </c>
      <c r="N4517">
        <v>0.87546661288012295</v>
      </c>
      <c r="O4517">
        <v>8.0672268907562898</v>
      </c>
      <c r="P4517">
        <v>59.517426273458398</v>
      </c>
      <c r="Q4517">
        <v>-5.4746641633310004E-3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391</v>
      </c>
      <c r="E4518">
        <v>6.8684839999999996</v>
      </c>
      <c r="F4518">
        <v>13.51</v>
      </c>
      <c r="G4518">
        <v>98.748888029230599</v>
      </c>
      <c r="H4518">
        <v>-5.0754917552739798</v>
      </c>
      <c r="I4518">
        <v>-43.779403436720699</v>
      </c>
      <c r="J4518">
        <v>-2.9710050394507301</v>
      </c>
      <c r="K4518">
        <v>16.8981060737114</v>
      </c>
      <c r="L4518">
        <v>14.4019857073633</v>
      </c>
      <c r="M4518">
        <v>4.737728716E-6</v>
      </c>
      <c r="N4518">
        <v>6.2</v>
      </c>
      <c r="O4518">
        <v>48.926720947446299</v>
      </c>
      <c r="P4518">
        <v>162.33009708737799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628</v>
      </c>
      <c r="E4519">
        <v>6.8683896899999999</v>
      </c>
      <c r="F4519">
        <v>32.85</v>
      </c>
      <c r="G4519">
        <v>-22.790018385069999</v>
      </c>
      <c r="H4519">
        <v>-3.9849848316609799</v>
      </c>
      <c r="I4519">
        <v>-21.273633633238799</v>
      </c>
      <c r="J4519">
        <v>-14.676944078168599</v>
      </c>
      <c r="K4519">
        <v>36.2045735315142</v>
      </c>
      <c r="L4519">
        <v>31.583686092650101</v>
      </c>
      <c r="M4519">
        <v>24.537752956040499</v>
      </c>
      <c r="N4519">
        <v>6.5280045431958499E-3</v>
      </c>
      <c r="O4519">
        <v>36.681887366818799</v>
      </c>
      <c r="P4519">
        <v>47.309417040358703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72</v>
      </c>
      <c r="E4520">
        <v>6.8615970040000001</v>
      </c>
      <c r="F4520">
        <v>1.01</v>
      </c>
      <c r="G4520">
        <v>31.394721362563899</v>
      </c>
      <c r="H4520">
        <v>-10.777514395973499</v>
      </c>
      <c r="I4520">
        <v>-18.063627298409401</v>
      </c>
      <c r="J4520">
        <v>-6.0505592709413998</v>
      </c>
      <c r="K4520">
        <v>1.0577495071505001</v>
      </c>
      <c r="L4520">
        <v>0.98811918953632205</v>
      </c>
      <c r="M4520">
        <v>39.536517917688698</v>
      </c>
      <c r="N4520">
        <v>0.61880321873286304</v>
      </c>
      <c r="O4520">
        <v>21.782178217821698</v>
      </c>
      <c r="P4520">
        <v>71.186440677966104</v>
      </c>
      <c r="Q4520">
        <v>-7.7954415122525003E-2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>
        <v>0</v>
      </c>
      <c r="E4521">
        <v>6.8351499999999996</v>
      </c>
      <c r="F4521">
        <v>6.74</v>
      </c>
      <c r="G4521">
        <v>53.315554695897298</v>
      </c>
      <c r="H4521">
        <v>26.007441837471401</v>
      </c>
      <c r="I4521">
        <v>-17.2756862226985</v>
      </c>
      <c r="J4521">
        <v>-4.8948317001194903</v>
      </c>
      <c r="K4521">
        <v>6.0621150447974896</v>
      </c>
      <c r="L4521">
        <v>6.0634596527017601</v>
      </c>
      <c r="M4521">
        <v>33.054303584157999</v>
      </c>
      <c r="N4521">
        <v>1.3008106518214499</v>
      </c>
      <c r="O4521">
        <v>22.551928783382699</v>
      </c>
      <c r="P4521">
        <v>88.268156424580994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1506</v>
      </c>
      <c r="E4522">
        <v>6.8212200000000003</v>
      </c>
      <c r="F4522">
        <v>4.47</v>
      </c>
      <c r="G4522">
        <v>269.157442601502</v>
      </c>
      <c r="H4522">
        <v>273.55308558778802</v>
      </c>
      <c r="I4522">
        <v>281.321117750052</v>
      </c>
      <c r="J4522">
        <v>31.791421861134001</v>
      </c>
      <c r="M4522">
        <v>100</v>
      </c>
      <c r="O4522">
        <v>0</v>
      </c>
      <c r="P4522">
        <v>295.57522123893801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E4523">
        <v>6.8137325000000004</v>
      </c>
      <c r="F4523">
        <v>12.73</v>
      </c>
      <c r="G4523">
        <v>-65.683045813008505</v>
      </c>
      <c r="H4523">
        <v>-2.9758152398972002</v>
      </c>
      <c r="I4523">
        <v>-52.607614384769299</v>
      </c>
      <c r="J4523">
        <v>-0.63859744388523798</v>
      </c>
      <c r="K4523">
        <v>13.185734991622599</v>
      </c>
      <c r="L4523">
        <v>16.1768142980963</v>
      </c>
      <c r="M4523">
        <v>43.926067052010801</v>
      </c>
      <c r="N4523">
        <v>0.66027452338467296</v>
      </c>
      <c r="O4523">
        <v>168.26394344069101</v>
      </c>
      <c r="P4523">
        <v>15.2036199095022</v>
      </c>
      <c r="Q4523">
        <v>7.3019262601882004E-2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95</v>
      </c>
      <c r="E4524">
        <v>6.8108040000000001</v>
      </c>
      <c r="F4524">
        <v>30.8</v>
      </c>
      <c r="G4524">
        <v>276.72358261910802</v>
      </c>
      <c r="H4524">
        <v>59.4529815315028</v>
      </c>
      <c r="I4524">
        <v>279.60778909423402</v>
      </c>
      <c r="J4524">
        <v>6.83261097288191</v>
      </c>
      <c r="K4524">
        <v>19.8460190536106</v>
      </c>
      <c r="L4524">
        <v>12.1185668660444</v>
      </c>
      <c r="M4524">
        <v>99.949240355883404</v>
      </c>
      <c r="N4524">
        <v>0.88420237128249901</v>
      </c>
      <c r="O4524">
        <v>0</v>
      </c>
      <c r="P4524">
        <v>435.65217391304299</v>
      </c>
      <c r="Q4524">
        <v>0.15039195055919899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286</v>
      </c>
      <c r="E4525">
        <v>6.7731142000000002</v>
      </c>
      <c r="F4525">
        <v>6.77</v>
      </c>
      <c r="G4525">
        <v>-32.259225090843501</v>
      </c>
      <c r="H4525">
        <v>-1.01382243044675</v>
      </c>
      <c r="I4525">
        <v>-21.641244391758299</v>
      </c>
      <c r="J4525">
        <v>-2.6474467520046101</v>
      </c>
      <c r="K4525">
        <v>6.8904882269770198</v>
      </c>
      <c r="M4525">
        <v>47.505091741181303</v>
      </c>
      <c r="N4525">
        <v>1.0402602861563801</v>
      </c>
      <c r="O4525">
        <v>118.906942392909</v>
      </c>
      <c r="P4525">
        <v>11.348684210526301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E4526">
        <v>6.7688499999999996</v>
      </c>
      <c r="F4526">
        <v>3.97</v>
      </c>
      <c r="G4526">
        <v>-12.989207208864499</v>
      </c>
      <c r="H4526">
        <v>-14.623747181311</v>
      </c>
      <c r="I4526">
        <v>-51.338097149741301</v>
      </c>
      <c r="J4526">
        <v>-7.7015026671678104</v>
      </c>
      <c r="K4526">
        <v>4.5728334066094503</v>
      </c>
      <c r="L4526">
        <v>4.8565094076949498</v>
      </c>
      <c r="M4526">
        <v>35.993914595770299</v>
      </c>
      <c r="N4526">
        <v>1.9612244897959099</v>
      </c>
      <c r="O4526">
        <v>91.435768261964697</v>
      </c>
      <c r="P4526">
        <v>28.064516129032199</v>
      </c>
      <c r="Q4526">
        <v>-5.7333279893564001E-2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720</v>
      </c>
      <c r="E4527">
        <v>6.7584707650000002</v>
      </c>
      <c r="F4527">
        <v>36.700000000000003</v>
      </c>
      <c r="G4527">
        <v>37.811349241685299</v>
      </c>
      <c r="H4527">
        <v>-2.1266809261177499</v>
      </c>
      <c r="I4527">
        <v>12.9997106581324</v>
      </c>
      <c r="J4527">
        <v>2.4389282915427501</v>
      </c>
      <c r="K4527">
        <v>35.201125828213797</v>
      </c>
      <c r="L4527">
        <v>30.669158471439601</v>
      </c>
      <c r="M4527">
        <v>51.4778037811056</v>
      </c>
      <c r="N4527">
        <v>1.45486254650701</v>
      </c>
      <c r="O4527">
        <v>2.9155313351498502</v>
      </c>
      <c r="P4527">
        <v>70.706630225237305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1375</v>
      </c>
      <c r="E4528">
        <v>6.7193399999999999</v>
      </c>
      <c r="F4528">
        <v>13.25</v>
      </c>
      <c r="G4528">
        <v>16.5164176948185</v>
      </c>
      <c r="H4528">
        <v>17.940556523932202</v>
      </c>
      <c r="I4528">
        <v>10.745896511114299</v>
      </c>
      <c r="J4528">
        <v>4.4105471875048199</v>
      </c>
      <c r="K4528">
        <v>10.548967348728601</v>
      </c>
      <c r="L4528">
        <v>10.4930559617562</v>
      </c>
      <c r="M4528">
        <v>74.202105036812796</v>
      </c>
      <c r="N4528">
        <v>2.0493113729944601</v>
      </c>
      <c r="O4528">
        <v>0</v>
      </c>
      <c r="P4528">
        <v>55.8823529411764</v>
      </c>
      <c r="Q4528">
        <v>7.7808176911260005E-2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E4529">
        <v>6.7003608000000003</v>
      </c>
      <c r="F4529">
        <v>22.89</v>
      </c>
      <c r="G4529">
        <v>-26.417778637436001</v>
      </c>
      <c r="H4529">
        <v>-3.4380648546891699</v>
      </c>
      <c r="I4529">
        <v>-14.254103488885599</v>
      </c>
      <c r="J4529">
        <v>-1.33357813886593</v>
      </c>
      <c r="K4529">
        <v>22.89</v>
      </c>
      <c r="M4529">
        <v>50</v>
      </c>
      <c r="O4529">
        <v>0</v>
      </c>
      <c r="P4529">
        <v>0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136</v>
      </c>
      <c r="E4530">
        <v>6.7001340000000003</v>
      </c>
      <c r="F4530">
        <v>0.84</v>
      </c>
      <c r="G4530">
        <v>-8.5230417953307605</v>
      </c>
      <c r="H4530">
        <v>42.016480599856202</v>
      </c>
      <c r="I4530">
        <v>-35.749430591689297</v>
      </c>
      <c r="J4530">
        <v>16.3134806846634</v>
      </c>
      <c r="K4530">
        <v>0.65506162555734904</v>
      </c>
      <c r="L4530">
        <v>0.75021167056243299</v>
      </c>
      <c r="M4530">
        <v>55.5895390345283</v>
      </c>
      <c r="N4530">
        <v>0.39039598209459703</v>
      </c>
      <c r="O4530">
        <v>61.904761904761898</v>
      </c>
      <c r="P4530">
        <v>78.723404255319096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531</v>
      </c>
      <c r="E4531">
        <v>6.6456225</v>
      </c>
      <c r="F4531">
        <v>24.41</v>
      </c>
      <c r="G4531">
        <v>-59.806515923469199</v>
      </c>
      <c r="H4531">
        <v>41.652844236219899</v>
      </c>
      <c r="I4531">
        <v>-47.642840774918803</v>
      </c>
      <c r="J4531">
        <v>6.8453644729732099</v>
      </c>
      <c r="K4531">
        <v>17.0756466948548</v>
      </c>
      <c r="L4531">
        <v>21.124060428239201</v>
      </c>
      <c r="M4531">
        <v>100</v>
      </c>
      <c r="N4531">
        <v>0.98988549618320598</v>
      </c>
      <c r="O4531">
        <v>50.124762578674897</v>
      </c>
      <c r="P4531">
        <v>687.41935483870895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961</v>
      </c>
      <c r="E4532">
        <v>6.6419594000000002</v>
      </c>
      <c r="F4532">
        <v>5.14</v>
      </c>
      <c r="G4532">
        <v>-10.912160659907901</v>
      </c>
      <c r="H4532">
        <v>-3.4380648546891699</v>
      </c>
      <c r="I4532">
        <v>-9.35614430521216</v>
      </c>
      <c r="J4532">
        <v>-1.33357813886593</v>
      </c>
      <c r="K4532">
        <v>5.0968122890690202</v>
      </c>
      <c r="L4532">
        <v>4.8147369549037098</v>
      </c>
      <c r="M4532">
        <v>100</v>
      </c>
      <c r="N4532">
        <v>0</v>
      </c>
      <c r="O4532">
        <v>0</v>
      </c>
      <c r="P4532">
        <v>15.505617977528001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136</v>
      </c>
      <c r="E4533">
        <v>6.6321230040000003</v>
      </c>
      <c r="F4533">
        <v>16.02</v>
      </c>
      <c r="G4533">
        <v>-20.953657505112101</v>
      </c>
      <c r="H4533">
        <v>6.5619351453108203</v>
      </c>
      <c r="I4533">
        <v>-34.3936847451169</v>
      </c>
      <c r="J4533">
        <v>8.6664218611340598</v>
      </c>
      <c r="K4533">
        <v>15.0713508633996</v>
      </c>
      <c r="L4533">
        <v>15.5585108430475</v>
      </c>
      <c r="M4533">
        <v>56.3952342726868</v>
      </c>
      <c r="N4533">
        <v>1.23867981298893</v>
      </c>
      <c r="O4533">
        <v>49.438202247191001</v>
      </c>
      <c r="P4533">
        <v>93.478260869565204</v>
      </c>
      <c r="Q4533">
        <v>4.9852982602821998E-2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531</v>
      </c>
      <c r="E4534">
        <v>6.6</v>
      </c>
      <c r="F4534">
        <v>22</v>
      </c>
      <c r="G4534">
        <v>136.11205429812401</v>
      </c>
      <c r="H4534">
        <v>0.82733798891270904</v>
      </c>
      <c r="I4534">
        <v>-21.583505342297499</v>
      </c>
      <c r="J4534">
        <v>-0.36983330178469798</v>
      </c>
      <c r="K4534">
        <v>20.957538903723702</v>
      </c>
      <c r="L4534">
        <v>19.9376915834609</v>
      </c>
      <c r="M4534">
        <v>59.6005796835436</v>
      </c>
      <c r="N4534">
        <v>0.677195608365178</v>
      </c>
      <c r="O4534">
        <v>38.636363636363598</v>
      </c>
      <c r="P4534">
        <v>162.52983293555999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72</v>
      </c>
      <c r="E4535">
        <v>6.5709020000000002</v>
      </c>
      <c r="F4535">
        <v>6.5</v>
      </c>
      <c r="G4535">
        <v>12.471110251452799</v>
      </c>
      <c r="H4535">
        <v>-9.7690001064877396</v>
      </c>
      <c r="I4535">
        <v>-26.297405248019501</v>
      </c>
      <c r="J4535">
        <v>3.3288012823559301</v>
      </c>
      <c r="K4535">
        <v>6.8665488433363997</v>
      </c>
      <c r="L4535">
        <v>6.66792902362966</v>
      </c>
      <c r="M4535">
        <v>38.228088879608002</v>
      </c>
      <c r="N4535">
        <v>0.44412497687138103</v>
      </c>
      <c r="O4535">
        <v>67.692307692307693</v>
      </c>
      <c r="P4535">
        <v>71.503957783641098</v>
      </c>
      <c r="Q4535">
        <v>-4.6298817406299998E-3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265</v>
      </c>
      <c r="E4536">
        <v>6.5650002000000001</v>
      </c>
      <c r="F4536">
        <v>6</v>
      </c>
      <c r="G4536">
        <v>-0.10198916375181299</v>
      </c>
      <c r="H4536">
        <v>-8.5535764058442894</v>
      </c>
      <c r="I4536">
        <v>-12.5591882346483</v>
      </c>
      <c r="J4536">
        <v>-1.33357813886593</v>
      </c>
      <c r="K4536">
        <v>4.90452552137699</v>
      </c>
      <c r="L4536">
        <v>4.9655112171514499</v>
      </c>
      <c r="M4536">
        <v>67.800604382107494</v>
      </c>
      <c r="N4536">
        <v>0.68263850172417295</v>
      </c>
      <c r="O4536">
        <v>15</v>
      </c>
      <c r="P4536">
        <v>62.162162162162097</v>
      </c>
      <c r="Q4536">
        <v>3.4618201642133001E-2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72</v>
      </c>
      <c r="E4537">
        <v>6.5560847999999998</v>
      </c>
      <c r="F4537">
        <v>14.64</v>
      </c>
      <c r="G4537">
        <v>263.982221362563</v>
      </c>
      <c r="H4537">
        <v>38.599521693283101</v>
      </c>
      <c r="I4537">
        <v>308.86728379435101</v>
      </c>
      <c r="J4537">
        <v>6.79895198161599</v>
      </c>
      <c r="K4537">
        <v>10.357186989417</v>
      </c>
      <c r="L4537">
        <v>6.7362442615885696</v>
      </c>
      <c r="M4537">
        <v>99.999999800571402</v>
      </c>
      <c r="N4537">
        <v>2.6784598379769999</v>
      </c>
      <c r="O4537">
        <v>0</v>
      </c>
      <c r="P4537">
        <v>323.12138728323703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272</v>
      </c>
      <c r="E4538">
        <v>6.530196976</v>
      </c>
      <c r="F4538">
        <v>8.7200000000000006</v>
      </c>
      <c r="G4538">
        <v>165.22101734918601</v>
      </c>
      <c r="H4538">
        <v>-23.829126307203101</v>
      </c>
      <c r="I4538">
        <v>-44.157640466377501</v>
      </c>
      <c r="J4538">
        <v>-4.7234086473404897</v>
      </c>
      <c r="K4538">
        <v>9.09050660873325</v>
      </c>
      <c r="L4538">
        <v>8.1103476067392606</v>
      </c>
      <c r="M4538">
        <v>39.6859624310706</v>
      </c>
      <c r="N4538">
        <v>0.52964036328784603</v>
      </c>
      <c r="O4538">
        <v>69.839449541284395</v>
      </c>
      <c r="P4538">
        <v>222.96296296296299</v>
      </c>
      <c r="Q4538">
        <v>8.2082962983527005E-2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265</v>
      </c>
      <c r="E4539">
        <v>6.4949770999999998</v>
      </c>
      <c r="F4539">
        <v>15.01</v>
      </c>
      <c r="G4539">
        <v>-32.605278637436001</v>
      </c>
      <c r="H4539">
        <v>-12.2025201194487</v>
      </c>
      <c r="I4539">
        <v>-17.477830116867501</v>
      </c>
      <c r="J4539">
        <v>-1.40024480553259</v>
      </c>
      <c r="K4539">
        <v>16.395761271207199</v>
      </c>
      <c r="L4539">
        <v>15.6299086361223</v>
      </c>
      <c r="M4539">
        <v>36.394565306300102</v>
      </c>
      <c r="N4539">
        <v>0.24332873798399299</v>
      </c>
      <c r="O4539">
        <v>64.956695536309098</v>
      </c>
      <c r="P4539">
        <v>24.049586776859499</v>
      </c>
      <c r="Q4539">
        <v>4.0299471114443E-2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6.4734999999999996</v>
      </c>
      <c r="F4540">
        <v>10.7</v>
      </c>
      <c r="G4540">
        <v>-3.0037071264786999</v>
      </c>
      <c r="H4540">
        <v>7.7433697444669196</v>
      </c>
      <c r="I4540">
        <v>-27.191450925826199</v>
      </c>
      <c r="J4540">
        <v>-2.6444395620869101</v>
      </c>
      <c r="K4540">
        <v>10.268478945580901</v>
      </c>
      <c r="L4540">
        <v>10.689843465200299</v>
      </c>
      <c r="M4540">
        <v>55.266837024430401</v>
      </c>
      <c r="N4540">
        <v>1.7415730337078601</v>
      </c>
      <c r="O4540">
        <v>46.355140186915797</v>
      </c>
      <c r="P4540">
        <v>55.523255813953398</v>
      </c>
      <c r="Q4540">
        <v>-0.123990491478928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72</v>
      </c>
      <c r="E4541">
        <v>6.4368107999999999</v>
      </c>
      <c r="F4541">
        <v>21.21</v>
      </c>
      <c r="G4541">
        <v>6.5602777888962702</v>
      </c>
      <c r="H4541">
        <v>-6.7873471513398904</v>
      </c>
      <c r="I4541">
        <v>-22.713317990396099</v>
      </c>
      <c r="J4541">
        <v>3.6560268507390599</v>
      </c>
      <c r="K4541">
        <v>20.1294775966266</v>
      </c>
      <c r="L4541">
        <v>19.131541412191101</v>
      </c>
      <c r="M4541">
        <v>64.212821766548601</v>
      </c>
      <c r="N4541">
        <v>0.188260300229632</v>
      </c>
      <c r="O4541">
        <v>22.536539368222499</v>
      </c>
      <c r="P4541">
        <v>63.153846153846096</v>
      </c>
      <c r="Q4541">
        <v>6.2768797030126E-2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E4542">
        <v>6.4157999999999999</v>
      </c>
      <c r="F4542">
        <v>12.58</v>
      </c>
      <c r="G4542">
        <v>-26.417778637436001</v>
      </c>
      <c r="I4542">
        <v>-14.254103488885599</v>
      </c>
      <c r="K4542">
        <v>12.58</v>
      </c>
      <c r="L4542">
        <v>12.579999999999901</v>
      </c>
      <c r="M4542">
        <v>50</v>
      </c>
      <c r="O4542">
        <v>0</v>
      </c>
      <c r="P4542">
        <v>0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720</v>
      </c>
      <c r="E4543">
        <v>6.3247861439999999</v>
      </c>
      <c r="F4543">
        <v>96.18</v>
      </c>
      <c r="G4543">
        <v>28.761311391605599</v>
      </c>
      <c r="H4543">
        <v>-1.07037683240506</v>
      </c>
      <c r="I4543">
        <v>4.4280287914697603</v>
      </c>
      <c r="J4543">
        <v>1.8633113740404199</v>
      </c>
      <c r="K4543">
        <v>91.931071362122694</v>
      </c>
      <c r="L4543">
        <v>81.750494518334193</v>
      </c>
      <c r="M4543">
        <v>63.753004305415402</v>
      </c>
      <c r="N4543">
        <v>0.93877622277791495</v>
      </c>
      <c r="O4543">
        <v>0.53025577043044303</v>
      </c>
      <c r="P4543">
        <v>59.106699751861001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133</v>
      </c>
      <c r="E4544">
        <v>6.3218357999999997</v>
      </c>
      <c r="F4544">
        <v>11.97</v>
      </c>
      <c r="G4544">
        <v>49.611633127269798</v>
      </c>
      <c r="H4544">
        <v>3.70479228816796</v>
      </c>
      <c r="I4544">
        <v>-12.381763063353601</v>
      </c>
      <c r="J4544">
        <v>-1.24578182631106</v>
      </c>
      <c r="K4544">
        <v>11.1044241446664</v>
      </c>
      <c r="L4544">
        <v>10.4311330887514</v>
      </c>
      <c r="M4544">
        <v>68.376964487165097</v>
      </c>
      <c r="N4544">
        <v>0.38912526299866601</v>
      </c>
      <c r="O4544">
        <v>23.224728487886299</v>
      </c>
      <c r="P4544">
        <v>85.007727975270498</v>
      </c>
      <c r="Q4544">
        <v>2.1163618420535001E-2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E4545">
        <v>6.3174999999999999</v>
      </c>
      <c r="F4545">
        <v>9.5</v>
      </c>
      <c r="G4545">
        <v>8.9098566901993106</v>
      </c>
      <c r="H4545">
        <v>5.0309905199036402</v>
      </c>
      <c r="I4545">
        <v>-2.2258016020931701</v>
      </c>
      <c r="J4545">
        <v>5.8552630628508</v>
      </c>
      <c r="K4545">
        <v>9.0084563924758392</v>
      </c>
      <c r="L4545">
        <v>8.0466629341595404</v>
      </c>
      <c r="M4545">
        <v>45.888169749995498</v>
      </c>
      <c r="N4545">
        <v>0.32387999546278301</v>
      </c>
      <c r="O4545">
        <v>10.9473684210526</v>
      </c>
      <c r="P4545">
        <v>59.128978224455601</v>
      </c>
      <c r="Q4545">
        <v>-6.5108749271219997E-3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231</v>
      </c>
      <c r="E4546">
        <v>6.3066559499999997</v>
      </c>
      <c r="F4546">
        <v>6.6</v>
      </c>
      <c r="G4546">
        <v>-57.667778637436001</v>
      </c>
      <c r="I4546">
        <v>-14.254103488885599</v>
      </c>
      <c r="K4546">
        <v>7.8976443621726604</v>
      </c>
      <c r="M4546">
        <v>24.8553728216223</v>
      </c>
      <c r="N4546">
        <v>1</v>
      </c>
      <c r="O4546">
        <v>45.454545454545404</v>
      </c>
      <c r="P4546">
        <v>4.7619047619047601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628</v>
      </c>
      <c r="E4547">
        <v>6.3021852699999998</v>
      </c>
      <c r="F4547">
        <v>18.010000000000002</v>
      </c>
      <c r="G4547">
        <v>86.466382119065102</v>
      </c>
      <c r="H4547">
        <v>14.6689310300844</v>
      </c>
      <c r="I4547">
        <v>32.646385907525399</v>
      </c>
      <c r="J4547">
        <v>17.016937325051501</v>
      </c>
      <c r="K4547">
        <v>15.9319179967416</v>
      </c>
      <c r="L4547">
        <v>15.8662491835148</v>
      </c>
      <c r="M4547">
        <v>83.258829688363306</v>
      </c>
      <c r="N4547">
        <v>1.4629564462496001</v>
      </c>
      <c r="O4547">
        <v>80.233203775680096</v>
      </c>
      <c r="P4547">
        <v>128.55329949238501</v>
      </c>
      <c r="Q4547">
        <v>0.14730611442554101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E4548">
        <v>6.2976296999999999</v>
      </c>
      <c r="F4548">
        <v>20.99</v>
      </c>
      <c r="G4548">
        <v>-15.9440944269097</v>
      </c>
      <c r="H4548">
        <v>-19.092894942508899</v>
      </c>
      <c r="I4548">
        <v>-2.6051673186728599</v>
      </c>
      <c r="J4548">
        <v>-16.044002849290599</v>
      </c>
      <c r="K4548">
        <v>23.905250997334701</v>
      </c>
      <c r="L4548">
        <v>21.192569804215001</v>
      </c>
      <c r="M4548">
        <v>18.833071678523702</v>
      </c>
      <c r="N4548">
        <v>1.94121904149244</v>
      </c>
      <c r="O4548">
        <v>32.539304430681199</v>
      </c>
      <c r="P4548">
        <v>43.472317156527602</v>
      </c>
      <c r="Q4548">
        <v>2.5297940643068999E-2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398</v>
      </c>
      <c r="E4549">
        <v>6.2409600000000003</v>
      </c>
      <c r="F4549">
        <v>15.76</v>
      </c>
      <c r="G4549">
        <v>102.319521797977</v>
      </c>
      <c r="H4549">
        <v>-3.8064854689180597E-2</v>
      </c>
      <c r="I4549">
        <v>-21.548221135944399</v>
      </c>
      <c r="J4549">
        <v>-9.7751365804243804</v>
      </c>
      <c r="K4549">
        <v>15.783453632053901</v>
      </c>
      <c r="L4549">
        <v>15.0109218951762</v>
      </c>
      <c r="M4549">
        <v>44.905515588495099</v>
      </c>
      <c r="N4549">
        <v>1.5125695061444899</v>
      </c>
      <c r="O4549">
        <v>41.307106598984703</v>
      </c>
      <c r="P4549">
        <v>142.08909370199601</v>
      </c>
      <c r="Q4549">
        <v>5.7165076276519997E-2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51</v>
      </c>
      <c r="E4550">
        <v>6.18</v>
      </c>
      <c r="F4550">
        <v>6.18</v>
      </c>
      <c r="G4550">
        <v>60.854948635291201</v>
      </c>
      <c r="H4550">
        <v>-8.4139878081402308</v>
      </c>
      <c r="I4550">
        <v>-2.09439387001084</v>
      </c>
      <c r="J4550">
        <v>-9.4081123003566205</v>
      </c>
      <c r="K4550">
        <v>5.99839909014129</v>
      </c>
      <c r="L4550">
        <v>5.3272832502779597</v>
      </c>
      <c r="M4550">
        <v>51.574655243048703</v>
      </c>
      <c r="N4550">
        <v>0.88456629176409796</v>
      </c>
      <c r="O4550">
        <v>27.346278317152098</v>
      </c>
      <c r="P4550">
        <v>106</v>
      </c>
      <c r="Q4550">
        <v>2.7981420162999999E-2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720</v>
      </c>
      <c r="E4551">
        <v>6.1746908559999998</v>
      </c>
      <c r="F4551">
        <v>110.84</v>
      </c>
      <c r="G4551">
        <v>61.861480747649701</v>
      </c>
      <c r="H4551">
        <v>-0.64604206266638897</v>
      </c>
      <c r="I4551">
        <v>15.368162912704801</v>
      </c>
      <c r="J4551">
        <v>-0.15578789769936699</v>
      </c>
      <c r="K4551">
        <v>104.507665119379</v>
      </c>
      <c r="L4551">
        <v>89.9799401390936</v>
      </c>
      <c r="M4551">
        <v>67.7882302660921</v>
      </c>
      <c r="N4551">
        <v>1.0039281656241099</v>
      </c>
      <c r="O4551">
        <v>1.8585348249729301</v>
      </c>
      <c r="P4551">
        <v>95.037832130916698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720</v>
      </c>
      <c r="E4552">
        <v>6.1661835759999999</v>
      </c>
      <c r="F4552">
        <v>36.89</v>
      </c>
      <c r="G4552">
        <v>39.454523520837299</v>
      </c>
      <c r="H4552">
        <v>-1.9891933027248501</v>
      </c>
      <c r="I4552">
        <v>12.5156559612861</v>
      </c>
      <c r="J4552">
        <v>2.5465930451568899</v>
      </c>
      <c r="K4552">
        <v>35.415317482756699</v>
      </c>
      <c r="L4552">
        <v>30.869288474905801</v>
      </c>
      <c r="M4552">
        <v>46.0553371054271</v>
      </c>
      <c r="N4552">
        <v>1.5324366216643801</v>
      </c>
      <c r="O4552">
        <v>3.38845215505556</v>
      </c>
      <c r="P4552">
        <v>75.249406175771895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628</v>
      </c>
      <c r="E4553">
        <v>6.1529999999999996</v>
      </c>
      <c r="F4553">
        <v>20.51</v>
      </c>
      <c r="G4553">
        <v>-87.843394586279302</v>
      </c>
      <c r="H4553">
        <v>-8.1621266648437008</v>
      </c>
      <c r="I4553">
        <v>-13.169825519442499</v>
      </c>
      <c r="J4553">
        <v>-1.33357813886593</v>
      </c>
      <c r="K4553">
        <v>23.561837125738801</v>
      </c>
      <c r="L4553">
        <v>26.492090862617999</v>
      </c>
      <c r="M4553">
        <v>19.1388322281984</v>
      </c>
      <c r="N4553">
        <v>0.28007346189164301</v>
      </c>
      <c r="O4553">
        <v>159.239395416869</v>
      </c>
      <c r="P4553">
        <v>53.748125937031404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E4554">
        <v>6.0945</v>
      </c>
      <c r="F4554">
        <v>40.630000000000003</v>
      </c>
      <c r="G4554">
        <v>28.304232025168599</v>
      </c>
      <c r="H4554">
        <v>6.6615084027788196</v>
      </c>
      <c r="I4554">
        <v>-29.608270155552201</v>
      </c>
      <c r="J4554">
        <v>4.0585787238791697</v>
      </c>
      <c r="K4554">
        <v>38.639781106349801</v>
      </c>
      <c r="L4554">
        <v>37.221620949544899</v>
      </c>
      <c r="M4554">
        <v>64.698378585043699</v>
      </c>
      <c r="N4554">
        <v>1.5367138283589701</v>
      </c>
      <c r="O4554">
        <v>25.5230125523012</v>
      </c>
      <c r="P4554">
        <v>95.336538461538396</v>
      </c>
      <c r="Q4554">
        <v>1.4016809356519E-2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136</v>
      </c>
      <c r="E4555">
        <v>6.0750000000000002</v>
      </c>
      <c r="F4555">
        <v>8.1</v>
      </c>
      <c r="G4555">
        <v>-81.115765214617198</v>
      </c>
      <c r="H4555">
        <v>14.9105589985218</v>
      </c>
      <c r="I4555">
        <v>-51.365904731121603</v>
      </c>
      <c r="J4555">
        <v>7.5271813548049504</v>
      </c>
      <c r="K4555">
        <v>7.9013435746970204</v>
      </c>
      <c r="L4555">
        <v>11.3564914360587</v>
      </c>
      <c r="M4555">
        <v>66.979749013900602</v>
      </c>
      <c r="N4555">
        <v>1.12450980392156</v>
      </c>
      <c r="O4555">
        <v>180.74074074073999</v>
      </c>
      <c r="P4555">
        <v>28.164556962025301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51</v>
      </c>
      <c r="E4556">
        <v>6.0670334500000003</v>
      </c>
      <c r="F4556">
        <v>5.51</v>
      </c>
      <c r="G4556">
        <v>0.24888802923064901</v>
      </c>
      <c r="H4556">
        <v>-26.458592713926699</v>
      </c>
      <c r="I4556">
        <v>-28.428558317545999</v>
      </c>
      <c r="J4556">
        <v>-7.5835781388659198</v>
      </c>
      <c r="K4556">
        <v>5.9350354244637904</v>
      </c>
      <c r="L4556">
        <v>5.5520355920506104</v>
      </c>
      <c r="M4556">
        <v>37.917540355911697</v>
      </c>
      <c r="N4556">
        <v>0.30550120163597899</v>
      </c>
      <c r="O4556">
        <v>45.190562613430103</v>
      </c>
      <c r="P4556">
        <v>46.933333333333302</v>
      </c>
      <c r="Q4556">
        <v>6.2940727862199994E-2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628</v>
      </c>
      <c r="E4557">
        <v>6.0560499999999999</v>
      </c>
      <c r="F4557">
        <v>66.55</v>
      </c>
      <c r="G4557">
        <v>-25.599720767416301</v>
      </c>
      <c r="H4557">
        <v>-4.8324310518722697</v>
      </c>
      <c r="I4557">
        <v>-39.638115149385598</v>
      </c>
      <c r="J4557">
        <v>-7.81233849152422</v>
      </c>
      <c r="K4557">
        <v>69.711174145689498</v>
      </c>
      <c r="L4557">
        <v>72.622774014679706</v>
      </c>
      <c r="M4557">
        <v>38.805836612389399</v>
      </c>
      <c r="N4557">
        <v>0.62237673830594098</v>
      </c>
      <c r="O4557">
        <v>44.853493613824199</v>
      </c>
      <c r="P4557">
        <v>20.343580470162699</v>
      </c>
      <c r="Q4557">
        <v>0.13992161616086801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490</v>
      </c>
      <c r="E4558">
        <v>6.0526</v>
      </c>
      <c r="F4558">
        <v>2.12</v>
      </c>
      <c r="G4558">
        <v>-55.2768390401205</v>
      </c>
      <c r="H4558">
        <v>-9.8600832033130299</v>
      </c>
      <c r="I4558">
        <v>-32.715641950424001</v>
      </c>
      <c r="J4558">
        <v>-0.84096730142749698</v>
      </c>
      <c r="K4558">
        <v>2.1701914351088001</v>
      </c>
      <c r="L4558">
        <v>2.50733028408392</v>
      </c>
      <c r="M4558">
        <v>56.904831381456702</v>
      </c>
      <c r="N4558">
        <v>0.81790959988429801</v>
      </c>
      <c r="O4558">
        <v>60.849056603773498</v>
      </c>
      <c r="P4558">
        <v>11.578947368421</v>
      </c>
      <c r="Q4558">
        <v>-5.2305489574992002E-2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136</v>
      </c>
      <c r="E4559">
        <v>6.0506270000000004</v>
      </c>
      <c r="F4559">
        <v>11</v>
      </c>
      <c r="G4559">
        <v>34.166162968403398</v>
      </c>
      <c r="H4559">
        <v>16.982987776889701</v>
      </c>
      <c r="I4559">
        <v>-26.394678568757801</v>
      </c>
      <c r="J4559">
        <v>-0.36270435245817001</v>
      </c>
      <c r="K4559">
        <v>10.5970473547879</v>
      </c>
      <c r="L4559">
        <v>9.9674934852513193</v>
      </c>
      <c r="M4559">
        <v>53.617321654529299</v>
      </c>
      <c r="N4559">
        <v>1.2679935740255299</v>
      </c>
      <c r="O4559">
        <v>30.909090909090899</v>
      </c>
      <c r="P4559">
        <v>136.051502145922</v>
      </c>
      <c r="Q4559">
        <v>8.0676874469314999E-2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1447</v>
      </c>
      <c r="E4560">
        <v>6.0373070999999996</v>
      </c>
      <c r="F4560">
        <v>10.89</v>
      </c>
      <c r="G4560">
        <v>64.634852941511298</v>
      </c>
      <c r="H4560">
        <v>9.48156891947154</v>
      </c>
      <c r="I4560">
        <v>69.698599213817005</v>
      </c>
      <c r="J4560">
        <v>-5.2296820349698301</v>
      </c>
      <c r="K4560">
        <v>9.7237671222020197</v>
      </c>
      <c r="L4560">
        <v>8.1784149281967</v>
      </c>
      <c r="M4560">
        <v>55.101226637952401</v>
      </c>
      <c r="N4560">
        <v>1.0420777421671601</v>
      </c>
      <c r="O4560">
        <v>11.111111111111001</v>
      </c>
      <c r="P4560">
        <v>117.36526946107701</v>
      </c>
      <c r="Q4560">
        <v>8.9613717539843998E-2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51</v>
      </c>
      <c r="E4561">
        <v>6.0354000000000001</v>
      </c>
      <c r="F4561">
        <v>67.06</v>
      </c>
      <c r="G4561">
        <v>13.290554695897301</v>
      </c>
      <c r="H4561">
        <v>10.065832129384001</v>
      </c>
      <c r="I4561">
        <v>-1.1681001162043201</v>
      </c>
      <c r="J4561">
        <v>12.2087947424899</v>
      </c>
      <c r="K4561">
        <v>59.9736708073142</v>
      </c>
      <c r="L4561">
        <v>57.967693945690499</v>
      </c>
      <c r="M4561">
        <v>66.807982285418007</v>
      </c>
      <c r="N4561">
        <v>0.54700691011672098</v>
      </c>
      <c r="O4561">
        <v>11.1691022964509</v>
      </c>
      <c r="P4561">
        <v>60.853921803789902</v>
      </c>
      <c r="Q4561">
        <v>8.6162626993792998E-2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286</v>
      </c>
      <c r="E4562">
        <v>6.0265656500000002</v>
      </c>
      <c r="F4562">
        <v>3.5</v>
      </c>
      <c r="G4562">
        <v>-53.042516582928599</v>
      </c>
      <c r="H4562">
        <v>-16.899603316227601</v>
      </c>
      <c r="I4562">
        <v>-15.103961845826101</v>
      </c>
      <c r="J4562">
        <v>-12.2246672477768</v>
      </c>
      <c r="K4562">
        <v>3.83074079017182</v>
      </c>
      <c r="L4562">
        <v>3.8110967911382501</v>
      </c>
      <c r="M4562">
        <v>36.608371715152501</v>
      </c>
      <c r="N4562">
        <v>0.45346339618285197</v>
      </c>
      <c r="O4562">
        <v>94</v>
      </c>
      <c r="P4562">
        <v>20.274914089347</v>
      </c>
      <c r="Q4562">
        <v>3.1411371225363999E-2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6.0144025919999997</v>
      </c>
      <c r="F4563">
        <v>5.28</v>
      </c>
      <c r="G4563">
        <v>-32.132064351721702</v>
      </c>
      <c r="H4563">
        <v>-10.025902692527</v>
      </c>
      <c r="I4563">
        <v>-39.254103488885598</v>
      </c>
      <c r="J4563">
        <v>-1.33357813886593</v>
      </c>
      <c r="K4563">
        <v>5.7289289158783996</v>
      </c>
      <c r="L4563">
        <v>5.9890018254650199</v>
      </c>
      <c r="M4563">
        <v>34.042743534554504</v>
      </c>
      <c r="N4563">
        <v>1.2428897266132299</v>
      </c>
      <c r="O4563">
        <v>61.931818181818102</v>
      </c>
      <c r="P4563">
        <v>23.076923076922998</v>
      </c>
      <c r="Q4563">
        <v>2.0524755784791002E-2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77</v>
      </c>
      <c r="E4564">
        <v>5.9953725000000002</v>
      </c>
      <c r="F4564">
        <v>17.91</v>
      </c>
      <c r="G4564">
        <v>18.602464277543699</v>
      </c>
      <c r="H4564">
        <v>1.96734055071622</v>
      </c>
      <c r="I4564">
        <v>32.549175199638903</v>
      </c>
      <c r="J4564">
        <v>28.666421861134001</v>
      </c>
      <c r="K4564">
        <v>17.214954743131099</v>
      </c>
      <c r="L4564">
        <v>16.048141260734301</v>
      </c>
      <c r="M4564">
        <v>51.317725547096501</v>
      </c>
      <c r="N4564">
        <v>0.54545794031054995</v>
      </c>
      <c r="O4564">
        <v>22.166387493020601</v>
      </c>
      <c r="P4564">
        <v>65.373961218836499</v>
      </c>
      <c r="Q4564">
        <v>4.4779042682812999E-2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5.9367000000000001</v>
      </c>
      <c r="F4565">
        <v>28.27</v>
      </c>
      <c r="G4565">
        <v>-23.617778637436</v>
      </c>
      <c r="H4565">
        <v>5.0840080819710796</v>
      </c>
      <c r="I4565">
        <v>-18.423595014309299</v>
      </c>
      <c r="J4565">
        <v>-1.33357813886593</v>
      </c>
      <c r="K4565">
        <v>29.250766994831199</v>
      </c>
      <c r="L4565">
        <v>29.415540937796202</v>
      </c>
      <c r="M4565">
        <v>36.405193693141797</v>
      </c>
      <c r="N4565">
        <v>0.49919484702093397</v>
      </c>
      <c r="O4565">
        <v>55.0760523523169</v>
      </c>
      <c r="P4565">
        <v>12.8542914171656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5.8874407</v>
      </c>
      <c r="F4566">
        <v>3.61</v>
      </c>
      <c r="G4566">
        <v>19.146737491596198</v>
      </c>
      <c r="H4566">
        <v>16.4986440060703</v>
      </c>
      <c r="I4566">
        <v>-39.512902660728201</v>
      </c>
      <c r="J4566">
        <v>-2.8920196973074899</v>
      </c>
      <c r="K4566">
        <v>3.5550850310360702</v>
      </c>
      <c r="L4566">
        <v>3.5922838592340298</v>
      </c>
      <c r="M4566">
        <v>45.1125249986748</v>
      </c>
      <c r="N4566">
        <v>0.75546178927859897</v>
      </c>
      <c r="O4566">
        <v>40.720221606648202</v>
      </c>
      <c r="P4566">
        <v>52.966101694915203</v>
      </c>
      <c r="Q4566">
        <v>5.223206691605E-2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531</v>
      </c>
      <c r="E4567">
        <v>5.8806000000000003</v>
      </c>
      <c r="F4567">
        <v>145.19999999999999</v>
      </c>
      <c r="G4567">
        <v>288.43936421970602</v>
      </c>
      <c r="H4567">
        <v>-10.297820952250101</v>
      </c>
      <c r="I4567">
        <v>140.975286562089</v>
      </c>
      <c r="J4567">
        <v>-3.854318406894</v>
      </c>
      <c r="K4567">
        <v>154.31316476646299</v>
      </c>
      <c r="L4567">
        <v>110.068120708611</v>
      </c>
      <c r="M4567">
        <v>36.357851711916297</v>
      </c>
      <c r="N4567">
        <v>0.38744135611224201</v>
      </c>
      <c r="O4567">
        <v>37.431129476583997</v>
      </c>
      <c r="P4567">
        <v>352.33644859813</v>
      </c>
      <c r="Q4567">
        <v>0.168514487629851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628</v>
      </c>
      <c r="E4568">
        <v>5.8110277960000003</v>
      </c>
      <c r="F4568">
        <v>13.72</v>
      </c>
      <c r="G4568">
        <v>32.5625226371873</v>
      </c>
      <c r="H4568">
        <v>-6.5454094874575297</v>
      </c>
      <c r="I4568">
        <v>-15.9028490085988</v>
      </c>
      <c r="J4568">
        <v>-6.3197277233534503</v>
      </c>
      <c r="K4568">
        <v>14.1180427940632</v>
      </c>
      <c r="L4568">
        <v>12.8218253835969</v>
      </c>
      <c r="M4568">
        <v>21.810560703703199</v>
      </c>
      <c r="N4568">
        <v>0.48550724637681097</v>
      </c>
      <c r="O4568">
        <v>16.982507288629701</v>
      </c>
      <c r="P4568">
        <v>71.5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420</v>
      </c>
      <c r="E4569">
        <v>5.8094000000000001</v>
      </c>
      <c r="F4569">
        <v>18.739999999999998</v>
      </c>
      <c r="G4569">
        <v>0.89200397125961195</v>
      </c>
      <c r="H4569">
        <v>-1.20438787874415</v>
      </c>
      <c r="I4569">
        <v>-6.1802857264865496</v>
      </c>
      <c r="J4569">
        <v>-9.8889060077183792</v>
      </c>
      <c r="K4569">
        <v>19.0138510630686</v>
      </c>
      <c r="L4569">
        <v>17.9904774778392</v>
      </c>
      <c r="M4569">
        <v>49.291005931437802</v>
      </c>
      <c r="N4569">
        <v>1.3579014540316301</v>
      </c>
      <c r="O4569">
        <v>46.584845250800399</v>
      </c>
      <c r="P4569">
        <v>51.129032258064399</v>
      </c>
      <c r="Q4569">
        <v>9.1437857805129995E-3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95</v>
      </c>
      <c r="E4570">
        <v>5.8048055999999999</v>
      </c>
      <c r="F4570">
        <v>10.89</v>
      </c>
      <c r="G4570">
        <v>14.2798957811686</v>
      </c>
      <c r="H4570">
        <v>2.7066328658261898</v>
      </c>
      <c r="I4570">
        <v>6.61160128358941</v>
      </c>
      <c r="J4570">
        <v>8.2877115233654006</v>
      </c>
      <c r="K4570">
        <v>9.4763202409898906</v>
      </c>
      <c r="L4570">
        <v>8.6541949486689802</v>
      </c>
      <c r="M4570">
        <v>64.811875167099899</v>
      </c>
      <c r="N4570">
        <v>1.8357401053323801</v>
      </c>
      <c r="O4570">
        <v>14.784205693296499</v>
      </c>
      <c r="P4570">
        <v>68.837209302325505</v>
      </c>
      <c r="Q4570">
        <v>6.6091557353396002E-2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136</v>
      </c>
      <c r="E4571">
        <v>5.7752309999999998</v>
      </c>
      <c r="F4571">
        <v>11.55</v>
      </c>
      <c r="G4571">
        <v>-13.844679222231299</v>
      </c>
      <c r="H4571">
        <v>-25.0346436144896</v>
      </c>
      <c r="I4571">
        <v>-34.763394610702498</v>
      </c>
      <c r="J4571">
        <v>-5.9302823886490996</v>
      </c>
      <c r="K4571">
        <v>12.4513651184352</v>
      </c>
      <c r="L4571">
        <v>12.5318467463876</v>
      </c>
      <c r="M4571">
        <v>39.692493933201099</v>
      </c>
      <c r="N4571">
        <v>1.0382215626255999</v>
      </c>
      <c r="O4571">
        <v>63.290043290043201</v>
      </c>
      <c r="P4571">
        <v>25.407166123778399</v>
      </c>
      <c r="Q4571">
        <v>-7.7868986529630001E-3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E4572">
        <v>5.7450768959999996</v>
      </c>
      <c r="F4572">
        <v>5.52</v>
      </c>
      <c r="G4572">
        <v>-26.054142273799599</v>
      </c>
      <c r="H4572">
        <v>-3.7840856159348601</v>
      </c>
      <c r="I4572">
        <v>-44.3806857673666</v>
      </c>
      <c r="J4572">
        <v>7.4872565359420801E-2</v>
      </c>
      <c r="K4572">
        <v>5.8148139267787098</v>
      </c>
      <c r="L4572">
        <v>6.4389048855344804</v>
      </c>
      <c r="M4572">
        <v>42.113646989286799</v>
      </c>
      <c r="N4572">
        <v>0.53068947134239597</v>
      </c>
      <c r="O4572">
        <v>95.289855072463695</v>
      </c>
      <c r="P4572">
        <v>13.814432989690699</v>
      </c>
      <c r="Q4572">
        <v>4.0600243365090001E-3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838</v>
      </c>
      <c r="E4573">
        <v>5.7435</v>
      </c>
      <c r="F4573">
        <v>5.47</v>
      </c>
      <c r="G4573">
        <v>-6.46163828655882</v>
      </c>
      <c r="H4573">
        <v>-11.438064854689101</v>
      </c>
      <c r="I4573">
        <v>-30.100257335039402</v>
      </c>
      <c r="J4573">
        <v>-0.45638515640979499</v>
      </c>
      <c r="K4573">
        <v>5.9182139087668597</v>
      </c>
      <c r="L4573">
        <v>5.8865128008118299</v>
      </c>
      <c r="M4573">
        <v>31.940778727635202</v>
      </c>
      <c r="N4573">
        <v>1.8675809473360301</v>
      </c>
      <c r="O4573">
        <v>55.0274223034735</v>
      </c>
      <c r="P4573">
        <v>30.238095238095202</v>
      </c>
      <c r="Q4573">
        <v>-9.0308191232170001E-2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720</v>
      </c>
      <c r="E4574">
        <v>5.722810688</v>
      </c>
      <c r="F4574">
        <v>214.4</v>
      </c>
      <c r="G4574">
        <v>29.3848519853384</v>
      </c>
      <c r="H4574">
        <v>4.22591092734916</v>
      </c>
      <c r="I4574">
        <v>13.5779976320302</v>
      </c>
      <c r="J4574">
        <v>1.8032029147831601</v>
      </c>
      <c r="K4574">
        <v>201.349099889044</v>
      </c>
      <c r="L4574">
        <v>175.98954158997901</v>
      </c>
      <c r="M4574">
        <v>41.480968958534298</v>
      </c>
      <c r="N4574">
        <v>0.791920056412035</v>
      </c>
      <c r="O4574">
        <v>2.6119402985074598</v>
      </c>
      <c r="P4574">
        <v>64.923076923076906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720</v>
      </c>
      <c r="E4575">
        <v>5.7107817000000001</v>
      </c>
      <c r="F4575">
        <v>40.6</v>
      </c>
      <c r="G4575">
        <v>21.111291130005799</v>
      </c>
      <c r="H4575">
        <v>4.0950916439845502</v>
      </c>
      <c r="I4575">
        <v>7.3391879157265398</v>
      </c>
      <c r="J4575">
        <v>3.20484372807578</v>
      </c>
      <c r="K4575">
        <v>37.683408702358101</v>
      </c>
      <c r="L4575">
        <v>34.148662725981197</v>
      </c>
      <c r="M4575">
        <v>46.348393818943599</v>
      </c>
      <c r="N4575">
        <v>0.71567950454189899</v>
      </c>
      <c r="O4575">
        <v>3.37438423645319</v>
      </c>
      <c r="P4575">
        <v>50.649350649350602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286</v>
      </c>
      <c r="E4576">
        <v>5.7084820000000001</v>
      </c>
      <c r="F4576">
        <v>3.38</v>
      </c>
      <c r="G4576">
        <v>51.476958204669202</v>
      </c>
      <c r="H4576">
        <v>7.5296770807946798</v>
      </c>
      <c r="I4576">
        <v>-41.565931445874803</v>
      </c>
      <c r="J4576">
        <v>-10.568406634908101</v>
      </c>
      <c r="K4576">
        <v>3.2920105359827199</v>
      </c>
      <c r="L4576">
        <v>3.4348570517026502</v>
      </c>
      <c r="M4576">
        <v>39.875286944599097</v>
      </c>
      <c r="N4576">
        <v>1.72532452030676</v>
      </c>
      <c r="O4576">
        <v>58.875739644970402</v>
      </c>
      <c r="P4576">
        <v>85.714285714285694</v>
      </c>
      <c r="Q4576">
        <v>-7.0355283648770002E-3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681</v>
      </c>
      <c r="E4577">
        <v>5.6906784000000004</v>
      </c>
      <c r="F4577">
        <v>7.92</v>
      </c>
      <c r="G4577">
        <v>137.58222136256299</v>
      </c>
      <c r="H4577">
        <v>-5.0529716869873198</v>
      </c>
      <c r="I4577">
        <v>-24.151714410387299</v>
      </c>
      <c r="J4577">
        <v>2.1958336258399398</v>
      </c>
      <c r="K4577">
        <v>7.6515841387589596</v>
      </c>
      <c r="L4577">
        <v>6.8628745306826104</v>
      </c>
      <c r="M4577">
        <v>54.171361021496999</v>
      </c>
      <c r="N4577">
        <v>1.0183407894915699</v>
      </c>
      <c r="O4577">
        <v>16.540404040403999</v>
      </c>
      <c r="P4577">
        <v>164</v>
      </c>
      <c r="Q4577">
        <v>7.2205899914260005E-2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420</v>
      </c>
      <c r="E4578">
        <v>5.6879999999999997</v>
      </c>
      <c r="F4578">
        <v>15.8</v>
      </c>
      <c r="G4578">
        <v>-45.392137611794901</v>
      </c>
      <c r="H4578">
        <v>-7.1169946205754497</v>
      </c>
      <c r="I4578">
        <v>-30.788704651062002</v>
      </c>
      <c r="J4578">
        <v>-2.3645059739174799</v>
      </c>
      <c r="K4578">
        <v>15.768997081114099</v>
      </c>
      <c r="L4578">
        <v>16.967914387359599</v>
      </c>
      <c r="M4578">
        <v>59.005471462332999</v>
      </c>
      <c r="N4578">
        <v>0.98640354426282495</v>
      </c>
      <c r="O4578">
        <v>30.6962025316455</v>
      </c>
      <c r="P4578">
        <v>10.8771929824561</v>
      </c>
      <c r="Q4578">
        <v>2.8126888084465999E-2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420</v>
      </c>
      <c r="E4579">
        <v>5.6861370000000004</v>
      </c>
      <c r="F4579">
        <v>18.95</v>
      </c>
      <c r="G4579">
        <v>-26.417778637436001</v>
      </c>
      <c r="H4579">
        <v>-3.4380648546891699</v>
      </c>
      <c r="I4579">
        <v>-14.254103488885599</v>
      </c>
      <c r="J4579">
        <v>-1.33357813886593</v>
      </c>
      <c r="K4579">
        <v>18.949999971009898</v>
      </c>
      <c r="L4579">
        <v>18.9493114010025</v>
      </c>
      <c r="M4579">
        <v>100</v>
      </c>
      <c r="O4579">
        <v>0</v>
      </c>
      <c r="P4579">
        <v>0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E4580">
        <v>5.6704860000000004</v>
      </c>
      <c r="F4580">
        <v>13.77</v>
      </c>
      <c r="G4580">
        <v>-9.0264742896099399</v>
      </c>
      <c r="H4580">
        <v>-5.1187371235967403</v>
      </c>
      <c r="I4580">
        <v>-1.8459402235794999</v>
      </c>
      <c r="J4580">
        <v>-3.2203705916961298</v>
      </c>
      <c r="K4580">
        <v>13.9376341162996</v>
      </c>
      <c r="L4580">
        <v>13.7056615798595</v>
      </c>
      <c r="M4580">
        <v>38.162912315423597</v>
      </c>
      <c r="N4580">
        <v>0.21680126550661799</v>
      </c>
      <c r="O4580">
        <v>17.937545388525699</v>
      </c>
      <c r="P4580">
        <v>34.867776689519999</v>
      </c>
      <c r="Q4580">
        <v>-0.133155118159346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720</v>
      </c>
      <c r="E4581">
        <v>5.6472677519999896</v>
      </c>
      <c r="F4581">
        <v>20.34</v>
      </c>
      <c r="G4581">
        <v>8.3696653652739101</v>
      </c>
      <c r="H4581">
        <v>1.75134874157444</v>
      </c>
      <c r="I4581">
        <v>2.6424482352523202</v>
      </c>
      <c r="J4581">
        <v>0.62819248487652501</v>
      </c>
      <c r="K4581">
        <v>19.2477016432779</v>
      </c>
      <c r="L4581">
        <v>17.687725687688399</v>
      </c>
      <c r="M4581">
        <v>60.5497023931554</v>
      </c>
      <c r="N4581">
        <v>0.667100715231006</v>
      </c>
      <c r="O4581">
        <v>1.76991150442478</v>
      </c>
      <c r="P4581">
        <v>56.461538461538403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21</v>
      </c>
      <c r="E4582">
        <v>5.6298000000000004</v>
      </c>
      <c r="F4582">
        <v>25.59</v>
      </c>
      <c r="G4582">
        <v>76.677459457802001</v>
      </c>
      <c r="H4582">
        <v>-3.0459079919440701</v>
      </c>
      <c r="I4582">
        <v>27.597337752799501</v>
      </c>
      <c r="J4582">
        <v>-11.8230886283764</v>
      </c>
      <c r="K4582">
        <v>27.452869720153199</v>
      </c>
      <c r="L4582">
        <v>23.538274188343401</v>
      </c>
      <c r="M4582">
        <v>36.557954875035499</v>
      </c>
      <c r="N4582">
        <v>0.40799707721035899</v>
      </c>
      <c r="O4582">
        <v>49.745994529112899</v>
      </c>
      <c r="P4582">
        <v>155.9</v>
      </c>
      <c r="Q4582">
        <v>0.12451845129993901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E4583">
        <v>5.6281368000000001</v>
      </c>
      <c r="F4583">
        <v>3.72</v>
      </c>
      <c r="G4583">
        <v>-25.330822115696801</v>
      </c>
      <c r="H4583">
        <v>19.203444579273</v>
      </c>
      <c r="I4583">
        <v>-42.439431674213701</v>
      </c>
      <c r="J4583">
        <v>-10.2120828117631</v>
      </c>
      <c r="K4583">
        <v>3.6856271593301999</v>
      </c>
      <c r="L4583">
        <v>3.8889497643839301</v>
      </c>
      <c r="M4583">
        <v>44.824871920494303</v>
      </c>
      <c r="N4583">
        <v>0.39485216999570599</v>
      </c>
      <c r="O4583">
        <v>47.8494623655914</v>
      </c>
      <c r="P4583">
        <v>30.5263157894736</v>
      </c>
      <c r="Q4583">
        <v>2.5895642867399E-2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398</v>
      </c>
      <c r="E4584">
        <v>5.6264684000000003</v>
      </c>
      <c r="F4584">
        <v>15.61</v>
      </c>
      <c r="G4584">
        <v>13.8337936896079</v>
      </c>
      <c r="H4584">
        <v>-3.4380648546891699</v>
      </c>
      <c r="I4584">
        <v>5.4544854681695902</v>
      </c>
      <c r="J4584">
        <v>-1.33357813886593</v>
      </c>
      <c r="K4584">
        <v>14.829598103730699</v>
      </c>
      <c r="L4584">
        <v>11.596679686905</v>
      </c>
      <c r="M4584">
        <v>1.02485275678455</v>
      </c>
      <c r="N4584">
        <v>0.22405540279050801</v>
      </c>
      <c r="O4584">
        <v>22.229340166559801</v>
      </c>
      <c r="P4584">
        <v>105.394736842105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420</v>
      </c>
      <c r="E4585">
        <v>5.6130629250000004</v>
      </c>
      <c r="F4585">
        <v>3.05</v>
      </c>
      <c r="G4585">
        <v>-9.1100863297437193</v>
      </c>
      <c r="H4585">
        <v>-14.5167820558553</v>
      </c>
      <c r="I4585">
        <v>-9.0816896957821704</v>
      </c>
      <c r="J4585">
        <v>1.36002455473674</v>
      </c>
      <c r="K4585">
        <v>3.0225655293981699</v>
      </c>
      <c r="L4585">
        <v>2.8564910220606099</v>
      </c>
      <c r="M4585">
        <v>47.272231770430203</v>
      </c>
      <c r="N4585">
        <v>0.61738848840470895</v>
      </c>
      <c r="O4585">
        <v>32.459016393442603</v>
      </c>
      <c r="P4585">
        <v>54.040404040403999</v>
      </c>
      <c r="Q4585">
        <v>7.8513119046665997E-2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628</v>
      </c>
      <c r="E4586">
        <v>5.5706210450000002</v>
      </c>
      <c r="F4586">
        <v>1.05</v>
      </c>
      <c r="G4586">
        <v>-5.5931859894901201</v>
      </c>
      <c r="H4586">
        <v>-1.87035303188851</v>
      </c>
      <c r="I4586">
        <v>-12.2495918825592</v>
      </c>
      <c r="J4586">
        <v>1.0670674632677399</v>
      </c>
      <c r="K4586">
        <v>0.87095729667658806</v>
      </c>
      <c r="L4586">
        <v>0.71054764949087601</v>
      </c>
      <c r="M4586">
        <v>93.6507375906683</v>
      </c>
      <c r="N4586">
        <v>1</v>
      </c>
      <c r="Q4586">
        <v>2.6574399778243E-2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72</v>
      </c>
      <c r="E4587">
        <v>5.5553850000000002</v>
      </c>
      <c r="F4587">
        <v>5.5</v>
      </c>
      <c r="G4587">
        <v>-30.765604724392499</v>
      </c>
      <c r="H4587">
        <v>-1.9257775200956</v>
      </c>
      <c r="I4587">
        <v>-31.5473365715923</v>
      </c>
      <c r="J4587">
        <v>-1.88913369442149</v>
      </c>
      <c r="K4587">
        <v>5.5020449014178903</v>
      </c>
      <c r="L4587">
        <v>5.9198701171570498</v>
      </c>
      <c r="M4587">
        <v>53.831094641869001</v>
      </c>
      <c r="N4587">
        <v>0.75151466959425794</v>
      </c>
      <c r="O4587">
        <v>32</v>
      </c>
      <c r="P4587">
        <v>12.2448979591836</v>
      </c>
      <c r="Q4587">
        <v>-1.187849063641E-3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1149</v>
      </c>
      <c r="E4588">
        <v>5.5459199999999997</v>
      </c>
      <c r="F4588">
        <v>1.59</v>
      </c>
      <c r="G4588">
        <v>6.08222136256399</v>
      </c>
      <c r="H4588">
        <v>-2.8356552161349602</v>
      </c>
      <c r="I4588">
        <v>-26.891466126248201</v>
      </c>
      <c r="J4588">
        <v>6.4083573450050197</v>
      </c>
      <c r="K4588">
        <v>1.6926790946972201</v>
      </c>
      <c r="L4588">
        <v>1.6945022382315</v>
      </c>
      <c r="M4588">
        <v>40.201223207653698</v>
      </c>
      <c r="N4588">
        <v>0.28900432229591699</v>
      </c>
      <c r="O4588">
        <v>42.138364779874102</v>
      </c>
      <c r="P4588">
        <v>39.473684210526301</v>
      </c>
      <c r="Q4588">
        <v>-5.2159777639333001E-2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95</v>
      </c>
      <c r="E4589">
        <v>5.5353750000000002</v>
      </c>
      <c r="F4589">
        <v>4.3499999999999996</v>
      </c>
      <c r="G4589">
        <v>-110.798389050362</v>
      </c>
      <c r="I4589">
        <v>-28.1154896274994</v>
      </c>
      <c r="K4589">
        <v>17.265326357059401</v>
      </c>
      <c r="L4589">
        <v>64.568764294626902</v>
      </c>
      <c r="M4589">
        <v>49.458628392849597</v>
      </c>
      <c r="N4589">
        <v>1</v>
      </c>
      <c r="O4589">
        <v>540.22988505747105</v>
      </c>
      <c r="P4589">
        <v>10.126582278480999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57</v>
      </c>
      <c r="E4590">
        <v>5.5315538659999897</v>
      </c>
      <c r="F4590">
        <v>10.19</v>
      </c>
      <c r="G4590">
        <v>141.74011609940601</v>
      </c>
      <c r="H4590">
        <v>-18.782441489388301</v>
      </c>
      <c r="I4590">
        <v>22.524420001047201</v>
      </c>
      <c r="J4590">
        <v>-10.923894712422699</v>
      </c>
      <c r="K4590">
        <v>11.230110569102701</v>
      </c>
      <c r="L4590">
        <v>9.5459907104613198</v>
      </c>
      <c r="M4590">
        <v>33.302591358556597</v>
      </c>
      <c r="N4590">
        <v>1.79023385722401</v>
      </c>
      <c r="O4590">
        <v>43.473994111874298</v>
      </c>
      <c r="P4590">
        <v>205.08982035928099</v>
      </c>
      <c r="Q4590">
        <v>8.1918079192806997E-2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681</v>
      </c>
      <c r="E4591">
        <v>5.4924119299999896</v>
      </c>
      <c r="F4591">
        <v>1829.95</v>
      </c>
      <c r="G4591">
        <v>33.2846256912283</v>
      </c>
      <c r="H4591">
        <v>-10.107398188022501</v>
      </c>
      <c r="I4591">
        <v>20.4149181102607</v>
      </c>
      <c r="J4591">
        <v>-2.1384983554008099</v>
      </c>
      <c r="K4591">
        <v>1784.2298172752701</v>
      </c>
      <c r="L4591">
        <v>1684.0882027278701</v>
      </c>
      <c r="M4591">
        <v>56.909450456487903</v>
      </c>
      <c r="N4591">
        <v>1.0827499999999901</v>
      </c>
      <c r="O4591">
        <v>13.9867209486598</v>
      </c>
      <c r="P4591">
        <v>111.31062355658101</v>
      </c>
      <c r="Q4591">
        <v>7.5693616440132006E-2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133</v>
      </c>
      <c r="E4592">
        <v>5.4890999999999996</v>
      </c>
      <c r="F4592">
        <v>10.26</v>
      </c>
      <c r="G4592">
        <v>-9.8268695465269396</v>
      </c>
      <c r="H4592">
        <v>-2.6688340854583998</v>
      </c>
      <c r="I4592">
        <v>-28.035616093927601</v>
      </c>
      <c r="J4592">
        <v>2.1215057703147102</v>
      </c>
      <c r="K4592">
        <v>10.400172627986599</v>
      </c>
      <c r="L4592">
        <v>10.174791539817001</v>
      </c>
      <c r="M4592">
        <v>46.504719576200401</v>
      </c>
      <c r="N4592">
        <v>0.66363493594777101</v>
      </c>
      <c r="O4592">
        <v>26.705653021442501</v>
      </c>
      <c r="P4592">
        <v>30.368487928843699</v>
      </c>
      <c r="Q4592">
        <v>2.2849023583229999E-3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531</v>
      </c>
      <c r="E4593">
        <v>5.4878999999999998</v>
      </c>
      <c r="F4593">
        <v>16.63</v>
      </c>
      <c r="G4593">
        <v>-36.135476791616199</v>
      </c>
      <c r="H4593">
        <v>-3.4380648546891699</v>
      </c>
      <c r="I4593">
        <v>-14.254103488885599</v>
      </c>
      <c r="J4593">
        <v>-1.33357813886593</v>
      </c>
      <c r="K4593">
        <v>16.634290468035299</v>
      </c>
      <c r="L4593">
        <v>16.729440194075</v>
      </c>
      <c r="M4593">
        <v>2.3131596830000001E-6</v>
      </c>
      <c r="O4593">
        <v>16.295850871918201</v>
      </c>
      <c r="P4593">
        <v>0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5.4726800000000004</v>
      </c>
      <c r="F4594">
        <v>7.1</v>
      </c>
      <c r="G4594">
        <v>-40.875609962737201</v>
      </c>
      <c r="H4594">
        <v>-10.7487698155246</v>
      </c>
      <c r="I4594">
        <v>-33.111246346028402</v>
      </c>
      <c r="J4594">
        <v>-0.76700590090559195</v>
      </c>
      <c r="K4594">
        <v>7.4655222045673097</v>
      </c>
      <c r="L4594">
        <v>7.9888230941200602</v>
      </c>
      <c r="M4594">
        <v>37.271541225587903</v>
      </c>
      <c r="N4594">
        <v>1.64864864864864</v>
      </c>
      <c r="O4594">
        <v>98.873239436619698</v>
      </c>
      <c r="P4594">
        <v>9.2307692307692193</v>
      </c>
      <c r="Q4594">
        <v>2.8840412002496998E-2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E4595">
        <v>5.4586350000000001</v>
      </c>
      <c r="F4595">
        <v>5.85</v>
      </c>
      <c r="G4595">
        <v>-85.877238096895397</v>
      </c>
      <c r="H4595">
        <v>-21.203107834631801</v>
      </c>
      <c r="I4595">
        <v>-72.587436822218905</v>
      </c>
      <c r="J4595">
        <v>-5.0248533066511598</v>
      </c>
      <c r="K4595">
        <v>6.6907664595825498</v>
      </c>
      <c r="L4595">
        <v>9.8304201910956497</v>
      </c>
      <c r="M4595">
        <v>33.536492707404101</v>
      </c>
      <c r="N4595">
        <v>0.13815996504064301</v>
      </c>
      <c r="O4595">
        <v>207.692307692307</v>
      </c>
      <c r="P4595">
        <v>13.1528046421663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E4596">
        <v>5.4559259999999998</v>
      </c>
      <c r="F4596">
        <v>11.97</v>
      </c>
      <c r="G4596">
        <v>20.453387006735699</v>
      </c>
      <c r="H4596">
        <v>-3.6880648546891699</v>
      </c>
      <c r="I4596">
        <v>-19.254103488885601</v>
      </c>
      <c r="J4596">
        <v>-1.58357813886592</v>
      </c>
      <c r="K4596">
        <v>11.5333521035875</v>
      </c>
      <c r="L4596">
        <v>11.0684402212239</v>
      </c>
      <c r="M4596">
        <v>53.628615195777797</v>
      </c>
      <c r="N4596">
        <v>0.74399999999999999</v>
      </c>
      <c r="O4596">
        <v>33.667502088554699</v>
      </c>
      <c r="P4596">
        <v>53.461538461538403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E4597">
        <v>5.4409451999999998</v>
      </c>
      <c r="F4597">
        <v>9.86</v>
      </c>
      <c r="G4597">
        <v>-5.5844453041026902</v>
      </c>
      <c r="H4597">
        <v>-9.0902387677326608</v>
      </c>
      <c r="I4597">
        <v>-7.4285346914858401</v>
      </c>
      <c r="J4597">
        <v>2.0982617086078399</v>
      </c>
      <c r="K4597">
        <v>10.4835705077108</v>
      </c>
      <c r="L4597">
        <v>9.4614083462849994</v>
      </c>
      <c r="M4597">
        <v>40.225549545758703</v>
      </c>
      <c r="N4597">
        <v>0.12616484261585401</v>
      </c>
      <c r="O4597">
        <v>31.338742393509101</v>
      </c>
      <c r="P4597">
        <v>56.259904912836703</v>
      </c>
      <c r="Q4597">
        <v>5.1010663016760001E-2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21</v>
      </c>
      <c r="E4598">
        <v>5.4347760000000003</v>
      </c>
      <c r="F4598">
        <v>5.4</v>
      </c>
      <c r="G4598">
        <v>-11.5241616161594</v>
      </c>
      <c r="H4598">
        <v>-21.867067875837201</v>
      </c>
      <c r="I4598">
        <v>65.745896511114395</v>
      </c>
      <c r="J4598">
        <v>-1.33357813886593</v>
      </c>
      <c r="K4598">
        <v>6.2092880053768198</v>
      </c>
      <c r="L4598">
        <v>5.2499904170085996</v>
      </c>
      <c r="M4598">
        <v>18.833089850405099</v>
      </c>
      <c r="N4598">
        <v>0.16763378465506101</v>
      </c>
      <c r="O4598">
        <v>48.148148148148103</v>
      </c>
      <c r="P4598">
        <v>171.356783919598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531</v>
      </c>
      <c r="E4599">
        <v>5.4293399999999998</v>
      </c>
      <c r="F4599">
        <v>8.4</v>
      </c>
      <c r="G4599">
        <v>68.931058571866302</v>
      </c>
      <c r="H4599">
        <v>7.5875761709518503</v>
      </c>
      <c r="I4599">
        <v>-12.31235591607</v>
      </c>
      <c r="J4599">
        <v>7.1574085958435202E-2</v>
      </c>
      <c r="K4599">
        <v>8.0685417715305299</v>
      </c>
      <c r="L4599">
        <v>7.2702481347785097</v>
      </c>
      <c r="M4599">
        <v>50.7284456919351</v>
      </c>
      <c r="N4599">
        <v>1.7914303210181599</v>
      </c>
      <c r="O4599">
        <v>29.523809523809501</v>
      </c>
      <c r="P4599">
        <v>138.636363636363</v>
      </c>
      <c r="Q4599">
        <v>0.1165449336881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720</v>
      </c>
      <c r="E4600">
        <v>5.4082145400000003</v>
      </c>
      <c r="F4600">
        <v>31.69</v>
      </c>
      <c r="G4600">
        <v>13.7414429459341</v>
      </c>
      <c r="H4600">
        <v>-1.7595625951669001</v>
      </c>
      <c r="I4600">
        <v>15.463456887700501</v>
      </c>
      <c r="J4600">
        <v>-0.27486784050212598</v>
      </c>
      <c r="K4600">
        <v>30.355171035389699</v>
      </c>
      <c r="L4600">
        <v>26.8511333431439</v>
      </c>
      <c r="M4600">
        <v>52.608347411978002</v>
      </c>
      <c r="N4600">
        <v>0.99713717383968403</v>
      </c>
      <c r="O4600">
        <v>3.3764594509308798</v>
      </c>
      <c r="P4600">
        <v>47.876808212785797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E4601">
        <v>5.4001799999999998</v>
      </c>
      <c r="F4601">
        <v>0.6</v>
      </c>
      <c r="G4601">
        <v>-22.969502775367001</v>
      </c>
      <c r="H4601">
        <v>1.02110073797896E-2</v>
      </c>
      <c r="I4601">
        <v>-38.304736400278003</v>
      </c>
      <c r="J4601">
        <v>7.7573309520431399</v>
      </c>
      <c r="K4601">
        <v>0.606487294118494</v>
      </c>
      <c r="L4601">
        <v>0.67819459578602104</v>
      </c>
      <c r="M4601">
        <v>51.386527068572903</v>
      </c>
      <c r="N4601">
        <v>0.38437262218928397</v>
      </c>
      <c r="O4601">
        <v>60</v>
      </c>
      <c r="P4601">
        <v>13.207547169811299</v>
      </c>
      <c r="Q4601">
        <v>-1.0045485211006001E-2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628</v>
      </c>
      <c r="E4602">
        <v>5.3822159999999997</v>
      </c>
      <c r="F4602">
        <v>16.8</v>
      </c>
      <c r="G4602">
        <v>-85.079195960270596</v>
      </c>
      <c r="H4602">
        <v>-14.9938427436336</v>
      </c>
      <c r="I4602">
        <v>-56.522144725998999</v>
      </c>
      <c r="J4602">
        <v>-5.2466216171267899</v>
      </c>
      <c r="K4602">
        <v>19.515227270616599</v>
      </c>
      <c r="L4602">
        <v>24.7271817907356</v>
      </c>
      <c r="M4602">
        <v>5.2989785947742698</v>
      </c>
      <c r="N4602">
        <v>1.00796614723267</v>
      </c>
      <c r="O4602">
        <v>161.24999999999901</v>
      </c>
      <c r="P4602">
        <v>5.79345088161209</v>
      </c>
      <c r="Q4602">
        <v>3.7552108353604001E-2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490</v>
      </c>
      <c r="E4603">
        <v>5.38</v>
      </c>
      <c r="F4603">
        <v>5.38</v>
      </c>
      <c r="G4603">
        <v>19.381679357143899</v>
      </c>
      <c r="H4603">
        <v>-25.040353838952399</v>
      </c>
      <c r="I4603">
        <v>-45.013434248216299</v>
      </c>
      <c r="J4603">
        <v>-3.1256928342064199</v>
      </c>
      <c r="K4603">
        <v>6.1474974703013601</v>
      </c>
      <c r="L4603">
        <v>5.7972513138144297</v>
      </c>
      <c r="M4603">
        <v>22.252586542152699</v>
      </c>
      <c r="N4603">
        <v>0.53225049874818398</v>
      </c>
      <c r="O4603">
        <v>65.427509293680302</v>
      </c>
      <c r="P4603">
        <v>78.737541528239205</v>
      </c>
      <c r="Q4603">
        <v>0.10924031210101701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446</v>
      </c>
      <c r="E4604">
        <v>5.3760000000000003</v>
      </c>
      <c r="F4604">
        <v>5.12</v>
      </c>
      <c r="G4604">
        <v>193.58222136256299</v>
      </c>
      <c r="H4604">
        <v>31.741990546972801</v>
      </c>
      <c r="I4604">
        <v>6.7860856364098696</v>
      </c>
      <c r="J4604">
        <v>-6.2068724858444897</v>
      </c>
      <c r="K4604">
        <v>4.1242889922230797</v>
      </c>
      <c r="L4604">
        <v>3.2368027836726001</v>
      </c>
      <c r="M4604">
        <v>71.685808375529305</v>
      </c>
      <c r="N4604">
        <v>3.7098360655737701</v>
      </c>
      <c r="O4604">
        <v>5.078125</v>
      </c>
      <c r="P4604">
        <v>250.68493150684901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720</v>
      </c>
      <c r="E4605">
        <v>5.3691015169999998</v>
      </c>
      <c r="F4605">
        <v>118.77</v>
      </c>
      <c r="G4605">
        <v>14.3049701777298</v>
      </c>
      <c r="H4605">
        <v>1.0454516288272899</v>
      </c>
      <c r="I4605">
        <v>8.4548540480500005</v>
      </c>
      <c r="J4605">
        <v>2.0861921361079498</v>
      </c>
      <c r="K4605">
        <v>112.406626509239</v>
      </c>
      <c r="L4605">
        <v>101.642496076808</v>
      </c>
      <c r="M4605">
        <v>48.897049978633802</v>
      </c>
      <c r="N4605">
        <v>1.2011776406236201</v>
      </c>
      <c r="O4605">
        <v>3.5615054306643099</v>
      </c>
      <c r="P4605">
        <v>44.841463414634099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72</v>
      </c>
      <c r="E4606">
        <v>5.3296749999999999</v>
      </c>
      <c r="F4606">
        <v>5.29</v>
      </c>
      <c r="G4606">
        <v>-31.102463322120698</v>
      </c>
      <c r="H4606">
        <v>-6.3684677850921103</v>
      </c>
      <c r="I4606">
        <v>-35.883733118515202</v>
      </c>
      <c r="J4606">
        <v>1.98026201707948</v>
      </c>
      <c r="K4606">
        <v>5.5858686922005196</v>
      </c>
      <c r="L4606">
        <v>5.8616255453954196</v>
      </c>
      <c r="M4606">
        <v>48.071013203337699</v>
      </c>
      <c r="N4606">
        <v>0.28407892591183298</v>
      </c>
      <c r="O4606">
        <v>47.258979206049098</v>
      </c>
      <c r="P4606">
        <v>17.5555555555555</v>
      </c>
      <c r="Q4606">
        <v>3.4071839460035003E-2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46</v>
      </c>
      <c r="E4607">
        <v>5.3294600000000001</v>
      </c>
      <c r="F4607">
        <v>17.559999999999999</v>
      </c>
      <c r="G4607">
        <v>-26.871293376665001</v>
      </c>
      <c r="H4607">
        <v>-5.7713981880225198</v>
      </c>
      <c r="I4607">
        <v>-14.481376216158299</v>
      </c>
      <c r="J4607">
        <v>-7.3731291810893502</v>
      </c>
      <c r="K4607">
        <v>18.151689336456901</v>
      </c>
      <c r="L4607">
        <v>18.769149234311801</v>
      </c>
      <c r="M4607">
        <v>49.561900025891298</v>
      </c>
      <c r="N4607">
        <v>0.876871334943083</v>
      </c>
      <c r="O4607">
        <v>43.507972665148003</v>
      </c>
      <c r="P4607">
        <v>35.076923076923002</v>
      </c>
      <c r="Q4607">
        <v>0.12704962902209099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1149</v>
      </c>
      <c r="E4608">
        <v>5.3193486060000001</v>
      </c>
      <c r="F4608">
        <v>1.74</v>
      </c>
      <c r="G4608">
        <v>10.590095378312</v>
      </c>
      <c r="H4608">
        <v>33.752017789938897</v>
      </c>
      <c r="I4608">
        <v>22.7537705268624</v>
      </c>
      <c r="J4608">
        <v>18.090882292788699</v>
      </c>
      <c r="M4608">
        <v>100</v>
      </c>
      <c r="O4608">
        <v>0</v>
      </c>
      <c r="P4608">
        <v>43.801652892561897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72</v>
      </c>
      <c r="E4609">
        <v>5.3179100000000004</v>
      </c>
      <c r="F4609">
        <v>13</v>
      </c>
      <c r="G4609">
        <v>-26.800920399888099</v>
      </c>
      <c r="H4609">
        <v>-9.08512367821859</v>
      </c>
      <c r="I4609">
        <v>-5.9207701555522796</v>
      </c>
      <c r="J4609">
        <v>6.8498750985441399</v>
      </c>
      <c r="K4609">
        <v>11.7556409050376</v>
      </c>
      <c r="L4609">
        <v>12.0776491426788</v>
      </c>
      <c r="M4609">
        <v>68.882994418507195</v>
      </c>
      <c r="N4609">
        <v>1.1444177590808799</v>
      </c>
      <c r="O4609">
        <v>8.8461538461538591</v>
      </c>
      <c r="P4609">
        <v>37.566137566137499</v>
      </c>
      <c r="Q4609">
        <v>-6.6718474729410004E-2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420</v>
      </c>
      <c r="E4610">
        <v>5.3164800000000003</v>
      </c>
      <c r="F4610">
        <v>12.78</v>
      </c>
      <c r="G4610">
        <v>17.016564796907399</v>
      </c>
      <c r="H4610">
        <v>-7.5325530436655503</v>
      </c>
      <c r="I4610">
        <v>-51.912640074251399</v>
      </c>
      <c r="J4610">
        <v>4.1209673156795104</v>
      </c>
      <c r="K4610">
        <v>12.7105989162929</v>
      </c>
      <c r="L4610">
        <v>13.800583197729701</v>
      </c>
      <c r="M4610">
        <v>61.3239664961961</v>
      </c>
      <c r="N4610">
        <v>1.72363011669924</v>
      </c>
      <c r="O4610">
        <v>82.863849765258195</v>
      </c>
      <c r="P4610">
        <v>46.8965517241379</v>
      </c>
      <c r="Q4610">
        <v>6.9186768845582003E-2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720</v>
      </c>
      <c r="E4611">
        <v>5.3081630099999897</v>
      </c>
      <c r="F4611">
        <v>22.62</v>
      </c>
      <c r="G4611">
        <v>13.470904108389499</v>
      </c>
      <c r="H4611">
        <v>2.05489289178968</v>
      </c>
      <c r="I4611">
        <v>6.3858965111143799</v>
      </c>
      <c r="J4611">
        <v>0.52498940419843798</v>
      </c>
      <c r="K4611">
        <v>21.199618410137798</v>
      </c>
      <c r="L4611">
        <v>19.190067551774298</v>
      </c>
      <c r="M4611">
        <v>49.829539143146199</v>
      </c>
      <c r="N4611">
        <v>0.58975190754560203</v>
      </c>
      <c r="O4611">
        <v>5.2166224580017602</v>
      </c>
      <c r="P4611">
        <v>45.935483870967701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531</v>
      </c>
      <c r="E4612">
        <v>5.3010672000000003</v>
      </c>
      <c r="F4612">
        <v>5.72</v>
      </c>
      <c r="G4612">
        <v>45.871377989069998</v>
      </c>
      <c r="H4612">
        <v>-10.5135365528023</v>
      </c>
      <c r="I4612">
        <v>-30.993550359336801</v>
      </c>
      <c r="J4612">
        <v>0.56297358527200403</v>
      </c>
      <c r="K4612">
        <v>6.28176511238168</v>
      </c>
      <c r="L4612">
        <v>6.1301298059889797</v>
      </c>
      <c r="M4612">
        <v>36.190552798127499</v>
      </c>
      <c r="N4612">
        <v>0.351756683105799</v>
      </c>
      <c r="O4612">
        <v>54.020979020978999</v>
      </c>
      <c r="P4612">
        <v>93.898305084745701</v>
      </c>
      <c r="Q4612">
        <v>5.6952115894365003E-2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136</v>
      </c>
      <c r="E4613">
        <v>5.2765823999999997</v>
      </c>
      <c r="F4613">
        <v>7.08</v>
      </c>
      <c r="G4613">
        <v>-8.0231298080045903</v>
      </c>
      <c r="H4613">
        <v>-2.8982537885623199</v>
      </c>
      <c r="I4613">
        <v>-30.566160226474199</v>
      </c>
      <c r="J4613">
        <v>0.72121638168201696</v>
      </c>
      <c r="K4613">
        <v>7.6398748817911102</v>
      </c>
      <c r="L4613">
        <v>7.29709898423339</v>
      </c>
      <c r="M4613">
        <v>38.404787728152499</v>
      </c>
      <c r="N4613">
        <v>2.9861760291595099</v>
      </c>
      <c r="O4613">
        <v>58.3333333333333</v>
      </c>
      <c r="P4613">
        <v>81.538461538461505</v>
      </c>
      <c r="Q4613">
        <v>8.0238318207926998E-2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E4614">
        <v>5.2545551479999997</v>
      </c>
      <c r="F4614">
        <v>5.24</v>
      </c>
      <c r="G4614">
        <v>3.9304800690316499</v>
      </c>
      <c r="H4614">
        <v>-7.2493171232917097</v>
      </c>
      <c r="I4614">
        <v>-26.6286854286849</v>
      </c>
      <c r="J4614">
        <v>-1.33357813886593</v>
      </c>
      <c r="K4614">
        <v>5.1102115693937096</v>
      </c>
      <c r="L4614">
        <v>4.9117644319156497</v>
      </c>
      <c r="M4614">
        <v>58.058289399945401</v>
      </c>
      <c r="N4614">
        <v>2.15529492846618</v>
      </c>
      <c r="O4614">
        <v>20.419847328244199</v>
      </c>
      <c r="P4614">
        <v>59.270516717325201</v>
      </c>
      <c r="Q4614">
        <v>-4.1193360088357001E-2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21</v>
      </c>
      <c r="E4615">
        <v>5.2282263000000002</v>
      </c>
      <c r="F4615">
        <v>3.3</v>
      </c>
      <c r="G4615">
        <v>30.725078505421099</v>
      </c>
      <c r="H4615">
        <v>-7.65493232456868</v>
      </c>
      <c r="I4615">
        <v>-22.587436822218901</v>
      </c>
      <c r="J4615">
        <v>-6.40820500453757</v>
      </c>
      <c r="K4615">
        <v>3.2223879939644</v>
      </c>
      <c r="M4615">
        <v>65.720622755040296</v>
      </c>
      <c r="N4615">
        <v>1.42230665930087</v>
      </c>
      <c r="O4615">
        <v>42.424242424242401</v>
      </c>
      <c r="P4615">
        <v>69.230769230769198</v>
      </c>
      <c r="Q4615">
        <v>3.4102463629676998E-2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136</v>
      </c>
      <c r="E4616">
        <v>5.2162110000000004</v>
      </c>
      <c r="F4616">
        <v>1.17</v>
      </c>
      <c r="G4616">
        <v>-4.5427786374360197</v>
      </c>
      <c r="H4616">
        <v>17.9905065738822</v>
      </c>
      <c r="I4616">
        <v>-26.9406706530647</v>
      </c>
      <c r="J4616">
        <v>-6.8891336944214903</v>
      </c>
      <c r="K4616">
        <v>1.12355736116286</v>
      </c>
      <c r="L4616">
        <v>1.0286436869345701</v>
      </c>
      <c r="M4616">
        <v>40.423030141634698</v>
      </c>
      <c r="N4616">
        <v>3.26231592429049</v>
      </c>
      <c r="O4616">
        <v>46.153846153846096</v>
      </c>
      <c r="P4616">
        <v>60.273972602739697</v>
      </c>
      <c r="Q4616">
        <v>1.4378199606362E-2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116</v>
      </c>
      <c r="E4617">
        <v>5.2</v>
      </c>
      <c r="F4617">
        <v>10.4</v>
      </c>
      <c r="G4617">
        <v>147.98855381638899</v>
      </c>
      <c r="H4617">
        <v>-16.8878465140778</v>
      </c>
      <c r="I4617">
        <v>55.127004002970999</v>
      </c>
      <c r="J4617">
        <v>-11.487703252193199</v>
      </c>
      <c r="K4617">
        <v>10.7633998394837</v>
      </c>
      <c r="L4617">
        <v>9.1979595518847095</v>
      </c>
      <c r="M4617">
        <v>40.734712405463902</v>
      </c>
      <c r="N4617">
        <v>0.38800693703308398</v>
      </c>
      <c r="O4617">
        <v>43.749999999999901</v>
      </c>
      <c r="P4617">
        <v>195.45454545454501</v>
      </c>
      <c r="Q4617">
        <v>5.6564344003377003E-2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628</v>
      </c>
      <c r="E4618">
        <v>5.1962849999999996</v>
      </c>
      <c r="F4618">
        <v>6.31</v>
      </c>
      <c r="G4618">
        <v>24.178880073781102</v>
      </c>
      <c r="H4618">
        <v>51.859092768049798</v>
      </c>
      <c r="I4618">
        <v>-11.3177250223277</v>
      </c>
      <c r="J4618">
        <v>9.9627181574303503</v>
      </c>
      <c r="K4618">
        <v>4.8852755135281196</v>
      </c>
      <c r="L4618">
        <v>4.7324725712171398</v>
      </c>
      <c r="M4618">
        <v>87.816766318454199</v>
      </c>
      <c r="N4618">
        <v>3.2731322377088898</v>
      </c>
      <c r="O4618">
        <v>3.80348652931854</v>
      </c>
      <c r="P4618">
        <v>167.37288135593201</v>
      </c>
      <c r="Q4618">
        <v>0.11430898082933399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E4619">
        <v>5.1958443000000001</v>
      </c>
      <c r="F4619">
        <v>8.67</v>
      </c>
      <c r="G4619">
        <v>-87.275566447819699</v>
      </c>
      <c r="H4619">
        <v>-43.6653375819619</v>
      </c>
      <c r="I4619">
        <v>-69.792565027347095</v>
      </c>
      <c r="J4619">
        <v>-22.433578138865901</v>
      </c>
      <c r="K4619">
        <v>11.802227640783499</v>
      </c>
      <c r="L4619">
        <v>16.376982589184301</v>
      </c>
      <c r="M4619">
        <v>34.573644878537102</v>
      </c>
      <c r="N4619">
        <v>1.48369565217391</v>
      </c>
      <c r="O4619">
        <v>220.645905420991</v>
      </c>
      <c r="P4619">
        <v>13.3333333333333</v>
      </c>
      <c r="Q4619">
        <v>-7.3905031291659998E-2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286</v>
      </c>
      <c r="E4620">
        <v>5.1482553600000003</v>
      </c>
      <c r="F4620">
        <v>1.92</v>
      </c>
      <c r="G4620">
        <v>75.687484520458696</v>
      </c>
      <c r="H4620">
        <v>-18.143947207630301</v>
      </c>
      <c r="I4620">
        <v>-10.470319705101801</v>
      </c>
      <c r="J4620">
        <v>-1.33357813886593</v>
      </c>
      <c r="K4620">
        <v>1.8951857443253599</v>
      </c>
      <c r="L4620">
        <v>1.32446335161939</v>
      </c>
      <c r="M4620">
        <v>1.3230485165919299</v>
      </c>
      <c r="N4620">
        <v>1.10021069265209</v>
      </c>
      <c r="O4620">
        <v>44.7916666666666</v>
      </c>
      <c r="P4620">
        <v>113.333333333333</v>
      </c>
      <c r="Q4620">
        <v>2.4091644528053999E-2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228</v>
      </c>
      <c r="E4621">
        <v>5.1288384000000002</v>
      </c>
      <c r="F4621">
        <v>13.44</v>
      </c>
      <c r="G4621">
        <v>97.582221362563899</v>
      </c>
      <c r="H4621">
        <v>5.2206787785875699</v>
      </c>
      <c r="I4621">
        <v>37.954277032065598</v>
      </c>
      <c r="J4621">
        <v>6.1391338678511103</v>
      </c>
      <c r="K4621">
        <v>11.4649248950701</v>
      </c>
      <c r="L4621">
        <v>10.7817417209063</v>
      </c>
      <c r="M4621">
        <v>76.362306942886704</v>
      </c>
      <c r="N4621">
        <v>0.51641037705584103</v>
      </c>
      <c r="O4621">
        <v>45.535714285714199</v>
      </c>
      <c r="P4621">
        <v>144.363636363636</v>
      </c>
      <c r="Q4621">
        <v>2.9453234375139001E-2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531</v>
      </c>
      <c r="E4622">
        <v>5.1172599999999999</v>
      </c>
      <c r="F4622">
        <v>16.55</v>
      </c>
      <c r="G4622">
        <v>-26.417778637436001</v>
      </c>
      <c r="H4622">
        <v>-3.4380648546891699</v>
      </c>
      <c r="I4622">
        <v>-14.254103488885599</v>
      </c>
      <c r="J4622">
        <v>-1.33357813886593</v>
      </c>
      <c r="K4622">
        <v>16.549999999999901</v>
      </c>
      <c r="L4622">
        <v>16.55</v>
      </c>
      <c r="M4622">
        <v>100</v>
      </c>
      <c r="O4622">
        <v>0</v>
      </c>
      <c r="P4622">
        <v>0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286</v>
      </c>
      <c r="E4623">
        <v>5.1064352749999999</v>
      </c>
      <c r="F4623">
        <v>175.05</v>
      </c>
      <c r="G4623">
        <v>13.846644439486999</v>
      </c>
      <c r="H4623">
        <v>-3.4380648546891699</v>
      </c>
      <c r="I4623">
        <v>33.280662629951301</v>
      </c>
      <c r="J4623">
        <v>-1.33357813886593</v>
      </c>
      <c r="K4623">
        <v>167.004865210009</v>
      </c>
      <c r="L4623">
        <v>141.235056432443</v>
      </c>
      <c r="M4623">
        <v>99.999999999866205</v>
      </c>
      <c r="N4623">
        <v>0</v>
      </c>
      <c r="O4623">
        <v>0</v>
      </c>
      <c r="P4623">
        <v>47.534766118836899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21</v>
      </c>
      <c r="E4624">
        <v>5.0947369</v>
      </c>
      <c r="F4624">
        <v>2.2000000000000002</v>
      </c>
      <c r="G4624">
        <v>-7.4988597185170898</v>
      </c>
      <c r="H4624">
        <v>1.32383990721558</v>
      </c>
      <c r="I4624">
        <v>-14.7065921766684</v>
      </c>
      <c r="J4624">
        <v>-1.33357813886593</v>
      </c>
      <c r="K4624">
        <v>2.1018714533135499</v>
      </c>
      <c r="L4624">
        <v>1.9060972981739901</v>
      </c>
      <c r="M4624">
        <v>99.988573876911602</v>
      </c>
      <c r="N4624">
        <v>1.23232323232323</v>
      </c>
      <c r="O4624">
        <v>0.45454545454543999</v>
      </c>
      <c r="P4624">
        <v>25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72</v>
      </c>
      <c r="E4625">
        <v>5.0830000000000002</v>
      </c>
      <c r="F4625">
        <v>2.99</v>
      </c>
      <c r="G4625">
        <v>-19.632064351721699</v>
      </c>
      <c r="H4625">
        <v>-10.5809219975463</v>
      </c>
      <c r="I4625">
        <v>11.906234063856999</v>
      </c>
      <c r="J4625">
        <v>-2.0969369174918802</v>
      </c>
      <c r="K4625">
        <v>2.6011347353773902</v>
      </c>
      <c r="L4625">
        <v>2.5066787328976301</v>
      </c>
      <c r="M4625">
        <v>69.970213168854897</v>
      </c>
      <c r="N4625">
        <v>1.2126340449912001</v>
      </c>
      <c r="O4625">
        <v>5.68561872909698</v>
      </c>
      <c r="P4625">
        <v>49.5</v>
      </c>
      <c r="Q4625">
        <v>3.6783276700127002E-2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133</v>
      </c>
      <c r="E4626">
        <v>5.0652321599999999</v>
      </c>
      <c r="F4626">
        <v>0.3</v>
      </c>
      <c r="G4626">
        <v>-5.5931859894901201</v>
      </c>
      <c r="H4626">
        <v>-1.87035303188851</v>
      </c>
      <c r="I4626">
        <v>-12.2495918825592</v>
      </c>
      <c r="J4626">
        <v>1.0670674632677399</v>
      </c>
      <c r="K4626">
        <v>0.38104149371468099</v>
      </c>
      <c r="L4626">
        <v>0.316837459592406</v>
      </c>
      <c r="M4626">
        <v>38.332852816306797</v>
      </c>
      <c r="N4626">
        <v>1</v>
      </c>
      <c r="Q4626">
        <v>5.2048647419290002E-2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604</v>
      </c>
      <c r="E4627">
        <v>5.0563715311606101</v>
      </c>
      <c r="F4627">
        <v>16.86</v>
      </c>
      <c r="G4627">
        <v>-28.223253302549601</v>
      </c>
      <c r="H4627">
        <v>1.5432551951240201</v>
      </c>
      <c r="I4627">
        <v>-25.517261383622401</v>
      </c>
      <c r="J4627">
        <v>-1.33357813886593</v>
      </c>
      <c r="K4627">
        <v>16.681251799104999</v>
      </c>
      <c r="L4627">
        <v>19.026443959699801</v>
      </c>
      <c r="M4627">
        <v>98.301476099178998</v>
      </c>
      <c r="N4627">
        <v>0</v>
      </c>
      <c r="O4627">
        <v>36.832740213523103</v>
      </c>
      <c r="P4627">
        <v>10.848126232741601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136</v>
      </c>
      <c r="E4628">
        <v>5.055555</v>
      </c>
      <c r="F4628">
        <v>4.8499999999999996</v>
      </c>
      <c r="G4628">
        <v>-5.5931859894901201</v>
      </c>
      <c r="H4628">
        <v>-1.87035303188851</v>
      </c>
      <c r="I4628">
        <v>-12.2495918825592</v>
      </c>
      <c r="J4628">
        <v>1.0670674632677399</v>
      </c>
      <c r="K4628">
        <v>5.1230840222052203</v>
      </c>
      <c r="M4628">
        <v>99.999956885964906</v>
      </c>
      <c r="N4628">
        <v>1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E4629">
        <v>5.0321998719999996</v>
      </c>
      <c r="F4629">
        <v>6.02</v>
      </c>
      <c r="G4629">
        <v>18.642462326419299</v>
      </c>
      <c r="H4629">
        <v>-25.329956746581001</v>
      </c>
      <c r="I4629">
        <v>-43.011499938589701</v>
      </c>
      <c r="J4629">
        <v>-3.2011502950628601</v>
      </c>
      <c r="K4629">
        <v>6.8984221085150397</v>
      </c>
      <c r="L4629">
        <v>6.1748444729501202</v>
      </c>
      <c r="M4629">
        <v>29.942042481475799</v>
      </c>
      <c r="N4629">
        <v>1.25440024946296</v>
      </c>
      <c r="O4629">
        <v>41.0299003322259</v>
      </c>
      <c r="P4629">
        <v>60.106382978723303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681</v>
      </c>
      <c r="E4630">
        <v>4.9819621999999999</v>
      </c>
      <c r="F4630">
        <v>9.86</v>
      </c>
      <c r="G4630">
        <v>-42.502885020414702</v>
      </c>
      <c r="H4630">
        <v>-22.848810088657899</v>
      </c>
      <c r="I4630">
        <v>-13.6418585909264</v>
      </c>
      <c r="J4630">
        <v>-22.852565480637999</v>
      </c>
      <c r="K4630">
        <v>11.562275631904599</v>
      </c>
      <c r="L4630">
        <v>11.1745404226719</v>
      </c>
      <c r="M4630">
        <v>39.421420537667998</v>
      </c>
      <c r="N4630">
        <v>2.3281847637448498</v>
      </c>
      <c r="O4630">
        <v>46.8559837728194</v>
      </c>
      <c r="P4630">
        <v>21.8788627935722</v>
      </c>
      <c r="Q4630">
        <v>6.0524312957715001E-2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531</v>
      </c>
      <c r="E4631">
        <v>4.9800000000000004</v>
      </c>
      <c r="F4631">
        <v>8.3000000000000007</v>
      </c>
      <c r="G4631">
        <v>60.099075295148197</v>
      </c>
      <c r="H4631">
        <v>48.3163211102231</v>
      </c>
      <c r="I4631">
        <v>20.7052461046103</v>
      </c>
      <c r="J4631">
        <v>-1.90829078254408</v>
      </c>
      <c r="K4631">
        <v>6.70052787450431</v>
      </c>
      <c r="L4631">
        <v>5.9981846709895201</v>
      </c>
      <c r="M4631">
        <v>55.2307002452578</v>
      </c>
      <c r="N4631">
        <v>3.18618197548057</v>
      </c>
      <c r="O4631">
        <v>20.963855421686699</v>
      </c>
      <c r="P4631">
        <v>95.754716981132006</v>
      </c>
      <c r="Q4631">
        <v>3.7125778331330003E-2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E4632">
        <v>4.9749999999999996</v>
      </c>
      <c r="F4632">
        <v>9.9499999999999993</v>
      </c>
      <c r="G4632">
        <v>-21.459972730263001</v>
      </c>
      <c r="H4632">
        <v>-3.4380648546891699</v>
      </c>
      <c r="I4632">
        <v>-9.2962975817126292</v>
      </c>
      <c r="J4632">
        <v>-1.33357813886593</v>
      </c>
      <c r="K4632">
        <v>9.7388406800081508</v>
      </c>
      <c r="L4632">
        <v>9.7172180598277595</v>
      </c>
      <c r="M4632">
        <v>100</v>
      </c>
      <c r="N4632">
        <v>0</v>
      </c>
      <c r="O4632">
        <v>0</v>
      </c>
      <c r="P4632">
        <v>10.432852386237499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845</v>
      </c>
      <c r="E4633">
        <v>4.9382780000000004</v>
      </c>
      <c r="F4633">
        <v>6.28</v>
      </c>
      <c r="G4633">
        <v>43.311951092293697</v>
      </c>
      <c r="H4633">
        <v>-17.507030371930501</v>
      </c>
      <c r="I4633">
        <v>-11.4717794299658</v>
      </c>
      <c r="J4633">
        <v>-6.2190743220720304</v>
      </c>
      <c r="K4633">
        <v>7.6059516737378896</v>
      </c>
      <c r="L4633">
        <v>7.0605829784171297</v>
      </c>
      <c r="M4633">
        <v>19.346193844340501</v>
      </c>
      <c r="N4633">
        <v>0.77750069271266198</v>
      </c>
      <c r="O4633">
        <v>71.019108280254699</v>
      </c>
      <c r="P4633">
        <v>106.578947368421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116</v>
      </c>
      <c r="E4634">
        <v>4.8955500000000001</v>
      </c>
      <c r="F4634">
        <v>9.89</v>
      </c>
      <c r="G4634">
        <v>-0.59080662725790101</v>
      </c>
      <c r="H4634">
        <v>0.52233118491477404</v>
      </c>
      <c r="I4634">
        <v>-17.860341305649701</v>
      </c>
      <c r="J4634">
        <v>-6.8335781388659296</v>
      </c>
      <c r="K4634">
        <v>9.5590677831356992</v>
      </c>
      <c r="L4634">
        <v>9.6289714616815498</v>
      </c>
      <c r="M4634">
        <v>56.302346590427099</v>
      </c>
      <c r="N4634">
        <v>0.92931849850103398</v>
      </c>
      <c r="O4634">
        <v>61.678463094034299</v>
      </c>
      <c r="P4634">
        <v>40.883190883190899</v>
      </c>
      <c r="Q4634">
        <v>1.3788332990467E-2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E4635">
        <v>4.8835709999999999</v>
      </c>
      <c r="F4635">
        <v>9.57</v>
      </c>
      <c r="G4635">
        <v>23.113471362563899</v>
      </c>
      <c r="H4635">
        <v>12.445035526505199</v>
      </c>
      <c r="I4635">
        <v>18.662563177780999</v>
      </c>
      <c r="J4635">
        <v>-4.8256416309294199</v>
      </c>
      <c r="K4635">
        <v>8.5354104382662506</v>
      </c>
      <c r="L4635">
        <v>7.8397333550797699</v>
      </c>
      <c r="M4635">
        <v>52.249035251200098</v>
      </c>
      <c r="N4635">
        <v>4.1548462238398498</v>
      </c>
      <c r="O4635">
        <v>21.0031347962382</v>
      </c>
      <c r="P4635">
        <v>67.894736842105203</v>
      </c>
      <c r="Q4635">
        <v>2.122402375162E-2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E4636">
        <v>4.8722553</v>
      </c>
      <c r="F4636">
        <v>8.91</v>
      </c>
      <c r="G4636">
        <v>53.946593832199603</v>
      </c>
      <c r="H4636">
        <v>0.44650784231414598</v>
      </c>
      <c r="I4636">
        <v>-7.5475166625382997</v>
      </c>
      <c r="J4636">
        <v>-0.68841684854336505</v>
      </c>
      <c r="K4636">
        <v>9.1171843739411909</v>
      </c>
      <c r="L4636">
        <v>7.8949914871868803</v>
      </c>
      <c r="M4636">
        <v>42.0310851180611</v>
      </c>
      <c r="N4636">
        <v>1.68177024498926</v>
      </c>
      <c r="O4636">
        <v>39.057239057239002</v>
      </c>
      <c r="P4636">
        <v>136.968085106383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279</v>
      </c>
      <c r="E4637">
        <v>4.8673352000000003</v>
      </c>
      <c r="F4637">
        <v>6.76</v>
      </c>
      <c r="G4637">
        <v>-55.259883900593898</v>
      </c>
      <c r="H4637">
        <v>-17.568499637297801</v>
      </c>
      <c r="I4637">
        <v>-22.281314373239301</v>
      </c>
      <c r="J4637">
        <v>-6.2801022030370497</v>
      </c>
      <c r="K4637">
        <v>7.8545361482800304</v>
      </c>
      <c r="L4637">
        <v>8.0027705434391798</v>
      </c>
      <c r="M4637">
        <v>0.58209542151757898</v>
      </c>
      <c r="N4637">
        <v>2.20444444444444</v>
      </c>
      <c r="O4637">
        <v>42.011834319526599</v>
      </c>
      <c r="P4637">
        <v>6.96202531645568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411</v>
      </c>
      <c r="E4638">
        <v>4.86585</v>
      </c>
      <c r="F4638">
        <v>9.83</v>
      </c>
      <c r="G4638">
        <v>81.404631510555504</v>
      </c>
      <c r="H4638">
        <v>-24.149527305282</v>
      </c>
      <c r="I4638">
        <v>11.7715375367554</v>
      </c>
      <c r="J4638">
        <v>-7.0666608456328603</v>
      </c>
      <c r="K4638">
        <v>11.354323817170499</v>
      </c>
      <c r="L4638">
        <v>10.604761768096299</v>
      </c>
      <c r="M4638">
        <v>16.120873589674598</v>
      </c>
      <c r="N4638">
        <v>0.73529631720050703</v>
      </c>
      <c r="O4638">
        <v>113.530010172939</v>
      </c>
      <c r="P4638">
        <v>117.960088691796</v>
      </c>
      <c r="Q4638">
        <v>2.5862689997627E-2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551</v>
      </c>
      <c r="E4639">
        <v>4.8645610000000001</v>
      </c>
      <c r="F4639">
        <v>14.17</v>
      </c>
      <c r="G4639">
        <v>355.55501047821002</v>
      </c>
      <c r="H4639">
        <v>1.6528442362199001</v>
      </c>
      <c r="I4639">
        <v>56.468788077379401</v>
      </c>
      <c r="J4639">
        <v>-10.6811314638345</v>
      </c>
      <c r="K4639">
        <v>13.4498719473173</v>
      </c>
      <c r="L4639">
        <v>9.6696161710811399</v>
      </c>
      <c r="M4639">
        <v>24.028304198975999</v>
      </c>
      <c r="N4639">
        <v>1.2488153575822101</v>
      </c>
      <c r="O4639">
        <v>17.925194071983</v>
      </c>
      <c r="P4639">
        <v>381.97278911564598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E4640">
        <v>4.85595</v>
      </c>
      <c r="F4640">
        <v>7.5</v>
      </c>
      <c r="G4640">
        <v>146.30949408983599</v>
      </c>
      <c r="H4640">
        <v>-11.6287739011439</v>
      </c>
      <c r="I4640">
        <v>73.245896511114296</v>
      </c>
      <c r="J4640">
        <v>-6.8681693338344898</v>
      </c>
      <c r="K4640">
        <v>7.5038132552439896</v>
      </c>
      <c r="L4640">
        <v>5.6933680302229899</v>
      </c>
      <c r="M4640">
        <v>18.096925753580901</v>
      </c>
      <c r="N4640">
        <v>0.22741846921796999</v>
      </c>
      <c r="O4640">
        <v>22.533333333333299</v>
      </c>
      <c r="P4640">
        <v>198.80478087649399</v>
      </c>
      <c r="Q4640">
        <v>7.3268169592228996E-2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1149</v>
      </c>
      <c r="E4641">
        <v>4.8449999999999998</v>
      </c>
      <c r="F4641">
        <v>2.85</v>
      </c>
      <c r="G4641">
        <v>27.636275416617998</v>
      </c>
      <c r="H4641">
        <v>-2.0728771413785898</v>
      </c>
      <c r="I4641">
        <v>-21.116848586924799</v>
      </c>
      <c r="J4641">
        <v>3.1609574444648902E-2</v>
      </c>
      <c r="K4641">
        <v>2.9539937286153202</v>
      </c>
      <c r="L4641">
        <v>2.9902245617638998</v>
      </c>
      <c r="M4641">
        <v>44.691217205121497</v>
      </c>
      <c r="N4641">
        <v>0.59750479807488299</v>
      </c>
      <c r="O4641">
        <v>56.140350877192901</v>
      </c>
      <c r="P4641">
        <v>66.6666666666666</v>
      </c>
      <c r="Q4641">
        <v>2.1700938165811999E-2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165</v>
      </c>
      <c r="E4642">
        <v>4.8364752799999904</v>
      </c>
      <c r="F4642">
        <v>5.6</v>
      </c>
      <c r="G4642">
        <v>17.171964952307501</v>
      </c>
      <c r="K4642">
        <v>5.4856592989664099</v>
      </c>
      <c r="L4642">
        <v>5.3129273959650396</v>
      </c>
      <c r="M4642">
        <v>11.3707014279082</v>
      </c>
      <c r="N4642">
        <v>1</v>
      </c>
      <c r="O4642">
        <v>29.464285714285701</v>
      </c>
      <c r="P4642">
        <v>53.424657534246499</v>
      </c>
      <c r="Q4642">
        <v>-8.5879446318412003E-2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72</v>
      </c>
      <c r="E4643">
        <v>4.8311999999999999</v>
      </c>
      <c r="F4643">
        <v>2.64</v>
      </c>
      <c r="G4643">
        <v>18.637166417509</v>
      </c>
      <c r="H4643">
        <v>4.0308148133605997</v>
      </c>
      <c r="I4643">
        <v>12.061685984798601</v>
      </c>
      <c r="J4643">
        <v>-0.94598123964113401</v>
      </c>
      <c r="K4643">
        <v>2.1031155749607899</v>
      </c>
      <c r="L4643">
        <v>1.8316394239198299</v>
      </c>
      <c r="M4643">
        <v>90.814325053897306</v>
      </c>
      <c r="N4643">
        <v>1.5821973740686499</v>
      </c>
      <c r="O4643">
        <v>0</v>
      </c>
      <c r="P4643">
        <v>47.486033519552997</v>
      </c>
      <c r="Q4643">
        <v>4.73568589528E-2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531</v>
      </c>
      <c r="E4644">
        <v>4.8150000000000004</v>
      </c>
      <c r="F4644">
        <v>16.05</v>
      </c>
      <c r="G4644">
        <v>17.1421498062133</v>
      </c>
      <c r="H4644">
        <v>-4.2880952129162599</v>
      </c>
      <c r="I4644">
        <v>-11.303494123907999</v>
      </c>
      <c r="J4644">
        <v>0.41097014773841301</v>
      </c>
      <c r="K4644">
        <v>16.322296687484499</v>
      </c>
      <c r="L4644">
        <v>14.925965174187899</v>
      </c>
      <c r="M4644">
        <v>45.670896596093797</v>
      </c>
      <c r="N4644">
        <v>0.52182143770785305</v>
      </c>
      <c r="O4644">
        <v>23.052959501557599</v>
      </c>
      <c r="P4644">
        <v>64.4467213114754</v>
      </c>
      <c r="Q4644">
        <v>1.1474887774459999E-2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E4645">
        <v>4.7932499999999996</v>
      </c>
      <c r="F4645">
        <v>8.25</v>
      </c>
      <c r="G4645">
        <v>40.925020551204902</v>
      </c>
      <c r="H4645">
        <v>-3.67990282325023</v>
      </c>
      <c r="I4645">
        <v>5.3111139024187199</v>
      </c>
      <c r="J4645">
        <v>-1.8160871859105501</v>
      </c>
      <c r="K4645">
        <v>7.5246343579017099</v>
      </c>
      <c r="L4645">
        <v>6.5027332950728702</v>
      </c>
      <c r="M4645">
        <v>67.196437354523795</v>
      </c>
      <c r="N4645">
        <v>1.12097504290134E-2</v>
      </c>
      <c r="O4645">
        <v>5.4545454545454399</v>
      </c>
      <c r="P4645">
        <v>99.757869249394602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E4646">
        <v>4.7779818379999996</v>
      </c>
      <c r="F4646">
        <v>5.1100000000000003</v>
      </c>
      <c r="G4646">
        <v>-64.851513577195007</v>
      </c>
      <c r="H4646">
        <v>12.172794873817599</v>
      </c>
      <c r="I4646">
        <v>-44.061795796577897</v>
      </c>
      <c r="J4646">
        <v>8.7957322059616594</v>
      </c>
      <c r="K4646">
        <v>4.9337631532168498</v>
      </c>
      <c r="L4646">
        <v>6.1330721413899401</v>
      </c>
      <c r="M4646">
        <v>95.975797518721507</v>
      </c>
      <c r="N4646">
        <v>0.65591397849462296</v>
      </c>
      <c r="O4646">
        <v>62.426614481408997</v>
      </c>
      <c r="P4646">
        <v>34.473684210526301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286</v>
      </c>
      <c r="E4647">
        <v>4.7736884000000002</v>
      </c>
      <c r="F4647">
        <v>4.42</v>
      </c>
      <c r="G4647">
        <v>178.40980756946001</v>
      </c>
      <c r="H4647">
        <v>74.120990263421007</v>
      </c>
      <c r="I4647">
        <v>139.76888501686099</v>
      </c>
      <c r="J4647">
        <v>-1.5548170769190199</v>
      </c>
      <c r="K4647">
        <v>2.9743105404879602</v>
      </c>
      <c r="L4647">
        <v>1.6501508173116</v>
      </c>
      <c r="M4647">
        <v>67.631038146668999</v>
      </c>
      <c r="N4647">
        <v>1.7459046831107801</v>
      </c>
      <c r="O4647">
        <v>6.3348416289592704</v>
      </c>
      <c r="P4647">
        <v>204.827586206896</v>
      </c>
      <c r="Q4647">
        <v>0.22884926580239401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420</v>
      </c>
      <c r="E4648">
        <v>4.7396177460000004</v>
      </c>
      <c r="F4648">
        <v>30.62</v>
      </c>
      <c r="G4648">
        <v>223.125600357997</v>
      </c>
      <c r="H4648">
        <v>18.021673344438099</v>
      </c>
      <c r="I4648">
        <v>235.28927550654799</v>
      </c>
      <c r="J4648">
        <v>-1.33357813886593</v>
      </c>
      <c r="K4648">
        <v>24.914490365202902</v>
      </c>
      <c r="M4648">
        <v>100</v>
      </c>
      <c r="N4648">
        <v>3.0407257863516199E-3</v>
      </c>
      <c r="O4648">
        <v>0</v>
      </c>
      <c r="P4648">
        <v>249.54337899543299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E4649">
        <v>4.6908989999999999</v>
      </c>
      <c r="F4649">
        <v>0.71</v>
      </c>
      <c r="G4649">
        <v>-15.480278637435999</v>
      </c>
      <c r="H4649">
        <v>5.7927043760800396</v>
      </c>
      <c r="I4649">
        <v>-29.730293965076001</v>
      </c>
      <c r="J4649">
        <v>9.4993289705497405E-2</v>
      </c>
      <c r="K4649">
        <v>0.67856681655934303</v>
      </c>
      <c r="L4649">
        <v>0.68658148854303203</v>
      </c>
      <c r="M4649">
        <v>54.229403982646502</v>
      </c>
      <c r="N4649">
        <v>0.90290853020529704</v>
      </c>
      <c r="O4649">
        <v>30.985915492957702</v>
      </c>
      <c r="P4649">
        <v>31.481481481481399</v>
      </c>
      <c r="Q4649">
        <v>-5.6966843492364E-2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398</v>
      </c>
      <c r="E4650">
        <v>4.6615548000000002</v>
      </c>
      <c r="F4650">
        <v>10.76</v>
      </c>
      <c r="G4650">
        <v>28.849176629519199</v>
      </c>
      <c r="H4650">
        <v>6.6586053923569999</v>
      </c>
      <c r="I4650">
        <v>1.3205474241111499</v>
      </c>
      <c r="J4650">
        <v>-1.33357813886593</v>
      </c>
      <c r="K4650">
        <v>9.5097656050748398</v>
      </c>
      <c r="L4650">
        <v>8.94496936412461</v>
      </c>
      <c r="M4650">
        <v>100</v>
      </c>
      <c r="N4650">
        <v>6.6666666666666599</v>
      </c>
      <c r="O4650">
        <v>0</v>
      </c>
      <c r="P4650">
        <v>55.2669552669552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391</v>
      </c>
      <c r="E4651">
        <v>4.6519104000000002</v>
      </c>
      <c r="F4651">
        <v>3.2</v>
      </c>
      <c r="G4651">
        <v>-78.297477885556304</v>
      </c>
      <c r="H4651">
        <v>-15.600227016851299</v>
      </c>
      <c r="I4651">
        <v>-59.553248788030899</v>
      </c>
      <c r="J4651">
        <v>-9.7842823642180399</v>
      </c>
      <c r="K4651">
        <v>3.7692584852301101</v>
      </c>
      <c r="L4651">
        <v>4.9805641871450703</v>
      </c>
      <c r="M4651">
        <v>38.965459456382902</v>
      </c>
      <c r="N4651">
        <v>1.60196078431372</v>
      </c>
      <c r="O4651">
        <v>125</v>
      </c>
      <c r="P4651">
        <v>10.344827586206801</v>
      </c>
      <c r="Q4651">
        <v>-1.504752044474E-2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420</v>
      </c>
      <c r="E4652">
        <v>4.6501549999999998</v>
      </c>
      <c r="F4652">
        <v>15.5</v>
      </c>
      <c r="G4652">
        <v>91.278850576047105</v>
      </c>
      <c r="H4652">
        <v>-3.2471036834606601</v>
      </c>
      <c r="I4652">
        <v>4.9766657418836102</v>
      </c>
      <c r="J4652">
        <v>-6.9690697455805504</v>
      </c>
      <c r="K4652">
        <v>17.390228277326202</v>
      </c>
      <c r="L4652">
        <v>15.423060307621499</v>
      </c>
      <c r="M4652">
        <v>20.195604455335499</v>
      </c>
      <c r="N4652">
        <v>0.17841461811489401</v>
      </c>
      <c r="O4652">
        <v>86.129032258064498</v>
      </c>
      <c r="P4652">
        <v>117.69662921348301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531</v>
      </c>
      <c r="E4653">
        <v>4.6007610000000003</v>
      </c>
      <c r="F4653">
        <v>13.9</v>
      </c>
      <c r="G4653">
        <v>163.77011280306499</v>
      </c>
      <c r="H4653">
        <v>-3.93206626612178</v>
      </c>
      <c r="I4653">
        <v>-11.8976970087677</v>
      </c>
      <c r="J4653">
        <v>-5.6755048688523599</v>
      </c>
      <c r="K4653">
        <v>14.690314986431501</v>
      </c>
      <c r="L4653">
        <v>13.2344482571438</v>
      </c>
      <c r="M4653">
        <v>26.159861624645401</v>
      </c>
      <c r="N4653">
        <v>1.49948809756916</v>
      </c>
      <c r="O4653">
        <v>43.525179856115102</v>
      </c>
      <c r="P4653">
        <v>204.15754923413499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531</v>
      </c>
      <c r="E4654">
        <v>4.5922499999999999</v>
      </c>
      <c r="F4654">
        <v>23.55</v>
      </c>
      <c r="G4654">
        <v>-5.0260260601164202</v>
      </c>
      <c r="H4654">
        <v>5.6402121253941901</v>
      </c>
      <c r="I4654">
        <v>-21.171099536316401</v>
      </c>
      <c r="J4654">
        <v>-8.6802558470407298E-2</v>
      </c>
      <c r="K4654">
        <v>21.807057234976899</v>
      </c>
      <c r="L4654">
        <v>21.068638824468199</v>
      </c>
      <c r="M4654">
        <v>69.214496842259095</v>
      </c>
      <c r="N4654">
        <v>1.00033945051447</v>
      </c>
      <c r="O4654">
        <v>18.131634819532898</v>
      </c>
      <c r="P4654">
        <v>53.420195439739402</v>
      </c>
      <c r="Q4654">
        <v>0.128609700834037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136</v>
      </c>
      <c r="E4655">
        <v>4.5750000000000002</v>
      </c>
      <c r="F4655">
        <v>15.25</v>
      </c>
      <c r="G4655">
        <v>98.840714715592</v>
      </c>
      <c r="H4655">
        <v>2.6748919559420501</v>
      </c>
      <c r="I4655">
        <v>-28.1445608576038</v>
      </c>
      <c r="J4655">
        <v>4.7089185410809398</v>
      </c>
      <c r="K4655">
        <v>15.943879337912101</v>
      </c>
      <c r="L4655">
        <v>15.1181471032023</v>
      </c>
      <c r="M4655">
        <v>44.718379640662199</v>
      </c>
      <c r="N4655">
        <v>0.73997591812161301</v>
      </c>
      <c r="O4655">
        <v>121.573770491803</v>
      </c>
      <c r="P4655">
        <v>137.53894080996801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21</v>
      </c>
      <c r="E4656">
        <v>4.5559430000000001</v>
      </c>
      <c r="F4656">
        <v>8.27</v>
      </c>
      <c r="G4656">
        <v>-7.5959395569762496</v>
      </c>
      <c r="H4656">
        <v>-5.99904046444526</v>
      </c>
      <c r="I4656">
        <v>-4.4267462511698197</v>
      </c>
      <c r="J4656">
        <v>-4.9523959917006604</v>
      </c>
      <c r="K4656">
        <v>8.3909060920342</v>
      </c>
      <c r="L4656">
        <v>8.3374863923664098</v>
      </c>
      <c r="M4656">
        <v>56.232352916666699</v>
      </c>
      <c r="N4656">
        <v>0.64635641871259297</v>
      </c>
      <c r="O4656">
        <v>51.148730350664998</v>
      </c>
      <c r="P4656">
        <v>34.910277324632901</v>
      </c>
      <c r="Q4656">
        <v>9.3999652219540999E-2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1149</v>
      </c>
      <c r="E4657">
        <v>4.5550560999999998</v>
      </c>
      <c r="F4657">
        <v>4.57</v>
      </c>
      <c r="G4657">
        <v>65.599028085252996</v>
      </c>
      <c r="H4657">
        <v>61.2262460993744</v>
      </c>
      <c r="I4657">
        <v>109.76550435425099</v>
      </c>
      <c r="J4657">
        <v>-8.6894429499991297</v>
      </c>
      <c r="K4657">
        <v>3.41444856707942</v>
      </c>
      <c r="L4657">
        <v>2.1476829844216301</v>
      </c>
      <c r="M4657">
        <v>52.805093465474997</v>
      </c>
      <c r="N4657">
        <v>2.15983494461334</v>
      </c>
      <c r="O4657">
        <v>14.442013129102801</v>
      </c>
      <c r="P4657">
        <v>135.567010309278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57</v>
      </c>
      <c r="E4658">
        <v>4.52709048</v>
      </c>
      <c r="F4658">
        <v>10.199999999999999</v>
      </c>
      <c r="G4658">
        <v>43.299359465725303</v>
      </c>
      <c r="H4658">
        <v>6.7131230502784103</v>
      </c>
      <c r="I4658">
        <v>32.508486439171897</v>
      </c>
      <c r="J4658">
        <v>-1.33357813886593</v>
      </c>
      <c r="K4658">
        <v>8.8166686382548498</v>
      </c>
      <c r="L4658">
        <v>7.3641946024331402</v>
      </c>
      <c r="M4658">
        <v>100</v>
      </c>
      <c r="N4658">
        <v>0</v>
      </c>
      <c r="O4658">
        <v>0</v>
      </c>
      <c r="P4658">
        <v>69.717138103161403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46</v>
      </c>
      <c r="E4659">
        <v>4.512683504</v>
      </c>
      <c r="F4659">
        <v>12.64</v>
      </c>
      <c r="G4659">
        <v>84.248888029230599</v>
      </c>
      <c r="H4659">
        <v>-1.750301141609</v>
      </c>
      <c r="I4659">
        <v>-6.7711102916066999</v>
      </c>
      <c r="J4659">
        <v>-0.91691147219925995</v>
      </c>
      <c r="K4659">
        <v>11.410815407758699</v>
      </c>
      <c r="L4659">
        <v>11.072877665205199</v>
      </c>
      <c r="M4659">
        <v>83.206017374255794</v>
      </c>
      <c r="N4659">
        <v>0.51429321433258901</v>
      </c>
      <c r="O4659">
        <v>18.117088607594901</v>
      </c>
      <c r="P4659">
        <v>121.754385964912</v>
      </c>
      <c r="Q4659">
        <v>5.5422432966140004E-3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480</v>
      </c>
      <c r="E4660">
        <v>4.5008194919999998</v>
      </c>
      <c r="F4660">
        <v>1.38</v>
      </c>
      <c r="G4660">
        <v>18.845379257300799</v>
      </c>
      <c r="H4660">
        <v>-10.8454722620965</v>
      </c>
      <c r="I4660">
        <v>11.200441965659801</v>
      </c>
      <c r="J4660">
        <v>-6.6366084418962297</v>
      </c>
      <c r="K4660">
        <v>1.17927288874597</v>
      </c>
      <c r="L4660">
        <v>1.02326729500129</v>
      </c>
      <c r="M4660">
        <v>87.289212741023107</v>
      </c>
      <c r="N4660">
        <v>0.69025104710023899</v>
      </c>
      <c r="O4660">
        <v>7.2463768115942102</v>
      </c>
      <c r="P4660">
        <v>83.999999999999901</v>
      </c>
      <c r="Q4660">
        <v>-2.6219081129636002E-2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628</v>
      </c>
      <c r="E4661">
        <v>4.4980230600000004</v>
      </c>
      <c r="F4661">
        <v>13.8</v>
      </c>
      <c r="G4661">
        <v>-47.334684081562003</v>
      </c>
      <c r="I4661">
        <v>-4.73029396507608</v>
      </c>
      <c r="K4661">
        <v>17.182926074637699</v>
      </c>
      <c r="L4661">
        <v>23.662368761796301</v>
      </c>
      <c r="M4661">
        <v>89.584477983611194</v>
      </c>
      <c r="N4661">
        <v>1</v>
      </c>
      <c r="O4661">
        <v>26.449275362318801</v>
      </c>
      <c r="P4661">
        <v>15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18</v>
      </c>
      <c r="E4662">
        <v>4.4837042</v>
      </c>
      <c r="F4662">
        <v>13.18</v>
      </c>
      <c r="G4662">
        <v>98.496897130481997</v>
      </c>
      <c r="H4662">
        <v>0.42324326193808798</v>
      </c>
      <c r="I4662">
        <v>176.054266555167</v>
      </c>
      <c r="J4662">
        <v>-2.31028738003798</v>
      </c>
      <c r="K4662">
        <v>11.996556969673</v>
      </c>
      <c r="L4662">
        <v>8.6278488874393702</v>
      </c>
      <c r="M4662">
        <v>67.938067104836307</v>
      </c>
      <c r="N4662">
        <v>0.55264623955431702</v>
      </c>
      <c r="O4662">
        <v>0.98634294385433396</v>
      </c>
      <c r="P4662">
        <v>190.308370044052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531</v>
      </c>
      <c r="E4663">
        <v>4.4400000000000004</v>
      </c>
      <c r="F4663">
        <v>44.4</v>
      </c>
      <c r="G4663">
        <v>-41.555393316335099</v>
      </c>
      <c r="H4663">
        <v>2.4049655983932601</v>
      </c>
      <c r="I4663">
        <v>22.656164781234601</v>
      </c>
      <c r="J4663">
        <v>-6.3335781388659296</v>
      </c>
      <c r="K4663">
        <v>41.026178822333797</v>
      </c>
      <c r="L4663">
        <v>37.604885573712203</v>
      </c>
      <c r="M4663">
        <v>61.235326299610797</v>
      </c>
      <c r="N4663">
        <v>0.979470574332309</v>
      </c>
      <c r="O4663">
        <v>22.274774774774698</v>
      </c>
      <c r="P4663">
        <v>86.241610738255005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365</v>
      </c>
      <c r="E4664">
        <v>4.4313012000000001</v>
      </c>
      <c r="F4664">
        <v>5.58</v>
      </c>
      <c r="G4664">
        <v>-33.417778637436001</v>
      </c>
      <c r="H4664">
        <v>-3.9535287722149501</v>
      </c>
      <c r="I4664">
        <v>-21.869997528620701</v>
      </c>
      <c r="J4664">
        <v>8.7424674885104992</v>
      </c>
      <c r="K4664">
        <v>5.4460560674407601</v>
      </c>
      <c r="L4664">
        <v>5.6646860361001403</v>
      </c>
      <c r="M4664">
        <v>55.259133771843302</v>
      </c>
      <c r="N4664">
        <v>0.92530518344963397</v>
      </c>
      <c r="O4664">
        <v>31.720430107526798</v>
      </c>
      <c r="P4664">
        <v>21.041214750542299</v>
      </c>
      <c r="Q4664">
        <v>7.1704900040135994E-2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531</v>
      </c>
      <c r="E4665">
        <v>4.4190649999999998</v>
      </c>
      <c r="F4665">
        <v>5.95</v>
      </c>
      <c r="G4665">
        <v>28.934701780318498</v>
      </c>
      <c r="H4665">
        <v>-8.2380648546891706</v>
      </c>
      <c r="I4665">
        <v>-19.054103488885598</v>
      </c>
      <c r="J4665">
        <v>-6.1335781388659196</v>
      </c>
      <c r="K4665">
        <v>6.26204476982217</v>
      </c>
      <c r="L4665">
        <v>5.8679083703536499</v>
      </c>
      <c r="M4665">
        <v>25.710337277257</v>
      </c>
      <c r="N4665">
        <v>0.54182272159800204</v>
      </c>
      <c r="O4665">
        <v>66.050420168067205</v>
      </c>
      <c r="P4665">
        <v>83.076923076923094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51</v>
      </c>
      <c r="E4666">
        <v>4.4167664469999997</v>
      </c>
      <c r="F4666">
        <v>5.27</v>
      </c>
      <c r="G4666">
        <v>-54.619413514820202</v>
      </c>
      <c r="H4666">
        <v>-3.2479507862481101</v>
      </c>
      <c r="I4666">
        <v>-27.7187997122025</v>
      </c>
      <c r="J4666">
        <v>-1.33357813886593</v>
      </c>
      <c r="K4666">
        <v>5.41054617933648</v>
      </c>
      <c r="L4666">
        <v>5.8098960152299401</v>
      </c>
      <c r="M4666">
        <v>19.553572178607599</v>
      </c>
      <c r="N4666">
        <v>1.88271604938271</v>
      </c>
      <c r="O4666">
        <v>39.278937381404099</v>
      </c>
      <c r="P4666">
        <v>5.3999999999999799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E4667">
        <v>4.3814599999999997</v>
      </c>
      <c r="F4667">
        <v>1.46</v>
      </c>
      <c r="G4667">
        <v>-20.620677188160599</v>
      </c>
      <c r="H4667">
        <v>-12.961874378498599</v>
      </c>
      <c r="I4667">
        <v>-40.516729751511797</v>
      </c>
      <c r="J4667">
        <v>-1.33357813886593</v>
      </c>
      <c r="K4667">
        <v>1.5544778698430499</v>
      </c>
      <c r="L4667">
        <v>1.6345311683477</v>
      </c>
      <c r="M4667">
        <v>39.147489100675898</v>
      </c>
      <c r="N4667">
        <v>0.643793252031854</v>
      </c>
      <c r="O4667">
        <v>57.534246575342401</v>
      </c>
      <c r="P4667">
        <v>30.357142857142801</v>
      </c>
      <c r="Q4667">
        <v>-0.13940659929422899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420</v>
      </c>
      <c r="E4668">
        <v>4.3791000000000002</v>
      </c>
      <c r="F4668">
        <v>13.27</v>
      </c>
      <c r="G4668">
        <v>-8.0413290388633296</v>
      </c>
      <c r="H4668">
        <v>-30.670941567017898</v>
      </c>
      <c r="I4668">
        <v>-58.380419278359298</v>
      </c>
      <c r="J4668">
        <v>-10.9934420844441</v>
      </c>
      <c r="K4668">
        <v>17.164723715751499</v>
      </c>
      <c r="L4668">
        <v>17.686033226419699</v>
      </c>
      <c r="M4668">
        <v>10.535059976463</v>
      </c>
      <c r="N4668">
        <v>6.3026942489514404E-2</v>
      </c>
      <c r="O4668">
        <v>89.902034664657094</v>
      </c>
      <c r="P4668">
        <v>34.720812182741099</v>
      </c>
      <c r="Q4668">
        <v>7.9405479592758996E-2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531</v>
      </c>
      <c r="E4669">
        <v>4.3761000000000001</v>
      </c>
      <c r="F4669">
        <v>8.6999999999999993</v>
      </c>
      <c r="G4669">
        <v>107.453189104499</v>
      </c>
      <c r="H4669">
        <v>-23.256246672870901</v>
      </c>
      <c r="I4669">
        <v>41.1030393682572</v>
      </c>
      <c r="J4669">
        <v>-8.8807479501866702</v>
      </c>
      <c r="K4669">
        <v>9.9294266279420693</v>
      </c>
      <c r="L4669">
        <v>8.2495770964410404</v>
      </c>
      <c r="M4669">
        <v>6.36220906189752</v>
      </c>
      <c r="N4669">
        <v>0.194237836563702</v>
      </c>
      <c r="O4669">
        <v>35.057471264367798</v>
      </c>
      <c r="P4669">
        <v>167.692307692307</v>
      </c>
      <c r="Q4669">
        <v>0.10240697605638301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133</v>
      </c>
      <c r="E4670">
        <v>4.3573556880000002</v>
      </c>
      <c r="F4670">
        <v>9.84</v>
      </c>
      <c r="G4670">
        <v>-16.350664543476199</v>
      </c>
      <c r="H4670">
        <v>6.6290492392705502</v>
      </c>
      <c r="I4670">
        <v>-4.1869893949258801</v>
      </c>
      <c r="J4670">
        <v>-1.33357813886593</v>
      </c>
      <c r="K4670">
        <v>9.2110887366549203</v>
      </c>
      <c r="L4670">
        <v>9.0500636738642708</v>
      </c>
      <c r="M4670">
        <v>100</v>
      </c>
      <c r="N4670">
        <v>3.38888888888888</v>
      </c>
      <c r="O4670">
        <v>0</v>
      </c>
      <c r="P4670">
        <v>10.067114093959701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E4671">
        <v>4.3524418000000002</v>
      </c>
      <c r="F4671">
        <v>6.67</v>
      </c>
      <c r="G4671">
        <v>210.45090823125</v>
      </c>
      <c r="H4671">
        <v>125.233263816639</v>
      </c>
      <c r="I4671">
        <v>165.99799735145001</v>
      </c>
      <c r="J4671">
        <v>9.70207551138874</v>
      </c>
      <c r="K4671">
        <v>3.7828026353520099</v>
      </c>
      <c r="L4671">
        <v>2.0335255270873702</v>
      </c>
      <c r="M4671">
        <v>99.988170071913203</v>
      </c>
      <c r="N4671">
        <v>1.7975739727948301</v>
      </c>
      <c r="O4671">
        <v>0</v>
      </c>
      <c r="P4671">
        <v>236.86868686868601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136</v>
      </c>
      <c r="E4672">
        <v>4.3448399999999996</v>
      </c>
      <c r="F4672">
        <v>7.29</v>
      </c>
      <c r="G4672">
        <v>-26.417778637436001</v>
      </c>
      <c r="H4672">
        <v>-3.4380648546891699</v>
      </c>
      <c r="I4672">
        <v>-14.254103488885599</v>
      </c>
      <c r="J4672">
        <v>-1.33357813886593</v>
      </c>
      <c r="K4672">
        <v>7.2899997208991003</v>
      </c>
      <c r="L4672">
        <v>7.2815719417541303</v>
      </c>
      <c r="M4672">
        <v>98.182515309086796</v>
      </c>
      <c r="O4672">
        <v>0</v>
      </c>
      <c r="P4672">
        <v>0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1773</v>
      </c>
      <c r="E4673">
        <v>4.3444688759999996</v>
      </c>
      <c r="F4673">
        <v>1.32</v>
      </c>
      <c r="G4673">
        <v>5.5822213625639803</v>
      </c>
      <c r="H4673">
        <v>-15.4633813103853</v>
      </c>
      <c r="I4673">
        <v>24.693264932167001</v>
      </c>
      <c r="J4673">
        <v>-1.33357813886593</v>
      </c>
      <c r="K4673">
        <v>1.33995367349492</v>
      </c>
      <c r="L4673">
        <v>1.12807668614979</v>
      </c>
      <c r="M4673">
        <v>3.3132837164962399</v>
      </c>
      <c r="N4673">
        <v>0.99340399738054097</v>
      </c>
      <c r="O4673">
        <v>47.727272727272698</v>
      </c>
      <c r="P4673">
        <v>64.999999999999901</v>
      </c>
      <c r="Q4673">
        <v>7.0976388857563993E-2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E4674">
        <v>4.2900080999999997</v>
      </c>
      <c r="F4674">
        <v>13.61</v>
      </c>
      <c r="G4674">
        <v>79.794342574685203</v>
      </c>
      <c r="H4674">
        <v>-7.2259436425679597</v>
      </c>
      <c r="I4674">
        <v>41.645094678353701</v>
      </c>
      <c r="J4674">
        <v>0.63722478084210599</v>
      </c>
      <c r="K4674">
        <v>14.2709386329655</v>
      </c>
      <c r="L4674">
        <v>12.370537519154</v>
      </c>
      <c r="M4674">
        <v>45.932800065424203</v>
      </c>
      <c r="N4674">
        <v>0.67169424222369201</v>
      </c>
      <c r="O4674">
        <v>37.545922116091099</v>
      </c>
      <c r="P4674">
        <v>140.035273368606</v>
      </c>
      <c r="Q4674">
        <v>-1.7573255344088001E-2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628</v>
      </c>
      <c r="E4675">
        <v>4.1949087</v>
      </c>
      <c r="F4675">
        <v>4.66</v>
      </c>
      <c r="G4675">
        <v>-3.7861996900675901</v>
      </c>
      <c r="H4675">
        <v>-5.3903425119559998</v>
      </c>
      <c r="I4675">
        <v>-21.425418229921402</v>
      </c>
      <c r="J4675">
        <v>-1.11184864884376</v>
      </c>
      <c r="K4675">
        <v>4.5734687451662399</v>
      </c>
      <c r="L4675">
        <v>4.5055032354950599</v>
      </c>
      <c r="M4675">
        <v>53.8231093892621</v>
      </c>
      <c r="N4675">
        <v>0.71634907807565096</v>
      </c>
      <c r="O4675">
        <v>28.755364806866901</v>
      </c>
      <c r="P4675">
        <v>34.682080924855498</v>
      </c>
      <c r="Q4675">
        <v>2.8194302294311999E-2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1447</v>
      </c>
      <c r="E4676">
        <v>4.1722686500000004</v>
      </c>
      <c r="F4676">
        <v>9.02</v>
      </c>
      <c r="G4676">
        <v>76.735374515717098</v>
      </c>
      <c r="H4676">
        <v>-3.4380648546891699</v>
      </c>
      <c r="I4676">
        <v>-18.3986305877166</v>
      </c>
      <c r="J4676">
        <v>0.99200325648291698</v>
      </c>
      <c r="K4676">
        <v>8.2045102790426192</v>
      </c>
      <c r="L4676">
        <v>7.0437048181372104</v>
      </c>
      <c r="M4676">
        <v>64.723048162899701</v>
      </c>
      <c r="N4676">
        <v>1.75651466650385</v>
      </c>
      <c r="O4676">
        <v>4.3237250554323703</v>
      </c>
      <c r="P4676">
        <v>133.67875647668299</v>
      </c>
      <c r="Q4676">
        <v>5.4591580550276998E-2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133</v>
      </c>
      <c r="E4677">
        <v>4.151904</v>
      </c>
      <c r="F4677">
        <v>9.6</v>
      </c>
      <c r="G4677">
        <v>-50.648244304365697</v>
      </c>
      <c r="H4677">
        <v>-11.938064854689101</v>
      </c>
      <c r="I4677">
        <v>-16.2949198154162</v>
      </c>
      <c r="J4677">
        <v>16.7309379901663</v>
      </c>
      <c r="K4677">
        <v>9.0987477422621694</v>
      </c>
      <c r="L4677">
        <v>10.4358726713428</v>
      </c>
      <c r="M4677">
        <v>69.860264981410893</v>
      </c>
      <c r="N4677">
        <v>0.55646348468453999</v>
      </c>
      <c r="O4677">
        <v>107.916666666666</v>
      </c>
      <c r="P4677">
        <v>57.377049180327802</v>
      </c>
      <c r="Q4677">
        <v>3.2262421714614999E-2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46</v>
      </c>
      <c r="E4678">
        <v>4.1471099999999996</v>
      </c>
      <c r="F4678">
        <v>1.77</v>
      </c>
      <c r="G4678">
        <v>7.6731304534730604</v>
      </c>
      <c r="H4678">
        <v>24.419078002453599</v>
      </c>
      <c r="I4678">
        <v>-32.309659044441098</v>
      </c>
      <c r="J4678">
        <v>-12.2788517707067</v>
      </c>
      <c r="K4678">
        <v>1.5962466125949499</v>
      </c>
      <c r="L4678">
        <v>1.59528064054747</v>
      </c>
      <c r="M4678">
        <v>50.670455689769298</v>
      </c>
      <c r="N4678">
        <v>1.2517684969693801</v>
      </c>
      <c r="O4678">
        <v>28.2485875706214</v>
      </c>
      <c r="P4678">
        <v>55.2631578947368</v>
      </c>
      <c r="Q4678">
        <v>6.3770002024819998E-3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E4679">
        <v>4.1281625000000002</v>
      </c>
      <c r="F4679">
        <v>13.75</v>
      </c>
      <c r="G4679">
        <v>-12.4045116390944</v>
      </c>
      <c r="H4679">
        <v>-13.8154233452552</v>
      </c>
      <c r="I4679">
        <v>-12.4776416087967</v>
      </c>
      <c r="J4679">
        <v>10.8711462705828</v>
      </c>
      <c r="K4679">
        <v>14.476817439925901</v>
      </c>
      <c r="L4679">
        <v>14.633576576314899</v>
      </c>
      <c r="M4679">
        <v>47.297300754864096</v>
      </c>
      <c r="N4679">
        <v>2.2730111454964201</v>
      </c>
      <c r="O4679">
        <v>51.636363636363598</v>
      </c>
      <c r="P4679">
        <v>35.467980295566498</v>
      </c>
      <c r="Q4679">
        <v>6.4927489051316997E-2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1149</v>
      </c>
      <c r="E4680">
        <v>4.1154793400000003</v>
      </c>
      <c r="F4680">
        <v>4.76</v>
      </c>
      <c r="G4680">
        <v>30.161168730985001</v>
      </c>
      <c r="H4680">
        <v>-11.8996033162276</v>
      </c>
      <c r="I4680">
        <v>-25.448133339631799</v>
      </c>
      <c r="J4680">
        <v>-6.5128610073918196</v>
      </c>
      <c r="K4680">
        <v>5.1212060140639002</v>
      </c>
      <c r="L4680">
        <v>5.1727621020260504</v>
      </c>
      <c r="M4680">
        <v>42.618217446811698</v>
      </c>
      <c r="N4680">
        <v>0.38837062504321901</v>
      </c>
      <c r="O4680">
        <v>57.563025210084</v>
      </c>
      <c r="P4680">
        <v>118.348623853211</v>
      </c>
      <c r="Q4680">
        <v>-8.9491453495468998E-2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845</v>
      </c>
      <c r="E4681">
        <v>4.0946295599999996</v>
      </c>
      <c r="F4681">
        <v>83.54</v>
      </c>
      <c r="G4681">
        <v>-26.417778637436001</v>
      </c>
      <c r="H4681">
        <v>6.7875585784814199</v>
      </c>
      <c r="I4681">
        <v>125.872369635575</v>
      </c>
      <c r="J4681">
        <v>3.65573944313735</v>
      </c>
      <c r="K4681">
        <v>75.018638353340705</v>
      </c>
      <c r="M4681">
        <v>100</v>
      </c>
      <c r="N4681">
        <v>6.7777777777777697</v>
      </c>
      <c r="O4681">
        <v>0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72</v>
      </c>
      <c r="E4682">
        <v>4.0873439999999999</v>
      </c>
      <c r="F4682">
        <v>4.08</v>
      </c>
      <c r="G4682">
        <v>24.1357268976193</v>
      </c>
      <c r="H4682">
        <v>22.023189757856901</v>
      </c>
      <c r="I4682">
        <v>36.299402046169703</v>
      </c>
      <c r="J4682">
        <v>18.384731720289</v>
      </c>
      <c r="M4682">
        <v>100</v>
      </c>
      <c r="O4682">
        <v>0</v>
      </c>
      <c r="P4682">
        <v>50.553505535055301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681</v>
      </c>
      <c r="E4683">
        <v>4.0660125000000003</v>
      </c>
      <c r="F4683">
        <v>8.25</v>
      </c>
      <c r="G4683">
        <v>-21.4559465763673</v>
      </c>
      <c r="H4683">
        <v>1.52376720637951</v>
      </c>
      <c r="I4683">
        <v>-9.2922714278169192</v>
      </c>
      <c r="J4683">
        <v>3.6282539222027599</v>
      </c>
      <c r="M4683">
        <v>100</v>
      </c>
      <c r="O4683">
        <v>0</v>
      </c>
      <c r="P4683">
        <v>4.9618320610686997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21</v>
      </c>
      <c r="E4684">
        <v>4.0399560000000001</v>
      </c>
      <c r="F4684">
        <v>10.11</v>
      </c>
      <c r="G4684">
        <v>-40.3019353665672</v>
      </c>
      <c r="H4684">
        <v>-25.907390008063398</v>
      </c>
      <c r="I4684">
        <v>-42.551975829311097</v>
      </c>
      <c r="J4684">
        <v>-1.33357813886593</v>
      </c>
      <c r="K4684">
        <v>11.1323734788034</v>
      </c>
      <c r="L4684">
        <v>10.4701346727112</v>
      </c>
      <c r="M4684">
        <v>1.9689873494554999</v>
      </c>
      <c r="N4684">
        <v>0.27703653662106598</v>
      </c>
      <c r="O4684">
        <v>54.500494559841698</v>
      </c>
      <c r="P4684">
        <v>44.428571428571402</v>
      </c>
      <c r="Q4684">
        <v>0.144115075587646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72</v>
      </c>
      <c r="E4685">
        <v>3.9803980000000001</v>
      </c>
      <c r="F4685">
        <v>1.99</v>
      </c>
      <c r="G4685">
        <v>48.143624871335902</v>
      </c>
      <c r="H4685">
        <v>-10.1047315213558</v>
      </c>
      <c r="I4685">
        <v>14.132993285307901</v>
      </c>
      <c r="J4685">
        <v>-1.33357813886593</v>
      </c>
      <c r="K4685">
        <v>2.02894422290895</v>
      </c>
      <c r="L4685">
        <v>1.75976981397837</v>
      </c>
      <c r="M4685">
        <v>43.280191056028002</v>
      </c>
      <c r="N4685">
        <v>0.40978812423371302</v>
      </c>
      <c r="O4685">
        <v>20.100502512562802</v>
      </c>
      <c r="P4685">
        <v>121.111111111111</v>
      </c>
      <c r="Q4685">
        <v>6.8311461653551994E-2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E4686">
        <v>3.9789469999999998</v>
      </c>
      <c r="F4686">
        <v>4.9000000000000004</v>
      </c>
      <c r="G4686">
        <v>-38.604158565751398</v>
      </c>
      <c r="H4686">
        <v>-9.7372774531143804</v>
      </c>
      <c r="I4686">
        <v>-28.888249830349</v>
      </c>
      <c r="J4686">
        <v>-1.1230518230764599</v>
      </c>
      <c r="K4686">
        <v>4.94431482572391</v>
      </c>
      <c r="L4686">
        <v>5.3714956318123601</v>
      </c>
      <c r="M4686">
        <v>54.904675762739899</v>
      </c>
      <c r="N4686">
        <v>0.71403188567522302</v>
      </c>
      <c r="O4686">
        <v>62.244897959183596</v>
      </c>
      <c r="P4686">
        <v>15.294117647058799</v>
      </c>
      <c r="Q4686">
        <v>-2.4732116476116998E-2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E4687">
        <v>3.9706039999999998</v>
      </c>
      <c r="F4687">
        <v>45.1</v>
      </c>
      <c r="G4687">
        <v>43.770900607846997</v>
      </c>
      <c r="H4687">
        <v>-4.2953961362895301</v>
      </c>
      <c r="I4687">
        <v>36.079229844447703</v>
      </c>
      <c r="J4687">
        <v>-1.33357813886593</v>
      </c>
      <c r="K4687">
        <v>43.939950690813198</v>
      </c>
      <c r="L4687">
        <v>37.7516412217716</v>
      </c>
      <c r="M4687">
        <v>50.127975425573403</v>
      </c>
      <c r="N4687">
        <v>0</v>
      </c>
      <c r="O4687">
        <v>0.86474501108646495</v>
      </c>
      <c r="P4687">
        <v>75.828460038986293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298</v>
      </c>
      <c r="E4688">
        <v>3.901932</v>
      </c>
      <c r="F4688">
        <v>3</v>
      </c>
      <c r="K4688">
        <v>3.13914626791387</v>
      </c>
      <c r="L4688">
        <v>4.4077132628643598</v>
      </c>
      <c r="M4688">
        <v>99.841790054050605</v>
      </c>
      <c r="N4688">
        <v>1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720</v>
      </c>
      <c r="E4689">
        <v>3.8994098080000001</v>
      </c>
      <c r="F4689">
        <v>575.07000000000005</v>
      </c>
      <c r="G4689">
        <v>8.6607922877982801</v>
      </c>
      <c r="H4689">
        <v>7.9534414110230802</v>
      </c>
      <c r="I4689">
        <v>1.11523407079822</v>
      </c>
      <c r="J4689">
        <v>2.39600476259587</v>
      </c>
      <c r="K4689">
        <v>528.17557267090501</v>
      </c>
      <c r="L4689">
        <v>491.69691919936298</v>
      </c>
      <c r="M4689">
        <v>60.046073572563003</v>
      </c>
      <c r="N4689">
        <v>1.48347452864356</v>
      </c>
      <c r="O4689">
        <v>2.9005164588658601</v>
      </c>
      <c r="P4689">
        <v>36.706603908144302</v>
      </c>
      <c r="Q4689">
        <v>2.4635765917062999E-2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200</v>
      </c>
      <c r="E4690">
        <v>3.878295</v>
      </c>
      <c r="F4690">
        <v>38.590000000000003</v>
      </c>
      <c r="G4690">
        <v>43.732133179142402</v>
      </c>
      <c r="H4690">
        <v>-10.7850036301993</v>
      </c>
      <c r="I4690">
        <v>32.755420320638201</v>
      </c>
      <c r="J4690">
        <v>-7.0506560768087496</v>
      </c>
      <c r="K4690">
        <v>37.797516018917598</v>
      </c>
      <c r="L4690">
        <v>31.574095496000499</v>
      </c>
      <c r="M4690">
        <v>43.958971983593997</v>
      </c>
      <c r="N4690">
        <v>0.47623917748917699</v>
      </c>
      <c r="O4690">
        <v>24.384555584348199</v>
      </c>
      <c r="P4690">
        <v>147.84842646114299</v>
      </c>
      <c r="Q4690">
        <v>0.101680760118634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72</v>
      </c>
      <c r="E4691">
        <v>3.8320592699999998</v>
      </c>
      <c r="F4691">
        <v>8.81</v>
      </c>
      <c r="G4691">
        <v>134.233108936528</v>
      </c>
      <c r="H4691">
        <v>-4.0075409366937196</v>
      </c>
      <c r="I4691">
        <v>-17.7590322950192</v>
      </c>
      <c r="J4691">
        <v>-1.4479946148384699</v>
      </c>
      <c r="K4691">
        <v>8.8000426202836106</v>
      </c>
      <c r="L4691">
        <v>7.6886915450250601</v>
      </c>
      <c r="M4691">
        <v>48.575870788322703</v>
      </c>
      <c r="N4691">
        <v>1.6141341735921</v>
      </c>
      <c r="O4691">
        <v>42.792281498297299</v>
      </c>
      <c r="P4691">
        <v>175.31249999999901</v>
      </c>
      <c r="Q4691">
        <v>0.107241309451067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365</v>
      </c>
      <c r="E4692">
        <v>3.8025899999999999</v>
      </c>
      <c r="F4692">
        <v>25.05</v>
      </c>
      <c r="G4692">
        <v>40.027404086816397</v>
      </c>
      <c r="H4692">
        <v>17.2848267115758</v>
      </c>
      <c r="I4692">
        <v>47.358799736920801</v>
      </c>
      <c r="J4692">
        <v>-1.33357813886593</v>
      </c>
      <c r="K4692">
        <v>17.672411917877501</v>
      </c>
      <c r="M4692">
        <v>99.959575232417293</v>
      </c>
      <c r="N4692">
        <v>0.74545454545454504</v>
      </c>
      <c r="O4692">
        <v>0</v>
      </c>
      <c r="P4692">
        <v>66.445182724252405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420</v>
      </c>
      <c r="E4693">
        <v>3.795744</v>
      </c>
      <c r="F4693">
        <v>7.6</v>
      </c>
      <c r="G4693">
        <v>2.39578068459786</v>
      </c>
      <c r="H4693">
        <v>2.7071865419588499</v>
      </c>
      <c r="I4693">
        <v>19.079229844447699</v>
      </c>
      <c r="J4693">
        <v>-0.671326483236795</v>
      </c>
      <c r="K4693">
        <v>7.2781197724494104</v>
      </c>
      <c r="L4693">
        <v>6.5822380943819399</v>
      </c>
      <c r="M4693">
        <v>45.262052294259398</v>
      </c>
      <c r="N4693">
        <v>0.95578247364045998</v>
      </c>
      <c r="O4693">
        <v>14.2105263157894</v>
      </c>
      <c r="P4693">
        <v>65.577342047930202</v>
      </c>
      <c r="Q4693">
        <v>4.1710626742908E-2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628</v>
      </c>
      <c r="E4694">
        <v>3.79381656499999</v>
      </c>
      <c r="F4694">
        <v>24.47</v>
      </c>
      <c r="G4694">
        <v>9.9813295008025307</v>
      </c>
      <c r="H4694">
        <v>-3.4380648546891699</v>
      </c>
      <c r="I4694">
        <v>-36.792881583219199</v>
      </c>
      <c r="J4694">
        <v>-1.33357813886593</v>
      </c>
      <c r="K4694">
        <v>24.637099722128799</v>
      </c>
      <c r="M4694">
        <v>3.4941471230000001E-6</v>
      </c>
      <c r="N4694">
        <v>0</v>
      </c>
      <c r="O4694">
        <v>44.748671843073097</v>
      </c>
      <c r="P4694">
        <v>36.399108138238503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133</v>
      </c>
      <c r="E4695">
        <v>3.7861669999999998</v>
      </c>
      <c r="F4695">
        <v>7.7</v>
      </c>
      <c r="G4695">
        <v>-26.676845994948899</v>
      </c>
      <c r="H4695">
        <v>-5.6908808747142103</v>
      </c>
      <c r="I4695">
        <v>-22.2588824614065</v>
      </c>
      <c r="J4695">
        <v>2.2473237178979799</v>
      </c>
      <c r="K4695">
        <v>7.7044510782574598</v>
      </c>
      <c r="L4695">
        <v>7.6666487606737004</v>
      </c>
      <c r="M4695">
        <v>49.493517164361499</v>
      </c>
      <c r="N4695">
        <v>0.86313767361263005</v>
      </c>
      <c r="O4695">
        <v>47.792207792207797</v>
      </c>
      <c r="P4695">
        <v>20.1248049921996</v>
      </c>
      <c r="Q4695">
        <v>4.3007932969069997E-2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46</v>
      </c>
      <c r="E4696">
        <v>3.7551427500000001</v>
      </c>
      <c r="F4696">
        <v>2.65</v>
      </c>
      <c r="G4696">
        <v>-76.885068357062195</v>
      </c>
      <c r="I4696">
        <v>-22.874793144058</v>
      </c>
      <c r="K4696">
        <v>4.20551033348326</v>
      </c>
      <c r="L4696">
        <v>8.3203468668060196</v>
      </c>
      <c r="M4696">
        <v>7.8432681322368997E-2</v>
      </c>
      <c r="N4696">
        <v>1</v>
      </c>
      <c r="O4696">
        <v>101.88679245282999</v>
      </c>
      <c r="P4696">
        <v>3.9215686274509798</v>
      </c>
      <c r="Q4696">
        <v>-3.2202925944115002E-2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628</v>
      </c>
      <c r="E4697">
        <v>3.6854182500000001</v>
      </c>
      <c r="F4697">
        <v>6.15</v>
      </c>
      <c r="G4697">
        <v>-41.001111970769301</v>
      </c>
      <c r="H4697">
        <v>14.154527737903299</v>
      </c>
      <c r="I4697">
        <v>-22.463058712766198</v>
      </c>
      <c r="J4697">
        <v>-5.1214569267447203</v>
      </c>
      <c r="K4697">
        <v>6.0546015554790804</v>
      </c>
      <c r="L4697">
        <v>7.1665757025710697</v>
      </c>
      <c r="M4697">
        <v>49.927485048587201</v>
      </c>
      <c r="N4697">
        <v>1.05</v>
      </c>
      <c r="O4697">
        <v>32.520325203252</v>
      </c>
      <c r="P4697">
        <v>50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200</v>
      </c>
      <c r="E4698">
        <v>3.6737415000000002</v>
      </c>
      <c r="F4698">
        <v>5.19</v>
      </c>
      <c r="G4698">
        <v>-43.377778637436002</v>
      </c>
      <c r="H4698">
        <v>12.239901247005699</v>
      </c>
      <c r="I4698">
        <v>-10.4541034888856</v>
      </c>
      <c r="J4698">
        <v>4.0718272665394704</v>
      </c>
      <c r="K4698">
        <v>4.9738201240466804</v>
      </c>
      <c r="L4698">
        <v>4.9800886026422804</v>
      </c>
      <c r="M4698">
        <v>48.2033601420626</v>
      </c>
      <c r="N4698">
        <v>0.71274290537894502</v>
      </c>
      <c r="O4698">
        <v>26.204238921001899</v>
      </c>
      <c r="P4698">
        <v>36.220472440944803</v>
      </c>
      <c r="Q4698">
        <v>4.4123163927863002E-2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46</v>
      </c>
      <c r="E4699">
        <v>3.670623</v>
      </c>
      <c r="F4699">
        <v>7.27</v>
      </c>
      <c r="G4699">
        <v>-4.4379128656239404</v>
      </c>
      <c r="H4699">
        <v>-0.45511030923463403</v>
      </c>
      <c r="I4699">
        <v>0.77754208073462205</v>
      </c>
      <c r="J4699">
        <v>-5.5607908205039802</v>
      </c>
      <c r="K4699">
        <v>7.1031680940661399</v>
      </c>
      <c r="L4699">
        <v>6.4975918720498296</v>
      </c>
      <c r="M4699">
        <v>45.420703908743</v>
      </c>
      <c r="N4699">
        <v>1.4804168594051801</v>
      </c>
      <c r="O4699">
        <v>37.276478679504798</v>
      </c>
      <c r="P4699">
        <v>73.095238095238003</v>
      </c>
      <c r="Q4699">
        <v>6.8952068741900005E-2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1447</v>
      </c>
      <c r="E4700">
        <v>3.6425595000000301</v>
      </c>
      <c r="F4700">
        <v>42.23</v>
      </c>
      <c r="G4700">
        <v>30.221687237934798</v>
      </c>
      <c r="H4700">
        <v>6.55683570624912</v>
      </c>
      <c r="I4700">
        <v>-1.33966498621182</v>
      </c>
      <c r="J4700">
        <v>3.8859340562560201</v>
      </c>
      <c r="K4700">
        <v>41.528336200378099</v>
      </c>
      <c r="L4700">
        <v>38.403454983984403</v>
      </c>
      <c r="M4700">
        <v>52.471646248896</v>
      </c>
      <c r="N4700">
        <v>1.3453935401274899</v>
      </c>
      <c r="O4700">
        <v>49.135685531612602</v>
      </c>
      <c r="P4700">
        <v>84.975908891808999</v>
      </c>
      <c r="Q4700">
        <v>6.3054224138243006E-2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51</v>
      </c>
      <c r="E4701">
        <v>3.6217199999999998</v>
      </c>
      <c r="F4701">
        <v>12</v>
      </c>
      <c r="G4701">
        <v>61.965266888466601</v>
      </c>
      <c r="H4701">
        <v>-3.4380648546891699</v>
      </c>
      <c r="I4701">
        <v>-24.028539579111101</v>
      </c>
      <c r="J4701">
        <v>-1.33357813886593</v>
      </c>
      <c r="K4701">
        <v>12.129984460311601</v>
      </c>
      <c r="L4701">
        <v>10.538053828757301</v>
      </c>
      <c r="M4701">
        <v>0.208805843141221</v>
      </c>
      <c r="N4701">
        <v>0</v>
      </c>
      <c r="O4701">
        <v>22.499999999999901</v>
      </c>
      <c r="P4701">
        <v>88.383045525902602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531</v>
      </c>
      <c r="E4702">
        <v>3.6</v>
      </c>
      <c r="F4702">
        <v>3.6</v>
      </c>
      <c r="G4702">
        <v>70.303532837973805</v>
      </c>
      <c r="H4702">
        <v>-11.250564854689101</v>
      </c>
      <c r="I4702">
        <v>6.9580177232355798</v>
      </c>
      <c r="J4702">
        <v>-4.61226666345609</v>
      </c>
      <c r="K4702">
        <v>3.6350332264135901</v>
      </c>
      <c r="L4702">
        <v>3.0459741409397698</v>
      </c>
      <c r="M4702">
        <v>38.303386258727699</v>
      </c>
      <c r="N4702">
        <v>0.776777298959199</v>
      </c>
      <c r="O4702">
        <v>14.4444444444444</v>
      </c>
      <c r="P4702">
        <v>133.766233766233</v>
      </c>
      <c r="Q4702">
        <v>8.8232117848344005E-2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942</v>
      </c>
      <c r="E4703">
        <v>3.5719589799999998</v>
      </c>
      <c r="F4703">
        <v>3.62</v>
      </c>
      <c r="G4703">
        <v>25.046656509007398</v>
      </c>
      <c r="H4703">
        <v>-18.044806427722801</v>
      </c>
      <c r="I4703">
        <v>-0.41762550146423799</v>
      </c>
      <c r="J4703">
        <v>-5.8561912041925597</v>
      </c>
      <c r="K4703">
        <v>3.5822342808354799</v>
      </c>
      <c r="L4703">
        <v>3.23209649872752</v>
      </c>
      <c r="M4703">
        <v>35.369511188805298</v>
      </c>
      <c r="N4703">
        <v>0.60902853015529002</v>
      </c>
      <c r="O4703">
        <v>35.3591160220994</v>
      </c>
      <c r="P4703">
        <v>56.7099567099567</v>
      </c>
      <c r="Q4703">
        <v>2.4426519522994E-2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133</v>
      </c>
      <c r="E4704">
        <v>3.5414455999999999</v>
      </c>
      <c r="F4704">
        <v>6.02</v>
      </c>
      <c r="G4704">
        <v>-73.471428593460601</v>
      </c>
      <c r="H4704">
        <v>-0.34360231397256003</v>
      </c>
      <c r="I4704">
        <v>-48.961261840295599</v>
      </c>
      <c r="J4704">
        <v>-8.9248190147783308</v>
      </c>
      <c r="K4704">
        <v>6.7543727251643704</v>
      </c>
      <c r="L4704">
        <v>7.9555528230851502</v>
      </c>
      <c r="M4704">
        <v>32.2340193880774</v>
      </c>
      <c r="N4704">
        <v>0.39352259204849799</v>
      </c>
      <c r="O4704">
        <v>102.99003322259099</v>
      </c>
      <c r="P4704">
        <v>2.73037542662115</v>
      </c>
      <c r="Q4704">
        <v>8.3002325222837001E-2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170</v>
      </c>
      <c r="E4705">
        <v>3.52495</v>
      </c>
      <c r="F4705">
        <v>5.8</v>
      </c>
      <c r="G4705">
        <v>98.388422912951498</v>
      </c>
      <c r="H4705">
        <v>-28.695796813451999</v>
      </c>
      <c r="I4705">
        <v>-9.9375567262956803</v>
      </c>
      <c r="J4705">
        <v>-9.2700860753738699</v>
      </c>
      <c r="K4705">
        <v>6.5908993518029897</v>
      </c>
      <c r="L4705">
        <v>5.3941643369708396</v>
      </c>
      <c r="M4705">
        <v>31.068353793640402</v>
      </c>
      <c r="N4705">
        <v>0.50917799287827803</v>
      </c>
      <c r="O4705">
        <v>44.827586206896498</v>
      </c>
      <c r="P4705">
        <v>138.68312757201599</v>
      </c>
      <c r="Q4705">
        <v>3.4992994758145997E-2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720</v>
      </c>
      <c r="E4706">
        <v>3.52154549999999</v>
      </c>
      <c r="F4706">
        <v>20100</v>
      </c>
      <c r="G4706">
        <v>-5.5931859894901201</v>
      </c>
      <c r="H4706">
        <v>-1.87035303188851</v>
      </c>
      <c r="I4706">
        <v>-12.2495918825592</v>
      </c>
      <c r="J4706">
        <v>1.0670674632677399</v>
      </c>
      <c r="K4706">
        <v>19208.7545485521</v>
      </c>
      <c r="L4706">
        <v>17019.334615027899</v>
      </c>
      <c r="M4706">
        <v>52.023657374319697</v>
      </c>
      <c r="N4706">
        <v>1</v>
      </c>
      <c r="Q4706">
        <v>0.111248485696195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531</v>
      </c>
      <c r="E4707">
        <v>3.4913688</v>
      </c>
      <c r="F4707">
        <v>5.62</v>
      </c>
      <c r="G4707">
        <v>-26.417778637436001</v>
      </c>
      <c r="H4707">
        <v>-3.4380648546891699</v>
      </c>
      <c r="I4707">
        <v>-14.254103488885599</v>
      </c>
      <c r="J4707">
        <v>-1.33357813886593</v>
      </c>
      <c r="K4707">
        <v>5.61999963196644</v>
      </c>
      <c r="L4707">
        <v>5.6074692181650203</v>
      </c>
      <c r="M4707">
        <v>100</v>
      </c>
      <c r="O4707">
        <v>0</v>
      </c>
      <c r="P4707">
        <v>0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46</v>
      </c>
      <c r="E4708">
        <v>3.4481172</v>
      </c>
      <c r="F4708">
        <v>2.2000000000000002</v>
      </c>
      <c r="G4708">
        <v>-88.486744154677396</v>
      </c>
      <c r="H4708">
        <v>9.0619351453108195</v>
      </c>
      <c r="I4708">
        <v>-70.254103488885605</v>
      </c>
      <c r="J4708">
        <v>3.3175846518317398</v>
      </c>
      <c r="K4708">
        <v>2.2445265508653098</v>
      </c>
      <c r="L4708">
        <v>3.5521950274781098</v>
      </c>
      <c r="M4708">
        <v>44.721010252480802</v>
      </c>
      <c r="N4708">
        <v>0.86923718215923296</v>
      </c>
      <c r="O4708">
        <v>163.636363636363</v>
      </c>
      <c r="P4708">
        <v>37.5</v>
      </c>
      <c r="Q4708">
        <v>-0.15595962322670001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628</v>
      </c>
      <c r="E4709">
        <v>3.4424190000000001</v>
      </c>
      <c r="F4709">
        <v>8.1</v>
      </c>
      <c r="G4709">
        <v>-37.308867746346898</v>
      </c>
      <c r="H4709">
        <v>-6.7906660107585504</v>
      </c>
      <c r="I4709">
        <v>-34.8423387830032</v>
      </c>
      <c r="J4709">
        <v>-12.680343780435299</v>
      </c>
      <c r="K4709">
        <v>8.8080739733135296</v>
      </c>
      <c r="L4709">
        <v>9.3472522104989597</v>
      </c>
      <c r="M4709">
        <v>42.246676002563497</v>
      </c>
      <c r="N4709">
        <v>1.0320658138655501</v>
      </c>
      <c r="O4709">
        <v>96.913580246913497</v>
      </c>
      <c r="P4709">
        <v>19.117647058823501</v>
      </c>
      <c r="Q4709">
        <v>7.3575386617595995E-2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420</v>
      </c>
      <c r="E4710">
        <v>3.4249999999999998</v>
      </c>
      <c r="F4710">
        <v>6.85</v>
      </c>
      <c r="G4710">
        <v>8.9577154337102201</v>
      </c>
      <c r="H4710">
        <v>-5.1282056997595902</v>
      </c>
      <c r="I4710">
        <v>-22.798829790621198</v>
      </c>
      <c r="J4710">
        <v>-3.0237189839363401</v>
      </c>
      <c r="K4710">
        <v>6.9900712453745601</v>
      </c>
      <c r="L4710">
        <v>7.1226549720481396</v>
      </c>
      <c r="M4710">
        <v>44.280437256516798</v>
      </c>
      <c r="N4710">
        <v>1.1219569570472401</v>
      </c>
      <c r="O4710">
        <v>87.153284671532802</v>
      </c>
      <c r="P4710">
        <v>42.411642411642397</v>
      </c>
      <c r="Q4710">
        <v>6.1080247370782999E-2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72</v>
      </c>
      <c r="E4711">
        <v>3.4157122497302499</v>
      </c>
      <c r="F4711">
        <v>9.2899999999999991</v>
      </c>
      <c r="G4711">
        <v>28.157928517306001</v>
      </c>
      <c r="H4711">
        <v>-3.4380648546891699</v>
      </c>
      <c r="I4711">
        <v>40.321603665856401</v>
      </c>
      <c r="J4711">
        <v>-1.33357813886593</v>
      </c>
      <c r="K4711">
        <v>9.1088233782057504</v>
      </c>
      <c r="L4711">
        <v>7.7125295081658001</v>
      </c>
      <c r="M4711">
        <v>100</v>
      </c>
      <c r="O4711">
        <v>0</v>
      </c>
      <c r="P4711">
        <v>54.575707154741998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1773</v>
      </c>
      <c r="E4712">
        <v>3.3777138</v>
      </c>
      <c r="F4712">
        <v>6.54</v>
      </c>
      <c r="G4712">
        <v>33.0944164845152</v>
      </c>
      <c r="H4712">
        <v>-0.57637964006279196</v>
      </c>
      <c r="I4712">
        <v>79.811178410224102</v>
      </c>
      <c r="J4712">
        <v>-1.33357813886593</v>
      </c>
      <c r="K4712">
        <v>5.8158084271783004</v>
      </c>
      <c r="L4712">
        <v>4.8817949392730302</v>
      </c>
      <c r="M4712">
        <v>77.254715521968095</v>
      </c>
      <c r="N4712">
        <v>5.1964643325737104E-3</v>
      </c>
      <c r="O4712">
        <v>5.0458715596330297</v>
      </c>
      <c r="P4712">
        <v>103.10559006211101</v>
      </c>
      <c r="Q4712">
        <v>5.6944257335940003E-2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720</v>
      </c>
      <c r="E4713">
        <v>3.3721852499999998</v>
      </c>
      <c r="F4713">
        <v>2796.44</v>
      </c>
      <c r="G4713">
        <v>1.8592855827474599</v>
      </c>
      <c r="H4713">
        <v>-5.7658200345369601E-2</v>
      </c>
      <c r="I4713">
        <v>1.49545982808417</v>
      </c>
      <c r="J4713">
        <v>6.4229605460352598E-2</v>
      </c>
      <c r="K4713">
        <v>2652.3476685614601</v>
      </c>
      <c r="L4713">
        <v>2432.0815851521802</v>
      </c>
      <c r="M4713">
        <v>62.239883768519803</v>
      </c>
      <c r="N4713">
        <v>0.65619249823071402</v>
      </c>
      <c r="O4713">
        <v>1.8437727968416899</v>
      </c>
      <c r="P4713">
        <v>34.859182098765402</v>
      </c>
      <c r="Q4713">
        <v>1.8760771011537999E-2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83</v>
      </c>
      <c r="E4714">
        <v>3.3245306000000001</v>
      </c>
      <c r="F4714">
        <v>8.02</v>
      </c>
      <c r="G4714">
        <v>65.448250070697895</v>
      </c>
      <c r="H4714">
        <v>-3.0369953359726098</v>
      </c>
      <c r="I4714">
        <v>-20.4529338982423</v>
      </c>
      <c r="J4714">
        <v>13.4982261424796</v>
      </c>
      <c r="K4714">
        <v>7.7029334871068498</v>
      </c>
      <c r="L4714">
        <v>7.4259003655561502</v>
      </c>
      <c r="M4714">
        <v>54.017551308126102</v>
      </c>
      <c r="N4714">
        <v>1.6716155586876</v>
      </c>
      <c r="O4714">
        <v>24.9376558603491</v>
      </c>
      <c r="P4714">
        <v>128.49002849002801</v>
      </c>
      <c r="Q4714">
        <v>0.13907465900734201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57</v>
      </c>
      <c r="E4715">
        <v>3.2995367999999998</v>
      </c>
      <c r="F4715">
        <v>9.52</v>
      </c>
      <c r="G4715">
        <v>27.877197051380801</v>
      </c>
      <c r="H4715">
        <v>-19.731168302964999</v>
      </c>
      <c r="I4715">
        <v>20.2091733472725</v>
      </c>
      <c r="J4715">
        <v>-6.6018708217927502</v>
      </c>
      <c r="K4715">
        <v>10.682582274104799</v>
      </c>
      <c r="L4715">
        <v>12.2678477755318</v>
      </c>
      <c r="M4715">
        <v>14.394228348583299</v>
      </c>
      <c r="N4715">
        <v>0.77386125964285302</v>
      </c>
      <c r="O4715">
        <v>32.352941176470502</v>
      </c>
      <c r="P4715">
        <v>62.180579216354303</v>
      </c>
      <c r="Q4715">
        <v>2.5196636340727999E-2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E4716">
        <v>3.2936049000000001</v>
      </c>
      <c r="F4716">
        <v>4.2300000000000004</v>
      </c>
      <c r="G4716">
        <v>13.6484465281269</v>
      </c>
      <c r="H4716">
        <v>10.2822517680021</v>
      </c>
      <c r="I4716">
        <v>-37.064322466987797</v>
      </c>
      <c r="J4716">
        <v>-8.6454060958551899</v>
      </c>
      <c r="K4716">
        <v>3.9880643318427702</v>
      </c>
      <c r="L4716">
        <v>4.0277033791045698</v>
      </c>
      <c r="M4716">
        <v>35.975851484407599</v>
      </c>
      <c r="N4716">
        <v>1.0401845281808799</v>
      </c>
      <c r="O4716">
        <v>39.007092198581503</v>
      </c>
      <c r="P4716">
        <v>84.716157205240194</v>
      </c>
      <c r="Q4716">
        <v>5.1863263722087001E-2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E4717">
        <v>3.2114331170702899</v>
      </c>
      <c r="F4717">
        <v>15.25</v>
      </c>
      <c r="G4717">
        <v>-53.798731018388402</v>
      </c>
      <c r="H4717">
        <v>-3.76486224031009</v>
      </c>
      <c r="I4717">
        <v>-1.37475485824164</v>
      </c>
      <c r="J4717">
        <v>-1.33357813886593</v>
      </c>
      <c r="K4717">
        <v>14.903023709997401</v>
      </c>
      <c r="L4717">
        <v>15.3163678797395</v>
      </c>
      <c r="M4717">
        <v>52.0677046831699</v>
      </c>
      <c r="N4717">
        <v>0</v>
      </c>
      <c r="O4717">
        <v>43.934426229508098</v>
      </c>
      <c r="P4717">
        <v>42.124883504193797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420</v>
      </c>
      <c r="E4718">
        <v>3.2032943999999999</v>
      </c>
      <c r="F4718">
        <v>8.4600000000000009</v>
      </c>
      <c r="G4718">
        <v>9.5950830988983995</v>
      </c>
      <c r="H4718">
        <v>-3.4380648546891699</v>
      </c>
      <c r="I4718">
        <v>-20.254103488885601</v>
      </c>
      <c r="J4718">
        <v>-1.33357813886593</v>
      </c>
      <c r="K4718">
        <v>8.5091711892515001</v>
      </c>
      <c r="L4718">
        <v>7.9532530650925404</v>
      </c>
      <c r="M4718">
        <v>20.171589802924402</v>
      </c>
      <c r="N4718">
        <v>0</v>
      </c>
      <c r="O4718">
        <v>7.56501182033095</v>
      </c>
      <c r="P4718">
        <v>96.287703016241295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420</v>
      </c>
      <c r="E4719">
        <v>3.157</v>
      </c>
      <c r="F4719">
        <v>157.85</v>
      </c>
      <c r="G4719">
        <v>1055.97922510788</v>
      </c>
      <c r="H4719">
        <v>20.640165347298598</v>
      </c>
      <c r="I4719">
        <v>687.42187416474496</v>
      </c>
      <c r="J4719">
        <v>2.6637345920712598</v>
      </c>
      <c r="K4719">
        <v>119.813465825718</v>
      </c>
      <c r="L4719">
        <v>66.745271674662703</v>
      </c>
      <c r="M4719">
        <v>100</v>
      </c>
      <c r="N4719">
        <v>0.19451612903225801</v>
      </c>
      <c r="O4719">
        <v>0</v>
      </c>
      <c r="P4719">
        <v>1082.39700374531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365</v>
      </c>
      <c r="E4720">
        <v>3.139792747</v>
      </c>
      <c r="F4720">
        <v>6.11</v>
      </c>
      <c r="G4720">
        <v>-18.084445304102601</v>
      </c>
      <c r="H4720">
        <v>1.97177121088459</v>
      </c>
      <c r="I4720">
        <v>-29.156610452673899</v>
      </c>
      <c r="J4720">
        <v>4.9474135966712502</v>
      </c>
      <c r="K4720">
        <v>6.1830623688072697</v>
      </c>
      <c r="L4720">
        <v>6.3008554581862599</v>
      </c>
      <c r="M4720">
        <v>45.015476614095498</v>
      </c>
      <c r="N4720">
        <v>1.94812105306323</v>
      </c>
      <c r="O4720">
        <v>25.2045826513911</v>
      </c>
      <c r="P4720">
        <v>19.103313840155899</v>
      </c>
      <c r="Q4720">
        <v>-1.3530268237158E-2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480</v>
      </c>
      <c r="E4721">
        <v>3.1392000000000002</v>
      </c>
      <c r="F4721">
        <v>2.1800000000000002</v>
      </c>
      <c r="G4721">
        <v>8.1501225971318796</v>
      </c>
      <c r="H4721">
        <v>-12.273406220150999</v>
      </c>
      <c r="I4721">
        <v>-22.270981126016402</v>
      </c>
      <c r="J4721">
        <v>2.3193898976637501</v>
      </c>
      <c r="K4721">
        <v>2.2309742473099501</v>
      </c>
      <c r="L4721">
        <v>2.1495956257390101</v>
      </c>
      <c r="M4721">
        <v>41.656885200723003</v>
      </c>
      <c r="N4721">
        <v>1.0770783290430099</v>
      </c>
      <c r="O4721">
        <v>21.100917431192599</v>
      </c>
      <c r="P4721">
        <v>55.714285714285701</v>
      </c>
      <c r="Q4721">
        <v>7.5952182623663003E-2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720</v>
      </c>
      <c r="E4722">
        <v>3.13730683</v>
      </c>
      <c r="F4722">
        <v>86.77</v>
      </c>
      <c r="G4722">
        <v>28.528649933992501</v>
      </c>
      <c r="H4722">
        <v>3.8586603352000002</v>
      </c>
      <c r="I4722">
        <v>7.5625467989144504</v>
      </c>
      <c r="J4722">
        <v>1.2497551944673999</v>
      </c>
      <c r="K4722">
        <v>80.697811316640497</v>
      </c>
      <c r="L4722">
        <v>72.116078469353198</v>
      </c>
      <c r="M4722">
        <v>50.818864179380903</v>
      </c>
      <c r="N4722">
        <v>1.2473946792422399</v>
      </c>
      <c r="O4722">
        <v>0.96807652414430101</v>
      </c>
      <c r="P4722">
        <v>63.347138554216798</v>
      </c>
      <c r="Q4722">
        <v>1.4865976829215E-2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628</v>
      </c>
      <c r="E4723">
        <v>3.1358552500000001</v>
      </c>
      <c r="F4723">
        <v>2.75</v>
      </c>
      <c r="G4723">
        <v>-29.926550567260499</v>
      </c>
      <c r="H4723">
        <v>5.2575873192238696</v>
      </c>
      <c r="I4723">
        <v>-31.9187741475682</v>
      </c>
      <c r="J4723">
        <v>-1.33357813886593</v>
      </c>
      <c r="K4723">
        <v>2.6706102967207901</v>
      </c>
      <c r="L4723">
        <v>2.5349047043285098</v>
      </c>
      <c r="M4723">
        <v>89.978399168224499</v>
      </c>
      <c r="N4723">
        <v>0.48555050640054598</v>
      </c>
      <c r="O4723">
        <v>24</v>
      </c>
      <c r="P4723">
        <v>14.1078838174273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531</v>
      </c>
      <c r="E4724">
        <v>3.1238001118785701</v>
      </c>
      <c r="F4724">
        <v>3.13</v>
      </c>
      <c r="G4724">
        <v>-26.417778637436001</v>
      </c>
      <c r="H4724">
        <v>-3.4380648546891699</v>
      </c>
      <c r="I4724">
        <v>-14.254103488885599</v>
      </c>
      <c r="J4724">
        <v>-1.33357813886593</v>
      </c>
      <c r="K4724">
        <v>3.12999999606778</v>
      </c>
      <c r="L4724">
        <v>3.1299037533271501</v>
      </c>
      <c r="M4724">
        <v>100</v>
      </c>
      <c r="O4724">
        <v>0</v>
      </c>
      <c r="P4724">
        <v>0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420</v>
      </c>
      <c r="E4725">
        <v>3.1153466999999999</v>
      </c>
      <c r="F4725">
        <v>9.11</v>
      </c>
      <c r="G4725">
        <v>5.6112068698103297</v>
      </c>
      <c r="H4725">
        <v>2.2356940105590302</v>
      </c>
      <c r="I4725">
        <v>-23.0629122976944</v>
      </c>
      <c r="J4725">
        <v>6.6374363538876899</v>
      </c>
      <c r="K4725">
        <v>8.8110069857699695</v>
      </c>
      <c r="L4725">
        <v>8.7963387174447796</v>
      </c>
      <c r="M4725">
        <v>82.594613507625596</v>
      </c>
      <c r="N4725">
        <v>0.49170747595063302</v>
      </c>
      <c r="O4725">
        <v>40.944017563117399</v>
      </c>
      <c r="P4725">
        <v>60.105448154657203</v>
      </c>
      <c r="Q4725">
        <v>6.2126269132606E-2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377</v>
      </c>
      <c r="E4726">
        <v>3.1123588799999999</v>
      </c>
      <c r="F4726">
        <v>2.9</v>
      </c>
      <c r="G4726">
        <v>-15.306667526324899</v>
      </c>
      <c r="H4726">
        <v>-8.8434702600945894</v>
      </c>
      <c r="I4726">
        <v>-8.0269972617793908</v>
      </c>
      <c r="J4726">
        <v>0.115697223452909</v>
      </c>
      <c r="K4726">
        <v>3.1393461777232501</v>
      </c>
      <c r="L4726">
        <v>3.20971817079803</v>
      </c>
      <c r="M4726">
        <v>50.796753775745501</v>
      </c>
      <c r="N4726">
        <v>0.38988117301889802</v>
      </c>
      <c r="O4726">
        <v>85.172413793103402</v>
      </c>
      <c r="P4726">
        <v>85.897435897435798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546</v>
      </c>
      <c r="E4727">
        <v>3.0690659999999998</v>
      </c>
      <c r="F4727">
        <v>1.56</v>
      </c>
      <c r="G4727">
        <v>-9.1245455547292504</v>
      </c>
      <c r="H4727">
        <v>6.9067627315177198</v>
      </c>
      <c r="I4727">
        <v>-15.519926273695701</v>
      </c>
      <c r="J4727">
        <v>0.57724988661177601</v>
      </c>
      <c r="K4727">
        <v>1.4774187018848901</v>
      </c>
      <c r="L4727">
        <v>1.57608062172393</v>
      </c>
      <c r="M4727">
        <v>54.942880605207002</v>
      </c>
      <c r="N4727">
        <v>1.2165514727594799</v>
      </c>
      <c r="O4727">
        <v>55.769230769230703</v>
      </c>
      <c r="P4727">
        <v>34.482758620689602</v>
      </c>
      <c r="Q4727">
        <v>-5.1033488505270001E-3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628</v>
      </c>
      <c r="E4728">
        <v>3.0440833199999999</v>
      </c>
      <c r="F4728">
        <v>7.62</v>
      </c>
      <c r="G4728">
        <v>64.082221362563899</v>
      </c>
      <c r="H4728">
        <v>6.6775420817270001</v>
      </c>
      <c r="I4728">
        <v>24.291351056568899</v>
      </c>
      <c r="J4728">
        <v>-1.33357813886593</v>
      </c>
      <c r="K4728">
        <v>6.44442754991565</v>
      </c>
      <c r="M4728">
        <v>99.986313719583706</v>
      </c>
      <c r="N4728">
        <v>1.29805615550755</v>
      </c>
      <c r="O4728">
        <v>0</v>
      </c>
      <c r="P4728">
        <v>90.5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116</v>
      </c>
      <c r="E4729">
        <v>3.0079349999999998</v>
      </c>
      <c r="F4729">
        <v>391.7</v>
      </c>
      <c r="G4729">
        <v>837.88552023011596</v>
      </c>
      <c r="H4729">
        <v>50.7060250509901</v>
      </c>
      <c r="I4729">
        <v>-12.049276352551599</v>
      </c>
      <c r="J4729">
        <v>6.8647596551895704</v>
      </c>
      <c r="K4729">
        <v>285.10178252852103</v>
      </c>
      <c r="L4729">
        <v>260.76064433766999</v>
      </c>
      <c r="M4729">
        <v>4.3324220454509996E-3</v>
      </c>
      <c r="N4729">
        <v>0.20910122066223</v>
      </c>
      <c r="O4729">
        <v>73.346949195813096</v>
      </c>
      <c r="P4729">
        <v>864.30329886755203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E4730">
        <v>3.0016989999999999</v>
      </c>
      <c r="F4730">
        <v>37</v>
      </c>
      <c r="G4730">
        <v>-81.295827417923803</v>
      </c>
      <c r="H4730">
        <v>-0.94499006244541495</v>
      </c>
      <c r="I4730">
        <v>1.01069401890253</v>
      </c>
      <c r="J4730">
        <v>-7.8520217972792601</v>
      </c>
      <c r="K4730">
        <v>36.362188541284098</v>
      </c>
      <c r="L4730">
        <v>39.9179944514797</v>
      </c>
      <c r="M4730">
        <v>38.561565753703597</v>
      </c>
      <c r="N4730">
        <v>0.62898550724637603</v>
      </c>
      <c r="O4730">
        <v>162.16216216216199</v>
      </c>
      <c r="P4730">
        <v>42.857142857142797</v>
      </c>
      <c r="Q4730">
        <v>-3.5714432354596003E-2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136</v>
      </c>
      <c r="E4731">
        <v>2.9980500000000001</v>
      </c>
      <c r="F4731">
        <v>8.69</v>
      </c>
      <c r="G4731">
        <v>-73.170229617828099</v>
      </c>
      <c r="H4731">
        <v>-7.97321224697943</v>
      </c>
      <c r="I4731">
        <v>-53.906881266663397</v>
      </c>
      <c r="J4731">
        <v>-5.5429069215735396</v>
      </c>
      <c r="K4731">
        <v>9.0738116932705193</v>
      </c>
      <c r="L4731">
        <v>11.271561299993399</v>
      </c>
      <c r="M4731">
        <v>48.597822562755297</v>
      </c>
      <c r="N4731">
        <v>1.2986348898900999</v>
      </c>
      <c r="O4731">
        <v>95.627157652474096</v>
      </c>
      <c r="P4731">
        <v>9.9999999999999805</v>
      </c>
      <c r="Q4731">
        <v>-7.2584697783303995E-2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531</v>
      </c>
      <c r="E4732">
        <v>2.9933882440000001</v>
      </c>
      <c r="F4732">
        <v>13.46</v>
      </c>
      <c r="G4732">
        <v>-26.417778637436001</v>
      </c>
      <c r="H4732">
        <v>-3.4380648546891699</v>
      </c>
      <c r="I4732">
        <v>-14.254103488885599</v>
      </c>
      <c r="J4732">
        <v>-1.33357813886593</v>
      </c>
      <c r="K4732">
        <v>13.459997967962799</v>
      </c>
      <c r="L4732">
        <v>13.337647294062</v>
      </c>
      <c r="M4732">
        <v>100</v>
      </c>
      <c r="O4732">
        <v>0</v>
      </c>
      <c r="P4732">
        <v>0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628</v>
      </c>
      <c r="E4733">
        <v>2.8875000000000002</v>
      </c>
      <c r="F4733">
        <v>3.3</v>
      </c>
      <c r="G4733">
        <v>-43.7110117201428</v>
      </c>
      <c r="H4733">
        <v>-27.499875009214499</v>
      </c>
      <c r="I4733">
        <v>-33.569506911868501</v>
      </c>
      <c r="J4733">
        <v>-10.086893788733301</v>
      </c>
      <c r="K4733">
        <v>3.61928201241775</v>
      </c>
      <c r="L4733">
        <v>4.21190582026819</v>
      </c>
      <c r="M4733">
        <v>34.2771359400462</v>
      </c>
      <c r="N4733">
        <v>0.82186362525731604</v>
      </c>
      <c r="O4733">
        <v>70.909090909090907</v>
      </c>
      <c r="P4733">
        <v>21.771217712177101</v>
      </c>
      <c r="Q4733">
        <v>5.5518343671749001E-2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E4734">
        <v>2.8783485</v>
      </c>
      <c r="F4734">
        <v>18.18</v>
      </c>
      <c r="G4734">
        <v>-21.4524206697685</v>
      </c>
      <c r="H4734">
        <v>-3.4380648546891699</v>
      </c>
      <c r="I4734">
        <v>-14.254103488885599</v>
      </c>
      <c r="J4734">
        <v>-1.33357813886593</v>
      </c>
      <c r="K4734">
        <v>18.178170776244102</v>
      </c>
      <c r="L4734">
        <v>17.944424521326301</v>
      </c>
      <c r="M4734">
        <v>100</v>
      </c>
      <c r="O4734">
        <v>0</v>
      </c>
      <c r="P4734">
        <v>4.9653579676674298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531</v>
      </c>
      <c r="E4735">
        <v>2.86416</v>
      </c>
      <c r="F4735">
        <v>4.59</v>
      </c>
      <c r="G4735">
        <v>-41.831312472022397</v>
      </c>
      <c r="H4735">
        <v>-3.0051644217887499</v>
      </c>
      <c r="I4735">
        <v>-13.3749826097647</v>
      </c>
      <c r="J4735">
        <v>-1.11759541748364</v>
      </c>
      <c r="K4735">
        <v>4.7073134343540701</v>
      </c>
      <c r="L4735">
        <v>4.7992978551694101</v>
      </c>
      <c r="M4735">
        <v>50.759676097309601</v>
      </c>
      <c r="N4735">
        <v>3.4094325984821099</v>
      </c>
      <c r="O4735">
        <v>77.995642701525</v>
      </c>
      <c r="P4735">
        <v>25.4098360655737</v>
      </c>
      <c r="Q4735">
        <v>0.10112831402441499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2.8450134500000002</v>
      </c>
      <c r="F4736">
        <v>1.49</v>
      </c>
      <c r="G4736">
        <v>-17.658654549844702</v>
      </c>
      <c r="H4736">
        <v>-0.56036701296255798</v>
      </c>
      <c r="I4736">
        <v>-14.9207701555522</v>
      </c>
      <c r="J4736">
        <v>8.4861577446125602E-2</v>
      </c>
      <c r="K4736">
        <v>1.52578685578309</v>
      </c>
      <c r="L4736">
        <v>1.5095572113936899</v>
      </c>
      <c r="M4736">
        <v>61.397005124321403</v>
      </c>
      <c r="N4736">
        <v>2.0147866180849898</v>
      </c>
      <c r="O4736">
        <v>55.033557046979801</v>
      </c>
      <c r="P4736">
        <v>55.2083333333333</v>
      </c>
      <c r="Q4736">
        <v>-9.153249042811E-3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531</v>
      </c>
      <c r="E4737">
        <v>2.823</v>
      </c>
      <c r="F4737">
        <v>9.41</v>
      </c>
      <c r="G4737">
        <v>39.251235447070997</v>
      </c>
      <c r="H4737">
        <v>-3.4380648546891699</v>
      </c>
      <c r="I4737">
        <v>32.777146511114303</v>
      </c>
      <c r="J4737">
        <v>-1.33357813886593</v>
      </c>
      <c r="K4737">
        <v>9.2485631741400294</v>
      </c>
      <c r="L4737">
        <v>7.8039549737424698</v>
      </c>
      <c r="M4737">
        <v>99.992037052364694</v>
      </c>
      <c r="O4737">
        <v>0</v>
      </c>
      <c r="P4737">
        <v>65.669014084506998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57</v>
      </c>
      <c r="E4738">
        <v>2.8137101100000002</v>
      </c>
      <c r="F4738">
        <v>2.74</v>
      </c>
      <c r="G4738">
        <v>-29.938905397999299</v>
      </c>
      <c r="H4738">
        <v>-2.0094934261177402</v>
      </c>
      <c r="I4738">
        <v>-26.714167386649098</v>
      </c>
      <c r="J4738">
        <v>9.6039218611340509</v>
      </c>
      <c r="K4738">
        <v>2.80739535077169</v>
      </c>
      <c r="L4738">
        <v>3.02103734669832</v>
      </c>
      <c r="M4738">
        <v>44.298217853821598</v>
      </c>
      <c r="N4738">
        <v>0.90825457207122895</v>
      </c>
      <c r="O4738">
        <v>63.868613138686101</v>
      </c>
      <c r="P4738">
        <v>7.4509803921568798</v>
      </c>
      <c r="Q4738">
        <v>-0.119496214144261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720</v>
      </c>
      <c r="E4739">
        <v>2.7862319549999999</v>
      </c>
      <c r="F4739">
        <v>268.76</v>
      </c>
      <c r="G4739">
        <v>1.9114960605537401</v>
      </c>
      <c r="H4739">
        <v>2.6767632143943798</v>
      </c>
      <c r="I4739">
        <v>-0.27615607582370999</v>
      </c>
      <c r="J4739">
        <v>4.81428178331306</v>
      </c>
      <c r="K4739">
        <v>257.43871081882799</v>
      </c>
      <c r="L4739">
        <v>238.24800164757201</v>
      </c>
      <c r="M4739">
        <v>60.128846353450299</v>
      </c>
      <c r="N4739">
        <v>2.2992585905537499</v>
      </c>
      <c r="O4739">
        <v>9.1866349159100906</v>
      </c>
      <c r="P4739">
        <v>52.704545454545404</v>
      </c>
      <c r="Q4739">
        <v>3.1679578910440001E-2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223</v>
      </c>
      <c r="E4740">
        <v>2.7725399999999998</v>
      </c>
      <c r="F4740">
        <v>4.38</v>
      </c>
      <c r="G4740">
        <v>-66.417778637436001</v>
      </c>
      <c r="H4740">
        <v>1.32383990721557</v>
      </c>
      <c r="I4740">
        <v>2.5458965111143699</v>
      </c>
      <c r="J4740">
        <v>-1.33357813886593</v>
      </c>
      <c r="K4740">
        <v>3.9507806111052801</v>
      </c>
      <c r="L4740">
        <v>4.4029414060816503</v>
      </c>
      <c r="M4740">
        <v>86.332868499782094</v>
      </c>
      <c r="N4740">
        <v>3.3333333333333299</v>
      </c>
      <c r="O4740">
        <v>66.6666666666666</v>
      </c>
      <c r="P4740">
        <v>31.137724550898199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531</v>
      </c>
      <c r="E4741">
        <v>2.6956533333333299</v>
      </c>
      <c r="F4741">
        <v>13.77</v>
      </c>
      <c r="G4741">
        <v>-26.417778637436001</v>
      </c>
      <c r="H4741">
        <v>-3.4380648546891699</v>
      </c>
      <c r="I4741">
        <v>-14.254103488885599</v>
      </c>
      <c r="J4741">
        <v>-1.33357813886593</v>
      </c>
      <c r="K4741">
        <v>13.7699980259918</v>
      </c>
      <c r="L4741">
        <v>13.7339556210101</v>
      </c>
      <c r="M4741">
        <v>100</v>
      </c>
      <c r="O4741">
        <v>0</v>
      </c>
      <c r="P4741">
        <v>0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72</v>
      </c>
      <c r="E4742">
        <v>2.6850138000000001</v>
      </c>
      <c r="F4742">
        <v>8.1300000000000008</v>
      </c>
      <c r="G4742">
        <v>-26.417778637436001</v>
      </c>
      <c r="H4742">
        <v>-3.4380648546891699</v>
      </c>
      <c r="I4742">
        <v>-14.254103488885599</v>
      </c>
      <c r="J4742">
        <v>-1.33357813886593</v>
      </c>
      <c r="K4742">
        <v>8.1299999760726003</v>
      </c>
      <c r="L4742">
        <v>8.1293965030346698</v>
      </c>
      <c r="M4742">
        <v>100</v>
      </c>
      <c r="O4742">
        <v>0</v>
      </c>
      <c r="P4742">
        <v>0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2.6349399999999998</v>
      </c>
      <c r="F4743">
        <v>4.0599999999999996</v>
      </c>
      <c r="G4743">
        <v>-20.688611970769301</v>
      </c>
      <c r="H4743">
        <v>-25.511001514957901</v>
      </c>
      <c r="I4743">
        <v>-31.396960631742701</v>
      </c>
      <c r="J4743">
        <v>-1.33357813886593</v>
      </c>
      <c r="K4743">
        <v>4.2535714485747196</v>
      </c>
      <c r="L4743">
        <v>4.0967403996172003</v>
      </c>
      <c r="M4743">
        <v>34.869337904787102</v>
      </c>
      <c r="N4743">
        <v>5.2136752136752097E-2</v>
      </c>
      <c r="O4743">
        <v>48.522167487684698</v>
      </c>
      <c r="P4743">
        <v>42.957746478873197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398</v>
      </c>
      <c r="E4744">
        <v>2.6329789199999998</v>
      </c>
      <c r="F4744">
        <v>1.43</v>
      </c>
      <c r="G4744">
        <v>-32.9537263498543</v>
      </c>
      <c r="H4744">
        <v>-14.1298887540602</v>
      </c>
      <c r="I4744">
        <v>-34.809659044441098</v>
      </c>
      <c r="J4744">
        <v>-2.7224670277548202</v>
      </c>
      <c r="K4744">
        <v>1.47140164045706</v>
      </c>
      <c r="L4744">
        <v>1.53508485001283</v>
      </c>
      <c r="M4744">
        <v>42.806207771098698</v>
      </c>
      <c r="N4744">
        <v>1.11200437554019</v>
      </c>
      <c r="O4744">
        <v>38.461538461538403</v>
      </c>
      <c r="P4744">
        <v>25.438596491228001</v>
      </c>
      <c r="Q4744">
        <v>-6.8838967026828998E-2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72</v>
      </c>
      <c r="E4745">
        <v>2.5273368</v>
      </c>
      <c r="F4745">
        <v>16.11</v>
      </c>
      <c r="G4745">
        <v>-15.083984580767</v>
      </c>
      <c r="H4745">
        <v>-4.4214698946400102</v>
      </c>
      <c r="I4745">
        <v>-21.132716205648599</v>
      </c>
      <c r="J4745">
        <v>-1.33357813886593</v>
      </c>
      <c r="K4745">
        <v>15.8350792693927</v>
      </c>
      <c r="L4745">
        <v>15.854244776317</v>
      </c>
      <c r="M4745">
        <v>55.983188191246398</v>
      </c>
      <c r="N4745">
        <v>0.100411522633744</v>
      </c>
      <c r="O4745">
        <v>17.939168218497802</v>
      </c>
      <c r="P4745">
        <v>23.923076923076898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420</v>
      </c>
      <c r="E4746">
        <v>2.5097999999999998</v>
      </c>
      <c r="F4746">
        <v>5.34</v>
      </c>
      <c r="G4746">
        <v>441.66732774554202</v>
      </c>
      <c r="H4746">
        <v>65.050681126018205</v>
      </c>
      <c r="I4746">
        <v>453.83100289409299</v>
      </c>
      <c r="J4746">
        <v>6.48535190228632</v>
      </c>
      <c r="M4746">
        <v>100</v>
      </c>
      <c r="O4746">
        <v>0</v>
      </c>
      <c r="P4746">
        <v>468.08510638297798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420</v>
      </c>
      <c r="E4747">
        <v>2.50595422912424</v>
      </c>
      <c r="F4747">
        <v>8.33</v>
      </c>
      <c r="G4747">
        <v>-26.417778637436001</v>
      </c>
      <c r="H4747">
        <v>-3.4380648546891699</v>
      </c>
      <c r="I4747">
        <v>-14.254103488885599</v>
      </c>
      <c r="J4747">
        <v>-1.33357813886593</v>
      </c>
      <c r="K4747">
        <v>8.3299999999999894</v>
      </c>
      <c r="L4747">
        <v>8.33</v>
      </c>
      <c r="M4747">
        <v>50</v>
      </c>
      <c r="O4747">
        <v>0</v>
      </c>
      <c r="P4747">
        <v>0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628</v>
      </c>
      <c r="E4748">
        <v>2.5025556276588099</v>
      </c>
      <c r="F4748">
        <v>12.52</v>
      </c>
      <c r="G4748">
        <v>-26.6568224621372</v>
      </c>
      <c r="H4748">
        <v>-3.4380648546891699</v>
      </c>
      <c r="I4748">
        <v>-14.254103488885599</v>
      </c>
      <c r="J4748">
        <v>-1.33357813886593</v>
      </c>
      <c r="K4748">
        <v>12.5199966682179</v>
      </c>
      <c r="L4748">
        <v>12.562548703888</v>
      </c>
      <c r="M4748">
        <v>55.887715274265297</v>
      </c>
      <c r="O4748">
        <v>0.23961661341853599</v>
      </c>
      <c r="P4748">
        <v>4.94551550712489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124</v>
      </c>
      <c r="E4749">
        <v>2.392940925</v>
      </c>
      <c r="F4749">
        <v>165.15</v>
      </c>
      <c r="G4749">
        <v>60.192390854089403</v>
      </c>
      <c r="H4749">
        <v>-6.0386840497356102</v>
      </c>
      <c r="I4749">
        <v>-10.2553629347294</v>
      </c>
      <c r="J4749">
        <v>-8.8041663741600402</v>
      </c>
      <c r="K4749">
        <v>152.275750333426</v>
      </c>
      <c r="L4749">
        <v>132.78587260296101</v>
      </c>
      <c r="M4749">
        <v>61.0230035982514</v>
      </c>
      <c r="N4749">
        <v>1.0603673197933099</v>
      </c>
      <c r="O4749">
        <v>11.4138661822585</v>
      </c>
      <c r="P4749">
        <v>175.204132644559</v>
      </c>
      <c r="Q4749">
        <v>3.4267399809154997E-2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46</v>
      </c>
      <c r="E4750">
        <v>2.34178631999999</v>
      </c>
      <c r="F4750">
        <v>2.4</v>
      </c>
      <c r="G4750">
        <v>-5.5931859894901201</v>
      </c>
      <c r="H4750">
        <v>-1.87035303188851</v>
      </c>
      <c r="I4750">
        <v>-12.2495918825592</v>
      </c>
      <c r="J4750">
        <v>1.0670674632677399</v>
      </c>
      <c r="K4750">
        <v>1.7400020759405499</v>
      </c>
      <c r="L4750">
        <v>1.26157303085244</v>
      </c>
      <c r="M4750">
        <v>79.607056726233907</v>
      </c>
      <c r="N4750">
        <v>1</v>
      </c>
      <c r="Q4750">
        <v>-3.5149089750809E-2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531</v>
      </c>
      <c r="E4751">
        <v>2.3214047999999998</v>
      </c>
      <c r="F4751">
        <v>31.35</v>
      </c>
      <c r="G4751">
        <v>125.38945027822599</v>
      </c>
      <c r="H4751">
        <v>67.288064362005997</v>
      </c>
      <c r="I4751">
        <v>103.454229844447</v>
      </c>
      <c r="J4751">
        <v>14.4028559696611</v>
      </c>
      <c r="K4751">
        <v>19.0040292143965</v>
      </c>
      <c r="M4751">
        <v>100</v>
      </c>
      <c r="N4751">
        <v>1.89743589743589</v>
      </c>
      <c r="O4751">
        <v>0</v>
      </c>
      <c r="P4751">
        <v>151.80722891566199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46</v>
      </c>
      <c r="E4752">
        <v>2.2983612181383499</v>
      </c>
      <c r="F4752">
        <v>24.48</v>
      </c>
      <c r="G4752">
        <v>1.08222136256398</v>
      </c>
      <c r="H4752">
        <v>-3.4380648546891699</v>
      </c>
      <c r="I4752">
        <v>-9.2798324768787506</v>
      </c>
      <c r="J4752">
        <v>-1.33357813886593</v>
      </c>
      <c r="K4752">
        <v>24.437862917591499</v>
      </c>
      <c r="L4752">
        <v>23.3634481994421</v>
      </c>
      <c r="M4752">
        <v>100</v>
      </c>
      <c r="O4752">
        <v>0</v>
      </c>
      <c r="P4752">
        <v>27.5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265</v>
      </c>
      <c r="E4753">
        <v>2.2678451000000002</v>
      </c>
      <c r="F4753">
        <v>3.31</v>
      </c>
      <c r="G4753">
        <v>-21.670943194397999</v>
      </c>
      <c r="H4753">
        <v>-3.4380648546891699</v>
      </c>
      <c r="I4753">
        <v>-9.5072680458476402</v>
      </c>
      <c r="J4753">
        <v>-1.33357813886593</v>
      </c>
      <c r="K4753">
        <v>3.2629843469303199</v>
      </c>
      <c r="L4753">
        <v>3.1977607361125</v>
      </c>
      <c r="M4753">
        <v>50</v>
      </c>
      <c r="O4753">
        <v>0</v>
      </c>
      <c r="P4753">
        <v>4.7468354430379698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E4754">
        <v>2.2430983119999999</v>
      </c>
      <c r="F4754">
        <v>3.76</v>
      </c>
      <c r="G4754">
        <v>285.96931813675701</v>
      </c>
      <c r="H4754">
        <v>-3.4380648546891699</v>
      </c>
      <c r="I4754">
        <v>122.223883932498</v>
      </c>
      <c r="J4754">
        <v>-1.33357813886593</v>
      </c>
      <c r="K4754">
        <v>3.47754649393582</v>
      </c>
      <c r="L4754">
        <v>2.3354417145300399</v>
      </c>
      <c r="M4754">
        <v>99.999999987781294</v>
      </c>
      <c r="N4754">
        <v>0</v>
      </c>
      <c r="O4754">
        <v>0</v>
      </c>
      <c r="P4754">
        <v>362.07228915662603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720</v>
      </c>
      <c r="E4755">
        <v>2.2099980540000002</v>
      </c>
      <c r="F4755">
        <v>74.14</v>
      </c>
      <c r="G4755">
        <v>39.554909967891902</v>
      </c>
      <c r="H4755">
        <v>-0.54274191482281198</v>
      </c>
      <c r="I4755">
        <v>13.1999106077277</v>
      </c>
      <c r="J4755">
        <v>3.8906211493902898</v>
      </c>
      <c r="K4755">
        <v>70.885081654150397</v>
      </c>
      <c r="L4755">
        <v>61.784808440550002</v>
      </c>
      <c r="M4755">
        <v>42.618677459081702</v>
      </c>
      <c r="N4755">
        <v>1.21762638839919</v>
      </c>
      <c r="O4755">
        <v>2.6436471540329101</v>
      </c>
      <c r="P4755">
        <v>73.629976580796196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398</v>
      </c>
      <c r="E4756">
        <v>2.1726516</v>
      </c>
      <c r="F4756">
        <v>7.24</v>
      </c>
      <c r="G4756">
        <v>-11.497143716801</v>
      </c>
      <c r="H4756">
        <v>-6.1047315213558404</v>
      </c>
      <c r="I4756">
        <v>-32.3536510001978</v>
      </c>
      <c r="J4756">
        <v>2.9521361468483498</v>
      </c>
      <c r="K4756">
        <v>7.3149211840108501</v>
      </c>
      <c r="L4756">
        <v>7.3097523585955297</v>
      </c>
      <c r="M4756">
        <v>53.842139442477098</v>
      </c>
      <c r="N4756">
        <v>1.57375132678536</v>
      </c>
      <c r="O4756">
        <v>29.1436464088397</v>
      </c>
      <c r="P4756">
        <v>37.642585551330797</v>
      </c>
      <c r="Q4756">
        <v>4.0055423446419998E-2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531</v>
      </c>
      <c r="E4757">
        <v>2.1650564000000001</v>
      </c>
      <c r="F4757">
        <v>6.98</v>
      </c>
      <c r="G4757">
        <v>-26.417778637436001</v>
      </c>
      <c r="H4757">
        <v>-3.4380648546891699</v>
      </c>
      <c r="I4757">
        <v>-14.254103488885599</v>
      </c>
      <c r="J4757">
        <v>-1.33357813886593</v>
      </c>
      <c r="K4757">
        <v>6.9799966566069598</v>
      </c>
      <c r="L4757">
        <v>6.95230768676522</v>
      </c>
      <c r="M4757">
        <v>99.999996303717197</v>
      </c>
      <c r="O4757">
        <v>0</v>
      </c>
      <c r="P4757">
        <v>0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21</v>
      </c>
      <c r="E4758">
        <v>2.08</v>
      </c>
      <c r="F4758">
        <v>16.64</v>
      </c>
      <c r="G4758">
        <v>-21.4335515080984</v>
      </c>
      <c r="H4758">
        <v>1.5461622746483601</v>
      </c>
      <c r="I4758">
        <v>-9.2698763595480695</v>
      </c>
      <c r="J4758">
        <v>-1.33357813886593</v>
      </c>
      <c r="K4758">
        <v>16.2398087170175</v>
      </c>
      <c r="L4758">
        <v>15.969011423578101</v>
      </c>
      <c r="M4758">
        <v>100</v>
      </c>
      <c r="N4758">
        <v>0</v>
      </c>
      <c r="O4758">
        <v>0</v>
      </c>
      <c r="P4758">
        <v>4.9842271293375404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420</v>
      </c>
      <c r="E4759">
        <v>2.0541</v>
      </c>
      <c r="F4759">
        <v>4.0999999999999996</v>
      </c>
      <c r="G4759">
        <v>-26.417778637436001</v>
      </c>
      <c r="H4759">
        <v>-3.4380648546891699</v>
      </c>
      <c r="I4759">
        <v>-14.254103488885599</v>
      </c>
      <c r="J4759">
        <v>-1.33357813886593</v>
      </c>
      <c r="K4759">
        <v>4.0999913963580301</v>
      </c>
      <c r="L4759">
        <v>4.0891744421396998</v>
      </c>
      <c r="M4759">
        <v>99.806682354411805</v>
      </c>
      <c r="O4759">
        <v>0</v>
      </c>
      <c r="P4759">
        <v>0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286</v>
      </c>
      <c r="E4760">
        <v>1.976</v>
      </c>
      <c r="F4760">
        <v>61.75</v>
      </c>
      <c r="G4760">
        <v>-26.417778637436001</v>
      </c>
      <c r="H4760">
        <v>-3.4380648546891699</v>
      </c>
      <c r="I4760">
        <v>-14.254103488885599</v>
      </c>
      <c r="J4760">
        <v>-1.33357813886593</v>
      </c>
      <c r="K4760">
        <v>61.75</v>
      </c>
      <c r="L4760">
        <v>61.75</v>
      </c>
      <c r="M4760">
        <v>50</v>
      </c>
      <c r="O4760">
        <v>0</v>
      </c>
      <c r="P4760">
        <v>0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89</v>
      </c>
      <c r="E4761">
        <v>1.95423462</v>
      </c>
      <c r="F4761">
        <v>7.9</v>
      </c>
      <c r="K4761">
        <v>7.7408079907778697</v>
      </c>
      <c r="M4761">
        <v>57.238046106161903</v>
      </c>
      <c r="N4761">
        <v>1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925</v>
      </c>
      <c r="E4762">
        <v>1.9468433999999999</v>
      </c>
      <c r="F4762">
        <v>3.93</v>
      </c>
      <c r="G4762">
        <v>21.326582264819599</v>
      </c>
      <c r="H4762">
        <v>1.3619351453108199</v>
      </c>
      <c r="I4762">
        <v>2.3631071936069601</v>
      </c>
      <c r="J4762">
        <v>-1.33357813886593</v>
      </c>
      <c r="K4762">
        <v>3.7862208949151999</v>
      </c>
      <c r="L4762">
        <v>3.3950476582957099</v>
      </c>
      <c r="M4762">
        <v>99.758189427494898</v>
      </c>
      <c r="N4762">
        <v>0</v>
      </c>
      <c r="O4762">
        <v>0</v>
      </c>
      <c r="P4762">
        <v>47.7443609022556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720</v>
      </c>
      <c r="E4763">
        <v>1.7649299939999901</v>
      </c>
      <c r="F4763">
        <v>4531.74</v>
      </c>
      <c r="G4763">
        <v>-26.417778637436001</v>
      </c>
      <c r="K4763">
        <v>4523.2196314963803</v>
      </c>
      <c r="L4763">
        <v>4345.2923176734603</v>
      </c>
      <c r="M4763">
        <v>66.2688689774686</v>
      </c>
      <c r="N4763">
        <v>1</v>
      </c>
      <c r="O4763">
        <v>3.0509252516693399</v>
      </c>
      <c r="P4763">
        <v>0.14895027624308699</v>
      </c>
      <c r="Q4763">
        <v>7.1969087878504007E-2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21</v>
      </c>
      <c r="E4764">
        <v>1.6015999999999999</v>
      </c>
      <c r="F4764">
        <v>0.44</v>
      </c>
      <c r="G4764">
        <v>-26.417778637436001</v>
      </c>
      <c r="H4764">
        <v>-3.4380648546891699</v>
      </c>
      <c r="I4764">
        <v>-14.254103488885599</v>
      </c>
      <c r="J4764">
        <v>-1.33357813886593</v>
      </c>
      <c r="K4764">
        <v>0.43999997868613</v>
      </c>
      <c r="L4764">
        <v>0.43927430678593399</v>
      </c>
      <c r="M4764">
        <v>100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628</v>
      </c>
      <c r="E4765">
        <v>1.5193308000000001</v>
      </c>
      <c r="F4765">
        <v>4.42</v>
      </c>
      <c r="G4765">
        <v>42.9308803663953</v>
      </c>
      <c r="H4765">
        <v>-3.4380648546891699</v>
      </c>
      <c r="I4765">
        <v>47.059765124252998</v>
      </c>
      <c r="J4765">
        <v>-1.33357813886593</v>
      </c>
      <c r="K4765">
        <v>4.3314243584980696</v>
      </c>
      <c r="L4765">
        <v>3.5524651822079099</v>
      </c>
      <c r="M4765">
        <v>100</v>
      </c>
      <c r="O4765">
        <v>0</v>
      </c>
      <c r="P4765">
        <v>69.348659003831401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136</v>
      </c>
      <c r="E4766">
        <v>1.3824000000000001</v>
      </c>
      <c r="F4766">
        <v>11.52</v>
      </c>
      <c r="G4766">
        <v>-26.417778637436001</v>
      </c>
      <c r="H4766">
        <v>-3.4380648546891699</v>
      </c>
      <c r="I4766">
        <v>-14.254103488885599</v>
      </c>
      <c r="J4766">
        <v>-1.33357813886593</v>
      </c>
      <c r="K4766">
        <v>11.5199999999999</v>
      </c>
      <c r="L4766">
        <v>11.52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121</v>
      </c>
      <c r="E4767">
        <v>1.37832452449136</v>
      </c>
      <c r="F4767">
        <v>13.12</v>
      </c>
      <c r="G4767">
        <v>-26.417778637436001</v>
      </c>
      <c r="H4767">
        <v>-3.4380648546891699</v>
      </c>
      <c r="I4767">
        <v>-14.254103488885599</v>
      </c>
      <c r="J4767">
        <v>-1.33357813886593</v>
      </c>
      <c r="K4767">
        <v>13.12</v>
      </c>
      <c r="L4767">
        <v>13.1199999999999</v>
      </c>
      <c r="M4767">
        <v>50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604</v>
      </c>
      <c r="E4768">
        <v>1.3188</v>
      </c>
      <c r="F4768">
        <v>18.84</v>
      </c>
      <c r="G4768">
        <v>-26.417778637436001</v>
      </c>
      <c r="H4768">
        <v>-3.4380648546891699</v>
      </c>
      <c r="I4768">
        <v>-14.254103488885599</v>
      </c>
      <c r="J4768">
        <v>-1.33357813886593</v>
      </c>
      <c r="K4768">
        <v>18.839975572955399</v>
      </c>
      <c r="L4768">
        <v>18.7434246040409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1149</v>
      </c>
      <c r="E4769">
        <v>1.2757499999999999</v>
      </c>
      <c r="F4769">
        <v>85.05</v>
      </c>
      <c r="G4769">
        <v>-43.320563200210799</v>
      </c>
      <c r="H4769">
        <v>-3.4380648546891699</v>
      </c>
      <c r="I4769">
        <v>-27.908925823911002</v>
      </c>
      <c r="J4769">
        <v>-1.33357813886593</v>
      </c>
      <c r="K4769">
        <v>85.264042710516307</v>
      </c>
      <c r="L4769">
        <v>89.927185768493104</v>
      </c>
      <c r="M4769">
        <v>3.8134211653962402</v>
      </c>
      <c r="O4769">
        <v>20.3409758965314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E4770">
        <v>1.2705</v>
      </c>
      <c r="F4770">
        <v>10.5</v>
      </c>
      <c r="G4770">
        <v>-26.417778637436001</v>
      </c>
      <c r="H4770">
        <v>-3.4380648546891699</v>
      </c>
      <c r="I4770">
        <v>-14.254103488885599</v>
      </c>
      <c r="J4770">
        <v>-1.33357813886593</v>
      </c>
      <c r="K4770">
        <v>10.499999982946999</v>
      </c>
      <c r="L4770">
        <v>10.499594941766199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72</v>
      </c>
      <c r="E4771">
        <v>1.2510239999999999</v>
      </c>
      <c r="F4771">
        <v>10.050000000000001</v>
      </c>
      <c r="G4771">
        <v>-26.417778637436001</v>
      </c>
      <c r="H4771">
        <v>-3.4380648546891699</v>
      </c>
      <c r="I4771">
        <v>-14.254103488885599</v>
      </c>
      <c r="J4771">
        <v>-1.33357813886593</v>
      </c>
      <c r="K4771">
        <v>10.050000000000001</v>
      </c>
      <c r="L4771">
        <v>10.049999999999899</v>
      </c>
      <c r="M4771">
        <v>50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72</v>
      </c>
      <c r="E4772">
        <v>1.143</v>
      </c>
      <c r="F4772">
        <v>3.81</v>
      </c>
      <c r="G4772">
        <v>-26.417778637436001</v>
      </c>
      <c r="H4772">
        <v>-3.4380648546891699</v>
      </c>
      <c r="I4772">
        <v>-14.254103488885599</v>
      </c>
      <c r="J4772">
        <v>-1.33357813886593</v>
      </c>
      <c r="K4772">
        <v>3.8099999685412702</v>
      </c>
      <c r="L4772">
        <v>3.80918237934045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E4773">
        <v>1.129</v>
      </c>
      <c r="F4773">
        <v>11.29</v>
      </c>
      <c r="G4773">
        <v>43.612341844491603</v>
      </c>
      <c r="H4773">
        <v>-3.4380648546891699</v>
      </c>
      <c r="I4773">
        <v>55.776016993041999</v>
      </c>
      <c r="J4773">
        <v>-1.33357813886593</v>
      </c>
      <c r="K4773">
        <v>10.808239635979</v>
      </c>
      <c r="L4773">
        <v>8.5454069644286808</v>
      </c>
      <c r="M4773">
        <v>100</v>
      </c>
      <c r="N4773">
        <v>0</v>
      </c>
      <c r="O4773">
        <v>0</v>
      </c>
      <c r="P4773">
        <v>70.030120481927696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628</v>
      </c>
      <c r="E4774">
        <v>1.0733211024003799</v>
      </c>
      <c r="F4774">
        <v>1.95</v>
      </c>
      <c r="K4774">
        <v>2.2159995707425302</v>
      </c>
      <c r="M4774" s="1">
        <v>2.4459774300000002E-7</v>
      </c>
      <c r="N4774">
        <v>1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46</v>
      </c>
      <c r="E4775">
        <v>0.93283125</v>
      </c>
      <c r="F4775">
        <v>57.85</v>
      </c>
      <c r="G4775">
        <v>-26.417778637436001</v>
      </c>
      <c r="H4775">
        <v>-3.4380648546891699</v>
      </c>
      <c r="I4775">
        <v>-14.254103488885599</v>
      </c>
      <c r="J4775">
        <v>-1.33357813886593</v>
      </c>
      <c r="K4775">
        <v>57.849934260993003</v>
      </c>
      <c r="L4775">
        <v>57.590897879331898</v>
      </c>
      <c r="M4775">
        <v>100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170</v>
      </c>
      <c r="E4776">
        <v>0.92903103284561495</v>
      </c>
      <c r="F4776">
        <v>9.5</v>
      </c>
      <c r="G4776">
        <v>-26.417778637436001</v>
      </c>
      <c r="I4776">
        <v>-14.254103488885599</v>
      </c>
      <c r="K4776">
        <v>9.5</v>
      </c>
      <c r="L4776">
        <v>9.5</v>
      </c>
      <c r="M4776">
        <v>50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531</v>
      </c>
      <c r="E4777">
        <v>0.86460657346542202</v>
      </c>
      <c r="F4777">
        <v>11.02</v>
      </c>
      <c r="G4777">
        <v>-26.417778637436001</v>
      </c>
      <c r="H4777">
        <v>-3.4380648546891699</v>
      </c>
      <c r="I4777">
        <v>-14.254103488885599</v>
      </c>
      <c r="J4777">
        <v>-1.33357813886593</v>
      </c>
      <c r="K4777">
        <v>11.0199999515155</v>
      </c>
      <c r="L4777">
        <v>11.0187771245702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604</v>
      </c>
      <c r="E4778">
        <v>0.73349999999999704</v>
      </c>
      <c r="F4778">
        <v>4.8899999999999997</v>
      </c>
      <c r="G4778">
        <v>-26.417778637436001</v>
      </c>
      <c r="I4778">
        <v>-14.254103488885599</v>
      </c>
      <c r="K4778">
        <v>4.8899999999999899</v>
      </c>
      <c r="L4778">
        <v>4.8899999999999801</v>
      </c>
      <c r="M4778">
        <v>50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200</v>
      </c>
      <c r="E4779">
        <v>0.72540000000000004</v>
      </c>
      <c r="F4779">
        <v>8.06</v>
      </c>
      <c r="G4779">
        <v>54.705816868181898</v>
      </c>
      <c r="H4779">
        <v>1.50985181197749</v>
      </c>
      <c r="I4779">
        <v>42.5552350325151</v>
      </c>
      <c r="J4779">
        <v>-1.33357813886593</v>
      </c>
      <c r="K4779">
        <v>7.4206588842510897</v>
      </c>
      <c r="L4779">
        <v>5.9472684413008698</v>
      </c>
      <c r="M4779">
        <v>100</v>
      </c>
      <c r="N4779">
        <v>0</v>
      </c>
      <c r="O4779">
        <v>0</v>
      </c>
      <c r="P4779">
        <v>81.123595505617899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0.66086999999999996</v>
      </c>
      <c r="F4780">
        <v>10.5</v>
      </c>
      <c r="G4780">
        <v>-26.417778637436001</v>
      </c>
      <c r="H4780">
        <v>-3.4380648546891699</v>
      </c>
      <c r="I4780">
        <v>-14.254103488885599</v>
      </c>
      <c r="J4780">
        <v>-1.33357813886593</v>
      </c>
      <c r="K4780">
        <v>10.040798134089499</v>
      </c>
      <c r="M4780">
        <v>50</v>
      </c>
      <c r="O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720</v>
      </c>
      <c r="E4781">
        <v>0.62861604399999904</v>
      </c>
      <c r="F4781">
        <v>37.24</v>
      </c>
      <c r="G4781">
        <v>39.683916277818199</v>
      </c>
      <c r="H4781">
        <v>-0.57933601760896503</v>
      </c>
      <c r="I4781">
        <v>13.018623783841599</v>
      </c>
      <c r="J4781">
        <v>2.5923893316893198</v>
      </c>
      <c r="K4781">
        <v>35.6457026793395</v>
      </c>
      <c r="L4781">
        <v>31.1709879809707</v>
      </c>
      <c r="M4781">
        <v>21.949362773198501</v>
      </c>
      <c r="N4781">
        <v>1.1072541008402701</v>
      </c>
      <c r="O4781">
        <v>4.6992481203007497</v>
      </c>
      <c r="P4781">
        <v>71.612903225806406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116</v>
      </c>
      <c r="E4782">
        <v>0.49906499999999998</v>
      </c>
      <c r="F4782">
        <v>20.37</v>
      </c>
      <c r="G4782">
        <v>-16.1905059101632</v>
      </c>
      <c r="H4782">
        <v>1.5619351453108301</v>
      </c>
      <c r="I4782">
        <v>-9.2541034888855993</v>
      </c>
      <c r="J4782">
        <v>-1.33357813886593</v>
      </c>
      <c r="K4782">
        <v>19.915136307299701</v>
      </c>
      <c r="L4782">
        <v>19.307074886009001</v>
      </c>
      <c r="M4782">
        <v>100</v>
      </c>
      <c r="N4782">
        <v>0</v>
      </c>
      <c r="O4782">
        <v>0</v>
      </c>
      <c r="P4782">
        <v>10.2272727272727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136</v>
      </c>
      <c r="E4783">
        <v>0.49402200000000002</v>
      </c>
      <c r="F4783">
        <v>4.1100000000000003</v>
      </c>
      <c r="G4783">
        <v>-26.417778637436001</v>
      </c>
      <c r="H4783">
        <v>-3.4380648546891699</v>
      </c>
      <c r="I4783">
        <v>-14.254103488885599</v>
      </c>
      <c r="J4783">
        <v>-1.33357813886593</v>
      </c>
      <c r="K4783">
        <v>4.1099999653682397</v>
      </c>
      <c r="L4783">
        <v>4.1091265175501404</v>
      </c>
      <c r="M4783">
        <v>100</v>
      </c>
      <c r="O4783">
        <v>0</v>
      </c>
      <c r="P4783">
        <v>0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531</v>
      </c>
      <c r="E4784">
        <v>0.48810308399999902</v>
      </c>
      <c r="F4784">
        <v>5.13</v>
      </c>
      <c r="G4784">
        <v>7.1759713625639696</v>
      </c>
      <c r="H4784">
        <v>23.905685145310802</v>
      </c>
      <c r="I4784">
        <v>19.339646511114299</v>
      </c>
      <c r="J4784">
        <v>20.0063722333424</v>
      </c>
      <c r="K4784">
        <v>3.99982876045841</v>
      </c>
      <c r="L4784">
        <v>3.8630311852138099</v>
      </c>
      <c r="M4784">
        <v>100</v>
      </c>
      <c r="N4784">
        <v>6.2</v>
      </c>
      <c r="O4784">
        <v>0</v>
      </c>
      <c r="P4784">
        <v>33.59375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E4785">
        <v>0.38200000000000001</v>
      </c>
      <c r="F4785">
        <v>9.5500000000000007</v>
      </c>
      <c r="G4785">
        <v>-26.417778637436001</v>
      </c>
      <c r="H4785">
        <v>-3.4380648546891699</v>
      </c>
      <c r="I4785">
        <v>-14.254103488885599</v>
      </c>
      <c r="J4785">
        <v>-1.33357813886593</v>
      </c>
      <c r="K4785">
        <v>9.5499989089917907</v>
      </c>
      <c r="L4785">
        <v>9.5268078755221008</v>
      </c>
      <c r="M4785">
        <v>100</v>
      </c>
      <c r="O4785">
        <v>0</v>
      </c>
      <c r="P4785">
        <v>0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46</v>
      </c>
      <c r="E4786">
        <v>0.36780000000000002</v>
      </c>
      <c r="F4786">
        <v>12.26</v>
      </c>
      <c r="G4786">
        <v>165.486983267325</v>
      </c>
      <c r="H4786">
        <v>-3.4380648546891699</v>
      </c>
      <c r="I4786">
        <v>177.65065841587599</v>
      </c>
      <c r="J4786">
        <v>-1.33357813886593</v>
      </c>
      <c r="K4786">
        <v>11.398162871849999</v>
      </c>
      <c r="M4786">
        <v>100</v>
      </c>
      <c r="N4786">
        <v>0</v>
      </c>
      <c r="O4786">
        <v>0</v>
      </c>
      <c r="P4786">
        <v>191.90476190476099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420</v>
      </c>
      <c r="E4787">
        <v>0.35678500000000002</v>
      </c>
      <c r="F4787">
        <v>7.15</v>
      </c>
      <c r="G4787">
        <v>-26.417778637436001</v>
      </c>
      <c r="H4787">
        <v>-3.4380648546891699</v>
      </c>
      <c r="I4787">
        <v>-14.254103488885599</v>
      </c>
      <c r="J4787">
        <v>-1.33357813886593</v>
      </c>
      <c r="K4787">
        <v>7.1499999357738204</v>
      </c>
      <c r="L4787">
        <v>7.1484279710098297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116</v>
      </c>
      <c r="E4788">
        <v>0.34499999999999997</v>
      </c>
      <c r="F4788">
        <v>3.45</v>
      </c>
      <c r="G4788">
        <v>-16.545167172467799</v>
      </c>
      <c r="H4788">
        <v>-3.4380648546891699</v>
      </c>
      <c r="I4788">
        <v>-14.254103488885599</v>
      </c>
      <c r="J4788">
        <v>-1.33357813886593</v>
      </c>
      <c r="K4788">
        <v>3.4498428275981401</v>
      </c>
      <c r="L4788">
        <v>3.4084356328692098</v>
      </c>
      <c r="M4788">
        <v>100</v>
      </c>
      <c r="O4788">
        <v>0</v>
      </c>
      <c r="P4788">
        <v>9.8726114649681591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E4789">
        <v>0.33499999999999802</v>
      </c>
      <c r="F4789">
        <v>1</v>
      </c>
      <c r="G4789">
        <v>-14.8449732899431</v>
      </c>
      <c r="H4789">
        <v>-4.2627840798750798</v>
      </c>
      <c r="I4789">
        <v>-17.738252227332602</v>
      </c>
      <c r="J4789">
        <v>-0.68487498968562099</v>
      </c>
      <c r="M4789">
        <v>50</v>
      </c>
      <c r="N4789">
        <v>1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420</v>
      </c>
      <c r="E4790">
        <v>0.28151999999999999</v>
      </c>
      <c r="F4790">
        <v>11.73</v>
      </c>
      <c r="G4790">
        <v>104.487733173587</v>
      </c>
      <c r="H4790">
        <v>-3.4380648546891699</v>
      </c>
      <c r="I4790">
        <v>-14.254103488885599</v>
      </c>
      <c r="J4790">
        <v>-1.33357813886593</v>
      </c>
      <c r="K4790">
        <v>11.7165582457091</v>
      </c>
      <c r="L4790">
        <v>10.3856877451163</v>
      </c>
      <c r="M4790">
        <v>99.999262565895194</v>
      </c>
      <c r="O4790">
        <v>0</v>
      </c>
      <c r="P4790">
        <v>263.15789473684202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365</v>
      </c>
      <c r="E4791">
        <v>0.22970760000000001</v>
      </c>
      <c r="F4791">
        <v>2.14</v>
      </c>
      <c r="G4791">
        <v>-21.515817853122201</v>
      </c>
      <c r="H4791">
        <v>-3.4380648546891699</v>
      </c>
      <c r="I4791">
        <v>-9.3521427045718895</v>
      </c>
      <c r="J4791">
        <v>-1.33357813886593</v>
      </c>
      <c r="K4791">
        <v>2.1046594306842201</v>
      </c>
      <c r="L4791">
        <v>2.0628213652323901</v>
      </c>
      <c r="M4791">
        <v>100</v>
      </c>
      <c r="N4791">
        <v>0</v>
      </c>
      <c r="O4791">
        <v>0</v>
      </c>
      <c r="P4791">
        <v>4.9019607843137303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72</v>
      </c>
      <c r="E4792">
        <v>0.205176</v>
      </c>
      <c r="F4792">
        <v>1.03</v>
      </c>
      <c r="G4792">
        <v>-26.417778637436001</v>
      </c>
      <c r="H4792">
        <v>-3.4380648546891699</v>
      </c>
      <c r="I4792">
        <v>-14.254103488885599</v>
      </c>
      <c r="J4792">
        <v>-1.33357813886593</v>
      </c>
      <c r="K4792">
        <v>1.0299999960677799</v>
      </c>
      <c r="L4792">
        <v>1.02990375332713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925</v>
      </c>
      <c r="E4793">
        <v>0.20382</v>
      </c>
      <c r="F4793">
        <v>2.58</v>
      </c>
      <c r="G4793">
        <v>-26.417778637436001</v>
      </c>
      <c r="I4793">
        <v>-14.254103488885599</v>
      </c>
      <c r="K4793">
        <v>2.5799999999999899</v>
      </c>
      <c r="L4793">
        <v>2.5799999999999899</v>
      </c>
      <c r="M4793">
        <v>50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95</v>
      </c>
      <c r="E4794">
        <v>0.17280000000000001</v>
      </c>
      <c r="F4794">
        <v>1.44</v>
      </c>
      <c r="G4794">
        <v>-91.968017871885706</v>
      </c>
      <c r="H4794">
        <v>-3.4380648546891699</v>
      </c>
      <c r="I4794">
        <v>-79.804342723335296</v>
      </c>
      <c r="K4794">
        <v>1.51599561782055</v>
      </c>
      <c r="L4794">
        <v>2.56737409726624</v>
      </c>
      <c r="M4794">
        <v>100</v>
      </c>
      <c r="O4794">
        <v>190.277777777777</v>
      </c>
      <c r="P4794">
        <v>71.428571428571402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231</v>
      </c>
      <c r="E4795">
        <v>0.124319999999998</v>
      </c>
      <c r="F4795">
        <v>5.18</v>
      </c>
      <c r="G4795">
        <v>-26.417778637436001</v>
      </c>
      <c r="H4795">
        <v>-3.4380648546891699</v>
      </c>
      <c r="I4795">
        <v>-14.254103488885599</v>
      </c>
      <c r="J4795">
        <v>-1.33357813886593</v>
      </c>
      <c r="K4795">
        <v>5.18</v>
      </c>
      <c r="L4795">
        <v>5.1799999999999899</v>
      </c>
      <c r="M4795">
        <v>100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231</v>
      </c>
      <c r="E4796">
        <v>0.114264</v>
      </c>
      <c r="F4796">
        <v>12</v>
      </c>
      <c r="G4796">
        <v>-26.417778637436001</v>
      </c>
      <c r="H4796">
        <v>-3.4380648546891699</v>
      </c>
      <c r="I4796">
        <v>-14.254103488885599</v>
      </c>
      <c r="J4796">
        <v>-1.33357813886593</v>
      </c>
      <c r="K4796">
        <v>12</v>
      </c>
      <c r="L4796">
        <v>12</v>
      </c>
      <c r="M4796">
        <v>50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133</v>
      </c>
      <c r="E4797">
        <v>0.105825</v>
      </c>
      <c r="F4797">
        <v>4.25</v>
      </c>
      <c r="G4797">
        <v>-26.417778637436001</v>
      </c>
      <c r="H4797">
        <v>-3.4380648546891699</v>
      </c>
      <c r="I4797">
        <v>-14.254103488885599</v>
      </c>
      <c r="J4797">
        <v>-1.33357813886593</v>
      </c>
      <c r="K4797">
        <v>4.2499999905549801</v>
      </c>
      <c r="L4797">
        <v>4.2497617775136698</v>
      </c>
      <c r="M4797">
        <v>100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170</v>
      </c>
      <c r="E4798">
        <v>0.10272000000000001</v>
      </c>
      <c r="F4798">
        <v>2.14</v>
      </c>
      <c r="G4798">
        <v>-0.53542569625954395</v>
      </c>
      <c r="H4798">
        <v>-3.4380648546891699</v>
      </c>
      <c r="I4798">
        <v>11.628249452290801</v>
      </c>
      <c r="J4798">
        <v>-1.33357813886593</v>
      </c>
      <c r="K4798">
        <v>1.97228252709465</v>
      </c>
      <c r="L4798">
        <v>1.8161904734259</v>
      </c>
      <c r="M4798">
        <v>100</v>
      </c>
      <c r="N4798">
        <v>3.60520094562647</v>
      </c>
      <c r="O4798">
        <v>0</v>
      </c>
      <c r="P4798">
        <v>25.8823529411764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420</v>
      </c>
      <c r="E4799">
        <v>9.7884604062407093E-2</v>
      </c>
      <c r="F4799">
        <v>4.63</v>
      </c>
      <c r="G4799">
        <v>-10.667778637435999</v>
      </c>
      <c r="H4799">
        <v>-3.4380648546891699</v>
      </c>
      <c r="I4799">
        <v>1.4958965111143701</v>
      </c>
      <c r="J4799">
        <v>-1.33357813886593</v>
      </c>
      <c r="K4799">
        <v>4.4321780494116796</v>
      </c>
      <c r="L4799">
        <v>4.1584297216894601</v>
      </c>
      <c r="M4799">
        <v>50</v>
      </c>
      <c r="N4799">
        <v>0</v>
      </c>
      <c r="O4799">
        <v>0</v>
      </c>
      <c r="P4799">
        <v>15.749999999999901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531</v>
      </c>
      <c r="E4800">
        <v>9.1329431639917899E-2</v>
      </c>
      <c r="F4800">
        <v>4.55</v>
      </c>
      <c r="G4800">
        <v>-26.417778637436001</v>
      </c>
      <c r="H4800">
        <v>-3.4380648546891699</v>
      </c>
      <c r="I4800">
        <v>-14.254103488885599</v>
      </c>
      <c r="J4800">
        <v>-1.33357813886593</v>
      </c>
      <c r="K4800">
        <v>4.55</v>
      </c>
      <c r="L4800">
        <v>4.5499999999999803</v>
      </c>
      <c r="M4800">
        <v>50</v>
      </c>
      <c r="O4800">
        <v>0</v>
      </c>
      <c r="P4800">
        <v>0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133</v>
      </c>
      <c r="E4801">
        <v>9.0601812000000004E-2</v>
      </c>
      <c r="F4801">
        <v>0.44</v>
      </c>
      <c r="G4801">
        <v>-16.417778637436001</v>
      </c>
      <c r="H4801">
        <v>-3.4380648546891699</v>
      </c>
      <c r="I4801">
        <v>-14.254103488885599</v>
      </c>
      <c r="J4801">
        <v>-1.33357813886593</v>
      </c>
      <c r="K4801">
        <v>0.43998976239871102</v>
      </c>
      <c r="L4801">
        <v>0.43437779171467999</v>
      </c>
      <c r="M4801">
        <v>50</v>
      </c>
      <c r="O4801">
        <v>0</v>
      </c>
      <c r="P4801">
        <v>9.9999999999999805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604</v>
      </c>
      <c r="E4802">
        <v>8.9298000000000002E-2</v>
      </c>
      <c r="F4802">
        <v>38.74</v>
      </c>
      <c r="G4802">
        <v>-21.431328772937299</v>
      </c>
      <c r="H4802">
        <v>-3.4380648546891699</v>
      </c>
      <c r="I4802">
        <v>-14.254103488885599</v>
      </c>
      <c r="J4802">
        <v>-1.33357813886593</v>
      </c>
      <c r="K4802">
        <v>38.739430601179002</v>
      </c>
      <c r="L4802">
        <v>38.469619137273398</v>
      </c>
      <c r="M4802">
        <v>50</v>
      </c>
      <c r="O4802">
        <v>0</v>
      </c>
      <c r="P4802">
        <v>4.9864498644986499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E4803">
        <v>8.1900000000000001E-2</v>
      </c>
      <c r="F4803">
        <v>0.13</v>
      </c>
      <c r="G4803">
        <v>-26.417778637436001</v>
      </c>
      <c r="H4803">
        <v>-3.4380648546891699</v>
      </c>
      <c r="I4803">
        <v>-14.254103488885599</v>
      </c>
      <c r="J4803">
        <v>-1.33357813886593</v>
      </c>
      <c r="K4803">
        <v>0.12999999999999901</v>
      </c>
      <c r="L4803">
        <v>0.12999999999999901</v>
      </c>
      <c r="M4803">
        <v>50</v>
      </c>
      <c r="O4803">
        <v>0</v>
      </c>
      <c r="P4803">
        <v>0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531</v>
      </c>
      <c r="E4804">
        <v>7.0599999999999996E-2</v>
      </c>
      <c r="F4804">
        <v>3.53</v>
      </c>
      <c r="G4804">
        <v>-16.448931285411099</v>
      </c>
      <c r="H4804">
        <v>-3.4380648546891699</v>
      </c>
      <c r="I4804">
        <v>-9.5063290081734593</v>
      </c>
      <c r="J4804">
        <v>-1.33357813886593</v>
      </c>
      <c r="K4804">
        <v>3.4709570525482301</v>
      </c>
      <c r="L4804">
        <v>3.4579750245224301</v>
      </c>
      <c r="M4804">
        <v>100</v>
      </c>
      <c r="N4804">
        <v>0</v>
      </c>
      <c r="O4804">
        <v>0</v>
      </c>
      <c r="P4804">
        <v>9.9688473520249197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398</v>
      </c>
      <c r="E4805">
        <v>5.2079951999999999E-2</v>
      </c>
      <c r="F4805">
        <v>1.78</v>
      </c>
      <c r="G4805">
        <v>165.385500051088</v>
      </c>
      <c r="H4805">
        <v>1.2678174982520001</v>
      </c>
      <c r="I4805">
        <v>17.5977483629662</v>
      </c>
      <c r="J4805">
        <v>-1.33357813886593</v>
      </c>
      <c r="K4805">
        <v>1.6905706480418701</v>
      </c>
      <c r="L4805">
        <v>1.36819889234911</v>
      </c>
      <c r="M4805">
        <v>100</v>
      </c>
      <c r="N4805">
        <v>0</v>
      </c>
      <c r="O4805">
        <v>0</v>
      </c>
      <c r="P4805">
        <v>191.80327868852399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173</v>
      </c>
      <c r="E4806">
        <v>5.1029999999999999E-2</v>
      </c>
      <c r="F4806">
        <v>22.68</v>
      </c>
      <c r="G4806">
        <v>-94.741800983804694</v>
      </c>
      <c r="H4806">
        <v>-3.4380648546891699</v>
      </c>
      <c r="I4806">
        <v>-14.254103488885599</v>
      </c>
      <c r="J4806">
        <v>-1.33357813886593</v>
      </c>
      <c r="K4806">
        <v>22.827388080515899</v>
      </c>
      <c r="L4806">
        <v>34.143490233155397</v>
      </c>
      <c r="M4806">
        <v>0</v>
      </c>
      <c r="O4806">
        <v>215.69664902998201</v>
      </c>
      <c r="P4806">
        <v>4.9999999999999796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136</v>
      </c>
      <c r="E4807">
        <v>2.6800000000000001E-2</v>
      </c>
      <c r="F4807">
        <v>1.34</v>
      </c>
      <c r="G4807">
        <v>-26.417778637436001</v>
      </c>
      <c r="H4807">
        <v>-3.4380648546891699</v>
      </c>
      <c r="I4807">
        <v>-14.254103488885599</v>
      </c>
      <c r="J4807">
        <v>-1.33357813886593</v>
      </c>
      <c r="K4807">
        <v>1.3399999943329799</v>
      </c>
      <c r="L4807">
        <v>1.3398570665082099</v>
      </c>
      <c r="M4807">
        <v>100</v>
      </c>
      <c r="O4807">
        <v>0</v>
      </c>
      <c r="P4807">
        <v>0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133</v>
      </c>
      <c r="E4808">
        <v>2.4500000000000001E-2</v>
      </c>
      <c r="F4808">
        <v>0.05</v>
      </c>
      <c r="G4808">
        <v>-26.417778637436001</v>
      </c>
      <c r="H4808">
        <v>-3.4380648546891699</v>
      </c>
      <c r="I4808">
        <v>135.74589651111401</v>
      </c>
      <c r="J4808">
        <v>-1.33357813886593</v>
      </c>
      <c r="K4808">
        <v>4.4159533774767397E-2</v>
      </c>
      <c r="M4808">
        <v>100</v>
      </c>
      <c r="N4808">
        <v>0</v>
      </c>
      <c r="O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E4809">
        <v>4.9799999999999996E-4</v>
      </c>
      <c r="F4809">
        <v>0.02</v>
      </c>
      <c r="G4809">
        <v>-26.417778637436001</v>
      </c>
      <c r="H4809">
        <v>-3.4380648546891699</v>
      </c>
      <c r="I4809">
        <v>-14.254103488885599</v>
      </c>
      <c r="J4809">
        <v>-1.33357813886593</v>
      </c>
      <c r="K4809">
        <v>0.02</v>
      </c>
      <c r="L4809">
        <v>0.02</v>
      </c>
      <c r="M4809">
        <v>50</v>
      </c>
      <c r="O4809">
        <v>0</v>
      </c>
      <c r="P4809">
        <v>0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1331</v>
      </c>
      <c r="E4810">
        <v>0</v>
      </c>
      <c r="F4810">
        <v>1240.0999999999999</v>
      </c>
      <c r="G4810">
        <v>-18.741233733859499</v>
      </c>
      <c r="H4810">
        <v>-2.7843850602243201</v>
      </c>
      <c r="I4810">
        <v>-9.5406911201890292</v>
      </c>
      <c r="J4810">
        <v>-1.1312309110229499</v>
      </c>
      <c r="K4810">
        <v>1228.8706376125899</v>
      </c>
      <c r="L4810">
        <v>1200.4514277204401</v>
      </c>
      <c r="M4810">
        <v>36.382996971611497</v>
      </c>
      <c r="N4810">
        <v>0.74418519444320697</v>
      </c>
      <c r="O4810">
        <v>1.8466252721554799</v>
      </c>
      <c r="P4810">
        <v>8.2111692844676991</v>
      </c>
      <c r="Q4810">
        <v>-0.13193077695746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1331</v>
      </c>
      <c r="E4811">
        <v>0</v>
      </c>
      <c r="F4811">
        <v>1226.21</v>
      </c>
      <c r="G4811">
        <v>-19.000605345216702</v>
      </c>
      <c r="H4811">
        <v>-2.96690106370859</v>
      </c>
      <c r="I4811">
        <v>-10.4171994326573</v>
      </c>
      <c r="J4811">
        <v>-1.4152107919271499</v>
      </c>
      <c r="K4811">
        <v>1216.33625203414</v>
      </c>
      <c r="L4811">
        <v>1190.9103491337301</v>
      </c>
      <c r="M4811">
        <v>36.058663394519002</v>
      </c>
      <c r="N4811">
        <v>1.12303112102039</v>
      </c>
      <c r="O4811">
        <v>13.5612986356333</v>
      </c>
      <c r="P4811">
        <v>9.3366027641551508</v>
      </c>
      <c r="Q4811">
        <v>-0.13333261542483699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720</v>
      </c>
      <c r="E4812">
        <v>0</v>
      </c>
      <c r="F4812">
        <v>52.37</v>
      </c>
      <c r="G4812">
        <v>-13.1241063821628</v>
      </c>
      <c r="H4812">
        <v>-4.5064809746516898</v>
      </c>
      <c r="I4812">
        <v>-0.45575494477435802</v>
      </c>
      <c r="J4812">
        <v>-1.67345729294448</v>
      </c>
      <c r="K4812">
        <v>51.859025362242498</v>
      </c>
      <c r="L4812">
        <v>48.693982739708296</v>
      </c>
      <c r="M4812">
        <v>37.853305265548997</v>
      </c>
      <c r="N4812">
        <v>1.29199259460792</v>
      </c>
      <c r="O4812">
        <v>5.9767042199732501</v>
      </c>
      <c r="P4812">
        <v>22.767124572178702</v>
      </c>
      <c r="Q4812">
        <v>7.2054511565187995E-2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720</v>
      </c>
      <c r="E4813">
        <v>0</v>
      </c>
      <c r="F4813">
        <v>25.65</v>
      </c>
      <c r="G4813">
        <v>-16.435787384541701</v>
      </c>
      <c r="H4813">
        <v>-5.8108164811721297</v>
      </c>
      <c r="I4813">
        <v>-4.6387188735010101</v>
      </c>
      <c r="J4813">
        <v>-2.7632535639045601</v>
      </c>
      <c r="K4813">
        <v>25.4216045155339</v>
      </c>
      <c r="L4813">
        <v>24.1347338976835</v>
      </c>
      <c r="M4813">
        <v>42.1652590342811</v>
      </c>
      <c r="N4813">
        <v>1.46126770778422</v>
      </c>
      <c r="O4813">
        <v>4.7953216374269001</v>
      </c>
      <c r="P4813">
        <v>17.391304347826001</v>
      </c>
      <c r="Q4813">
        <v>-2.5629607369169999E-2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720</v>
      </c>
      <c r="E4814">
        <v>0</v>
      </c>
      <c r="F4814">
        <v>22.18</v>
      </c>
      <c r="G4814">
        <v>27.247179101236501</v>
      </c>
      <c r="H4814">
        <v>-0.48862665244199199</v>
      </c>
      <c r="I4814">
        <v>8.4771935452002598</v>
      </c>
      <c r="J4814">
        <v>1.90585848085236</v>
      </c>
      <c r="K4814">
        <v>21.008308538451999</v>
      </c>
      <c r="L4814">
        <v>18.587084473151901</v>
      </c>
      <c r="M4814">
        <v>39.917065374287702</v>
      </c>
      <c r="N4814">
        <v>1.14568459308632</v>
      </c>
      <c r="O4814">
        <v>3.1109107303877299</v>
      </c>
      <c r="P4814">
        <v>57.082152974504197</v>
      </c>
      <c r="Q4814">
        <v>8.1438948753974005E-2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720</v>
      </c>
      <c r="E4815">
        <v>0</v>
      </c>
      <c r="F4815">
        <v>30.43</v>
      </c>
      <c r="G4815">
        <v>23.7351869206415</v>
      </c>
      <c r="H4815">
        <v>1.9635971951723199</v>
      </c>
      <c r="I4815">
        <v>7.8125658520426002</v>
      </c>
      <c r="J4815">
        <v>2.23906561751379</v>
      </c>
      <c r="K4815">
        <v>28.844535569744998</v>
      </c>
      <c r="L4815">
        <v>25.8166134549346</v>
      </c>
      <c r="M4815">
        <v>46.770192321881197</v>
      </c>
      <c r="N4815">
        <v>1.07793425025611</v>
      </c>
      <c r="O4815">
        <v>6.6381860006572602</v>
      </c>
      <c r="P4815">
        <v>55.931334870612297</v>
      </c>
      <c r="Q4815">
        <v>-1.7638996257211999E-2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720</v>
      </c>
      <c r="E4816">
        <v>0</v>
      </c>
      <c r="F4816">
        <v>43.66</v>
      </c>
      <c r="G4816">
        <v>12.229410946558801</v>
      </c>
      <c r="H4816">
        <v>11.1111687124711</v>
      </c>
      <c r="I4816">
        <v>-1.4084069264663901</v>
      </c>
      <c r="J4816">
        <v>3.4679431352011001</v>
      </c>
      <c r="K4816">
        <v>39.440856760582797</v>
      </c>
      <c r="L4816">
        <v>36.903216019622803</v>
      </c>
      <c r="M4816">
        <v>42.372329352446798</v>
      </c>
      <c r="N4816">
        <v>0.91669071581863804</v>
      </c>
      <c r="O4816">
        <v>7.5813101236830098</v>
      </c>
      <c r="P4816">
        <v>54.822695035460903</v>
      </c>
      <c r="Q4816">
        <v>2.6969867049001998E-2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720</v>
      </c>
      <c r="E4817">
        <v>0</v>
      </c>
      <c r="F4817">
        <v>39.39</v>
      </c>
      <c r="G4817">
        <v>11.2613545327841</v>
      </c>
      <c r="H4817">
        <v>-0.94985113022610201</v>
      </c>
      <c r="I4817">
        <v>4.9650248404121999</v>
      </c>
      <c r="J4817">
        <v>0.19729887203184401</v>
      </c>
      <c r="K4817">
        <v>37.513100571970497</v>
      </c>
      <c r="L4817">
        <v>34.046572592930303</v>
      </c>
      <c r="M4817">
        <v>37.855201331873801</v>
      </c>
      <c r="N4817">
        <v>0.68086230079282295</v>
      </c>
      <c r="O4817">
        <v>0.482355927900468</v>
      </c>
      <c r="P4817">
        <v>62.7685950413223</v>
      </c>
      <c r="Q4817">
        <v>5.8879591037521002E-2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720</v>
      </c>
      <c r="E4818">
        <v>0</v>
      </c>
      <c r="F4818">
        <v>52.22</v>
      </c>
      <c r="G4818">
        <v>-12.846660760098001</v>
      </c>
      <c r="H4818">
        <v>-4.6054532937778498</v>
      </c>
      <c r="I4818">
        <v>-0.43544612184116299</v>
      </c>
      <c r="J4818">
        <v>-1.9395239824561601</v>
      </c>
      <c r="K4818">
        <v>51.692950389769599</v>
      </c>
      <c r="L4818">
        <v>48.539758213269501</v>
      </c>
      <c r="M4818">
        <v>38.548106434567202</v>
      </c>
      <c r="N4818">
        <v>1.04659165242123</v>
      </c>
      <c r="O4818">
        <v>4.3661432401378804</v>
      </c>
      <c r="P4818">
        <v>23.597633136094601</v>
      </c>
      <c r="Q4818">
        <v>-3.9160773297699998E-4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720</v>
      </c>
      <c r="E4819">
        <v>0</v>
      </c>
      <c r="F4819">
        <v>161.30000000000001</v>
      </c>
      <c r="G4819">
        <v>16.148952845682199</v>
      </c>
      <c r="H4819">
        <v>4.57645810638122</v>
      </c>
      <c r="I4819">
        <v>3.19165157154834</v>
      </c>
      <c r="J4819">
        <v>0.86107834968369601</v>
      </c>
      <c r="K4819">
        <v>150.01081738588101</v>
      </c>
      <c r="L4819">
        <v>136.767839549884</v>
      </c>
      <c r="M4819">
        <v>34.574083232051997</v>
      </c>
      <c r="N4819">
        <v>0.73226305318366303</v>
      </c>
      <c r="O4819">
        <v>1.58090514569124</v>
      </c>
      <c r="P4819">
        <v>46.6230342696118</v>
      </c>
      <c r="Q4819">
        <v>3.8010026247456002E-2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551</v>
      </c>
      <c r="E4820">
        <v>0</v>
      </c>
      <c r="F4820">
        <v>87.1</v>
      </c>
      <c r="G4820">
        <v>-36.623964204446303</v>
      </c>
      <c r="H4820">
        <v>-8.7166891472446792</v>
      </c>
      <c r="I4820">
        <v>-22.7144292902518</v>
      </c>
      <c r="J4820">
        <v>-2.0409369523285701</v>
      </c>
      <c r="K4820">
        <v>91.512882591570204</v>
      </c>
      <c r="L4820">
        <v>97.031156444434203</v>
      </c>
      <c r="M4820">
        <v>70.236447926634199</v>
      </c>
      <c r="N4820">
        <v>0.64251495001318104</v>
      </c>
      <c r="O4820">
        <v>51.894374282434001</v>
      </c>
      <c r="P4820">
        <v>31.889763779527499</v>
      </c>
      <c r="Q4820">
        <v>0.14567341613641299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720</v>
      </c>
      <c r="E4821">
        <v>0</v>
      </c>
      <c r="F4821">
        <v>277.25</v>
      </c>
      <c r="G4821">
        <v>5.9211235105353301</v>
      </c>
      <c r="H4821">
        <v>-1.45165413178418</v>
      </c>
      <c r="I4821">
        <v>4.8037399430721202</v>
      </c>
      <c r="J4821">
        <v>-0.70713567266086197</v>
      </c>
      <c r="K4821">
        <v>266.01553580071698</v>
      </c>
      <c r="L4821">
        <v>243.51629145370899</v>
      </c>
      <c r="M4821">
        <v>38.8935273072047</v>
      </c>
      <c r="N4821">
        <v>1.58611481017806</v>
      </c>
      <c r="O4821">
        <v>4.5987376014427301</v>
      </c>
      <c r="P4821">
        <v>38.107098381070898</v>
      </c>
      <c r="Q4821">
        <v>1.8802390589823002E-2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231</v>
      </c>
      <c r="E4822">
        <v>0</v>
      </c>
      <c r="F4822">
        <v>1605.2</v>
      </c>
      <c r="G4822">
        <v>-20.751012379095201</v>
      </c>
      <c r="H4822">
        <v>0.90557730087227795</v>
      </c>
      <c r="I4822">
        <v>-7.8437620901451401</v>
      </c>
      <c r="J4822">
        <v>3.2738736242744499</v>
      </c>
      <c r="K4822">
        <v>1549.8512960798701</v>
      </c>
      <c r="L4822">
        <v>1512.0393390849899</v>
      </c>
      <c r="M4822">
        <v>62.226032105996701</v>
      </c>
      <c r="N4822">
        <v>0.70350025800427496</v>
      </c>
      <c r="O4822">
        <v>35.497134313481098</v>
      </c>
      <c r="P4822">
        <v>37.720389515679301</v>
      </c>
      <c r="Q4822">
        <v>6.3467078324692006E-2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720</v>
      </c>
      <c r="E4823">
        <v>0</v>
      </c>
      <c r="F4823">
        <v>272.19</v>
      </c>
      <c r="G4823">
        <v>0.95236642573665597</v>
      </c>
      <c r="H4823">
        <v>0.77707914683666901</v>
      </c>
      <c r="I4823">
        <v>0.99274213733166905</v>
      </c>
      <c r="J4823">
        <v>0.88132757798531602</v>
      </c>
      <c r="K4823">
        <v>259.82364284189202</v>
      </c>
      <c r="L4823">
        <v>240.822894222548</v>
      </c>
      <c r="M4823">
        <v>30.520322535784199</v>
      </c>
      <c r="N4823">
        <v>0.28303045686974498</v>
      </c>
      <c r="O4823">
        <v>7.2780043352070196</v>
      </c>
      <c r="P4823">
        <v>33.754299754299701</v>
      </c>
      <c r="Q4823">
        <v>1.6721317295981999E-2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720</v>
      </c>
      <c r="E4824">
        <v>0</v>
      </c>
      <c r="F4824">
        <v>753.88</v>
      </c>
      <c r="G4824">
        <v>38.109403222409902</v>
      </c>
      <c r="H4824">
        <v>-0.29196653911681802</v>
      </c>
      <c r="I4824">
        <v>21.309004529312201</v>
      </c>
      <c r="J4824">
        <v>3.1122586753919199</v>
      </c>
      <c r="K4824">
        <v>716.04708958435504</v>
      </c>
      <c r="L4824">
        <v>617.17997002980599</v>
      </c>
      <c r="M4824">
        <v>33.773001793398997</v>
      </c>
      <c r="N4824">
        <v>1.28292957476618</v>
      </c>
      <c r="O4824">
        <v>0.54385313312463801</v>
      </c>
      <c r="P4824">
        <v>74.914153132250505</v>
      </c>
      <c r="Q4824">
        <v>3.7138248543373997E-2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720</v>
      </c>
      <c r="E4825">
        <v>0</v>
      </c>
      <c r="F4825">
        <v>263.81</v>
      </c>
      <c r="G4825">
        <v>0.37737660624368602</v>
      </c>
      <c r="H4825">
        <v>-0.34492170960602903</v>
      </c>
      <c r="I4825">
        <v>0.87638442243497905</v>
      </c>
      <c r="J4825">
        <v>1.5044530253455</v>
      </c>
      <c r="K4825">
        <v>253.07293972501</v>
      </c>
      <c r="L4825">
        <v>234.67227699651801</v>
      </c>
      <c r="M4825">
        <v>38.590708796903002</v>
      </c>
      <c r="N4825">
        <v>1.3984193415222901</v>
      </c>
      <c r="O4825">
        <v>4.2378984875478496</v>
      </c>
      <c r="P4825">
        <v>32.5678391959799</v>
      </c>
      <c r="Q4825">
        <v>1.5258138167479E-2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720</v>
      </c>
      <c r="E4826">
        <v>0</v>
      </c>
      <c r="F4826">
        <v>262.8</v>
      </c>
      <c r="G4826">
        <v>-15.9000949669704</v>
      </c>
      <c r="H4826">
        <v>-5.3877692181350403</v>
      </c>
      <c r="I4826">
        <v>-4.7860316764975499</v>
      </c>
      <c r="J4826">
        <v>-2.4618800256583802</v>
      </c>
      <c r="K4826">
        <v>260.500180578217</v>
      </c>
      <c r="L4826">
        <v>247.264999869695</v>
      </c>
      <c r="M4826">
        <v>43.6990592984979</v>
      </c>
      <c r="N4826">
        <v>1.2164997921286</v>
      </c>
      <c r="O4826">
        <v>4.6080669710806701</v>
      </c>
      <c r="P4826">
        <v>17.1383998217071</v>
      </c>
      <c r="Q4826">
        <v>-2.6504851824225999E-2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720</v>
      </c>
      <c r="E4827">
        <v>0</v>
      </c>
      <c r="F4827">
        <v>269.35000000000002</v>
      </c>
      <c r="G4827">
        <v>1.09423404985538</v>
      </c>
      <c r="H4827">
        <v>1.1047758583642799</v>
      </c>
      <c r="I4827">
        <v>1.0745199322233501</v>
      </c>
      <c r="J4827">
        <v>1.55266973889297</v>
      </c>
      <c r="K4827">
        <v>257.26784981448998</v>
      </c>
      <c r="L4827">
        <v>237.62094946109301</v>
      </c>
      <c r="M4827">
        <v>39.772223044646402</v>
      </c>
      <c r="N4827">
        <v>0.20391488263430799</v>
      </c>
      <c r="O4827">
        <v>4.1804343790607001</v>
      </c>
      <c r="P4827">
        <v>1176.3588115433799</v>
      </c>
      <c r="Q4827">
        <v>-4.0451341168239998E-3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220</v>
      </c>
      <c r="E4828">
        <v>0</v>
      </c>
      <c r="F4828">
        <v>162</v>
      </c>
      <c r="G4828">
        <v>8.5822213625639705</v>
      </c>
      <c r="H4828">
        <v>6.02139460477028</v>
      </c>
      <c r="I4828">
        <v>-8.3025011344055706</v>
      </c>
      <c r="J4828">
        <v>-1.33357813886593</v>
      </c>
      <c r="K4828">
        <v>151.117324145455</v>
      </c>
      <c r="L4828">
        <v>145.73513563009601</v>
      </c>
      <c r="M4828">
        <v>50</v>
      </c>
      <c r="N4828">
        <v>0</v>
      </c>
      <c r="O4828">
        <v>0</v>
      </c>
      <c r="P4828">
        <v>62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720</v>
      </c>
      <c r="E4829">
        <v>0</v>
      </c>
      <c r="F4829">
        <v>911.17</v>
      </c>
      <c r="G4829">
        <v>29.8721012939533</v>
      </c>
      <c r="H4829">
        <v>-0.36952849510471403</v>
      </c>
      <c r="I4829">
        <v>14.8415454818005</v>
      </c>
      <c r="J4829">
        <v>0.768789147076402</v>
      </c>
      <c r="K4829">
        <v>859.67274161752198</v>
      </c>
      <c r="L4829">
        <v>755.91726752756904</v>
      </c>
      <c r="M4829">
        <v>37.3388535311583</v>
      </c>
      <c r="N4829">
        <v>1.3217396614475101</v>
      </c>
      <c r="O4829">
        <v>1.5178287257043099</v>
      </c>
      <c r="P4829">
        <v>94.885999058904005</v>
      </c>
      <c r="Q4829">
        <v>2.6632969630870001E-2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720</v>
      </c>
      <c r="E4830">
        <v>0</v>
      </c>
      <c r="F4830">
        <v>867.35</v>
      </c>
      <c r="G4830">
        <v>-2.8636475833049602</v>
      </c>
      <c r="H4830">
        <v>-1.5027707370421099</v>
      </c>
      <c r="I4830">
        <v>0.47473248995036199</v>
      </c>
      <c r="J4830">
        <v>0.114763936817844</v>
      </c>
      <c r="K4830">
        <v>837.83337356037703</v>
      </c>
      <c r="L4830">
        <v>779.96708849333504</v>
      </c>
      <c r="M4830">
        <v>43.617668529781398</v>
      </c>
      <c r="N4830">
        <v>0.78198198198198199</v>
      </c>
      <c r="O4830">
        <v>14.1407736207989</v>
      </c>
      <c r="P4830">
        <v>41.032520325203201</v>
      </c>
      <c r="Q4830">
        <v>3.5665262196414999E-2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720</v>
      </c>
      <c r="E4831">
        <v>0</v>
      </c>
      <c r="F4831">
        <v>285.10000000000002</v>
      </c>
      <c r="G4831">
        <v>5.14659607414682</v>
      </c>
      <c r="H4831">
        <v>-0.67994211100687296</v>
      </c>
      <c r="I4831">
        <v>3.52661203619081</v>
      </c>
      <c r="J4831">
        <v>-1.45989392833962</v>
      </c>
      <c r="K4831">
        <v>273.68376163293198</v>
      </c>
      <c r="L4831">
        <v>250.678517315882</v>
      </c>
      <c r="M4831">
        <v>36.174903309900898</v>
      </c>
      <c r="N4831">
        <v>1.13099497826988</v>
      </c>
      <c r="O4831">
        <v>4.3318133988074097</v>
      </c>
      <c r="P4831">
        <v>62.440886559170401</v>
      </c>
      <c r="Q4831">
        <v>1.2902501101542001E-2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720</v>
      </c>
      <c r="E4832">
        <v>0</v>
      </c>
      <c r="F4832">
        <v>916.51</v>
      </c>
      <c r="G4832">
        <v>-2.12605543526506</v>
      </c>
      <c r="H4832">
        <v>-1.3821989329014699</v>
      </c>
      <c r="I4832">
        <v>-5.9639742946817603E-3</v>
      </c>
      <c r="J4832">
        <v>0.49473847205937099</v>
      </c>
      <c r="K4832">
        <v>878.88494830154104</v>
      </c>
      <c r="L4832">
        <v>818.034237453326</v>
      </c>
      <c r="M4832">
        <v>36.216852662223999</v>
      </c>
      <c r="N4832">
        <v>0.61391596518930902</v>
      </c>
      <c r="O4832">
        <v>0.57718955603320798</v>
      </c>
      <c r="P4832">
        <v>30.0014184397163</v>
      </c>
      <c r="Q4832">
        <v>1.1367808071405999E-2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720</v>
      </c>
      <c r="E4833">
        <v>0</v>
      </c>
      <c r="F4833">
        <v>888.56</v>
      </c>
      <c r="G4833">
        <v>-2.2957500448455099</v>
      </c>
      <c r="H4833">
        <v>-1.2925683188924</v>
      </c>
      <c r="I4833">
        <v>-0.33469426569045801</v>
      </c>
      <c r="J4833">
        <v>0.54134988140356899</v>
      </c>
      <c r="K4833">
        <v>851.94418958885694</v>
      </c>
      <c r="L4833">
        <v>793.22123937288598</v>
      </c>
      <c r="M4833">
        <v>37.423081017166801</v>
      </c>
      <c r="N4833">
        <v>0.76274010167241402</v>
      </c>
      <c r="O4833">
        <v>0.67975150805799001</v>
      </c>
      <c r="P4833">
        <v>30.260650306388701</v>
      </c>
      <c r="Q4833">
        <v>2.5475784075280001E-3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720</v>
      </c>
      <c r="E4834">
        <v>0</v>
      </c>
      <c r="F4834">
        <v>259.13</v>
      </c>
      <c r="G4834">
        <v>-17.001741817776299</v>
      </c>
      <c r="H4834">
        <v>-6.7229551086408001</v>
      </c>
      <c r="I4834">
        <v>-4.62049374104335</v>
      </c>
      <c r="J4834">
        <v>-3.1548709145313301</v>
      </c>
      <c r="K4834">
        <v>257.31120075409302</v>
      </c>
      <c r="L4834">
        <v>244.238850154429</v>
      </c>
      <c r="M4834">
        <v>45.289626408737497</v>
      </c>
      <c r="N4834">
        <v>0.45068377181557701</v>
      </c>
      <c r="O4834">
        <v>4.1948056959827102</v>
      </c>
      <c r="P4834">
        <v>17.253393665158299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720</v>
      </c>
      <c r="E4835">
        <v>0</v>
      </c>
      <c r="F4835">
        <v>436.25</v>
      </c>
      <c r="G4835">
        <v>12.228336093217001</v>
      </c>
      <c r="H4835">
        <v>11.9767480215212</v>
      </c>
      <c r="I4835">
        <v>-1.1392643777284099</v>
      </c>
      <c r="J4835">
        <v>2.0831608335328098</v>
      </c>
      <c r="K4835">
        <v>394.38767508641502</v>
      </c>
      <c r="L4835">
        <v>369.21306422305997</v>
      </c>
      <c r="M4835">
        <v>43.691570787736502</v>
      </c>
      <c r="N4835">
        <v>0.92606019867690503</v>
      </c>
      <c r="O4835">
        <v>1.1575931232091701</v>
      </c>
      <c r="P4835">
        <v>41.016938194983098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720</v>
      </c>
      <c r="E4836">
        <v>0</v>
      </c>
      <c r="F4836">
        <v>523.70000000000005</v>
      </c>
      <c r="G4836">
        <v>-13.2440741813699</v>
      </c>
      <c r="H4836">
        <v>-5.4139052891867996</v>
      </c>
      <c r="I4836">
        <v>-0.81809941671284903</v>
      </c>
      <c r="J4836">
        <v>-2.84644882981882</v>
      </c>
      <c r="K4836">
        <v>519.77977632599902</v>
      </c>
      <c r="L4836">
        <v>487.88137817734298</v>
      </c>
      <c r="M4836">
        <v>38.951823625668403</v>
      </c>
      <c r="N4836">
        <v>0.66651635190203296</v>
      </c>
      <c r="O4836">
        <v>3.9144548405575601</v>
      </c>
      <c r="P4836">
        <v>22.474275023386301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1331</v>
      </c>
      <c r="E4837">
        <v>0</v>
      </c>
      <c r="F4837">
        <v>123.4</v>
      </c>
      <c r="G4837">
        <v>-19.001344097046001</v>
      </c>
      <c r="H4837">
        <v>-2.8591818542815202</v>
      </c>
      <c r="I4837">
        <v>-10.3558126747069</v>
      </c>
      <c r="J4837">
        <v>-1.1955799247251699</v>
      </c>
      <c r="K4837">
        <v>122.218026998445</v>
      </c>
      <c r="L4837">
        <v>119.629185498778</v>
      </c>
      <c r="M4837">
        <v>42.831285615245399</v>
      </c>
      <c r="N4837">
        <v>0.21318375446954599</v>
      </c>
      <c r="O4837">
        <v>2.1069692058346798</v>
      </c>
      <c r="P4837">
        <v>7.4351384293923104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720</v>
      </c>
      <c r="E4838">
        <v>0</v>
      </c>
      <c r="F4838">
        <v>41.8</v>
      </c>
      <c r="G4838">
        <v>5.19431204266471</v>
      </c>
      <c r="H4838">
        <v>0.24276518483651699</v>
      </c>
      <c r="I4838">
        <v>2.0832190827815</v>
      </c>
      <c r="J4838">
        <v>1.1822987541482299</v>
      </c>
      <c r="K4838">
        <v>39.986518132855302</v>
      </c>
      <c r="L4838">
        <v>36.879055876257901</v>
      </c>
      <c r="M4838">
        <v>40.246772189485696</v>
      </c>
      <c r="N4838">
        <v>0.49781233460190999</v>
      </c>
      <c r="O4838">
        <v>0.47846889952154398</v>
      </c>
      <c r="P4838">
        <v>35.100193923723303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1331</v>
      </c>
      <c r="E4839">
        <v>0</v>
      </c>
      <c r="F4839">
        <v>56</v>
      </c>
      <c r="G4839">
        <v>-19.5271506549966</v>
      </c>
      <c r="H4839">
        <v>-3.08060283502877</v>
      </c>
      <c r="I4839">
        <v>-11.2371792799084</v>
      </c>
      <c r="J4839">
        <v>-2.1636735115257602</v>
      </c>
      <c r="K4839">
        <v>55.7872740863939</v>
      </c>
      <c r="L4839">
        <v>54.6317804313029</v>
      </c>
      <c r="M4839">
        <v>51.453169897924603</v>
      </c>
      <c r="N4839">
        <v>0.88222653319423705</v>
      </c>
      <c r="O4839">
        <v>3.9285714285714302</v>
      </c>
      <c r="P4839">
        <v>7.15652506697284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628</v>
      </c>
      <c r="M4840">
        <v>50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D4842" t="s">
        <v>604</v>
      </c>
      <c r="F4842">
        <v>250</v>
      </c>
      <c r="G4842">
        <v>-5.5931859894901201</v>
      </c>
      <c r="H4842">
        <v>-1.87035303188851</v>
      </c>
      <c r="I4842">
        <v>-12.2495918825592</v>
      </c>
      <c r="J4842">
        <v>1.0670674632677399</v>
      </c>
      <c r="N4842">
        <v>1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F4843">
        <v>10.28</v>
      </c>
      <c r="G4843">
        <v>-5.5931859894901201</v>
      </c>
      <c r="H4843">
        <v>-1.87035303188851</v>
      </c>
      <c r="I4843">
        <v>-12.2495918825592</v>
      </c>
      <c r="J4843">
        <v>1.0670674632677399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F4844">
        <v>1.1499999999999999</v>
      </c>
      <c r="G4844">
        <v>-5.5931859894901201</v>
      </c>
      <c r="H4844">
        <v>-1.87035303188851</v>
      </c>
      <c r="I4844">
        <v>-12.2495918825592</v>
      </c>
      <c r="J4844">
        <v>1.0670674632677399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D4845" t="s">
        <v>133</v>
      </c>
      <c r="F4845">
        <v>98.87</v>
      </c>
      <c r="G4845">
        <v>28.6480933826392</v>
      </c>
      <c r="H4845">
        <v>18.860636444012101</v>
      </c>
      <c r="I4845">
        <v>-16.701069448431699</v>
      </c>
      <c r="J4845">
        <v>-2.6228863149665602</v>
      </c>
      <c r="K4845">
        <v>86.439253750044799</v>
      </c>
      <c r="L4845">
        <v>86.409429999752405</v>
      </c>
      <c r="N4845">
        <v>0.72970288287492802</v>
      </c>
      <c r="O4845">
        <v>27.187215535551701</v>
      </c>
      <c r="P4845">
        <v>74.158886735951995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531</v>
      </c>
      <c r="F4854">
        <v>0</v>
      </c>
      <c r="G4854">
        <v>-26.417778637436001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136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F4856">
        <v>0.82</v>
      </c>
      <c r="G4856">
        <v>-17.084445304102601</v>
      </c>
      <c r="H4856">
        <v>0.31193514531081001</v>
      </c>
      <c r="I4856">
        <v>-17.783515253591499</v>
      </c>
      <c r="J4856">
        <v>2.41642186113405</v>
      </c>
      <c r="K4856">
        <v>0.80436438742082705</v>
      </c>
      <c r="L4856">
        <v>0.82779475019344595</v>
      </c>
      <c r="N4856">
        <v>0.94231322147875296</v>
      </c>
      <c r="O4856">
        <v>18.292682926829201</v>
      </c>
      <c r="P4856">
        <v>67.346938775510196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133</v>
      </c>
      <c r="F4857">
        <v>0</v>
      </c>
      <c r="G4857">
        <v>-26.417778637436001</v>
      </c>
      <c r="M4857">
        <v>50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F4858">
        <v>0</v>
      </c>
      <c r="G4858">
        <v>-26.417778637436001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420</v>
      </c>
      <c r="F4859">
        <v>0</v>
      </c>
      <c r="G4859">
        <v>-26.417778637436001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531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265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136</v>
      </c>
      <c r="F4862">
        <v>0</v>
      </c>
      <c r="G4862">
        <v>-26.417778637436001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628</v>
      </c>
      <c r="F4863">
        <v>0</v>
      </c>
      <c r="G4863">
        <v>-26.417778637436001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F4864">
        <v>0</v>
      </c>
      <c r="G4864">
        <v>-26.417778637436001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628</v>
      </c>
      <c r="F4865">
        <v>0</v>
      </c>
      <c r="G4865">
        <v>-26.417778637436001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116</v>
      </c>
      <c r="F4866">
        <v>0</v>
      </c>
      <c r="G4866">
        <v>-26.417778637436001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628</v>
      </c>
      <c r="F4867">
        <v>0</v>
      </c>
      <c r="G4867">
        <v>-26.417778637436001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-26.417778637436001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F4869">
        <v>0</v>
      </c>
      <c r="G4869">
        <v>-26.417778637436001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46</v>
      </c>
      <c r="F4870">
        <v>0</v>
      </c>
      <c r="G4870">
        <v>-26.417778637436001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F4871">
        <v>0</v>
      </c>
      <c r="G4871">
        <v>-26.417778637436001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72</v>
      </c>
      <c r="F4872">
        <v>0</v>
      </c>
      <c r="G4872">
        <v>-26.417778637436001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223</v>
      </c>
      <c r="F4873">
        <v>0</v>
      </c>
      <c r="G4873">
        <v>-26.417778637436001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420</v>
      </c>
      <c r="F4874">
        <v>0</v>
      </c>
      <c r="G4874">
        <v>-26.417778637436001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116</v>
      </c>
      <c r="F4875">
        <v>0</v>
      </c>
      <c r="G4875">
        <v>-26.417778637436001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F4876">
        <v>21.17</v>
      </c>
      <c r="G4876">
        <v>-25.077424400959199</v>
      </c>
      <c r="H4876">
        <v>-6.4375810617525602</v>
      </c>
      <c r="I4876">
        <v>-27.775345318950901</v>
      </c>
      <c r="J4876">
        <v>1.48693468164689</v>
      </c>
      <c r="K4876">
        <v>19.972034183663499</v>
      </c>
      <c r="L4876">
        <v>20.352372541160701</v>
      </c>
      <c r="N4876">
        <v>0.79682747530113496</v>
      </c>
      <c r="O4876">
        <v>34.577231931979099</v>
      </c>
      <c r="P4876">
        <v>33.144654088050302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1149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0</v>
      </c>
      <c r="G4878">
        <v>-26.417778637436001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531</v>
      </c>
      <c r="F4879">
        <v>0</v>
      </c>
      <c r="G4879">
        <v>-26.417778637436001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531</v>
      </c>
      <c r="F4880">
        <v>0</v>
      </c>
      <c r="G4880">
        <v>-26.417778637436001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F4881">
        <v>0</v>
      </c>
      <c r="G4881">
        <v>-26.417778637436001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-26.417778637436001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72</v>
      </c>
      <c r="F4883">
        <v>0</v>
      </c>
      <c r="G4883">
        <v>-26.417778637436001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51</v>
      </c>
      <c r="F4884">
        <v>0</v>
      </c>
      <c r="G4884">
        <v>-26.417778637436001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F4885">
        <v>0</v>
      </c>
      <c r="G4885">
        <v>-26.417778637436001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531</v>
      </c>
      <c r="F4886">
        <v>0</v>
      </c>
      <c r="G4886">
        <v>-26.417778637436001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116</v>
      </c>
      <c r="F4887">
        <v>0</v>
      </c>
      <c r="G4887">
        <v>-26.417778637436001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531</v>
      </c>
      <c r="F4888">
        <v>0</v>
      </c>
      <c r="G4888">
        <v>-26.417778637436001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136</v>
      </c>
      <c r="F4889">
        <v>0</v>
      </c>
      <c r="G4889">
        <v>-26.417778637436001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136</v>
      </c>
      <c r="F4890">
        <v>0</v>
      </c>
      <c r="G4890">
        <v>-26.417778637436001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531</v>
      </c>
      <c r="F4891">
        <v>0</v>
      </c>
      <c r="G4891">
        <v>-26.417778637436001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F4892">
        <v>0</v>
      </c>
      <c r="G4892">
        <v>-26.417778637436001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420</v>
      </c>
      <c r="F4893">
        <v>0</v>
      </c>
      <c r="G4893">
        <v>-26.417778637436001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531</v>
      </c>
      <c r="F4894">
        <v>0</v>
      </c>
      <c r="G4894">
        <v>-26.417778637436001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F4895">
        <v>0</v>
      </c>
      <c r="G4895">
        <v>-26.417778637436001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531</v>
      </c>
      <c r="F4896">
        <v>0</v>
      </c>
      <c r="G4896">
        <v>-26.417778637436001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116</v>
      </c>
      <c r="F4897">
        <v>0</v>
      </c>
      <c r="G4897">
        <v>-26.417778637436001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57</v>
      </c>
      <c r="F4898">
        <v>0</v>
      </c>
      <c r="G4898">
        <v>-26.417778637436001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604</v>
      </c>
      <c r="F4899">
        <v>0</v>
      </c>
      <c r="G4899">
        <v>-26.417778637436001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231</v>
      </c>
      <c r="F4900">
        <v>0</v>
      </c>
      <c r="G4900">
        <v>-26.417778637436001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231</v>
      </c>
      <c r="F4901">
        <v>0</v>
      </c>
      <c r="G4901">
        <v>-26.417778637436001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F4902">
        <v>0</v>
      </c>
      <c r="G4902">
        <v>-26.417778637436001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F4903">
        <v>0</v>
      </c>
      <c r="G4903">
        <v>-26.417778637436001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365</v>
      </c>
      <c r="F4904">
        <v>0</v>
      </c>
      <c r="G4904">
        <v>-26.417778637436001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279</v>
      </c>
      <c r="F4905">
        <v>0</v>
      </c>
      <c r="G4905">
        <v>-26.417778637436001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46</v>
      </c>
    </row>
    <row r="4907" spans="1:16" hidden="1" x14ac:dyDescent="0.3">
      <c r="A4907" t="s">
        <v>25</v>
      </c>
      <c r="B4907" t="s">
        <v>9969</v>
      </c>
      <c r="C4907" t="str">
        <f>IFERROR(VLOOKUP(Table1[[#This Row],[Ticker]],[1]!Table1[[Symbol]:[Industry]],2,FALSE),"-")</f>
        <v>-</v>
      </c>
      <c r="D4907" t="s">
        <v>27</v>
      </c>
      <c r="F4907">
        <v>1072.5</v>
      </c>
      <c r="G4907">
        <v>91.614341712228494</v>
      </c>
      <c r="H4907">
        <v>1.5855423218925</v>
      </c>
      <c r="I4907">
        <v>25.832103407666001</v>
      </c>
      <c r="J4907">
        <v>4.4542185035462101</v>
      </c>
      <c r="K4907">
        <v>1015.82745532594</v>
      </c>
      <c r="L4907">
        <v>823.59667440467604</v>
      </c>
      <c r="N4907">
        <v>0.92424291077681797</v>
      </c>
      <c r="O4907">
        <v>9.7156177156177304</v>
      </c>
      <c r="P4907">
        <v>134.68271334792101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F4908">
        <v>134.15</v>
      </c>
      <c r="G4908">
        <v>72.765591815422198</v>
      </c>
      <c r="H4908">
        <v>10.926341924971799</v>
      </c>
      <c r="I4908">
        <v>24.617532121880402</v>
      </c>
      <c r="J4908">
        <v>16.6297085744207</v>
      </c>
      <c r="K4908">
        <v>116.690482929335</v>
      </c>
      <c r="L4908">
        <v>93.914831570944401</v>
      </c>
      <c r="N4908">
        <v>0.68067168982276405</v>
      </c>
      <c r="O4908">
        <v>1.7517704062616399</v>
      </c>
      <c r="P4908">
        <v>119.55810147299501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F4909">
        <v>0</v>
      </c>
      <c r="G4909">
        <v>-26.417778637436001</v>
      </c>
      <c r="M4909">
        <v>50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46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89</v>
      </c>
      <c r="F4911">
        <v>101.61</v>
      </c>
      <c r="G4911">
        <v>-26.417778637436001</v>
      </c>
      <c r="H4911">
        <v>-4.3221512986970296</v>
      </c>
      <c r="I4911">
        <v>-14.440743960398301</v>
      </c>
      <c r="J4911">
        <v>-1.33357813886593</v>
      </c>
      <c r="K4911">
        <v>92.730875023534296</v>
      </c>
      <c r="N4911">
        <v>2.2592592592592502</v>
      </c>
      <c r="O4911">
        <v>0.186989469540388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720</v>
      </c>
      <c r="F4912">
        <v>25.78</v>
      </c>
      <c r="G4912">
        <v>3.9684002243525902</v>
      </c>
      <c r="H4912">
        <v>-0.59806485468917503</v>
      </c>
      <c r="I4912">
        <v>-1.28302548713276</v>
      </c>
      <c r="J4912">
        <v>1.5887597314302999</v>
      </c>
      <c r="K4912">
        <v>24.654578601650499</v>
      </c>
      <c r="L4912">
        <v>22.8018952736677</v>
      </c>
      <c r="N4912">
        <v>0.5172180438192</v>
      </c>
      <c r="O4912">
        <v>0.349107835531414</v>
      </c>
      <c r="P4912">
        <v>56.2424242424242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720</v>
      </c>
      <c r="F4913">
        <v>81.569999999999993</v>
      </c>
      <c r="G4913">
        <v>-15.044212280254101</v>
      </c>
      <c r="H4913">
        <v>-9.8373229117260497</v>
      </c>
      <c r="I4913">
        <v>0.27833122046567998</v>
      </c>
      <c r="J4913">
        <v>-9.9987365099066601</v>
      </c>
      <c r="K4913">
        <v>86.419125039771103</v>
      </c>
      <c r="L4913">
        <v>79.518857793810994</v>
      </c>
      <c r="N4913">
        <v>1.84709952265245</v>
      </c>
      <c r="O4913">
        <v>15.299742552408899</v>
      </c>
      <c r="P4913">
        <v>21.041697581243501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1331</v>
      </c>
      <c r="F4914">
        <v>234.36</v>
      </c>
      <c r="G4914">
        <v>-18.018148665188001</v>
      </c>
      <c r="H4914">
        <v>-2.2975440886035301</v>
      </c>
      <c r="I4914">
        <v>-9.2541034888855993</v>
      </c>
      <c r="J4914">
        <v>-1.0989865415104101</v>
      </c>
      <c r="K4914">
        <v>231.65333858693799</v>
      </c>
      <c r="L4914">
        <v>224.889403294701</v>
      </c>
      <c r="N4914">
        <v>1.1864353369107199</v>
      </c>
      <c r="O4914">
        <v>6.54548557774363</v>
      </c>
      <c r="P4914">
        <v>8.4949770843942591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720</v>
      </c>
      <c r="F4915">
        <v>1133.23</v>
      </c>
      <c r="G4915">
        <v>-18.377927364674001</v>
      </c>
      <c r="H4915">
        <v>-2.9066210991533001</v>
      </c>
      <c r="I4915">
        <v>-9.5861006441193393</v>
      </c>
      <c r="J4915">
        <v>-0.93019538524787704</v>
      </c>
      <c r="K4915">
        <v>1124.3017446998999</v>
      </c>
      <c r="L4915">
        <v>1097.51859410054</v>
      </c>
      <c r="N4915">
        <v>1.1638714756563899</v>
      </c>
      <c r="O4915">
        <v>11.416040874315</v>
      </c>
      <c r="P4915">
        <v>31.971957283769399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720</v>
      </c>
      <c r="F4916">
        <v>95.49</v>
      </c>
      <c r="G4916">
        <v>23.770959959607001</v>
      </c>
      <c r="H4916">
        <v>-1.8839383809485499</v>
      </c>
      <c r="I4916">
        <v>5.4975895133717101</v>
      </c>
      <c r="J4916">
        <v>2.2409736757383398</v>
      </c>
      <c r="K4916">
        <v>91.850535700996105</v>
      </c>
      <c r="L4916">
        <v>82.259209085731698</v>
      </c>
      <c r="N4916">
        <v>0.64853243525252502</v>
      </c>
      <c r="O4916">
        <v>0.32464132369882598</v>
      </c>
      <c r="P4916">
        <v>57.834710743801601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720</v>
      </c>
      <c r="F4917">
        <v>52.04</v>
      </c>
      <c r="G4917">
        <v>-13.483750859658199</v>
      </c>
      <c r="H4917">
        <v>-7.5953259532595201</v>
      </c>
      <c r="I4917">
        <v>-0.60483508967181598</v>
      </c>
      <c r="J4917">
        <v>-4.34138320263901</v>
      </c>
      <c r="K4917">
        <v>51.645034083022097</v>
      </c>
      <c r="L4917">
        <v>48.465540087812897</v>
      </c>
      <c r="N4917">
        <v>0.12851010884877101</v>
      </c>
      <c r="O4917">
        <v>13.220599538816201</v>
      </c>
      <c r="P4917">
        <v>43.9955727725511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1331</v>
      </c>
      <c r="F4918">
        <v>1000.18</v>
      </c>
      <c r="G4918">
        <v>-26.4007788074343</v>
      </c>
      <c r="H4918">
        <v>-3.4230647046876799</v>
      </c>
      <c r="I4918">
        <v>-14.2361034888856</v>
      </c>
      <c r="J4918">
        <v>-1.31857798886443</v>
      </c>
      <c r="K4918">
        <v>1000.00387398354</v>
      </c>
      <c r="L4918">
        <v>1000.00010732714</v>
      </c>
      <c r="N4918">
        <v>1.7373575368855001</v>
      </c>
      <c r="O4918">
        <v>4.4801935651582703</v>
      </c>
      <c r="P4918">
        <v>0.11811811811810401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720</v>
      </c>
      <c r="F4919">
        <v>178.9</v>
      </c>
      <c r="G4919">
        <v>30.6774092796697</v>
      </c>
      <c r="H4919">
        <v>-0.57926855839288405</v>
      </c>
      <c r="I4919">
        <v>6.9108135446396002</v>
      </c>
      <c r="J4919">
        <v>2.3956310820269802</v>
      </c>
      <c r="K4919">
        <v>169.67627747368701</v>
      </c>
      <c r="L4919">
        <v>149.009122369137</v>
      </c>
      <c r="N4919">
        <v>0.94727227523805602</v>
      </c>
      <c r="O4919">
        <v>2.2917831190609301</v>
      </c>
      <c r="P4919">
        <v>62.267573696145099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720</v>
      </c>
      <c r="F4920">
        <v>21.7</v>
      </c>
      <c r="G4920">
        <v>27.102916635532399</v>
      </c>
      <c r="H4920">
        <v>-0.52358802716887598</v>
      </c>
      <c r="I4920">
        <v>8.4140706207808407</v>
      </c>
      <c r="J4920">
        <v>1.7286228180718599</v>
      </c>
      <c r="K4920">
        <v>20.602556881395198</v>
      </c>
      <c r="L4920">
        <v>18.1382335536012</v>
      </c>
      <c r="N4920">
        <v>0.747990045827433</v>
      </c>
      <c r="O4920">
        <v>3.64055299539169</v>
      </c>
      <c r="P4920">
        <v>56.746292552710997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720</v>
      </c>
      <c r="F4921">
        <v>37.44</v>
      </c>
      <c r="G4921">
        <v>10.4743603022348</v>
      </c>
      <c r="H4921">
        <v>1.91561059607364</v>
      </c>
      <c r="I4921">
        <v>4.9436042475040498</v>
      </c>
      <c r="J4921">
        <v>-3.9489627542505499</v>
      </c>
      <c r="K4921">
        <v>36.1140341601348</v>
      </c>
      <c r="L4921">
        <v>32.572571307027196</v>
      </c>
      <c r="N4921">
        <v>3.03282903763363</v>
      </c>
      <c r="O4921">
        <v>18.589743589743499</v>
      </c>
      <c r="P4921">
        <v>43.999999999999901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1646</v>
      </c>
      <c r="F4922">
        <v>68.91</v>
      </c>
      <c r="G4922">
        <v>-9.8187938658624194</v>
      </c>
      <c r="H4922">
        <v>-4.9598346165603902</v>
      </c>
      <c r="I4922">
        <v>-4.1742312844127802</v>
      </c>
      <c r="J4922">
        <v>-6.4903158237621099</v>
      </c>
      <c r="K4922">
        <v>71.047806699816306</v>
      </c>
      <c r="L4922">
        <v>66.953336755799</v>
      </c>
      <c r="N4922">
        <v>3.7355625591370099</v>
      </c>
      <c r="O4922">
        <v>18.9957916122478</v>
      </c>
      <c r="P4922">
        <v>22.834224598930401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720</v>
      </c>
      <c r="F4923">
        <v>1000</v>
      </c>
      <c r="G4923">
        <v>-26.417778637436001</v>
      </c>
      <c r="H4923">
        <v>-3.4390648546891698</v>
      </c>
      <c r="I4923">
        <v>-14.2531034788855</v>
      </c>
      <c r="J4923">
        <v>-1.3345781388659299</v>
      </c>
      <c r="K4923">
        <v>999.99934458642599</v>
      </c>
      <c r="L4923">
        <v>999.99876738794705</v>
      </c>
      <c r="N4923">
        <v>0.45444908463473099</v>
      </c>
      <c r="O4923">
        <v>3</v>
      </c>
      <c r="P4923">
        <v>0.59957345780854399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720</v>
      </c>
      <c r="F4924">
        <v>75.13</v>
      </c>
      <c r="G4924">
        <v>34.874621534311501</v>
      </c>
      <c r="H4924">
        <v>-4.5955345720512204</v>
      </c>
      <c r="I4924">
        <v>8.9502257994056205</v>
      </c>
      <c r="J4924">
        <v>-0.93713247926238896</v>
      </c>
      <c r="K4924">
        <v>73.520985243151102</v>
      </c>
      <c r="L4924">
        <v>65.433135865393197</v>
      </c>
      <c r="N4924">
        <v>0.85275914795380303</v>
      </c>
      <c r="O4924">
        <v>15.399973379475499</v>
      </c>
      <c r="P4924">
        <v>70.401451576321094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720</v>
      </c>
      <c r="F4925">
        <v>82.45</v>
      </c>
      <c r="G4925">
        <v>-2.8601583766837302</v>
      </c>
      <c r="H4925">
        <v>-0.92531451260683495</v>
      </c>
      <c r="I4925">
        <v>-0.199600791417095</v>
      </c>
      <c r="J4925">
        <v>0.19407986285883599</v>
      </c>
      <c r="K4925">
        <v>79.236699842966104</v>
      </c>
      <c r="L4925">
        <v>73.668782439708593</v>
      </c>
      <c r="N4925">
        <v>0.83045646208419699</v>
      </c>
      <c r="O4925">
        <v>3.0927835051546202</v>
      </c>
      <c r="P4925">
        <v>30.976965845909401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720</v>
      </c>
      <c r="F4926">
        <v>203.42</v>
      </c>
      <c r="G4926">
        <v>8.3599328844615304</v>
      </c>
      <c r="H4926">
        <v>2.3733500533054102</v>
      </c>
      <c r="I4926">
        <v>2.86259868164808</v>
      </c>
      <c r="J4926">
        <v>1.4745026692148699</v>
      </c>
      <c r="K4926">
        <v>192.89889043507901</v>
      </c>
      <c r="L4926">
        <v>176.21857016974201</v>
      </c>
      <c r="N4926">
        <v>1.5887301985834601</v>
      </c>
      <c r="O4926">
        <v>8.1506243240585903</v>
      </c>
      <c r="P4926">
        <v>44.187694924865298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F4927">
        <v>0</v>
      </c>
      <c r="G4927">
        <v>-26.417778637436001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D4928" t="s">
        <v>1331</v>
      </c>
      <c r="F4928">
        <v>26.53</v>
      </c>
      <c r="G4928">
        <v>-18.352605521346401</v>
      </c>
      <c r="H4928">
        <v>-3.5893507850976598</v>
      </c>
      <c r="I4928">
        <v>-9.3924434098342306</v>
      </c>
      <c r="J4928">
        <v>-1.7860668266487401</v>
      </c>
      <c r="K4928">
        <v>26.2934389182502</v>
      </c>
      <c r="L4928">
        <v>25.6712220038944</v>
      </c>
      <c r="N4928">
        <v>0.80877444156564704</v>
      </c>
      <c r="O4928">
        <v>12.325669053901199</v>
      </c>
      <c r="P4928">
        <v>11.988180666948001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720</v>
      </c>
      <c r="F4929">
        <v>83.07</v>
      </c>
      <c r="G4929">
        <v>-13.4895567777296</v>
      </c>
      <c r="H4929">
        <v>-9.8650311468240002</v>
      </c>
      <c r="I4929">
        <v>2.22093857505156</v>
      </c>
      <c r="J4929">
        <v>-8.8618925958945791</v>
      </c>
      <c r="K4929">
        <v>88.195492355129403</v>
      </c>
      <c r="L4929">
        <v>80.906720265895999</v>
      </c>
      <c r="N4929">
        <v>1.7039995663601999</v>
      </c>
      <c r="O4929">
        <v>15.5651859877212</v>
      </c>
      <c r="P4929">
        <v>22.161764705882302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D4930" t="s">
        <v>1646</v>
      </c>
      <c r="F4930">
        <v>68.489999999999995</v>
      </c>
      <c r="G4930">
        <v>-10.431326478248801</v>
      </c>
      <c r="H4930">
        <v>-6.2830150680604397</v>
      </c>
      <c r="I4930">
        <v>-3.9997570626138899</v>
      </c>
      <c r="J4930">
        <v>-8.2691279412913303</v>
      </c>
      <c r="K4930">
        <v>70.952175679117502</v>
      </c>
      <c r="L4930">
        <v>66.789617632199906</v>
      </c>
      <c r="N4930">
        <v>1.99217275726812</v>
      </c>
      <c r="O4930">
        <v>10.468681559351699</v>
      </c>
      <c r="P4930">
        <v>24.527272727272699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F4931">
        <v>346.35</v>
      </c>
      <c r="G4931">
        <v>55.250199332666199</v>
      </c>
      <c r="H4931">
        <v>6.9913829980715496</v>
      </c>
      <c r="I4931">
        <v>9.1998262919021201</v>
      </c>
      <c r="J4931">
        <v>10.1733136065266</v>
      </c>
      <c r="K4931">
        <v>299.01925343787502</v>
      </c>
      <c r="L4931">
        <v>247.70109798479899</v>
      </c>
      <c r="N4931">
        <v>0.28750421926685998</v>
      </c>
      <c r="O4931">
        <v>23.920889273855899</v>
      </c>
      <c r="P4931">
        <v>90.773891489947601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720</v>
      </c>
      <c r="F4932">
        <v>81.98</v>
      </c>
      <c r="G4932">
        <v>-15.016773066026801</v>
      </c>
      <c r="H4932">
        <v>-10.422264534102901</v>
      </c>
      <c r="I4932">
        <v>0.53167080402953404</v>
      </c>
      <c r="J4932">
        <v>-9.5265942988840102</v>
      </c>
      <c r="K4932">
        <v>86.832290351997599</v>
      </c>
      <c r="L4932">
        <v>80.0628948559674</v>
      </c>
      <c r="N4932">
        <v>1.8786335188533001</v>
      </c>
      <c r="O4932">
        <v>15.454989021712599</v>
      </c>
      <c r="P4932">
        <v>20.541096897515001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F4933">
        <v>0</v>
      </c>
      <c r="G4933">
        <v>-26.417778637436001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720</v>
      </c>
      <c r="F4935">
        <v>41.53</v>
      </c>
      <c r="G4935">
        <v>12.9446374699465</v>
      </c>
      <c r="H4935">
        <v>10.3061402175769</v>
      </c>
      <c r="I4935">
        <v>-1.7676462841185501</v>
      </c>
      <c r="J4935">
        <v>2.29375105368065</v>
      </c>
      <c r="K4935">
        <v>37.5819562409729</v>
      </c>
      <c r="L4935">
        <v>35.089990450363601</v>
      </c>
      <c r="N4935">
        <v>0.27113349604004</v>
      </c>
      <c r="O4935">
        <v>2.4319768841800999</v>
      </c>
      <c r="P4935">
        <v>43.2068965517241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720</v>
      </c>
      <c r="F4936">
        <v>517.72</v>
      </c>
      <c r="G4936">
        <v>-12.832872977058599</v>
      </c>
      <c r="H4936">
        <v>-4.7475433472662596</v>
      </c>
      <c r="I4936">
        <v>-0.60187421748745396</v>
      </c>
      <c r="J4936">
        <v>-2.2810832966561101</v>
      </c>
      <c r="K4936">
        <v>512.89551046572706</v>
      </c>
      <c r="L4936">
        <v>481.16988772423502</v>
      </c>
      <c r="N4936">
        <v>0.706424466818529</v>
      </c>
      <c r="O4936">
        <v>3.80128254655025</v>
      </c>
      <c r="P4936">
        <v>22.9738717339667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1331</v>
      </c>
      <c r="F4937">
        <v>999.99</v>
      </c>
      <c r="G4937">
        <v>-26.417778637436001</v>
      </c>
      <c r="H4937">
        <v>-3.4390648546891698</v>
      </c>
      <c r="I4937">
        <v>-14.254103488885599</v>
      </c>
      <c r="J4937">
        <v>-1.33357813886593</v>
      </c>
      <c r="K4937">
        <v>999.99021443945196</v>
      </c>
      <c r="L4937">
        <v>999.990473061751</v>
      </c>
      <c r="N4937">
        <v>1.0446756349073001</v>
      </c>
      <c r="O4937">
        <v>1.8010180101801101</v>
      </c>
      <c r="P4937">
        <v>0.23957497995188401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720</v>
      </c>
      <c r="F4938">
        <v>74.58</v>
      </c>
      <c r="G4938">
        <v>39.610716464968199</v>
      </c>
      <c r="H4938">
        <v>-5.6745721534704803</v>
      </c>
      <c r="I4938">
        <v>8.9575271075128509</v>
      </c>
      <c r="J4938">
        <v>-1.16892391274078</v>
      </c>
      <c r="K4938">
        <v>73.029662353586005</v>
      </c>
      <c r="L4938">
        <v>64.274933599565202</v>
      </c>
      <c r="N4938">
        <v>0.28282440986838597</v>
      </c>
      <c r="O4938">
        <v>11.155805846071299</v>
      </c>
      <c r="P4938">
        <v>69.808743169398895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720</v>
      </c>
      <c r="F4939">
        <v>25.75</v>
      </c>
      <c r="G4939">
        <v>-34.551920628160197</v>
      </c>
      <c r="H4939">
        <v>-5.9663667414816297</v>
      </c>
      <c r="I4939">
        <v>-4.53957430269047</v>
      </c>
      <c r="J4939">
        <v>-2.1019223570757002</v>
      </c>
      <c r="K4939">
        <v>25.566678330859599</v>
      </c>
      <c r="L4939">
        <v>24.376375846087399</v>
      </c>
      <c r="N4939">
        <v>0.58709638771087802</v>
      </c>
      <c r="O4939">
        <v>20.388349514563</v>
      </c>
      <c r="P4939">
        <v>18.390804597701099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720</v>
      </c>
      <c r="F4940">
        <v>82.08</v>
      </c>
      <c r="G4940">
        <v>-23.185480813262899</v>
      </c>
      <c r="H4940">
        <v>0.10320798715077301</v>
      </c>
      <c r="I4940">
        <v>-0.174881807162206</v>
      </c>
      <c r="J4940">
        <v>-0.46187770915446003</v>
      </c>
      <c r="K4940">
        <v>78.888563594294396</v>
      </c>
      <c r="L4940">
        <v>73.257033160479196</v>
      </c>
      <c r="N4940">
        <v>0.31742396858117</v>
      </c>
      <c r="O4940">
        <v>4.4103313840156</v>
      </c>
      <c r="P4940">
        <v>30.223702998572101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720</v>
      </c>
      <c r="F4941">
        <v>22.43</v>
      </c>
      <c r="G4941">
        <v>14.217997900277901</v>
      </c>
      <c r="H4941">
        <v>3.0517503987452099</v>
      </c>
      <c r="I4941">
        <v>6.2595436205061503</v>
      </c>
      <c r="J4941">
        <v>1.69116979880592</v>
      </c>
      <c r="K4941">
        <v>21.032436239470901</v>
      </c>
      <c r="L4941">
        <v>18.955625969064599</v>
      </c>
      <c r="N4941">
        <v>1.3665300226055299</v>
      </c>
      <c r="O4941">
        <v>1.2037449843959001</v>
      </c>
      <c r="P4941">
        <v>43.048469387754999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1331</v>
      </c>
      <c r="F4942">
        <v>999.99</v>
      </c>
      <c r="G4942">
        <v>-26.419778617436201</v>
      </c>
      <c r="H4942">
        <v>-3.4380648546891699</v>
      </c>
      <c r="I4942">
        <v>-14.256103468885801</v>
      </c>
      <c r="J4942">
        <v>-1.33357813886593</v>
      </c>
      <c r="K4942">
        <v>1000.00065428861</v>
      </c>
      <c r="L4942">
        <v>1000.03101556218</v>
      </c>
      <c r="N4942">
        <v>0.44770496590247</v>
      </c>
      <c r="O4942">
        <v>2.0010200102000999</v>
      </c>
      <c r="P4942">
        <v>2.03979591836733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1032</v>
      </c>
      <c r="F4943">
        <v>220.22</v>
      </c>
      <c r="G4943">
        <v>-26.417778637436001</v>
      </c>
      <c r="I4943">
        <v>-14.254103488885599</v>
      </c>
      <c r="O4943">
        <v>0</v>
      </c>
      <c r="P4943">
        <v>0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720</v>
      </c>
      <c r="F4944">
        <v>216.46</v>
      </c>
      <c r="G4944">
        <v>16.942708812063898</v>
      </c>
      <c r="H4944">
        <v>-0.13572589763395701</v>
      </c>
      <c r="I4944">
        <v>8.5252498860434702</v>
      </c>
      <c r="J4944">
        <v>1.69223448063694</v>
      </c>
      <c r="K4944">
        <v>205.59757346396299</v>
      </c>
      <c r="L4944">
        <v>180.87015154234399</v>
      </c>
      <c r="N4944">
        <v>0.92656057866184405</v>
      </c>
      <c r="O4944">
        <v>1.1734269611013599</v>
      </c>
      <c r="P4944">
        <v>52.899625626898299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720</v>
      </c>
      <c r="F4945">
        <v>250</v>
      </c>
      <c r="G4945">
        <v>-1.9653692387900601</v>
      </c>
      <c r="H4945">
        <v>-0.59149965518279601</v>
      </c>
      <c r="I4945">
        <v>0.77833565895406398</v>
      </c>
      <c r="J4945">
        <v>0.49926643591412601</v>
      </c>
      <c r="K4945">
        <v>240.27688160905001</v>
      </c>
      <c r="L4945">
        <v>221.04133763068401</v>
      </c>
      <c r="N4945">
        <v>0.59456159595907998</v>
      </c>
      <c r="O4945">
        <v>12.368</v>
      </c>
      <c r="P4945">
        <v>32.275132275132201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720</v>
      </c>
      <c r="F4946">
        <v>23.46</v>
      </c>
      <c r="G4946">
        <v>8.0234821075496594</v>
      </c>
      <c r="H4946">
        <v>0.27054441683399899</v>
      </c>
      <c r="I4946">
        <v>5.1352094882136203</v>
      </c>
      <c r="J4946">
        <v>0.398773528522541</v>
      </c>
      <c r="K4946">
        <v>22.4883591109833</v>
      </c>
      <c r="L4946">
        <v>20.117419643078101</v>
      </c>
      <c r="N4946">
        <v>0.61256698316009495</v>
      </c>
      <c r="O4946">
        <v>4.4330775788576204</v>
      </c>
      <c r="P4946">
        <v>43.926380368098101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720</v>
      </c>
      <c r="F4947">
        <v>82.11</v>
      </c>
      <c r="G4947">
        <v>-2.6276384293853599</v>
      </c>
      <c r="H4947">
        <v>9.3860736059943495E-2</v>
      </c>
      <c r="I4947">
        <v>7.3381891231351304E-2</v>
      </c>
      <c r="J4947">
        <v>0.35777988582543102</v>
      </c>
      <c r="K4947">
        <v>78.9388442920107</v>
      </c>
      <c r="L4947">
        <v>72.960045904804304</v>
      </c>
      <c r="N4947">
        <v>0.92516541963141996</v>
      </c>
      <c r="O4947">
        <v>0.59676044330774203</v>
      </c>
      <c r="P4947">
        <v>31.861249397783801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F4948">
        <v>101.75</v>
      </c>
      <c r="G4948">
        <v>-26.662876676651699</v>
      </c>
      <c r="H4948">
        <v>-3.4380648546891699</v>
      </c>
      <c r="I4948">
        <v>-14.254103488885599</v>
      </c>
      <c r="J4948">
        <v>-1.33357813886593</v>
      </c>
      <c r="K4948">
        <v>101.750039509758</v>
      </c>
      <c r="O4948">
        <v>0.24570024570025301</v>
      </c>
      <c r="P4948">
        <v>0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720</v>
      </c>
      <c r="F4949">
        <v>28.97</v>
      </c>
      <c r="G4949">
        <v>46.951461338626103</v>
      </c>
      <c r="H4949">
        <v>-0.97251010487045697</v>
      </c>
      <c r="I4949">
        <v>18.271056620903899</v>
      </c>
      <c r="J4949">
        <v>0.54097124830062504</v>
      </c>
      <c r="K4949">
        <v>27.1840239619907</v>
      </c>
      <c r="N4949">
        <v>1.9233112240841399</v>
      </c>
      <c r="O4949">
        <v>0.93199861926129801</v>
      </c>
      <c r="P4949">
        <v>74.93961352657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720</v>
      </c>
      <c r="F4950">
        <v>41.48</v>
      </c>
      <c r="G4950">
        <v>8.0828698709945694</v>
      </c>
      <c r="H4950">
        <v>11.276649860025501</v>
      </c>
      <c r="I4950">
        <v>-0.92077015555229902</v>
      </c>
      <c r="J4950">
        <v>3.6114768061890201</v>
      </c>
      <c r="K4950">
        <v>37.572566538174698</v>
      </c>
      <c r="N4950">
        <v>0.61646409467347896</v>
      </c>
      <c r="O4950">
        <v>9.6914175506268094</v>
      </c>
      <c r="P4950">
        <v>36.447368421052602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1331</v>
      </c>
      <c r="F4951">
        <v>999.99</v>
      </c>
      <c r="G4951">
        <v>-26.417778637436001</v>
      </c>
      <c r="H4951">
        <v>-3.4390648546891698</v>
      </c>
      <c r="I4951">
        <v>-14.255103488885601</v>
      </c>
      <c r="J4951">
        <v>-1.33557811886613</v>
      </c>
      <c r="K4951">
        <v>999.99990241513797</v>
      </c>
      <c r="N4951">
        <v>1.33324180002797</v>
      </c>
      <c r="O4951">
        <v>2.0000200001923899E-3</v>
      </c>
      <c r="P4951">
        <v>0.50150753768845002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1646</v>
      </c>
      <c r="F4952">
        <v>71.5</v>
      </c>
      <c r="G4952">
        <v>-16.417778637436001</v>
      </c>
      <c r="H4952">
        <v>-6.97788786353874</v>
      </c>
      <c r="I4952">
        <v>-2.6225656278395499</v>
      </c>
      <c r="J4952">
        <v>-7.9870695749660703</v>
      </c>
      <c r="K4952">
        <v>73.328764249161097</v>
      </c>
      <c r="N4952">
        <v>0.62915887666595705</v>
      </c>
      <c r="O4952">
        <v>7.4825174825174701</v>
      </c>
      <c r="P4952">
        <v>34.651600753295597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720</v>
      </c>
      <c r="F4953">
        <v>84.31</v>
      </c>
      <c r="G4953">
        <v>-17.137156472821601</v>
      </c>
      <c r="H4953">
        <v>-10.074936363069</v>
      </c>
      <c r="I4953">
        <v>0.25085372963944802</v>
      </c>
      <c r="J4953">
        <v>-8.4891336944214792</v>
      </c>
      <c r="K4953">
        <v>89.286402204012504</v>
      </c>
      <c r="N4953">
        <v>1.4809628499469001</v>
      </c>
      <c r="O4953">
        <v>16.202111256078702</v>
      </c>
      <c r="P4953">
        <v>19.233488898316999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1646</v>
      </c>
      <c r="F4954">
        <v>68.8</v>
      </c>
      <c r="G4954">
        <v>-15.3604743597927</v>
      </c>
      <c r="H4954">
        <v>-6.6214558581493801</v>
      </c>
      <c r="I4954">
        <v>-3.3757795565729598</v>
      </c>
      <c r="J4954">
        <v>-6.4217735255687796</v>
      </c>
      <c r="K4954">
        <v>71.019449175972497</v>
      </c>
      <c r="N4954">
        <v>0.43943358440407598</v>
      </c>
      <c r="O4954">
        <v>9.8837209302325508</v>
      </c>
      <c r="P4954">
        <v>27.407407407407302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228</v>
      </c>
      <c r="F4955">
        <v>100.5</v>
      </c>
      <c r="G4955">
        <v>-25.917778637436001</v>
      </c>
      <c r="I4955">
        <v>-13.754103488885599</v>
      </c>
      <c r="N4955">
        <v>1.7777777777777699</v>
      </c>
      <c r="O4955">
        <v>6.4676616915422898</v>
      </c>
      <c r="P4955">
        <v>0.49999999999998901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1646</v>
      </c>
      <c r="F4956">
        <v>6.96</v>
      </c>
      <c r="G4956">
        <v>-28.3896096233515</v>
      </c>
      <c r="H4956">
        <v>-2.73778474264435</v>
      </c>
      <c r="I4956">
        <v>-2.8941034888856101</v>
      </c>
      <c r="J4956">
        <v>-3.7759119244832902</v>
      </c>
      <c r="K4956">
        <v>7.1352211116753104</v>
      </c>
      <c r="N4956">
        <v>1.63397908592673</v>
      </c>
      <c r="O4956">
        <v>22.126436781609101</v>
      </c>
      <c r="P4956">
        <v>15.999999999999901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720</v>
      </c>
      <c r="F4957">
        <v>8.17</v>
      </c>
      <c r="G4957">
        <v>-25.303917251297399</v>
      </c>
      <c r="H4957">
        <v>-9.4082141084205304</v>
      </c>
      <c r="I4957">
        <v>0.49308752235033398</v>
      </c>
      <c r="J4957">
        <v>-9.3111062287535802</v>
      </c>
      <c r="K4957">
        <v>8.6507792621963606</v>
      </c>
      <c r="N4957">
        <v>1.3197020091809399</v>
      </c>
      <c r="O4957">
        <v>26.315789473684202</v>
      </c>
      <c r="P4957">
        <v>21.216617210682401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1331</v>
      </c>
      <c r="F4958">
        <v>103.49</v>
      </c>
      <c r="G4958">
        <v>-23.1549568453785</v>
      </c>
      <c r="H4958">
        <v>-2.96229050766518</v>
      </c>
      <c r="I4958">
        <v>-11.0839310235282</v>
      </c>
      <c r="J4958">
        <v>-1.2174790676584899</v>
      </c>
      <c r="K4958">
        <v>102.84847640081701</v>
      </c>
      <c r="N4958">
        <v>0.78270571266379096</v>
      </c>
      <c r="O4958">
        <v>2.9568074210068498</v>
      </c>
      <c r="P4958">
        <v>5.2262328418912096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720</v>
      </c>
      <c r="F4959">
        <v>51.56</v>
      </c>
      <c r="G4959">
        <v>-13.421942564676799</v>
      </c>
      <c r="H4959">
        <v>-5.5855372986268303</v>
      </c>
      <c r="I4959">
        <v>-1.25826741612647</v>
      </c>
      <c r="J4959">
        <v>-2.9763670595918099</v>
      </c>
      <c r="K4959">
        <v>51.252156407054798</v>
      </c>
      <c r="N4959">
        <v>0.154710875796023</v>
      </c>
      <c r="O4959">
        <v>16.369278510473201</v>
      </c>
      <c r="P4959">
        <v>15.450067174205101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720</v>
      </c>
      <c r="F4960">
        <v>249.97</v>
      </c>
      <c r="G4960">
        <v>-11.5682495770179</v>
      </c>
      <c r="H4960">
        <v>-2.7263640102983402</v>
      </c>
      <c r="I4960">
        <v>0.59542557153247799</v>
      </c>
      <c r="J4960">
        <v>0.32645920182730698</v>
      </c>
      <c r="K4960">
        <v>239.21305919403099</v>
      </c>
      <c r="N4960">
        <v>0.70807259940192702</v>
      </c>
      <c r="O4960">
        <v>2.8683442013041498</v>
      </c>
      <c r="P4960">
        <v>16.2434895833333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720</v>
      </c>
      <c r="F4961">
        <v>412.11</v>
      </c>
      <c r="G4961">
        <v>-13.2411658892416</v>
      </c>
      <c r="H4961">
        <v>10.594797959602801</v>
      </c>
      <c r="I4961">
        <v>-1.0774907406912799</v>
      </c>
      <c r="J4961">
        <v>2.07142186113406</v>
      </c>
      <c r="K4961">
        <v>373.02636508895301</v>
      </c>
      <c r="N4961">
        <v>0.269166476063468</v>
      </c>
      <c r="O4961">
        <v>4.8263813059620002</v>
      </c>
      <c r="P4961">
        <v>28.111788112409801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1331</v>
      </c>
      <c r="F4962">
        <v>23.84</v>
      </c>
      <c r="G4962">
        <v>-38.5769532873991</v>
      </c>
      <c r="H4962">
        <v>-0.972666930813745</v>
      </c>
      <c r="I4962">
        <v>-26.4132781388487</v>
      </c>
      <c r="J4962">
        <v>-1.33357813886593</v>
      </c>
      <c r="K4962">
        <v>23.436447229304399</v>
      </c>
      <c r="N4962">
        <v>0.34270247367661899</v>
      </c>
      <c r="O4962">
        <v>14.5134228187919</v>
      </c>
      <c r="P4962">
        <v>10.370370370370299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1331</v>
      </c>
      <c r="F4963">
        <v>57</v>
      </c>
      <c r="G4963">
        <v>-35.783337549822697</v>
      </c>
      <c r="H4963">
        <v>-1.3179235119329999</v>
      </c>
      <c r="I4963">
        <v>-23.619662401272301</v>
      </c>
      <c r="J4963">
        <v>-0.63671402736767702</v>
      </c>
      <c r="K4963">
        <v>56.7751889620911</v>
      </c>
      <c r="N4963">
        <v>0.89783862810178605</v>
      </c>
      <c r="O4963">
        <v>16.0350877192982</v>
      </c>
      <c r="P4963">
        <v>7.1428571428571397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720</v>
      </c>
      <c r="F4964">
        <v>74.64</v>
      </c>
      <c r="G4964">
        <v>-15.4124246814574</v>
      </c>
      <c r="H4964">
        <v>-4.2056382454783003</v>
      </c>
      <c r="I4964">
        <v>-3.24874953290702</v>
      </c>
      <c r="J4964">
        <v>-0.73289554500928</v>
      </c>
      <c r="K4964">
        <v>73.353614222845593</v>
      </c>
      <c r="N4964">
        <v>0.660302855123446</v>
      </c>
      <c r="O4964">
        <v>9.3917470525187703</v>
      </c>
      <c r="P4964">
        <v>14.1284403669724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720</v>
      </c>
      <c r="F4965">
        <v>137.29</v>
      </c>
      <c r="G4965">
        <v>-9.5354357121848707</v>
      </c>
      <c r="H4965">
        <v>8.0215153863131192</v>
      </c>
      <c r="I4965">
        <v>2.6282394363655199</v>
      </c>
      <c r="J4965">
        <v>5.3010225635313697</v>
      </c>
      <c r="K4965">
        <v>127.27368060075101</v>
      </c>
      <c r="N4965">
        <v>0.98364984219790697</v>
      </c>
      <c r="O4965">
        <v>1.9739238109112101</v>
      </c>
      <c r="P4965">
        <v>19.486510008703199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391</v>
      </c>
      <c r="F4966">
        <v>105</v>
      </c>
      <c r="G4966">
        <v>-25.456240175897499</v>
      </c>
      <c r="H4966">
        <v>0.11223100329898</v>
      </c>
      <c r="I4966">
        <v>-13.2925650273471</v>
      </c>
      <c r="J4966">
        <v>-1.33357813886593</v>
      </c>
      <c r="N4966">
        <v>0.78947368421052599</v>
      </c>
      <c r="O4966">
        <v>0</v>
      </c>
      <c r="P4966">
        <v>4.6337817638266001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720</v>
      </c>
      <c r="F4967">
        <v>58.26</v>
      </c>
      <c r="G4967">
        <v>-6.1949144195243404</v>
      </c>
      <c r="H4967">
        <v>-2.49126030808937E-2</v>
      </c>
      <c r="I4967">
        <v>5.9687607290260498</v>
      </c>
      <c r="J4967">
        <v>3.4654077358171498</v>
      </c>
      <c r="K4967">
        <v>54.872815110899097</v>
      </c>
      <c r="N4967">
        <v>5.5369708319998097</v>
      </c>
      <c r="O4967">
        <v>1.2701682114658299</v>
      </c>
      <c r="P4967">
        <v>32.108843537414899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F4968">
        <v>218.65</v>
      </c>
      <c r="G4968">
        <v>-9.3361186642097795</v>
      </c>
      <c r="H4968">
        <v>-5.0813132471635702</v>
      </c>
      <c r="I4968">
        <v>2.82755648434062</v>
      </c>
      <c r="J4968">
        <v>4.1311818202760398</v>
      </c>
      <c r="K4968">
        <v>200.212801720702</v>
      </c>
      <c r="N4968">
        <v>0.39559022457575499</v>
      </c>
      <c r="O4968">
        <v>17.951063343242598</v>
      </c>
      <c r="P4968">
        <v>92.898103220114706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D4969" t="s">
        <v>720</v>
      </c>
      <c r="F4969">
        <v>53.61</v>
      </c>
      <c r="G4969">
        <v>-6.8326793735502198</v>
      </c>
      <c r="H4969">
        <v>0.70731824943655597</v>
      </c>
      <c r="I4969">
        <v>5.3309957750001704</v>
      </c>
      <c r="J4969">
        <v>0.31551102700175498</v>
      </c>
      <c r="K4969">
        <v>50.567556617842598</v>
      </c>
      <c r="N4969">
        <v>1.2289118313168801</v>
      </c>
      <c r="O4969">
        <v>3.0591307591867101</v>
      </c>
      <c r="P4969">
        <v>36.620795107033601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D4970" t="s">
        <v>1646</v>
      </c>
      <c r="F4970">
        <v>11.24</v>
      </c>
      <c r="G4970">
        <v>-15.1306499245647</v>
      </c>
      <c r="H4970">
        <v>-2.6588440754684002</v>
      </c>
      <c r="I4970">
        <v>-2.9669747760143199</v>
      </c>
      <c r="J4970">
        <v>-3.2712361001127599</v>
      </c>
      <c r="K4970">
        <v>11.5099608407509</v>
      </c>
      <c r="N4970">
        <v>1.89711997072904</v>
      </c>
      <c r="O4970">
        <v>13.7010676156583</v>
      </c>
      <c r="P4970">
        <v>12.4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F4971">
        <v>4.05</v>
      </c>
      <c r="G4971">
        <v>-61.617778637435997</v>
      </c>
      <c r="I4971">
        <v>-49.4541034888856</v>
      </c>
      <c r="N4971">
        <v>0.28758973795829801</v>
      </c>
      <c r="O4971">
        <v>54.320987654320902</v>
      </c>
      <c r="P4971">
        <v>20.8955223880596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F4972">
        <v>10.41</v>
      </c>
      <c r="G4972">
        <v>-53.467533367639199</v>
      </c>
      <c r="H4972">
        <v>6.78415736753304</v>
      </c>
      <c r="I4972">
        <v>-41.303858219088802</v>
      </c>
      <c r="J4972">
        <v>8.8886440833562794</v>
      </c>
      <c r="K4972">
        <v>9.0517153047847305</v>
      </c>
      <c r="N4972">
        <v>1.8017947677319399</v>
      </c>
      <c r="O4972">
        <v>37.079731027857797</v>
      </c>
      <c r="P4972">
        <v>82.631578947368396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1032</v>
      </c>
      <c r="F4973">
        <v>106.68</v>
      </c>
      <c r="G4973">
        <v>-22.8952167742627</v>
      </c>
      <c r="H4973">
        <v>-2.4047915586421502</v>
      </c>
      <c r="I4973">
        <v>-10.7315416257123</v>
      </c>
      <c r="J4973">
        <v>-0.36730303465979702</v>
      </c>
      <c r="K4973">
        <v>106.32205415461399</v>
      </c>
      <c r="N4973">
        <v>1.2170948290383401</v>
      </c>
      <c r="O4973">
        <v>4.8931383577052801</v>
      </c>
      <c r="P4973">
        <v>5.5192878338279101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720</v>
      </c>
      <c r="F4974">
        <v>17.86</v>
      </c>
      <c r="G4974">
        <v>0.69965908498389595</v>
      </c>
      <c r="H4974">
        <v>-2.3713002837328401E-2</v>
      </c>
      <c r="I4974">
        <v>12.863334233534299</v>
      </c>
      <c r="J4974">
        <v>1.66354001675366</v>
      </c>
      <c r="K4974">
        <v>16.938286443630702</v>
      </c>
      <c r="N4974">
        <v>1.00154551747901</v>
      </c>
      <c r="O4974">
        <v>4.0873460246360498</v>
      </c>
      <c r="P4974">
        <v>37.384615384615302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720</v>
      </c>
      <c r="F4975">
        <v>109.5</v>
      </c>
      <c r="G4975">
        <v>0.58291725678805695</v>
      </c>
      <c r="H4975">
        <v>-4.4864155099083396</v>
      </c>
      <c r="I4975">
        <v>12.746592405338401</v>
      </c>
      <c r="J4975">
        <v>-1.0680103732981701</v>
      </c>
      <c r="K4975">
        <v>107.06883662886</v>
      </c>
      <c r="N4975">
        <v>1.0919582761381501</v>
      </c>
      <c r="O4975">
        <v>5.7442922374429202</v>
      </c>
      <c r="P4975">
        <v>28.370457209847601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720</v>
      </c>
      <c r="F4976">
        <v>1022.44</v>
      </c>
      <c r="G4976">
        <v>-24.4287512060145</v>
      </c>
      <c r="H4976">
        <v>-2.96935170320736</v>
      </c>
      <c r="I4976">
        <v>-12.2650760574641</v>
      </c>
      <c r="J4976">
        <v>-1.2170554120382799</v>
      </c>
      <c r="K4976">
        <v>1016.23435609879</v>
      </c>
      <c r="N4976">
        <v>1.0700382551127201</v>
      </c>
      <c r="O4976">
        <v>19.293063651656801</v>
      </c>
      <c r="P4976">
        <v>7.70802827435819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720</v>
      </c>
      <c r="F4977">
        <v>11.51</v>
      </c>
      <c r="G4977">
        <v>-21.876452570224298</v>
      </c>
      <c r="H4977">
        <v>2.3347470633741199</v>
      </c>
      <c r="I4977">
        <v>-9.7127774216739908</v>
      </c>
      <c r="J4977">
        <v>2.8866053473725901</v>
      </c>
      <c r="O4977">
        <v>0.78192875760207903</v>
      </c>
      <c r="P4977">
        <v>24.298056155507499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F4978">
        <v>13.7</v>
      </c>
      <c r="G4978">
        <v>85.656524768136705</v>
      </c>
      <c r="H4978">
        <v>17.679947567671</v>
      </c>
      <c r="I4978">
        <v>97.820199916687102</v>
      </c>
      <c r="J4978">
        <v>12.3217091217502</v>
      </c>
      <c r="O4978">
        <v>4.5985401459853898</v>
      </c>
      <c r="P4978">
        <v>146.84684684684601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720</v>
      </c>
      <c r="F4979">
        <v>54.5</v>
      </c>
      <c r="G4979">
        <v>-16.737762537617101</v>
      </c>
      <c r="H4979">
        <v>-0.76324636022987702</v>
      </c>
      <c r="I4979">
        <v>-4.5740873890667304</v>
      </c>
      <c r="J4979">
        <v>0.46600511553831597</v>
      </c>
      <c r="O4979">
        <v>4.5871559633027399</v>
      </c>
      <c r="P4979">
        <v>19.780219780219699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531</v>
      </c>
      <c r="F4980">
        <v>2.1</v>
      </c>
      <c r="G4980">
        <v>-26.417778637436001</v>
      </c>
      <c r="H4980">
        <v>-3.4380648546891699</v>
      </c>
      <c r="I4980">
        <v>-14.254103488885599</v>
      </c>
      <c r="J4980">
        <v>-1.33357813886593</v>
      </c>
      <c r="O4980">
        <v>0</v>
      </c>
      <c r="P4980">
        <v>0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D4981" t="s">
        <v>116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1331</v>
      </c>
      <c r="F4982">
        <v>999.99</v>
      </c>
      <c r="G4982">
        <v>-26.417778637436001</v>
      </c>
      <c r="H4982">
        <v>-3.53806485468917</v>
      </c>
      <c r="I4982">
        <v>-14.254103488885599</v>
      </c>
      <c r="J4982">
        <v>-1.4325791288758301</v>
      </c>
      <c r="O4982">
        <v>3.0010300103000902</v>
      </c>
      <c r="P4982">
        <v>11.116173120728901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F4983">
        <v>17.010000000000002</v>
      </c>
      <c r="G4983">
        <v>-32.335920230356301</v>
      </c>
      <c r="H4983">
        <v>-15.8218142428438</v>
      </c>
      <c r="I4983">
        <v>-20.172245081805901</v>
      </c>
      <c r="J4983">
        <v>16.120490102603799</v>
      </c>
      <c r="O4983">
        <v>21.987066431510801</v>
      </c>
      <c r="P4983">
        <v>11.614173228346401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720</v>
      </c>
      <c r="F4984">
        <v>10.68</v>
      </c>
      <c r="G4984">
        <v>-21.0923348504537</v>
      </c>
      <c r="H4984">
        <v>1.6829579092005401E-2</v>
      </c>
      <c r="I4984">
        <v>-8.9286597019033707</v>
      </c>
      <c r="J4984">
        <v>0.36453506868123398</v>
      </c>
      <c r="O4984">
        <v>12.2659176029962</v>
      </c>
      <c r="P4984">
        <v>6.8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D4985" t="s">
        <v>720</v>
      </c>
      <c r="F4985">
        <v>10.68</v>
      </c>
      <c r="G4985">
        <v>-21.196103760588699</v>
      </c>
      <c r="H4985">
        <v>-0.43999909066596299</v>
      </c>
      <c r="I4985">
        <v>-9.0324286120383306</v>
      </c>
      <c r="J4985">
        <v>2.0644801135612401</v>
      </c>
      <c r="O4985">
        <v>12.172284644194701</v>
      </c>
      <c r="P4985">
        <v>6.8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720</v>
      </c>
      <c r="F4986">
        <v>51.4</v>
      </c>
      <c r="G4986">
        <v>-26.320407653989001</v>
      </c>
      <c r="H4986">
        <v>-6.4666362832606099</v>
      </c>
      <c r="I4986">
        <v>-14.156732505438599</v>
      </c>
      <c r="J4986">
        <v>-4.1399928009506999</v>
      </c>
      <c r="O4986">
        <v>6.2256809338521402</v>
      </c>
      <c r="P4986">
        <v>2.55387071029529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F4987">
        <v>319.05</v>
      </c>
      <c r="G4987">
        <v>22.775581194221601</v>
      </c>
      <c r="H4987">
        <v>24.586674225326199</v>
      </c>
      <c r="I4987">
        <v>34.939256342772097</v>
      </c>
      <c r="J4987">
        <v>21.333088527800701</v>
      </c>
      <c r="O4987">
        <v>13.446168312176701</v>
      </c>
      <c r="P4987">
        <v>59.524999999999999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1032</v>
      </c>
      <c r="F4988">
        <v>102</v>
      </c>
      <c r="G4988">
        <v>-24.6213714518072</v>
      </c>
      <c r="H4988">
        <v>-1.6416576690604301</v>
      </c>
      <c r="I4988">
        <v>-12.4576963032568</v>
      </c>
      <c r="O4988">
        <v>0</v>
      </c>
      <c r="P4988">
        <v>1.79640718562874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D4989" t="s">
        <v>720</v>
      </c>
      <c r="F4989">
        <v>82.17</v>
      </c>
      <c r="G4989">
        <v>-36.6635459776872</v>
      </c>
      <c r="H4989">
        <v>-10.800702217326499</v>
      </c>
      <c r="I4989">
        <v>-24.4998708291368</v>
      </c>
      <c r="J4989">
        <v>-7.3222030970459304</v>
      </c>
      <c r="O4989">
        <v>13.5207496653279</v>
      </c>
      <c r="P4989">
        <v>1.45696999629585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1331</v>
      </c>
      <c r="F4990">
        <v>1004.6</v>
      </c>
      <c r="G4990">
        <v>-25.968828022003699</v>
      </c>
      <c r="H4990">
        <v>-3.1094952808309202</v>
      </c>
      <c r="I4990">
        <v>-13.8051528734533</v>
      </c>
      <c r="J4990">
        <v>-1.2119891097842199</v>
      </c>
      <c r="O4990">
        <v>9.9542106311023494E-4</v>
      </c>
      <c r="P4990">
        <v>0.45999999999999303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F4991">
        <v>23.77</v>
      </c>
      <c r="G4991">
        <v>-41.098324222504203</v>
      </c>
      <c r="H4991">
        <v>-18.289903483750201</v>
      </c>
      <c r="I4991">
        <v>-28.9346490739538</v>
      </c>
      <c r="J4991">
        <v>-4.8139504577651602</v>
      </c>
      <c r="O4991">
        <v>17.837610433319298</v>
      </c>
      <c r="P4991">
        <v>3.6633231574356699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720</v>
      </c>
      <c r="F4992">
        <v>101.05</v>
      </c>
      <c r="G4992">
        <v>-36.016991376745302</v>
      </c>
      <c r="H4992">
        <v>-7.2585042052144804</v>
      </c>
      <c r="I4992">
        <v>-23.853316228194899</v>
      </c>
      <c r="J4992">
        <v>-1.3931255783260299</v>
      </c>
      <c r="O4992">
        <v>18.753092528451202</v>
      </c>
      <c r="P4992">
        <v>1.3947421232189501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720</v>
      </c>
      <c r="F4993">
        <v>33.659999999999997</v>
      </c>
      <c r="G4993">
        <v>-24.602896604768102</v>
      </c>
      <c r="H4993">
        <v>-2.3200889794317598</v>
      </c>
      <c r="I4993">
        <v>-12.4392214562177</v>
      </c>
      <c r="J4993">
        <v>4.8449822565619298</v>
      </c>
      <c r="O4993">
        <v>3.68389780154487</v>
      </c>
      <c r="P4993">
        <v>6.8571428571428497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F4994">
        <v>14.7</v>
      </c>
      <c r="G4994">
        <v>-47.129752747468302</v>
      </c>
      <c r="H4994">
        <v>-31.388064854689102</v>
      </c>
      <c r="I4994">
        <v>-34.966077598917899</v>
      </c>
      <c r="J4994">
        <v>-11.158359115086199</v>
      </c>
      <c r="O4994">
        <v>42.857142857142797</v>
      </c>
      <c r="P4994">
        <v>15.113547376664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F4995">
        <v>930.95</v>
      </c>
      <c r="G4995">
        <v>-30.935727355384699</v>
      </c>
      <c r="H4995">
        <v>5.5619932476872096</v>
      </c>
      <c r="I4995">
        <v>-18.772052206834299</v>
      </c>
      <c r="J4995">
        <v>7.6664799635104597</v>
      </c>
      <c r="O4995">
        <v>12.680595091036</v>
      </c>
      <c r="P4995">
        <v>11.7587034813925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  <c r="D4996" t="s">
        <v>720</v>
      </c>
      <c r="F4996">
        <v>31.7</v>
      </c>
      <c r="G4996">
        <v>-28.153674483685201</v>
      </c>
      <c r="H4996">
        <v>-2.8648164470458601</v>
      </c>
      <c r="I4996">
        <v>-15.989999335134801</v>
      </c>
      <c r="J4996">
        <v>-0.76032973122262104</v>
      </c>
      <c r="O4996">
        <v>5.1419558359621496</v>
      </c>
      <c r="P4996">
        <v>5.6666666666666599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  <c r="D4997" t="s">
        <v>720</v>
      </c>
      <c r="F4997">
        <v>13.25</v>
      </c>
      <c r="G4997">
        <v>-22.6589689271776</v>
      </c>
      <c r="H4997">
        <v>0.452985728968408</v>
      </c>
      <c r="I4997">
        <v>-10.495293778627101</v>
      </c>
      <c r="J4997">
        <v>2.5574724447916499</v>
      </c>
      <c r="O4997">
        <v>4.1509433962264097</v>
      </c>
      <c r="P4997">
        <v>6.0848678943154599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Row],[Ticker]],[1]!Table1[[Symbol]:[Industry]],2,FALSE),"-")</f>
        <v>-</v>
      </c>
    </row>
    <row r="4999" spans="1:16" hidden="1" x14ac:dyDescent="0.3">
      <c r="A4999" t="s">
        <v>10152</v>
      </c>
      <c r="B4999" t="s">
        <v>10153</v>
      </c>
      <c r="C4999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Price_Filter_29_07_2024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2024-07-30T06:28:40Z</dcterms:created>
  <dcterms:modified xsi:type="dcterms:W3CDTF">2024-11-22T13:35:40Z</dcterms:modified>
</cp:coreProperties>
</file>